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ACKUP\Desktop\BESSA\2023\SÃO CRISTÓVÃO\EM ANDAMENTO\ABRIGO DOS ONIBUS\MEDIÇÃO\problema\"/>
    </mc:Choice>
  </mc:AlternateContent>
  <xr:revisionPtr revIDLastSave="0" documentId="13_ncr:1_{F8B59284-023E-43B9-A0AF-AA33EF91F5A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MED_02" sheetId="1" state="hidden" r:id="rId1"/>
    <sheet name="MED_02_R" sheetId="8" r:id="rId2"/>
    <sheet name="MEM_CAL_MED_02" sheetId="2" r:id="rId3"/>
    <sheet name="REL_FOT_MED_02" sheetId="4" r:id="rId4"/>
    <sheet name="diário de obras  MED 02" sheetId="7" r:id="rId5"/>
    <sheet name="MEM FERRAGEM-FORMA" sheetId="3" state="hidden" r:id="rId6"/>
    <sheet name="Planilha1" sheetId="6" state="hidden" r:id="rId7"/>
    <sheet name="diário de obras " sheetId="5" state="hidden" r:id="rId8"/>
  </sheets>
  <definedNames>
    <definedName name="_xlnm.Print_Area" localSheetId="7">'diário de obras '!$A$1:$K$3636</definedName>
    <definedName name="_xlnm.Print_Area" localSheetId="4">'diário de obras  MED 02'!$A$1:$K$6554</definedName>
    <definedName name="_xlnm.Print_Area" localSheetId="0">MED_02!$A$1:$O$952</definedName>
    <definedName name="_xlnm.Print_Area" localSheetId="1">MED_02_R!$A$1:$O$952</definedName>
    <definedName name="_xlnm.Print_Area" localSheetId="2">MEM_CAL_MED_02!$A$1:$K$1807</definedName>
    <definedName name="_xlnm.Print_Area" localSheetId="3">REL_FOT_MED_02!$A$1:$Q$108</definedName>
    <definedName name="_xlnm.Print_Titles" localSheetId="0">MED_02!$1:$5</definedName>
    <definedName name="_xlnm.Print_Titles" localSheetId="1">MED_02_R!$1:$5</definedName>
    <definedName name="_xlnm.Print_Titles" localSheetId="2">MEM_CAL_MED_02!$1:$5</definedName>
    <definedName name="_xlnm.Print_Titles" localSheetId="3">REL_FOT_MED_02!$1:$3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47" i="2" l="1"/>
  <c r="K1699" i="2"/>
  <c r="K1696" i="2"/>
  <c r="K1760" i="2" l="1"/>
  <c r="K1761" i="2" s="1"/>
  <c r="K1757" i="2"/>
  <c r="K1758" i="2" s="1"/>
  <c r="K1708" i="2"/>
  <c r="K1705" i="2"/>
  <c r="K1702" i="2"/>
  <c r="K1688" i="2"/>
  <c r="K258" i="2" l="1"/>
  <c r="K259" i="2" s="1"/>
  <c r="G922" i="8" l="1"/>
  <c r="G918" i="8"/>
  <c r="G914" i="8"/>
  <c r="L910" i="8"/>
  <c r="L944" i="8"/>
  <c r="K944" i="8"/>
  <c r="J944" i="8"/>
  <c r="G944" i="8"/>
  <c r="M944" i="8" s="1"/>
  <c r="L943" i="8"/>
  <c r="K943" i="8"/>
  <c r="J943" i="8"/>
  <c r="G943" i="8"/>
  <c r="M943" i="8" s="1"/>
  <c r="L942" i="8"/>
  <c r="K942" i="8"/>
  <c r="J942" i="8"/>
  <c r="G942" i="8"/>
  <c r="L941" i="8"/>
  <c r="K941" i="8"/>
  <c r="J941" i="8"/>
  <c r="G941" i="8"/>
  <c r="L940" i="8"/>
  <c r="K940" i="8"/>
  <c r="J940" i="8"/>
  <c r="G940" i="8"/>
  <c r="M940" i="8" s="1"/>
  <c r="L938" i="8"/>
  <c r="K938" i="8"/>
  <c r="J938" i="8"/>
  <c r="G938" i="8"/>
  <c r="M938" i="8" s="1"/>
  <c r="K937" i="8"/>
  <c r="J937" i="8"/>
  <c r="K936" i="8"/>
  <c r="J936" i="8"/>
  <c r="Q935" i="8"/>
  <c r="L935" i="8"/>
  <c r="K935" i="8"/>
  <c r="J935" i="8"/>
  <c r="G935" i="8"/>
  <c r="M935" i="8" s="1"/>
  <c r="Q934" i="8"/>
  <c r="K933" i="8"/>
  <c r="J933" i="8"/>
  <c r="Q933" i="8"/>
  <c r="K932" i="8"/>
  <c r="J932" i="8"/>
  <c r="K931" i="8"/>
  <c r="J931" i="8"/>
  <c r="K930" i="8"/>
  <c r="J930" i="8"/>
  <c r="K929" i="8"/>
  <c r="J929" i="8"/>
  <c r="K928" i="8"/>
  <c r="J928" i="8"/>
  <c r="L926" i="8"/>
  <c r="K926" i="8"/>
  <c r="J926" i="8"/>
  <c r="G926" i="8"/>
  <c r="L925" i="8"/>
  <c r="K925" i="8"/>
  <c r="J925" i="8"/>
  <c r="L924" i="8"/>
  <c r="K924" i="8"/>
  <c r="J924" i="8"/>
  <c r="G924" i="8"/>
  <c r="M924" i="8" s="1"/>
  <c r="L923" i="8"/>
  <c r="K923" i="8"/>
  <c r="J923" i="8"/>
  <c r="G923" i="8"/>
  <c r="H923" i="8" s="1"/>
  <c r="N923" i="8" s="1"/>
  <c r="K922" i="8"/>
  <c r="J922" i="8"/>
  <c r="K921" i="8"/>
  <c r="J921" i="8"/>
  <c r="K920" i="8"/>
  <c r="J920" i="8"/>
  <c r="L920" i="8"/>
  <c r="L919" i="8"/>
  <c r="K919" i="8"/>
  <c r="J919" i="8"/>
  <c r="G919" i="8"/>
  <c r="M919" i="8" s="1"/>
  <c r="K918" i="8"/>
  <c r="J918" i="8"/>
  <c r="K917" i="8"/>
  <c r="J917" i="8"/>
  <c r="K916" i="8"/>
  <c r="J916" i="8"/>
  <c r="L916" i="8"/>
  <c r="L915" i="8"/>
  <c r="K915" i="8"/>
  <c r="J915" i="8"/>
  <c r="K914" i="8"/>
  <c r="J914" i="8"/>
  <c r="L912" i="8"/>
  <c r="K912" i="8"/>
  <c r="J912" i="8"/>
  <c r="G912" i="8"/>
  <c r="M912" i="8" s="1"/>
  <c r="L911" i="8"/>
  <c r="K911" i="8"/>
  <c r="K909" i="8" s="1"/>
  <c r="J911" i="8"/>
  <c r="G911" i="8"/>
  <c r="K910" i="8"/>
  <c r="J910" i="8"/>
  <c r="L907" i="8"/>
  <c r="K907" i="8"/>
  <c r="J907" i="8"/>
  <c r="G907" i="8"/>
  <c r="H907" i="8" s="1"/>
  <c r="N907" i="8" s="1"/>
  <c r="L906" i="8"/>
  <c r="K906" i="8"/>
  <c r="J906" i="8"/>
  <c r="G906" i="8"/>
  <c r="M906" i="8" s="1"/>
  <c r="L905" i="8"/>
  <c r="K905" i="8"/>
  <c r="J905" i="8"/>
  <c r="G905" i="8"/>
  <c r="L904" i="8"/>
  <c r="K904" i="8"/>
  <c r="J904" i="8"/>
  <c r="G904" i="8"/>
  <c r="H904" i="8" s="1"/>
  <c r="N904" i="8" s="1"/>
  <c r="L903" i="8"/>
  <c r="K903" i="8"/>
  <c r="J903" i="8"/>
  <c r="G903" i="8"/>
  <c r="M903" i="8" s="1"/>
  <c r="L901" i="8"/>
  <c r="K901" i="8"/>
  <c r="J901" i="8"/>
  <c r="H901" i="8"/>
  <c r="N901" i="8" s="1"/>
  <c r="G901" i="8"/>
  <c r="M901" i="8" s="1"/>
  <c r="L900" i="8"/>
  <c r="K900" i="8"/>
  <c r="J900" i="8"/>
  <c r="G900" i="8"/>
  <c r="M900" i="8" s="1"/>
  <c r="L899" i="8"/>
  <c r="K899" i="8"/>
  <c r="J899" i="8"/>
  <c r="G899" i="8"/>
  <c r="L898" i="8"/>
  <c r="K898" i="8"/>
  <c r="J898" i="8"/>
  <c r="G898" i="8"/>
  <c r="M898" i="8" s="1"/>
  <c r="L896" i="8"/>
  <c r="K896" i="8"/>
  <c r="J896" i="8"/>
  <c r="G896" i="8"/>
  <c r="L895" i="8"/>
  <c r="K895" i="8"/>
  <c r="J895" i="8"/>
  <c r="G895" i="8"/>
  <c r="H895" i="8" s="1"/>
  <c r="N895" i="8" s="1"/>
  <c r="L894" i="8"/>
  <c r="K894" i="8"/>
  <c r="J894" i="8"/>
  <c r="G894" i="8"/>
  <c r="M894" i="8" s="1"/>
  <c r="L893" i="8"/>
  <c r="K893" i="8"/>
  <c r="J893" i="8"/>
  <c r="G893" i="8"/>
  <c r="L892" i="8"/>
  <c r="K892" i="8"/>
  <c r="J892" i="8"/>
  <c r="G892" i="8"/>
  <c r="H892" i="8" s="1"/>
  <c r="N892" i="8" s="1"/>
  <c r="L891" i="8"/>
  <c r="K891" i="8"/>
  <c r="J891" i="8"/>
  <c r="G891" i="8"/>
  <c r="M891" i="8" s="1"/>
  <c r="L889" i="8"/>
  <c r="K889" i="8"/>
  <c r="J889" i="8"/>
  <c r="G889" i="8"/>
  <c r="M889" i="8" s="1"/>
  <c r="L888" i="8"/>
  <c r="K888" i="8"/>
  <c r="J888" i="8"/>
  <c r="G888" i="8"/>
  <c r="L887" i="8"/>
  <c r="K887" i="8"/>
  <c r="J887" i="8"/>
  <c r="G887" i="8"/>
  <c r="H887" i="8" s="1"/>
  <c r="N887" i="8" s="1"/>
  <c r="L886" i="8"/>
  <c r="K886" i="8"/>
  <c r="J886" i="8"/>
  <c r="G886" i="8"/>
  <c r="M886" i="8" s="1"/>
  <c r="L885" i="8"/>
  <c r="K885" i="8"/>
  <c r="J885" i="8"/>
  <c r="G885" i="8"/>
  <c r="H885" i="8" s="1"/>
  <c r="N885" i="8" s="1"/>
  <c r="L884" i="8"/>
  <c r="K884" i="8"/>
  <c r="J884" i="8"/>
  <c r="G884" i="8"/>
  <c r="L883" i="8"/>
  <c r="K883" i="8"/>
  <c r="J883" i="8"/>
  <c r="G883" i="8"/>
  <c r="M883" i="8" s="1"/>
  <c r="L882" i="8"/>
  <c r="K882" i="8"/>
  <c r="J882" i="8"/>
  <c r="G882" i="8"/>
  <c r="M882" i="8" s="1"/>
  <c r="L881" i="8"/>
  <c r="K881" i="8"/>
  <c r="J881" i="8"/>
  <c r="G881" i="8"/>
  <c r="M881" i="8" s="1"/>
  <c r="L880" i="8"/>
  <c r="K880" i="8"/>
  <c r="J880" i="8"/>
  <c r="G880" i="8"/>
  <c r="L879" i="8"/>
  <c r="K879" i="8"/>
  <c r="J879" i="8"/>
  <c r="G879" i="8"/>
  <c r="H879" i="8" s="1"/>
  <c r="N879" i="8" s="1"/>
  <c r="L878" i="8"/>
  <c r="K878" i="8"/>
  <c r="J878" i="8"/>
  <c r="G878" i="8"/>
  <c r="L877" i="8"/>
  <c r="K877" i="8"/>
  <c r="J877" i="8"/>
  <c r="G877" i="8"/>
  <c r="M877" i="8" s="1"/>
  <c r="L876" i="8"/>
  <c r="K876" i="8"/>
  <c r="J876" i="8"/>
  <c r="G876" i="8"/>
  <c r="L874" i="8"/>
  <c r="K874" i="8"/>
  <c r="J874" i="8"/>
  <c r="G874" i="8"/>
  <c r="L873" i="8"/>
  <c r="K873" i="8"/>
  <c r="J873" i="8"/>
  <c r="G873" i="8"/>
  <c r="H873" i="8" s="1"/>
  <c r="N873" i="8" s="1"/>
  <c r="L872" i="8"/>
  <c r="K872" i="8"/>
  <c r="J872" i="8"/>
  <c r="G872" i="8"/>
  <c r="L869" i="8"/>
  <c r="K869" i="8"/>
  <c r="J869" i="8"/>
  <c r="G869" i="8"/>
  <c r="M869" i="8" s="1"/>
  <c r="L868" i="8"/>
  <c r="K868" i="8"/>
  <c r="J868" i="8"/>
  <c r="G868" i="8"/>
  <c r="H868" i="8" s="1"/>
  <c r="N868" i="8" s="1"/>
  <c r="L867" i="8"/>
  <c r="L866" i="8" s="1"/>
  <c r="K867" i="8"/>
  <c r="J867" i="8"/>
  <c r="J866" i="8" s="1"/>
  <c r="G867" i="8"/>
  <c r="H867" i="8" s="1"/>
  <c r="N867" i="8" s="1"/>
  <c r="L865" i="8"/>
  <c r="K865" i="8"/>
  <c r="J865" i="8"/>
  <c r="G865" i="8"/>
  <c r="H865" i="8" s="1"/>
  <c r="N865" i="8" s="1"/>
  <c r="L864" i="8"/>
  <c r="L862" i="8" s="1"/>
  <c r="K864" i="8"/>
  <c r="J864" i="8"/>
  <c r="G864" i="8"/>
  <c r="L863" i="8"/>
  <c r="K863" i="8"/>
  <c r="J863" i="8"/>
  <c r="J862" i="8" s="1"/>
  <c r="G863" i="8"/>
  <c r="M863" i="8" s="1"/>
  <c r="L861" i="8"/>
  <c r="K861" i="8"/>
  <c r="J861" i="8"/>
  <c r="G861" i="8"/>
  <c r="L860" i="8"/>
  <c r="K860" i="8"/>
  <c r="J860" i="8"/>
  <c r="G860" i="8"/>
  <c r="L859" i="8"/>
  <c r="K859" i="8"/>
  <c r="J859" i="8"/>
  <c r="G859" i="8"/>
  <c r="M859" i="8" s="1"/>
  <c r="L858" i="8"/>
  <c r="K858" i="8"/>
  <c r="J858" i="8"/>
  <c r="G858" i="8"/>
  <c r="L857" i="8"/>
  <c r="K857" i="8"/>
  <c r="J857" i="8"/>
  <c r="G857" i="8"/>
  <c r="H857" i="8" s="1"/>
  <c r="N857" i="8" s="1"/>
  <c r="M856" i="8"/>
  <c r="L856" i="8"/>
  <c r="K856" i="8"/>
  <c r="J856" i="8"/>
  <c r="H856" i="8"/>
  <c r="N856" i="8" s="1"/>
  <c r="G856" i="8"/>
  <c r="L854" i="8"/>
  <c r="K854" i="8"/>
  <c r="J854" i="8"/>
  <c r="G854" i="8"/>
  <c r="L853" i="8"/>
  <c r="K853" i="8"/>
  <c r="J853" i="8"/>
  <c r="G853" i="8"/>
  <c r="L852" i="8"/>
  <c r="K852" i="8"/>
  <c r="J852" i="8"/>
  <c r="G852" i="8"/>
  <c r="L851" i="8"/>
  <c r="K851" i="8"/>
  <c r="J851" i="8"/>
  <c r="G851" i="8"/>
  <c r="H851" i="8" s="1"/>
  <c r="N851" i="8" s="1"/>
  <c r="L850" i="8"/>
  <c r="K850" i="8"/>
  <c r="J850" i="8"/>
  <c r="G850" i="8"/>
  <c r="L849" i="8"/>
  <c r="K849" i="8"/>
  <c r="J849" i="8"/>
  <c r="G849" i="8"/>
  <c r="M849" i="8" s="1"/>
  <c r="L848" i="8"/>
  <c r="K848" i="8"/>
  <c r="J848" i="8"/>
  <c r="G848" i="8"/>
  <c r="M848" i="8" s="1"/>
  <c r="L847" i="8"/>
  <c r="K847" i="8"/>
  <c r="J847" i="8"/>
  <c r="G847" i="8"/>
  <c r="M847" i="8" s="1"/>
  <c r="L846" i="8"/>
  <c r="K846" i="8"/>
  <c r="J846" i="8"/>
  <c r="G846" i="8"/>
  <c r="L845" i="8"/>
  <c r="K845" i="8"/>
  <c r="J845" i="8"/>
  <c r="G845" i="8"/>
  <c r="M845" i="8" s="1"/>
  <c r="L844" i="8"/>
  <c r="K844" i="8"/>
  <c r="J844" i="8"/>
  <c r="G844" i="8"/>
  <c r="M844" i="8" s="1"/>
  <c r="L843" i="8"/>
  <c r="K843" i="8"/>
  <c r="J843" i="8"/>
  <c r="G843" i="8"/>
  <c r="H843" i="8" s="1"/>
  <c r="N843" i="8" s="1"/>
  <c r="L842" i="8"/>
  <c r="K842" i="8"/>
  <c r="J842" i="8"/>
  <c r="G842" i="8"/>
  <c r="L841" i="8"/>
  <c r="K841" i="8"/>
  <c r="J841" i="8"/>
  <c r="G841" i="8"/>
  <c r="H841" i="8" s="1"/>
  <c r="N841" i="8" s="1"/>
  <c r="L839" i="8"/>
  <c r="K839" i="8"/>
  <c r="J839" i="8"/>
  <c r="G839" i="8"/>
  <c r="M839" i="8" s="1"/>
  <c r="L838" i="8"/>
  <c r="K838" i="8"/>
  <c r="J838" i="8"/>
  <c r="G838" i="8"/>
  <c r="M838" i="8" s="1"/>
  <c r="L835" i="8"/>
  <c r="K835" i="8"/>
  <c r="J835" i="8"/>
  <c r="G835" i="8"/>
  <c r="L834" i="8"/>
  <c r="K834" i="8"/>
  <c r="J834" i="8"/>
  <c r="G834" i="8"/>
  <c r="L833" i="8"/>
  <c r="K833" i="8"/>
  <c r="J833" i="8"/>
  <c r="G833" i="8"/>
  <c r="M833" i="8" s="1"/>
  <c r="J832" i="8"/>
  <c r="L831" i="8"/>
  <c r="K831" i="8"/>
  <c r="J831" i="8"/>
  <c r="G831" i="8"/>
  <c r="H831" i="8" s="1"/>
  <c r="N831" i="8" s="1"/>
  <c r="L830" i="8"/>
  <c r="K830" i="8"/>
  <c r="J830" i="8"/>
  <c r="G830" i="8"/>
  <c r="L829" i="8"/>
  <c r="K829" i="8"/>
  <c r="J829" i="8"/>
  <c r="G829" i="8"/>
  <c r="M829" i="8" s="1"/>
  <c r="L827" i="8"/>
  <c r="K827" i="8"/>
  <c r="J827" i="8"/>
  <c r="G827" i="8"/>
  <c r="M827" i="8" s="1"/>
  <c r="L826" i="8"/>
  <c r="K826" i="8"/>
  <c r="J826" i="8"/>
  <c r="G826" i="8"/>
  <c r="M826" i="8" s="1"/>
  <c r="L825" i="8"/>
  <c r="K825" i="8"/>
  <c r="J825" i="8"/>
  <c r="G825" i="8"/>
  <c r="M825" i="8" s="1"/>
  <c r="L824" i="8"/>
  <c r="K824" i="8"/>
  <c r="J824" i="8"/>
  <c r="G824" i="8"/>
  <c r="L823" i="8"/>
  <c r="L822" i="8" s="1"/>
  <c r="K823" i="8"/>
  <c r="J823" i="8"/>
  <c r="G823" i="8"/>
  <c r="M823" i="8" s="1"/>
  <c r="L821" i="8"/>
  <c r="K821" i="8"/>
  <c r="J821" i="8"/>
  <c r="G821" i="8"/>
  <c r="M821" i="8" s="1"/>
  <c r="L820" i="8"/>
  <c r="K820" i="8"/>
  <c r="J820" i="8"/>
  <c r="G820" i="8"/>
  <c r="M820" i="8" s="1"/>
  <c r="L819" i="8"/>
  <c r="K819" i="8"/>
  <c r="J819" i="8"/>
  <c r="G819" i="8"/>
  <c r="M819" i="8" s="1"/>
  <c r="L818" i="8"/>
  <c r="K818" i="8"/>
  <c r="J818" i="8"/>
  <c r="G818" i="8"/>
  <c r="L817" i="8"/>
  <c r="K817" i="8"/>
  <c r="J817" i="8"/>
  <c r="G817" i="8"/>
  <c r="M817" i="8" s="1"/>
  <c r="L816" i="8"/>
  <c r="K816" i="8"/>
  <c r="J816" i="8"/>
  <c r="G816" i="8"/>
  <c r="M816" i="8" s="1"/>
  <c r="L815" i="8"/>
  <c r="K815" i="8"/>
  <c r="J815" i="8"/>
  <c r="G815" i="8"/>
  <c r="M815" i="8" s="1"/>
  <c r="L814" i="8"/>
  <c r="K814" i="8"/>
  <c r="J814" i="8"/>
  <c r="G814" i="8"/>
  <c r="M814" i="8" s="1"/>
  <c r="L813" i="8"/>
  <c r="K813" i="8"/>
  <c r="J813" i="8"/>
  <c r="G813" i="8"/>
  <c r="M813" i="8" s="1"/>
  <c r="L812" i="8"/>
  <c r="K812" i="8"/>
  <c r="J812" i="8"/>
  <c r="G812" i="8"/>
  <c r="L811" i="8"/>
  <c r="K811" i="8"/>
  <c r="J811" i="8"/>
  <c r="G811" i="8"/>
  <c r="M811" i="8" s="1"/>
  <c r="L810" i="8"/>
  <c r="K810" i="8"/>
  <c r="J810" i="8"/>
  <c r="G810" i="8"/>
  <c r="M810" i="8" s="1"/>
  <c r="L809" i="8"/>
  <c r="K809" i="8"/>
  <c r="J809" i="8"/>
  <c r="G809" i="8"/>
  <c r="M809" i="8" s="1"/>
  <c r="L808" i="8"/>
  <c r="K808" i="8"/>
  <c r="J808" i="8"/>
  <c r="G808" i="8"/>
  <c r="L806" i="8"/>
  <c r="K806" i="8"/>
  <c r="J806" i="8"/>
  <c r="G806" i="8"/>
  <c r="L805" i="8"/>
  <c r="K805" i="8"/>
  <c r="J805" i="8"/>
  <c r="G805" i="8"/>
  <c r="M805" i="8" s="1"/>
  <c r="L804" i="8"/>
  <c r="K804" i="8"/>
  <c r="J804" i="8"/>
  <c r="G804" i="8"/>
  <c r="M804" i="8" s="1"/>
  <c r="L801" i="8"/>
  <c r="K801" i="8"/>
  <c r="J801" i="8"/>
  <c r="G801" i="8"/>
  <c r="M801" i="8" s="1"/>
  <c r="L800" i="8"/>
  <c r="K800" i="8"/>
  <c r="J800" i="8"/>
  <c r="G800" i="8"/>
  <c r="H800" i="8" s="1"/>
  <c r="N800" i="8" s="1"/>
  <c r="L799" i="8"/>
  <c r="K799" i="8"/>
  <c r="J799" i="8"/>
  <c r="G799" i="8"/>
  <c r="M799" i="8" s="1"/>
  <c r="L798" i="8"/>
  <c r="K798" i="8"/>
  <c r="J798" i="8"/>
  <c r="G798" i="8"/>
  <c r="L797" i="8"/>
  <c r="K797" i="8"/>
  <c r="J797" i="8"/>
  <c r="G797" i="8"/>
  <c r="H797" i="8" s="1"/>
  <c r="N797" i="8" s="1"/>
  <c r="L796" i="8"/>
  <c r="K796" i="8"/>
  <c r="J796" i="8"/>
  <c r="H796" i="8"/>
  <c r="N796" i="8" s="1"/>
  <c r="G796" i="8"/>
  <c r="M796" i="8" s="1"/>
  <c r="L794" i="8"/>
  <c r="K794" i="8"/>
  <c r="J794" i="8"/>
  <c r="G794" i="8"/>
  <c r="M794" i="8" s="1"/>
  <c r="L793" i="8"/>
  <c r="K793" i="8"/>
  <c r="J793" i="8"/>
  <c r="G793" i="8"/>
  <c r="M793" i="8" s="1"/>
  <c r="L792" i="8"/>
  <c r="K792" i="8"/>
  <c r="J792" i="8"/>
  <c r="G792" i="8"/>
  <c r="L790" i="8"/>
  <c r="K790" i="8"/>
  <c r="J790" i="8"/>
  <c r="G790" i="8"/>
  <c r="L789" i="8"/>
  <c r="K789" i="8"/>
  <c r="J789" i="8"/>
  <c r="G789" i="8"/>
  <c r="M789" i="8" s="1"/>
  <c r="L788" i="8"/>
  <c r="K788" i="8"/>
  <c r="J788" i="8"/>
  <c r="G788" i="8"/>
  <c r="H788" i="8" s="1"/>
  <c r="N788" i="8" s="1"/>
  <c r="L787" i="8"/>
  <c r="K787" i="8"/>
  <c r="J787" i="8"/>
  <c r="G787" i="8"/>
  <c r="H787" i="8" s="1"/>
  <c r="N787" i="8" s="1"/>
  <c r="L786" i="8"/>
  <c r="K786" i="8"/>
  <c r="J786" i="8"/>
  <c r="G786" i="8"/>
  <c r="L785" i="8"/>
  <c r="K785" i="8"/>
  <c r="J785" i="8"/>
  <c r="G785" i="8"/>
  <c r="M785" i="8" s="1"/>
  <c r="L783" i="8"/>
  <c r="K783" i="8"/>
  <c r="J783" i="8"/>
  <c r="G783" i="8"/>
  <c r="H783" i="8" s="1"/>
  <c r="N783" i="8" s="1"/>
  <c r="L782" i="8"/>
  <c r="K782" i="8"/>
  <c r="J782" i="8"/>
  <c r="G782" i="8"/>
  <c r="H782" i="8" s="1"/>
  <c r="N782" i="8" s="1"/>
  <c r="L781" i="8"/>
  <c r="K781" i="8"/>
  <c r="J781" i="8"/>
  <c r="G781" i="8"/>
  <c r="H781" i="8" s="1"/>
  <c r="N781" i="8" s="1"/>
  <c r="L780" i="8"/>
  <c r="K780" i="8"/>
  <c r="J780" i="8"/>
  <c r="G780" i="8"/>
  <c r="L779" i="8"/>
  <c r="K779" i="8"/>
  <c r="J779" i="8"/>
  <c r="G779" i="8"/>
  <c r="M779" i="8" s="1"/>
  <c r="L778" i="8"/>
  <c r="K778" i="8"/>
  <c r="J778" i="8"/>
  <c r="G778" i="8"/>
  <c r="H778" i="8" s="1"/>
  <c r="N778" i="8" s="1"/>
  <c r="L777" i="8"/>
  <c r="K777" i="8"/>
  <c r="J777" i="8"/>
  <c r="G777" i="8"/>
  <c r="H777" i="8" s="1"/>
  <c r="N777" i="8" s="1"/>
  <c r="L776" i="8"/>
  <c r="K776" i="8"/>
  <c r="J776" i="8"/>
  <c r="G776" i="8"/>
  <c r="L775" i="8"/>
  <c r="K775" i="8"/>
  <c r="J775" i="8"/>
  <c r="G775" i="8"/>
  <c r="M775" i="8" s="1"/>
  <c r="L774" i="8"/>
  <c r="K774" i="8"/>
  <c r="J774" i="8"/>
  <c r="G774" i="8"/>
  <c r="M774" i="8" s="1"/>
  <c r="L773" i="8"/>
  <c r="K773" i="8"/>
  <c r="J773" i="8"/>
  <c r="G773" i="8"/>
  <c r="M773" i="8" s="1"/>
  <c r="L772" i="8"/>
  <c r="K772" i="8"/>
  <c r="J772" i="8"/>
  <c r="G772" i="8"/>
  <c r="L771" i="8"/>
  <c r="K771" i="8"/>
  <c r="J771" i="8"/>
  <c r="G771" i="8"/>
  <c r="M771" i="8" s="1"/>
  <c r="L769" i="8"/>
  <c r="K769" i="8"/>
  <c r="J769" i="8"/>
  <c r="G769" i="8"/>
  <c r="M769" i="8" s="1"/>
  <c r="L768" i="8"/>
  <c r="L767" i="8" s="1"/>
  <c r="K768" i="8"/>
  <c r="K767" i="8" s="1"/>
  <c r="J768" i="8"/>
  <c r="G768" i="8"/>
  <c r="H768" i="8" s="1"/>
  <c r="N768" i="8" s="1"/>
  <c r="L765" i="8"/>
  <c r="K765" i="8"/>
  <c r="J765" i="8"/>
  <c r="G765" i="8"/>
  <c r="H765" i="8" s="1"/>
  <c r="N765" i="8" s="1"/>
  <c r="L764" i="8"/>
  <c r="K764" i="8"/>
  <c r="J764" i="8"/>
  <c r="G764" i="8"/>
  <c r="H764" i="8" s="1"/>
  <c r="N764" i="8" s="1"/>
  <c r="L763" i="8"/>
  <c r="K763" i="8"/>
  <c r="J763" i="8"/>
  <c r="G763" i="8"/>
  <c r="H763" i="8" s="1"/>
  <c r="N763" i="8" s="1"/>
  <c r="L761" i="8"/>
  <c r="K761" i="8"/>
  <c r="J761" i="8"/>
  <c r="G761" i="8"/>
  <c r="H761" i="8" s="1"/>
  <c r="N761" i="8" s="1"/>
  <c r="L760" i="8"/>
  <c r="K760" i="8"/>
  <c r="J760" i="8"/>
  <c r="G760" i="8"/>
  <c r="L759" i="8"/>
  <c r="K759" i="8"/>
  <c r="J759" i="8"/>
  <c r="J758" i="8" s="1"/>
  <c r="G759" i="8"/>
  <c r="M759" i="8" s="1"/>
  <c r="L757" i="8"/>
  <c r="K757" i="8"/>
  <c r="J757" i="8"/>
  <c r="G757" i="8"/>
  <c r="H757" i="8" s="1"/>
  <c r="N757" i="8" s="1"/>
  <c r="L756" i="8"/>
  <c r="K756" i="8"/>
  <c r="J756" i="8"/>
  <c r="G756" i="8"/>
  <c r="H756" i="8" s="1"/>
  <c r="N756" i="8" s="1"/>
  <c r="L755" i="8"/>
  <c r="K755" i="8"/>
  <c r="J755" i="8"/>
  <c r="G755" i="8"/>
  <c r="H755" i="8" s="1"/>
  <c r="N755" i="8" s="1"/>
  <c r="L754" i="8"/>
  <c r="K754" i="8"/>
  <c r="J754" i="8"/>
  <c r="G754" i="8"/>
  <c r="L753" i="8"/>
  <c r="K753" i="8"/>
  <c r="J753" i="8"/>
  <c r="G753" i="8"/>
  <c r="M753" i="8" s="1"/>
  <c r="L752" i="8"/>
  <c r="L751" i="8" s="1"/>
  <c r="K752" i="8"/>
  <c r="J752" i="8"/>
  <c r="G752" i="8"/>
  <c r="H752" i="8" s="1"/>
  <c r="N752" i="8" s="1"/>
  <c r="L750" i="8"/>
  <c r="K750" i="8"/>
  <c r="J750" i="8"/>
  <c r="G750" i="8"/>
  <c r="H750" i="8" s="1"/>
  <c r="N750" i="8" s="1"/>
  <c r="L749" i="8"/>
  <c r="K749" i="8"/>
  <c r="J749" i="8"/>
  <c r="G749" i="8"/>
  <c r="H749" i="8" s="1"/>
  <c r="N749" i="8" s="1"/>
  <c r="L748" i="8"/>
  <c r="K748" i="8"/>
  <c r="J748" i="8"/>
  <c r="G748" i="8"/>
  <c r="L747" i="8"/>
  <c r="K747" i="8"/>
  <c r="J747" i="8"/>
  <c r="G747" i="8"/>
  <c r="M747" i="8" s="1"/>
  <c r="L746" i="8"/>
  <c r="K746" i="8"/>
  <c r="J746" i="8"/>
  <c r="G746" i="8"/>
  <c r="H746" i="8" s="1"/>
  <c r="N746" i="8" s="1"/>
  <c r="L745" i="8"/>
  <c r="K745" i="8"/>
  <c r="J745" i="8"/>
  <c r="G745" i="8"/>
  <c r="H745" i="8" s="1"/>
  <c r="N745" i="8" s="1"/>
  <c r="O745" i="8" s="1"/>
  <c r="L744" i="8"/>
  <c r="K744" i="8"/>
  <c r="J744" i="8"/>
  <c r="G744" i="8"/>
  <c r="L743" i="8"/>
  <c r="K743" i="8"/>
  <c r="J743" i="8"/>
  <c r="G743" i="8"/>
  <c r="L742" i="8"/>
  <c r="K742" i="8"/>
  <c r="J742" i="8"/>
  <c r="G742" i="8"/>
  <c r="H742" i="8" s="1"/>
  <c r="N742" i="8" s="1"/>
  <c r="L741" i="8"/>
  <c r="K741" i="8"/>
  <c r="J741" i="8"/>
  <c r="G741" i="8"/>
  <c r="H741" i="8" s="1"/>
  <c r="N741" i="8" s="1"/>
  <c r="L740" i="8"/>
  <c r="K740" i="8"/>
  <c r="J740" i="8"/>
  <c r="G740" i="8"/>
  <c r="L739" i="8"/>
  <c r="K739" i="8"/>
  <c r="J739" i="8"/>
  <c r="G739" i="8"/>
  <c r="L738" i="8"/>
  <c r="K738" i="8"/>
  <c r="J738" i="8"/>
  <c r="G738" i="8"/>
  <c r="M738" i="8" s="1"/>
  <c r="L736" i="8"/>
  <c r="K736" i="8"/>
  <c r="J736" i="8"/>
  <c r="G736" i="8"/>
  <c r="M736" i="8" s="1"/>
  <c r="L735" i="8"/>
  <c r="K735" i="8"/>
  <c r="J735" i="8"/>
  <c r="G735" i="8"/>
  <c r="M735" i="8" s="1"/>
  <c r="L734" i="8"/>
  <c r="K734" i="8"/>
  <c r="J734" i="8"/>
  <c r="G734" i="8"/>
  <c r="L731" i="8"/>
  <c r="K731" i="8"/>
  <c r="J731" i="8"/>
  <c r="G731" i="8"/>
  <c r="M731" i="8" s="1"/>
  <c r="L730" i="8"/>
  <c r="K730" i="8"/>
  <c r="J730" i="8"/>
  <c r="G730" i="8"/>
  <c r="L729" i="8"/>
  <c r="K729" i="8"/>
  <c r="K728" i="8" s="1"/>
  <c r="J729" i="8"/>
  <c r="G729" i="8"/>
  <c r="M729" i="8" s="1"/>
  <c r="L727" i="8"/>
  <c r="K727" i="8"/>
  <c r="J727" i="8"/>
  <c r="G727" i="8"/>
  <c r="M727" i="8" s="1"/>
  <c r="L726" i="8"/>
  <c r="K726" i="8"/>
  <c r="J726" i="8"/>
  <c r="G726" i="8"/>
  <c r="M726" i="8" s="1"/>
  <c r="L725" i="8"/>
  <c r="L724" i="8" s="1"/>
  <c r="K725" i="8"/>
  <c r="J725" i="8"/>
  <c r="G725" i="8"/>
  <c r="L723" i="8"/>
  <c r="K723" i="8"/>
  <c r="J723" i="8"/>
  <c r="G723" i="8"/>
  <c r="L722" i="8"/>
  <c r="K722" i="8"/>
  <c r="J722" i="8"/>
  <c r="G722" i="8"/>
  <c r="H722" i="8" s="1"/>
  <c r="N722" i="8" s="1"/>
  <c r="L721" i="8"/>
  <c r="K721" i="8"/>
  <c r="J721" i="8"/>
  <c r="G721" i="8"/>
  <c r="H721" i="8" s="1"/>
  <c r="N721" i="8" s="1"/>
  <c r="L720" i="8"/>
  <c r="K720" i="8"/>
  <c r="J720" i="8"/>
  <c r="G720" i="8"/>
  <c r="M720" i="8" s="1"/>
  <c r="L719" i="8"/>
  <c r="K719" i="8"/>
  <c r="J719" i="8"/>
  <c r="G719" i="8"/>
  <c r="L718" i="8"/>
  <c r="K718" i="8"/>
  <c r="J718" i="8"/>
  <c r="G718" i="8"/>
  <c r="M718" i="8" s="1"/>
  <c r="L716" i="8"/>
  <c r="K716" i="8"/>
  <c r="J716" i="8"/>
  <c r="G716" i="8"/>
  <c r="M716" i="8" s="1"/>
  <c r="L715" i="8"/>
  <c r="K715" i="8"/>
  <c r="J715" i="8"/>
  <c r="G715" i="8"/>
  <c r="M715" i="8" s="1"/>
  <c r="L714" i="8"/>
  <c r="K714" i="8"/>
  <c r="J714" i="8"/>
  <c r="G714" i="8"/>
  <c r="M714" i="8" s="1"/>
  <c r="L713" i="8"/>
  <c r="K713" i="8"/>
  <c r="J713" i="8"/>
  <c r="G713" i="8"/>
  <c r="L712" i="8"/>
  <c r="K712" i="8"/>
  <c r="J712" i="8"/>
  <c r="G712" i="8"/>
  <c r="M712" i="8" s="1"/>
  <c r="L711" i="8"/>
  <c r="K711" i="8"/>
  <c r="J711" i="8"/>
  <c r="G711" i="8"/>
  <c r="M711" i="8" s="1"/>
  <c r="L710" i="8"/>
  <c r="K710" i="8"/>
  <c r="J710" i="8"/>
  <c r="G710" i="8"/>
  <c r="M710" i="8" s="1"/>
  <c r="L709" i="8"/>
  <c r="K709" i="8"/>
  <c r="J709" i="8"/>
  <c r="G709" i="8"/>
  <c r="L708" i="8"/>
  <c r="K708" i="8"/>
  <c r="J708" i="8"/>
  <c r="G708" i="8"/>
  <c r="H708" i="8" s="1"/>
  <c r="N708" i="8" s="1"/>
  <c r="L707" i="8"/>
  <c r="K707" i="8"/>
  <c r="J707" i="8"/>
  <c r="G707" i="8"/>
  <c r="M707" i="8" s="1"/>
  <c r="L706" i="8"/>
  <c r="K706" i="8"/>
  <c r="J706" i="8"/>
  <c r="G706" i="8"/>
  <c r="M706" i="8" s="1"/>
  <c r="L705" i="8"/>
  <c r="K705" i="8"/>
  <c r="J705" i="8"/>
  <c r="G705" i="8"/>
  <c r="L704" i="8"/>
  <c r="K704" i="8"/>
  <c r="J704" i="8"/>
  <c r="G704" i="8"/>
  <c r="H704" i="8" s="1"/>
  <c r="N704" i="8" s="1"/>
  <c r="L703" i="8"/>
  <c r="K703" i="8"/>
  <c r="J703" i="8"/>
  <c r="G703" i="8"/>
  <c r="M703" i="8" s="1"/>
  <c r="L702" i="8"/>
  <c r="K702" i="8"/>
  <c r="J702" i="8"/>
  <c r="G702" i="8"/>
  <c r="M702" i="8" s="1"/>
  <c r="L700" i="8"/>
  <c r="K700" i="8"/>
  <c r="J700" i="8"/>
  <c r="G700" i="8"/>
  <c r="L699" i="8"/>
  <c r="K699" i="8"/>
  <c r="J699" i="8"/>
  <c r="G699" i="8"/>
  <c r="M699" i="8" s="1"/>
  <c r="L698" i="8"/>
  <c r="K698" i="8"/>
  <c r="J698" i="8"/>
  <c r="G698" i="8"/>
  <c r="H698" i="8" s="1"/>
  <c r="N698" i="8" s="1"/>
  <c r="P698" i="8" s="1"/>
  <c r="L695" i="8"/>
  <c r="K695" i="8"/>
  <c r="J695" i="8"/>
  <c r="G695" i="8"/>
  <c r="M695" i="8" s="1"/>
  <c r="L694" i="8"/>
  <c r="K694" i="8"/>
  <c r="J694" i="8"/>
  <c r="H694" i="8"/>
  <c r="N694" i="8" s="1"/>
  <c r="G694" i="8"/>
  <c r="M694" i="8" s="1"/>
  <c r="L693" i="8"/>
  <c r="L692" i="8" s="1"/>
  <c r="K693" i="8"/>
  <c r="J693" i="8"/>
  <c r="J692" i="8" s="1"/>
  <c r="G693" i="8"/>
  <c r="H693" i="8" s="1"/>
  <c r="N693" i="8" s="1"/>
  <c r="L691" i="8"/>
  <c r="K691" i="8"/>
  <c r="J691" i="8"/>
  <c r="G691" i="8"/>
  <c r="M691" i="8" s="1"/>
  <c r="L690" i="8"/>
  <c r="K690" i="8"/>
  <c r="J690" i="8"/>
  <c r="G690" i="8"/>
  <c r="L689" i="8"/>
  <c r="L688" i="8" s="1"/>
  <c r="K689" i="8"/>
  <c r="J689" i="8"/>
  <c r="G689" i="8"/>
  <c r="H689" i="8" s="1"/>
  <c r="N689" i="8" s="1"/>
  <c r="L687" i="8"/>
  <c r="K687" i="8"/>
  <c r="J687" i="8"/>
  <c r="G687" i="8"/>
  <c r="H687" i="8" s="1"/>
  <c r="N687" i="8" s="1"/>
  <c r="L686" i="8"/>
  <c r="K686" i="8"/>
  <c r="J686" i="8"/>
  <c r="G686" i="8"/>
  <c r="H686" i="8" s="1"/>
  <c r="N686" i="8" s="1"/>
  <c r="P686" i="8" s="1"/>
  <c r="L685" i="8"/>
  <c r="K685" i="8"/>
  <c r="J685" i="8"/>
  <c r="G685" i="8"/>
  <c r="H685" i="8" s="1"/>
  <c r="N685" i="8" s="1"/>
  <c r="O685" i="8" s="1"/>
  <c r="L684" i="8"/>
  <c r="K684" i="8"/>
  <c r="J684" i="8"/>
  <c r="G684" i="8"/>
  <c r="L683" i="8"/>
  <c r="K683" i="8"/>
  <c r="J683" i="8"/>
  <c r="G683" i="8"/>
  <c r="M683" i="8" s="1"/>
  <c r="L682" i="8"/>
  <c r="K682" i="8"/>
  <c r="J682" i="8"/>
  <c r="H682" i="8"/>
  <c r="N682" i="8" s="1"/>
  <c r="G682" i="8"/>
  <c r="M682" i="8" s="1"/>
  <c r="L680" i="8"/>
  <c r="K680" i="8"/>
  <c r="J680" i="8"/>
  <c r="G680" i="8"/>
  <c r="M680" i="8" s="1"/>
  <c r="L679" i="8"/>
  <c r="K679" i="8"/>
  <c r="J679" i="8"/>
  <c r="H679" i="8"/>
  <c r="N679" i="8" s="1"/>
  <c r="O679" i="8" s="1"/>
  <c r="G679" i="8"/>
  <c r="M679" i="8" s="1"/>
  <c r="L678" i="8"/>
  <c r="K678" i="8"/>
  <c r="J678" i="8"/>
  <c r="G678" i="8"/>
  <c r="L677" i="8"/>
  <c r="K677" i="8"/>
  <c r="J677" i="8"/>
  <c r="G677" i="8"/>
  <c r="H677" i="8" s="1"/>
  <c r="N677" i="8" s="1"/>
  <c r="P677" i="8" s="1"/>
  <c r="L676" i="8"/>
  <c r="K676" i="8"/>
  <c r="J676" i="8"/>
  <c r="G676" i="8"/>
  <c r="M676" i="8" s="1"/>
  <c r="L675" i="8"/>
  <c r="K675" i="8"/>
  <c r="J675" i="8"/>
  <c r="G675" i="8"/>
  <c r="M675" i="8" s="1"/>
  <c r="L674" i="8"/>
  <c r="K674" i="8"/>
  <c r="J674" i="8"/>
  <c r="G674" i="8"/>
  <c r="L673" i="8"/>
  <c r="K673" i="8"/>
  <c r="J673" i="8"/>
  <c r="G673" i="8"/>
  <c r="H673" i="8" s="1"/>
  <c r="N673" i="8" s="1"/>
  <c r="L672" i="8"/>
  <c r="K672" i="8"/>
  <c r="J672" i="8"/>
  <c r="G672" i="8"/>
  <c r="M672" i="8" s="1"/>
  <c r="L671" i="8"/>
  <c r="K671" i="8"/>
  <c r="J671" i="8"/>
  <c r="G671" i="8"/>
  <c r="M671" i="8" s="1"/>
  <c r="L670" i="8"/>
  <c r="K670" i="8"/>
  <c r="J670" i="8"/>
  <c r="G670" i="8"/>
  <c r="L669" i="8"/>
  <c r="K669" i="8"/>
  <c r="J669" i="8"/>
  <c r="G669" i="8"/>
  <c r="L668" i="8"/>
  <c r="K668" i="8"/>
  <c r="J668" i="8"/>
  <c r="G668" i="8"/>
  <c r="L666" i="8"/>
  <c r="K666" i="8"/>
  <c r="J666" i="8"/>
  <c r="G666" i="8"/>
  <c r="M666" i="8" s="1"/>
  <c r="L665" i="8"/>
  <c r="K665" i="8"/>
  <c r="J665" i="8"/>
  <c r="G665" i="8"/>
  <c r="M665" i="8" s="1"/>
  <c r="L664" i="8"/>
  <c r="K664" i="8"/>
  <c r="J664" i="8"/>
  <c r="G664" i="8"/>
  <c r="L661" i="8"/>
  <c r="K661" i="8"/>
  <c r="J661" i="8"/>
  <c r="G661" i="8"/>
  <c r="H661" i="8" s="1"/>
  <c r="N661" i="8" s="1"/>
  <c r="L660" i="8"/>
  <c r="K660" i="8"/>
  <c r="J660" i="8"/>
  <c r="G660" i="8"/>
  <c r="L659" i="8"/>
  <c r="K659" i="8"/>
  <c r="J659" i="8"/>
  <c r="G659" i="8"/>
  <c r="M659" i="8" s="1"/>
  <c r="L658" i="8"/>
  <c r="K658" i="8"/>
  <c r="J658" i="8"/>
  <c r="G658" i="8"/>
  <c r="M658" i="8" s="1"/>
  <c r="L657" i="8"/>
  <c r="K657" i="8"/>
  <c r="J657" i="8"/>
  <c r="G657" i="8"/>
  <c r="M657" i="8" s="1"/>
  <c r="L656" i="8"/>
  <c r="K656" i="8"/>
  <c r="J656" i="8"/>
  <c r="G656" i="8"/>
  <c r="L655" i="8"/>
  <c r="K655" i="8"/>
  <c r="J655" i="8"/>
  <c r="G655" i="8"/>
  <c r="M655" i="8" s="1"/>
  <c r="L654" i="8"/>
  <c r="K654" i="8"/>
  <c r="J654" i="8"/>
  <c r="G654" i="8"/>
  <c r="M654" i="8" s="1"/>
  <c r="L652" i="8"/>
  <c r="K652" i="8"/>
  <c r="J652" i="8"/>
  <c r="G652" i="8"/>
  <c r="H652" i="8" s="1"/>
  <c r="N652" i="8" s="1"/>
  <c r="L651" i="8"/>
  <c r="K651" i="8"/>
  <c r="J651" i="8"/>
  <c r="G651" i="8"/>
  <c r="H651" i="8" s="1"/>
  <c r="N651" i="8" s="1"/>
  <c r="L650" i="8"/>
  <c r="L649" i="8" s="1"/>
  <c r="K650" i="8"/>
  <c r="J650" i="8"/>
  <c r="G650" i="8"/>
  <c r="L648" i="8"/>
  <c r="K648" i="8"/>
  <c r="J648" i="8"/>
  <c r="G648" i="8"/>
  <c r="L647" i="8"/>
  <c r="K647" i="8"/>
  <c r="J647" i="8"/>
  <c r="G647" i="8"/>
  <c r="H647" i="8" s="1"/>
  <c r="N647" i="8" s="1"/>
  <c r="L646" i="8"/>
  <c r="L645" i="8" s="1"/>
  <c r="K646" i="8"/>
  <c r="J646" i="8"/>
  <c r="G646" i="8"/>
  <c r="H646" i="8" s="1"/>
  <c r="N646" i="8" s="1"/>
  <c r="L644" i="8"/>
  <c r="K644" i="8"/>
  <c r="J644" i="8"/>
  <c r="G644" i="8"/>
  <c r="M644" i="8" s="1"/>
  <c r="L643" i="8"/>
  <c r="K643" i="8"/>
  <c r="J643" i="8"/>
  <c r="G643" i="8"/>
  <c r="M643" i="8" s="1"/>
  <c r="L642" i="8"/>
  <c r="K642" i="8"/>
  <c r="J642" i="8"/>
  <c r="G642" i="8"/>
  <c r="L641" i="8"/>
  <c r="K641" i="8"/>
  <c r="J641" i="8"/>
  <c r="G641" i="8"/>
  <c r="H641" i="8" s="1"/>
  <c r="N641" i="8" s="1"/>
  <c r="L640" i="8"/>
  <c r="K640" i="8"/>
  <c r="J640" i="8"/>
  <c r="G640" i="8"/>
  <c r="M640" i="8" s="1"/>
  <c r="L639" i="8"/>
  <c r="K639" i="8"/>
  <c r="J639" i="8"/>
  <c r="G639" i="8"/>
  <c r="M639" i="8" s="1"/>
  <c r="L637" i="8"/>
  <c r="K637" i="8"/>
  <c r="J637" i="8"/>
  <c r="G637" i="8"/>
  <c r="M637" i="8" s="1"/>
  <c r="L636" i="8"/>
  <c r="K636" i="8"/>
  <c r="J636" i="8"/>
  <c r="G636" i="8"/>
  <c r="L635" i="8"/>
  <c r="K635" i="8"/>
  <c r="J635" i="8"/>
  <c r="G635" i="8"/>
  <c r="H635" i="8" s="1"/>
  <c r="N635" i="8" s="1"/>
  <c r="P635" i="8" s="1"/>
  <c r="L634" i="8"/>
  <c r="K634" i="8"/>
  <c r="J634" i="8"/>
  <c r="G634" i="8"/>
  <c r="H634" i="8" s="1"/>
  <c r="N634" i="8" s="1"/>
  <c r="L633" i="8"/>
  <c r="K633" i="8"/>
  <c r="J633" i="8"/>
  <c r="G633" i="8"/>
  <c r="M633" i="8" s="1"/>
  <c r="L632" i="8"/>
  <c r="K632" i="8"/>
  <c r="J632" i="8"/>
  <c r="G632" i="8"/>
  <c r="L631" i="8"/>
  <c r="K631" i="8"/>
  <c r="J631" i="8"/>
  <c r="G631" i="8"/>
  <c r="H631" i="8" s="1"/>
  <c r="N631" i="8" s="1"/>
  <c r="L630" i="8"/>
  <c r="K630" i="8"/>
  <c r="J630" i="8"/>
  <c r="G630" i="8"/>
  <c r="M630" i="8" s="1"/>
  <c r="L629" i="8"/>
  <c r="K629" i="8"/>
  <c r="J629" i="8"/>
  <c r="G629" i="8"/>
  <c r="M629" i="8" s="1"/>
  <c r="L628" i="8"/>
  <c r="K628" i="8"/>
  <c r="J628" i="8"/>
  <c r="G628" i="8"/>
  <c r="M628" i="8" s="1"/>
  <c r="L627" i="8"/>
  <c r="K627" i="8"/>
  <c r="J627" i="8"/>
  <c r="G627" i="8"/>
  <c r="L626" i="8"/>
  <c r="K626" i="8"/>
  <c r="J626" i="8"/>
  <c r="G626" i="8"/>
  <c r="M626" i="8" s="1"/>
  <c r="L625" i="8"/>
  <c r="K625" i="8"/>
  <c r="J625" i="8"/>
  <c r="H625" i="8"/>
  <c r="N625" i="8" s="1"/>
  <c r="G625" i="8"/>
  <c r="M625" i="8" s="1"/>
  <c r="L624" i="8"/>
  <c r="K624" i="8"/>
  <c r="J624" i="8"/>
  <c r="G624" i="8"/>
  <c r="H624" i="8" s="1"/>
  <c r="N624" i="8" s="1"/>
  <c r="O624" i="8" s="1"/>
  <c r="L622" i="8"/>
  <c r="K622" i="8"/>
  <c r="J622" i="8"/>
  <c r="G622" i="8"/>
  <c r="M622" i="8" s="1"/>
  <c r="L621" i="8"/>
  <c r="K621" i="8"/>
  <c r="J621" i="8"/>
  <c r="G621" i="8"/>
  <c r="L618" i="8"/>
  <c r="K618" i="8"/>
  <c r="J618" i="8"/>
  <c r="G618" i="8"/>
  <c r="H618" i="8" s="1"/>
  <c r="N618" i="8" s="1"/>
  <c r="L617" i="8"/>
  <c r="K617" i="8"/>
  <c r="J617" i="8"/>
  <c r="G617" i="8"/>
  <c r="L616" i="8"/>
  <c r="K616" i="8"/>
  <c r="J616" i="8"/>
  <c r="G616" i="8"/>
  <c r="M616" i="8" s="1"/>
  <c r="L615" i="8"/>
  <c r="K615" i="8"/>
  <c r="J615" i="8"/>
  <c r="G615" i="8"/>
  <c r="M615" i="8" s="1"/>
  <c r="L614" i="8"/>
  <c r="K614" i="8"/>
  <c r="J614" i="8"/>
  <c r="H614" i="8"/>
  <c r="N614" i="8" s="1"/>
  <c r="G614" i="8"/>
  <c r="M614" i="8" s="1"/>
  <c r="L613" i="8"/>
  <c r="K613" i="8"/>
  <c r="J613" i="8"/>
  <c r="G613" i="8"/>
  <c r="L612" i="8"/>
  <c r="K612" i="8"/>
  <c r="J612" i="8"/>
  <c r="G612" i="8"/>
  <c r="L611" i="8"/>
  <c r="K611" i="8"/>
  <c r="J611" i="8"/>
  <c r="G611" i="8"/>
  <c r="M611" i="8" s="1"/>
  <c r="L609" i="8"/>
  <c r="K609" i="8"/>
  <c r="J609" i="8"/>
  <c r="G609" i="8"/>
  <c r="M609" i="8" s="1"/>
  <c r="L608" i="8"/>
  <c r="K608" i="8"/>
  <c r="J608" i="8"/>
  <c r="G608" i="8"/>
  <c r="M608" i="8" s="1"/>
  <c r="L607" i="8"/>
  <c r="K607" i="8"/>
  <c r="J607" i="8"/>
  <c r="G607" i="8"/>
  <c r="L605" i="8"/>
  <c r="K605" i="8"/>
  <c r="J605" i="8"/>
  <c r="G605" i="8"/>
  <c r="L604" i="8"/>
  <c r="K604" i="8"/>
  <c r="J604" i="8"/>
  <c r="G604" i="8"/>
  <c r="M604" i="8" s="1"/>
  <c r="L603" i="8"/>
  <c r="K603" i="8"/>
  <c r="J603" i="8"/>
  <c r="G603" i="8"/>
  <c r="L601" i="8"/>
  <c r="K601" i="8"/>
  <c r="J601" i="8"/>
  <c r="G601" i="8"/>
  <c r="L600" i="8"/>
  <c r="K600" i="8"/>
  <c r="J600" i="8"/>
  <c r="G600" i="8"/>
  <c r="L599" i="8"/>
  <c r="K599" i="8"/>
  <c r="J599" i="8"/>
  <c r="G599" i="8"/>
  <c r="L598" i="8"/>
  <c r="K598" i="8"/>
  <c r="J598" i="8"/>
  <c r="G598" i="8"/>
  <c r="M598" i="8" s="1"/>
  <c r="L597" i="8"/>
  <c r="K597" i="8"/>
  <c r="J597" i="8"/>
  <c r="G597" i="8"/>
  <c r="H597" i="8" s="1"/>
  <c r="N597" i="8" s="1"/>
  <c r="L596" i="8"/>
  <c r="K596" i="8"/>
  <c r="J596" i="8"/>
  <c r="G596" i="8"/>
  <c r="H596" i="8" s="1"/>
  <c r="N596" i="8" s="1"/>
  <c r="L594" i="8"/>
  <c r="K594" i="8"/>
  <c r="J594" i="8"/>
  <c r="G594" i="8"/>
  <c r="M594" i="8" s="1"/>
  <c r="L593" i="8"/>
  <c r="K593" i="8"/>
  <c r="J593" i="8"/>
  <c r="G593" i="8"/>
  <c r="L592" i="8"/>
  <c r="K592" i="8"/>
  <c r="J592" i="8"/>
  <c r="G592" i="8"/>
  <c r="L591" i="8"/>
  <c r="K591" i="8"/>
  <c r="J591" i="8"/>
  <c r="G591" i="8"/>
  <c r="M591" i="8" s="1"/>
  <c r="L590" i="8"/>
  <c r="K590" i="8"/>
  <c r="J590" i="8"/>
  <c r="G590" i="8"/>
  <c r="M590" i="8" s="1"/>
  <c r="L589" i="8"/>
  <c r="K589" i="8"/>
  <c r="J589" i="8"/>
  <c r="G589" i="8"/>
  <c r="L588" i="8"/>
  <c r="K588" i="8"/>
  <c r="J588" i="8"/>
  <c r="G588" i="8"/>
  <c r="H588" i="8" s="1"/>
  <c r="N588" i="8" s="1"/>
  <c r="L587" i="8"/>
  <c r="K587" i="8"/>
  <c r="J587" i="8"/>
  <c r="G587" i="8"/>
  <c r="L586" i="8"/>
  <c r="K586" i="8"/>
  <c r="J586" i="8"/>
  <c r="G586" i="8"/>
  <c r="M586" i="8" s="1"/>
  <c r="L585" i="8"/>
  <c r="K585" i="8"/>
  <c r="J585" i="8"/>
  <c r="G585" i="8"/>
  <c r="L584" i="8"/>
  <c r="K584" i="8"/>
  <c r="J584" i="8"/>
  <c r="G584" i="8"/>
  <c r="H584" i="8" s="1"/>
  <c r="N584" i="8" s="1"/>
  <c r="L583" i="8"/>
  <c r="K583" i="8"/>
  <c r="J583" i="8"/>
  <c r="G583" i="8"/>
  <c r="M583" i="8" s="1"/>
  <c r="L582" i="8"/>
  <c r="K582" i="8"/>
  <c r="J582" i="8"/>
  <c r="G582" i="8"/>
  <c r="H582" i="8" s="1"/>
  <c r="N582" i="8" s="1"/>
  <c r="L581" i="8"/>
  <c r="K581" i="8"/>
  <c r="J581" i="8"/>
  <c r="G581" i="8"/>
  <c r="L579" i="8"/>
  <c r="K579" i="8"/>
  <c r="J579" i="8"/>
  <c r="G579" i="8"/>
  <c r="L578" i="8"/>
  <c r="K578" i="8"/>
  <c r="J578" i="8"/>
  <c r="G578" i="8"/>
  <c r="M578" i="8" s="1"/>
  <c r="L577" i="8"/>
  <c r="K577" i="8"/>
  <c r="J577" i="8"/>
  <c r="G577" i="8"/>
  <c r="L574" i="8"/>
  <c r="K574" i="8"/>
  <c r="J574" i="8"/>
  <c r="G574" i="8"/>
  <c r="M574" i="8" s="1"/>
  <c r="L573" i="8"/>
  <c r="K573" i="8"/>
  <c r="J573" i="8"/>
  <c r="G573" i="8"/>
  <c r="L572" i="8"/>
  <c r="K572" i="8"/>
  <c r="J572" i="8"/>
  <c r="G572" i="8"/>
  <c r="L571" i="8"/>
  <c r="K571" i="8"/>
  <c r="J571" i="8"/>
  <c r="G571" i="8"/>
  <c r="L570" i="8"/>
  <c r="K570" i="8"/>
  <c r="J570" i="8"/>
  <c r="G570" i="8"/>
  <c r="M570" i="8" s="1"/>
  <c r="L569" i="8"/>
  <c r="K569" i="8"/>
  <c r="J569" i="8"/>
  <c r="G569" i="8"/>
  <c r="L568" i="8"/>
  <c r="K568" i="8"/>
  <c r="J568" i="8"/>
  <c r="G568" i="8"/>
  <c r="L567" i="8"/>
  <c r="K567" i="8"/>
  <c r="J567" i="8"/>
  <c r="G567" i="8"/>
  <c r="L565" i="8"/>
  <c r="K565" i="8"/>
  <c r="J565" i="8"/>
  <c r="G565" i="8"/>
  <c r="L564" i="8"/>
  <c r="K564" i="8"/>
  <c r="J564" i="8"/>
  <c r="G564" i="8"/>
  <c r="H564" i="8" s="1"/>
  <c r="N564" i="8" s="1"/>
  <c r="L563" i="8"/>
  <c r="K563" i="8"/>
  <c r="J563" i="8"/>
  <c r="G563" i="8"/>
  <c r="L561" i="8"/>
  <c r="K561" i="8"/>
  <c r="J561" i="8"/>
  <c r="G561" i="8"/>
  <c r="L560" i="8"/>
  <c r="K560" i="8"/>
  <c r="J560" i="8"/>
  <c r="G560" i="8"/>
  <c r="H560" i="8" s="1"/>
  <c r="N560" i="8" s="1"/>
  <c r="L559" i="8"/>
  <c r="K559" i="8"/>
  <c r="K558" i="8" s="1"/>
  <c r="J559" i="8"/>
  <c r="G559" i="8"/>
  <c r="L557" i="8"/>
  <c r="K557" i="8"/>
  <c r="J557" i="8"/>
  <c r="G557" i="8"/>
  <c r="L556" i="8"/>
  <c r="K556" i="8"/>
  <c r="J556" i="8"/>
  <c r="G556" i="8"/>
  <c r="L555" i="8"/>
  <c r="K555" i="8"/>
  <c r="J555" i="8"/>
  <c r="G555" i="8"/>
  <c r="L554" i="8"/>
  <c r="K554" i="8"/>
  <c r="J554" i="8"/>
  <c r="G554" i="8"/>
  <c r="H554" i="8" s="1"/>
  <c r="N554" i="8" s="1"/>
  <c r="L553" i="8"/>
  <c r="K553" i="8"/>
  <c r="J553" i="8"/>
  <c r="G553" i="8"/>
  <c r="L552" i="8"/>
  <c r="K552" i="8"/>
  <c r="J552" i="8"/>
  <c r="G552" i="8"/>
  <c r="H552" i="8" s="1"/>
  <c r="N552" i="8" s="1"/>
  <c r="L550" i="8"/>
  <c r="K550" i="8"/>
  <c r="J550" i="8"/>
  <c r="G550" i="8"/>
  <c r="H550" i="8" s="1"/>
  <c r="N550" i="8" s="1"/>
  <c r="L549" i="8"/>
  <c r="K549" i="8"/>
  <c r="J549" i="8"/>
  <c r="G549" i="8"/>
  <c r="L548" i="8"/>
  <c r="K548" i="8"/>
  <c r="J548" i="8"/>
  <c r="G548" i="8"/>
  <c r="H548" i="8" s="1"/>
  <c r="N548" i="8" s="1"/>
  <c r="L547" i="8"/>
  <c r="K547" i="8"/>
  <c r="J547" i="8"/>
  <c r="G547" i="8"/>
  <c r="L546" i="8"/>
  <c r="K546" i="8"/>
  <c r="J546" i="8"/>
  <c r="G546" i="8"/>
  <c r="H546" i="8" s="1"/>
  <c r="N546" i="8" s="1"/>
  <c r="L545" i="8"/>
  <c r="K545" i="8"/>
  <c r="J545" i="8"/>
  <c r="G545" i="8"/>
  <c r="L544" i="8"/>
  <c r="K544" i="8"/>
  <c r="J544" i="8"/>
  <c r="G544" i="8"/>
  <c r="M544" i="8" s="1"/>
  <c r="L543" i="8"/>
  <c r="K543" i="8"/>
  <c r="J543" i="8"/>
  <c r="G543" i="8"/>
  <c r="L542" i="8"/>
  <c r="K542" i="8"/>
  <c r="J542" i="8"/>
  <c r="H542" i="8"/>
  <c r="N542" i="8" s="1"/>
  <c r="P542" i="8" s="1"/>
  <c r="G542" i="8"/>
  <c r="M542" i="8" s="1"/>
  <c r="L541" i="8"/>
  <c r="K541" i="8"/>
  <c r="J541" i="8"/>
  <c r="G541" i="8"/>
  <c r="L540" i="8"/>
  <c r="K540" i="8"/>
  <c r="J540" i="8"/>
  <c r="G540" i="8"/>
  <c r="M540" i="8" s="1"/>
  <c r="L539" i="8"/>
  <c r="K539" i="8"/>
  <c r="J539" i="8"/>
  <c r="G539" i="8"/>
  <c r="L538" i="8"/>
  <c r="K538" i="8"/>
  <c r="J538" i="8"/>
  <c r="G538" i="8"/>
  <c r="L537" i="8"/>
  <c r="K537" i="8"/>
  <c r="J537" i="8"/>
  <c r="G537" i="8"/>
  <c r="L535" i="8"/>
  <c r="K535" i="8"/>
  <c r="J535" i="8"/>
  <c r="G535" i="8"/>
  <c r="L534" i="8"/>
  <c r="K534" i="8"/>
  <c r="K533" i="8" s="1"/>
  <c r="J534" i="8"/>
  <c r="G534" i="8"/>
  <c r="H534" i="8" s="1"/>
  <c r="N534" i="8" s="1"/>
  <c r="P534" i="8" s="1"/>
  <c r="L531" i="8"/>
  <c r="K531" i="8"/>
  <c r="J531" i="8"/>
  <c r="G531" i="8"/>
  <c r="L530" i="8"/>
  <c r="K530" i="8"/>
  <c r="J530" i="8"/>
  <c r="G530" i="8"/>
  <c r="M530" i="8" s="1"/>
  <c r="L529" i="8"/>
  <c r="K529" i="8"/>
  <c r="J529" i="8"/>
  <c r="G529" i="8"/>
  <c r="L528" i="8"/>
  <c r="K528" i="8"/>
  <c r="J528" i="8"/>
  <c r="G528" i="8"/>
  <c r="M528" i="8" s="1"/>
  <c r="L527" i="8"/>
  <c r="K527" i="8"/>
  <c r="J527" i="8"/>
  <c r="G527" i="8"/>
  <c r="L526" i="8"/>
  <c r="K526" i="8"/>
  <c r="J526" i="8"/>
  <c r="G526" i="8"/>
  <c r="H526" i="8" s="1"/>
  <c r="N526" i="8" s="1"/>
  <c r="L525" i="8"/>
  <c r="K525" i="8"/>
  <c r="J525" i="8"/>
  <c r="G525" i="8"/>
  <c r="L524" i="8"/>
  <c r="K524" i="8"/>
  <c r="J524" i="8"/>
  <c r="G524" i="8"/>
  <c r="L522" i="8"/>
  <c r="K522" i="8"/>
  <c r="J522" i="8"/>
  <c r="G522" i="8"/>
  <c r="H522" i="8" s="1"/>
  <c r="N522" i="8" s="1"/>
  <c r="L521" i="8"/>
  <c r="K521" i="8"/>
  <c r="J521" i="8"/>
  <c r="G521" i="8"/>
  <c r="L520" i="8"/>
  <c r="K520" i="8"/>
  <c r="J520" i="8"/>
  <c r="G520" i="8"/>
  <c r="H520" i="8" s="1"/>
  <c r="N520" i="8" s="1"/>
  <c r="P520" i="8" s="1"/>
  <c r="L518" i="8"/>
  <c r="K518" i="8"/>
  <c r="J518" i="8"/>
  <c r="G518" i="8"/>
  <c r="L517" i="8"/>
  <c r="K517" i="8"/>
  <c r="J517" i="8"/>
  <c r="G517" i="8"/>
  <c r="L516" i="8"/>
  <c r="K516" i="8"/>
  <c r="J516" i="8"/>
  <c r="G516" i="8"/>
  <c r="L514" i="8"/>
  <c r="K514" i="8"/>
  <c r="J514" i="8"/>
  <c r="H514" i="8"/>
  <c r="N514" i="8" s="1"/>
  <c r="L513" i="8"/>
  <c r="K513" i="8"/>
  <c r="J513" i="8"/>
  <c r="G513" i="8"/>
  <c r="L512" i="8"/>
  <c r="K512" i="8"/>
  <c r="J512" i="8"/>
  <c r="G512" i="8"/>
  <c r="H512" i="8" s="1"/>
  <c r="N512" i="8" s="1"/>
  <c r="P512" i="8" s="1"/>
  <c r="L511" i="8"/>
  <c r="K511" i="8"/>
  <c r="J511" i="8"/>
  <c r="G511" i="8"/>
  <c r="L510" i="8"/>
  <c r="K510" i="8"/>
  <c r="J510" i="8"/>
  <c r="G510" i="8"/>
  <c r="M510" i="8" s="1"/>
  <c r="L508" i="8"/>
  <c r="K508" i="8"/>
  <c r="J508" i="8"/>
  <c r="G508" i="8"/>
  <c r="H508" i="8" s="1"/>
  <c r="N508" i="8" s="1"/>
  <c r="P508" i="8" s="1"/>
  <c r="L507" i="8"/>
  <c r="K507" i="8"/>
  <c r="J507" i="8"/>
  <c r="G507" i="8"/>
  <c r="M507" i="8" s="1"/>
  <c r="L506" i="8"/>
  <c r="K506" i="8"/>
  <c r="J506" i="8"/>
  <c r="G506" i="8"/>
  <c r="M506" i="8" s="1"/>
  <c r="L505" i="8"/>
  <c r="K505" i="8"/>
  <c r="J505" i="8"/>
  <c r="G505" i="8"/>
  <c r="L504" i="8"/>
  <c r="K504" i="8"/>
  <c r="J504" i="8"/>
  <c r="G504" i="8"/>
  <c r="M504" i="8" s="1"/>
  <c r="L503" i="8"/>
  <c r="K503" i="8"/>
  <c r="J503" i="8"/>
  <c r="G503" i="8"/>
  <c r="M503" i="8" s="1"/>
  <c r="L502" i="8"/>
  <c r="K502" i="8"/>
  <c r="J502" i="8"/>
  <c r="G502" i="8"/>
  <c r="M502" i="8" s="1"/>
  <c r="L501" i="8"/>
  <c r="K501" i="8"/>
  <c r="J501" i="8"/>
  <c r="G501" i="8"/>
  <c r="L500" i="8"/>
  <c r="K500" i="8"/>
  <c r="J500" i="8"/>
  <c r="G500" i="8"/>
  <c r="L499" i="8"/>
  <c r="K499" i="8"/>
  <c r="J499" i="8"/>
  <c r="H499" i="8"/>
  <c r="N499" i="8" s="1"/>
  <c r="G499" i="8"/>
  <c r="M499" i="8" s="1"/>
  <c r="L498" i="8"/>
  <c r="K498" i="8"/>
  <c r="J498" i="8"/>
  <c r="G498" i="8"/>
  <c r="L497" i="8"/>
  <c r="K497" i="8"/>
  <c r="J497" i="8"/>
  <c r="G497" i="8"/>
  <c r="L496" i="8"/>
  <c r="K496" i="8"/>
  <c r="J496" i="8"/>
  <c r="G496" i="8"/>
  <c r="L495" i="8"/>
  <c r="K495" i="8"/>
  <c r="J495" i="8"/>
  <c r="G495" i="8"/>
  <c r="M493" i="8"/>
  <c r="L493" i="8"/>
  <c r="K493" i="8"/>
  <c r="J493" i="8"/>
  <c r="G493" i="8"/>
  <c r="H493" i="8" s="1"/>
  <c r="N493" i="8" s="1"/>
  <c r="L492" i="8"/>
  <c r="K492" i="8"/>
  <c r="J492" i="8"/>
  <c r="G492" i="8"/>
  <c r="M492" i="8" s="1"/>
  <c r="L491" i="8"/>
  <c r="L490" i="8" s="1"/>
  <c r="K491" i="8"/>
  <c r="J491" i="8"/>
  <c r="G491" i="8"/>
  <c r="L488" i="8"/>
  <c r="K488" i="8"/>
  <c r="J488" i="8"/>
  <c r="G488" i="8"/>
  <c r="M488" i="8" s="1"/>
  <c r="L487" i="8"/>
  <c r="K487" i="8"/>
  <c r="J487" i="8"/>
  <c r="G487" i="8"/>
  <c r="L486" i="8"/>
  <c r="K486" i="8"/>
  <c r="J486" i="8"/>
  <c r="G486" i="8"/>
  <c r="M486" i="8" s="1"/>
  <c r="L485" i="8"/>
  <c r="K485" i="8"/>
  <c r="J485" i="8"/>
  <c r="G485" i="8"/>
  <c r="M485" i="8" s="1"/>
  <c r="L484" i="8"/>
  <c r="K484" i="8"/>
  <c r="J484" i="8"/>
  <c r="G484" i="8"/>
  <c r="L483" i="8"/>
  <c r="K483" i="8"/>
  <c r="J483" i="8"/>
  <c r="G483" i="8"/>
  <c r="L482" i="8"/>
  <c r="K482" i="8"/>
  <c r="J482" i="8"/>
  <c r="H482" i="8"/>
  <c r="N482" i="8" s="1"/>
  <c r="G482" i="8"/>
  <c r="M482" i="8" s="1"/>
  <c r="L481" i="8"/>
  <c r="K481" i="8"/>
  <c r="J481" i="8"/>
  <c r="G481" i="8"/>
  <c r="L479" i="8"/>
  <c r="K479" i="8"/>
  <c r="J479" i="8"/>
  <c r="G479" i="8"/>
  <c r="M479" i="8" s="1"/>
  <c r="L478" i="8"/>
  <c r="K478" i="8"/>
  <c r="J478" i="8"/>
  <c r="G478" i="8"/>
  <c r="H478" i="8" s="1"/>
  <c r="N478" i="8" s="1"/>
  <c r="L477" i="8"/>
  <c r="K477" i="8"/>
  <c r="J477" i="8"/>
  <c r="G477" i="8"/>
  <c r="L475" i="8"/>
  <c r="K475" i="8"/>
  <c r="J475" i="8"/>
  <c r="G475" i="8"/>
  <c r="L474" i="8"/>
  <c r="K474" i="8"/>
  <c r="J474" i="8"/>
  <c r="G474" i="8"/>
  <c r="H474" i="8" s="1"/>
  <c r="N474" i="8" s="1"/>
  <c r="L473" i="8"/>
  <c r="K473" i="8"/>
  <c r="J473" i="8"/>
  <c r="G473" i="8"/>
  <c r="M473" i="8" s="1"/>
  <c r="L471" i="8"/>
  <c r="K471" i="8"/>
  <c r="J471" i="8"/>
  <c r="G471" i="8"/>
  <c r="M471" i="8" s="1"/>
  <c r="L470" i="8"/>
  <c r="K470" i="8"/>
  <c r="J470" i="8"/>
  <c r="G470" i="8"/>
  <c r="H470" i="8" s="1"/>
  <c r="N470" i="8" s="1"/>
  <c r="L469" i="8"/>
  <c r="K469" i="8"/>
  <c r="J469" i="8"/>
  <c r="G469" i="8"/>
  <c r="L468" i="8"/>
  <c r="K468" i="8"/>
  <c r="J468" i="8"/>
  <c r="G468" i="8"/>
  <c r="L467" i="8"/>
  <c r="K467" i="8"/>
  <c r="J467" i="8"/>
  <c r="G467" i="8"/>
  <c r="M467" i="8" s="1"/>
  <c r="L466" i="8"/>
  <c r="K466" i="8"/>
  <c r="J466" i="8"/>
  <c r="G466" i="8"/>
  <c r="L464" i="8"/>
  <c r="K464" i="8"/>
  <c r="J464" i="8"/>
  <c r="G464" i="8"/>
  <c r="L463" i="8"/>
  <c r="K463" i="8"/>
  <c r="J463" i="8"/>
  <c r="G463" i="8"/>
  <c r="L462" i="8"/>
  <c r="K462" i="8"/>
  <c r="J462" i="8"/>
  <c r="G462" i="8"/>
  <c r="M462" i="8" s="1"/>
  <c r="L461" i="8"/>
  <c r="K461" i="8"/>
  <c r="J461" i="8"/>
  <c r="G461" i="8"/>
  <c r="M461" i="8" s="1"/>
  <c r="L460" i="8"/>
  <c r="K460" i="8"/>
  <c r="J460" i="8"/>
  <c r="G460" i="8"/>
  <c r="H460" i="8" s="1"/>
  <c r="N460" i="8" s="1"/>
  <c r="L459" i="8"/>
  <c r="K459" i="8"/>
  <c r="J459" i="8"/>
  <c r="G459" i="8"/>
  <c r="L458" i="8"/>
  <c r="K458" i="8"/>
  <c r="J458" i="8"/>
  <c r="G458" i="8"/>
  <c r="H458" i="8" s="1"/>
  <c r="N458" i="8" s="1"/>
  <c r="L457" i="8"/>
  <c r="K457" i="8"/>
  <c r="J457" i="8"/>
  <c r="G457" i="8"/>
  <c r="H457" i="8" s="1"/>
  <c r="N457" i="8" s="1"/>
  <c r="L456" i="8"/>
  <c r="K456" i="8"/>
  <c r="J456" i="8"/>
  <c r="G456" i="8"/>
  <c r="M456" i="8" s="1"/>
  <c r="L455" i="8"/>
  <c r="K455" i="8"/>
  <c r="J455" i="8"/>
  <c r="G455" i="8"/>
  <c r="L454" i="8"/>
  <c r="K454" i="8"/>
  <c r="J454" i="8"/>
  <c r="G454" i="8"/>
  <c r="L453" i="8"/>
  <c r="K453" i="8"/>
  <c r="J453" i="8"/>
  <c r="G453" i="8"/>
  <c r="M452" i="8"/>
  <c r="L452" i="8"/>
  <c r="K452" i="8"/>
  <c r="J452" i="8"/>
  <c r="G452" i="8"/>
  <c r="H452" i="8" s="1"/>
  <c r="N452" i="8" s="1"/>
  <c r="L451" i="8"/>
  <c r="K451" i="8"/>
  <c r="J451" i="8"/>
  <c r="G451" i="8"/>
  <c r="L449" i="8"/>
  <c r="K449" i="8"/>
  <c r="J449" i="8"/>
  <c r="G449" i="8"/>
  <c r="L448" i="8"/>
  <c r="K448" i="8"/>
  <c r="J448" i="8"/>
  <c r="G448" i="8"/>
  <c r="M448" i="8" s="1"/>
  <c r="L447" i="8"/>
  <c r="K447" i="8"/>
  <c r="J447" i="8"/>
  <c r="G447" i="8"/>
  <c r="L446" i="8"/>
  <c r="K446" i="8"/>
  <c r="J446" i="8"/>
  <c r="G446" i="8"/>
  <c r="M446" i="8" s="1"/>
  <c r="L443" i="8"/>
  <c r="K443" i="8"/>
  <c r="J443" i="8"/>
  <c r="G443" i="8"/>
  <c r="L442" i="8"/>
  <c r="K442" i="8"/>
  <c r="J442" i="8"/>
  <c r="G442" i="8"/>
  <c r="M442" i="8" s="1"/>
  <c r="L441" i="8"/>
  <c r="K441" i="8"/>
  <c r="J441" i="8"/>
  <c r="G441" i="8"/>
  <c r="M441" i="8" s="1"/>
  <c r="L440" i="8"/>
  <c r="K440" i="8"/>
  <c r="J440" i="8"/>
  <c r="G440" i="8"/>
  <c r="M440" i="8" s="1"/>
  <c r="L439" i="8"/>
  <c r="K439" i="8"/>
  <c r="J439" i="8"/>
  <c r="G439" i="8"/>
  <c r="L438" i="8"/>
  <c r="K438" i="8"/>
  <c r="J438" i="8"/>
  <c r="J437" i="8" s="1"/>
  <c r="G438" i="8"/>
  <c r="M438" i="8" s="1"/>
  <c r="L436" i="8"/>
  <c r="K436" i="8"/>
  <c r="J436" i="8"/>
  <c r="G436" i="8"/>
  <c r="M436" i="8" s="1"/>
  <c r="L435" i="8"/>
  <c r="K435" i="8"/>
  <c r="J435" i="8"/>
  <c r="G435" i="8"/>
  <c r="M435" i="8" s="1"/>
  <c r="L434" i="8"/>
  <c r="K434" i="8"/>
  <c r="J434" i="8"/>
  <c r="G434" i="8"/>
  <c r="M434" i="8" s="1"/>
  <c r="L433" i="8"/>
  <c r="K433" i="8"/>
  <c r="J433" i="8"/>
  <c r="G433" i="8"/>
  <c r="L431" i="8"/>
  <c r="K431" i="8"/>
  <c r="J431" i="8"/>
  <c r="G431" i="8"/>
  <c r="L430" i="8"/>
  <c r="K430" i="8"/>
  <c r="J430" i="8"/>
  <c r="G430" i="8"/>
  <c r="L429" i="8"/>
  <c r="K429" i="8"/>
  <c r="J429" i="8"/>
  <c r="G429" i="8"/>
  <c r="M429" i="8" s="1"/>
  <c r="L428" i="8"/>
  <c r="K428" i="8"/>
  <c r="J428" i="8"/>
  <c r="G428" i="8"/>
  <c r="M428" i="8" s="1"/>
  <c r="L427" i="8"/>
  <c r="K427" i="8"/>
  <c r="J427" i="8"/>
  <c r="G427" i="8"/>
  <c r="L426" i="8"/>
  <c r="K426" i="8"/>
  <c r="J426" i="8"/>
  <c r="G426" i="8"/>
  <c r="M426" i="8" s="1"/>
  <c r="L424" i="8"/>
  <c r="K424" i="8"/>
  <c r="J424" i="8"/>
  <c r="G424" i="8"/>
  <c r="H424" i="8" s="1"/>
  <c r="N424" i="8" s="1"/>
  <c r="L423" i="8"/>
  <c r="K423" i="8"/>
  <c r="J423" i="8"/>
  <c r="G423" i="8"/>
  <c r="M423" i="8" s="1"/>
  <c r="L422" i="8"/>
  <c r="K422" i="8"/>
  <c r="J422" i="8"/>
  <c r="G422" i="8"/>
  <c r="L421" i="8"/>
  <c r="K421" i="8"/>
  <c r="J421" i="8"/>
  <c r="G421" i="8"/>
  <c r="L420" i="8"/>
  <c r="K420" i="8"/>
  <c r="J420" i="8"/>
  <c r="G420" i="8"/>
  <c r="L419" i="8"/>
  <c r="K419" i="8"/>
  <c r="J419" i="8"/>
  <c r="G419" i="8"/>
  <c r="M419" i="8" s="1"/>
  <c r="L418" i="8"/>
  <c r="K418" i="8"/>
  <c r="J418" i="8"/>
  <c r="G418" i="8"/>
  <c r="L417" i="8"/>
  <c r="K417" i="8"/>
  <c r="J417" i="8"/>
  <c r="H417" i="8"/>
  <c r="N417" i="8" s="1"/>
  <c r="G417" i="8"/>
  <c r="M417" i="8" s="1"/>
  <c r="L416" i="8"/>
  <c r="K416" i="8"/>
  <c r="J416" i="8"/>
  <c r="G416" i="8"/>
  <c r="M416" i="8" s="1"/>
  <c r="L415" i="8"/>
  <c r="K415" i="8"/>
  <c r="J415" i="8"/>
  <c r="G415" i="8"/>
  <c r="M415" i="8" s="1"/>
  <c r="L414" i="8"/>
  <c r="K414" i="8"/>
  <c r="J414" i="8"/>
  <c r="G414" i="8"/>
  <c r="L413" i="8"/>
  <c r="K413" i="8"/>
  <c r="J413" i="8"/>
  <c r="G413" i="8"/>
  <c r="L412" i="8"/>
  <c r="K412" i="8"/>
  <c r="J412" i="8"/>
  <c r="G412" i="8"/>
  <c r="L411" i="8"/>
  <c r="L410" i="8" s="1"/>
  <c r="K411" i="8"/>
  <c r="J411" i="8"/>
  <c r="G411" i="8"/>
  <c r="M411" i="8" s="1"/>
  <c r="L409" i="8"/>
  <c r="K409" i="8"/>
  <c r="J409" i="8"/>
  <c r="G409" i="8"/>
  <c r="M409" i="8" s="1"/>
  <c r="L408" i="8"/>
  <c r="L407" i="8" s="1"/>
  <c r="K408" i="8"/>
  <c r="J408" i="8"/>
  <c r="G408" i="8"/>
  <c r="L405" i="8"/>
  <c r="K405" i="8"/>
  <c r="J405" i="8"/>
  <c r="G405" i="8"/>
  <c r="L404" i="8"/>
  <c r="K404" i="8"/>
  <c r="J404" i="8"/>
  <c r="G404" i="8"/>
  <c r="L403" i="8"/>
  <c r="K403" i="8"/>
  <c r="J403" i="8"/>
  <c r="G403" i="8"/>
  <c r="M403" i="8" s="1"/>
  <c r="L402" i="8"/>
  <c r="K402" i="8"/>
  <c r="J402" i="8"/>
  <c r="G402" i="8"/>
  <c r="L401" i="8"/>
  <c r="K401" i="8"/>
  <c r="J401" i="8"/>
  <c r="G401" i="8"/>
  <c r="M401" i="8" s="1"/>
  <c r="L400" i="8"/>
  <c r="K400" i="8"/>
  <c r="J400" i="8"/>
  <c r="G400" i="8"/>
  <c r="M400" i="8" s="1"/>
  <c r="L399" i="8"/>
  <c r="K399" i="8"/>
  <c r="J399" i="8"/>
  <c r="G399" i="8"/>
  <c r="M399" i="8" s="1"/>
  <c r="L398" i="8"/>
  <c r="K398" i="8"/>
  <c r="J398" i="8"/>
  <c r="G398" i="8"/>
  <c r="L396" i="8"/>
  <c r="K396" i="8"/>
  <c r="J396" i="8"/>
  <c r="G396" i="8"/>
  <c r="L395" i="8"/>
  <c r="K395" i="8"/>
  <c r="J395" i="8"/>
  <c r="G395" i="8"/>
  <c r="H395" i="8" s="1"/>
  <c r="N395" i="8" s="1"/>
  <c r="L394" i="8"/>
  <c r="K394" i="8"/>
  <c r="J394" i="8"/>
  <c r="J393" i="8" s="1"/>
  <c r="H394" i="8"/>
  <c r="N394" i="8" s="1"/>
  <c r="G394" i="8"/>
  <c r="M394" i="8" s="1"/>
  <c r="L392" i="8"/>
  <c r="K392" i="8"/>
  <c r="J392" i="8"/>
  <c r="G392" i="8"/>
  <c r="M392" i="8" s="1"/>
  <c r="L391" i="8"/>
  <c r="K391" i="8"/>
  <c r="J391" i="8"/>
  <c r="G391" i="8"/>
  <c r="M391" i="8" s="1"/>
  <c r="L390" i="8"/>
  <c r="K390" i="8"/>
  <c r="K389" i="8" s="1"/>
  <c r="J390" i="8"/>
  <c r="G390" i="8"/>
  <c r="G389" i="8"/>
  <c r="H389" i="8" s="1"/>
  <c r="L388" i="8"/>
  <c r="K388" i="8"/>
  <c r="J388" i="8"/>
  <c r="G388" i="8"/>
  <c r="H388" i="8" s="1"/>
  <c r="N388" i="8" s="1"/>
  <c r="L387" i="8"/>
  <c r="K387" i="8"/>
  <c r="J387" i="8"/>
  <c r="G387" i="8"/>
  <c r="M387" i="8" s="1"/>
  <c r="L386" i="8"/>
  <c r="K386" i="8"/>
  <c r="J386" i="8"/>
  <c r="G386" i="8"/>
  <c r="L385" i="8"/>
  <c r="K385" i="8"/>
  <c r="J385" i="8"/>
  <c r="G385" i="8"/>
  <c r="H385" i="8" s="1"/>
  <c r="N385" i="8" s="1"/>
  <c r="L384" i="8"/>
  <c r="K384" i="8"/>
  <c r="J384" i="8"/>
  <c r="G384" i="8"/>
  <c r="L383" i="8"/>
  <c r="K383" i="8"/>
  <c r="J383" i="8"/>
  <c r="G383" i="8"/>
  <c r="M383" i="8" s="1"/>
  <c r="L381" i="8"/>
  <c r="K381" i="8"/>
  <c r="J381" i="8"/>
  <c r="G381" i="8"/>
  <c r="M381" i="8" s="1"/>
  <c r="L380" i="8"/>
  <c r="K380" i="8"/>
  <c r="J380" i="8"/>
  <c r="G380" i="8"/>
  <c r="L379" i="8"/>
  <c r="K379" i="8"/>
  <c r="J379" i="8"/>
  <c r="G379" i="8"/>
  <c r="M379" i="8" s="1"/>
  <c r="L378" i="8"/>
  <c r="K378" i="8"/>
  <c r="J378" i="8"/>
  <c r="G378" i="8"/>
  <c r="M378" i="8" s="1"/>
  <c r="L377" i="8"/>
  <c r="K377" i="8"/>
  <c r="J377" i="8"/>
  <c r="G377" i="8"/>
  <c r="M377" i="8" s="1"/>
  <c r="K376" i="8"/>
  <c r="J376" i="8"/>
  <c r="K375" i="8"/>
  <c r="J375" i="8"/>
  <c r="L374" i="8"/>
  <c r="K374" i="8"/>
  <c r="J374" i="8"/>
  <c r="G374" i="8"/>
  <c r="K373" i="8"/>
  <c r="J373" i="8"/>
  <c r="L372" i="8"/>
  <c r="K372" i="8"/>
  <c r="J372" i="8"/>
  <c r="G372" i="8"/>
  <c r="M372" i="8" s="1"/>
  <c r="L371" i="8"/>
  <c r="K371" i="8"/>
  <c r="J371" i="8"/>
  <c r="G371" i="8"/>
  <c r="L370" i="8"/>
  <c r="K370" i="8"/>
  <c r="J370" i="8"/>
  <c r="G370" i="8"/>
  <c r="H370" i="8" s="1"/>
  <c r="N370" i="8" s="1"/>
  <c r="L369" i="8"/>
  <c r="K369" i="8"/>
  <c r="J369" i="8"/>
  <c r="G369" i="8"/>
  <c r="H369" i="8" s="1"/>
  <c r="N369" i="8" s="1"/>
  <c r="L368" i="8"/>
  <c r="K368" i="8"/>
  <c r="J368" i="8"/>
  <c r="G368" i="8"/>
  <c r="M368" i="8" s="1"/>
  <c r="L366" i="8"/>
  <c r="K366" i="8"/>
  <c r="J366" i="8"/>
  <c r="G366" i="8"/>
  <c r="M366" i="8" s="1"/>
  <c r="L365" i="8"/>
  <c r="K365" i="8"/>
  <c r="J365" i="8"/>
  <c r="G365" i="8"/>
  <c r="M364" i="8"/>
  <c r="L364" i="8"/>
  <c r="K364" i="8"/>
  <c r="J364" i="8"/>
  <c r="G364" i="8"/>
  <c r="H364" i="8" s="1"/>
  <c r="N364" i="8" s="1"/>
  <c r="L363" i="8"/>
  <c r="K363" i="8"/>
  <c r="J363" i="8"/>
  <c r="G363" i="8"/>
  <c r="L360" i="8"/>
  <c r="K360" i="8"/>
  <c r="J360" i="8"/>
  <c r="G360" i="8"/>
  <c r="H360" i="8" s="1"/>
  <c r="N360" i="8" s="1"/>
  <c r="M359" i="8"/>
  <c r="L359" i="8"/>
  <c r="K359" i="8"/>
  <c r="J359" i="8"/>
  <c r="G359" i="8"/>
  <c r="H359" i="8" s="1"/>
  <c r="N359" i="8" s="1"/>
  <c r="L358" i="8"/>
  <c r="K358" i="8"/>
  <c r="J358" i="8"/>
  <c r="G358" i="8"/>
  <c r="M358" i="8" s="1"/>
  <c r="L356" i="8"/>
  <c r="K356" i="8"/>
  <c r="J356" i="8"/>
  <c r="G356" i="8"/>
  <c r="M356" i="8" s="1"/>
  <c r="L355" i="8"/>
  <c r="K355" i="8"/>
  <c r="J355" i="8"/>
  <c r="G355" i="8"/>
  <c r="L354" i="8"/>
  <c r="K354" i="8"/>
  <c r="J354" i="8"/>
  <c r="G354" i="8"/>
  <c r="L352" i="8"/>
  <c r="K352" i="8"/>
  <c r="J352" i="8"/>
  <c r="G352" i="8"/>
  <c r="M352" i="8" s="1"/>
  <c r="L351" i="8"/>
  <c r="K351" i="8"/>
  <c r="J351" i="8"/>
  <c r="G351" i="8"/>
  <c r="H351" i="8" s="1"/>
  <c r="N351" i="8" s="1"/>
  <c r="L350" i="8"/>
  <c r="K350" i="8"/>
  <c r="J350" i="8"/>
  <c r="G350" i="8"/>
  <c r="M350" i="8" s="1"/>
  <c r="L349" i="8"/>
  <c r="K349" i="8"/>
  <c r="J349" i="8"/>
  <c r="G349" i="8"/>
  <c r="L348" i="8"/>
  <c r="K348" i="8"/>
  <c r="J348" i="8"/>
  <c r="G348" i="8"/>
  <c r="L347" i="8"/>
  <c r="K347" i="8"/>
  <c r="K346" i="8" s="1"/>
  <c r="J347" i="8"/>
  <c r="G347" i="8"/>
  <c r="K345" i="8"/>
  <c r="J345" i="8"/>
  <c r="K344" i="8"/>
  <c r="J344" i="8"/>
  <c r="L343" i="8"/>
  <c r="K343" i="8"/>
  <c r="J343" i="8"/>
  <c r="G343" i="8"/>
  <c r="K342" i="8"/>
  <c r="J342" i="8"/>
  <c r="F342" i="8"/>
  <c r="G342" i="8" s="1"/>
  <c r="M341" i="8"/>
  <c r="L341" i="8"/>
  <c r="K341" i="8"/>
  <c r="J341" i="8"/>
  <c r="G341" i="8"/>
  <c r="H341" i="8" s="1"/>
  <c r="N341" i="8" s="1"/>
  <c r="K340" i="8"/>
  <c r="J340" i="8"/>
  <c r="L339" i="8"/>
  <c r="K339" i="8"/>
  <c r="J339" i="8"/>
  <c r="G339" i="8"/>
  <c r="M339" i="8" s="1"/>
  <c r="K338" i="8"/>
  <c r="J338" i="8"/>
  <c r="K337" i="8"/>
  <c r="J337" i="8"/>
  <c r="L336" i="8"/>
  <c r="K336" i="8"/>
  <c r="J336" i="8"/>
  <c r="G336" i="8"/>
  <c r="M336" i="8" s="1"/>
  <c r="L335" i="8"/>
  <c r="K335" i="8"/>
  <c r="J335" i="8"/>
  <c r="G335" i="8"/>
  <c r="H335" i="8" s="1"/>
  <c r="N335" i="8" s="1"/>
  <c r="L334" i="8"/>
  <c r="K334" i="8"/>
  <c r="J334" i="8"/>
  <c r="G334" i="8"/>
  <c r="L333" i="8"/>
  <c r="K333" i="8"/>
  <c r="J333" i="8"/>
  <c r="G333" i="8"/>
  <c r="H333" i="8" s="1"/>
  <c r="N333" i="8" s="1"/>
  <c r="L332" i="8"/>
  <c r="K332" i="8"/>
  <c r="J332" i="8"/>
  <c r="G332" i="8"/>
  <c r="H332" i="8" s="1"/>
  <c r="N332" i="8" s="1"/>
  <c r="L330" i="8"/>
  <c r="K330" i="8"/>
  <c r="J330" i="8"/>
  <c r="G330" i="8"/>
  <c r="L329" i="8"/>
  <c r="K329" i="8"/>
  <c r="J329" i="8"/>
  <c r="G329" i="8"/>
  <c r="L328" i="8"/>
  <c r="K328" i="8"/>
  <c r="J328" i="8"/>
  <c r="G328" i="8"/>
  <c r="L327" i="8"/>
  <c r="K327" i="8"/>
  <c r="J327" i="8"/>
  <c r="G327" i="8"/>
  <c r="L324" i="8"/>
  <c r="K324" i="8"/>
  <c r="J324" i="8"/>
  <c r="G324" i="8"/>
  <c r="L323" i="8"/>
  <c r="K323" i="8"/>
  <c r="J323" i="8"/>
  <c r="G323" i="8"/>
  <c r="M323" i="8" s="1"/>
  <c r="L322" i="8"/>
  <c r="K322" i="8"/>
  <c r="J322" i="8"/>
  <c r="G322" i="8"/>
  <c r="L320" i="8"/>
  <c r="K320" i="8"/>
  <c r="J320" i="8"/>
  <c r="G320" i="8"/>
  <c r="M320" i="8" s="1"/>
  <c r="L319" i="8"/>
  <c r="K319" i="8"/>
  <c r="J319" i="8"/>
  <c r="G319" i="8"/>
  <c r="M319" i="8" s="1"/>
  <c r="L318" i="8"/>
  <c r="K318" i="8"/>
  <c r="J318" i="8"/>
  <c r="G318" i="8"/>
  <c r="L316" i="8"/>
  <c r="K316" i="8"/>
  <c r="J316" i="8"/>
  <c r="G316" i="8"/>
  <c r="L315" i="8"/>
  <c r="K315" i="8"/>
  <c r="J315" i="8"/>
  <c r="G315" i="8"/>
  <c r="M315" i="8" s="1"/>
  <c r="L314" i="8"/>
  <c r="K314" i="8"/>
  <c r="J314" i="8"/>
  <c r="G314" i="8"/>
  <c r="L313" i="8"/>
  <c r="K313" i="8"/>
  <c r="J313" i="8"/>
  <c r="G313" i="8"/>
  <c r="M313" i="8" s="1"/>
  <c r="L312" i="8"/>
  <c r="K312" i="8"/>
  <c r="J312" i="8"/>
  <c r="G312" i="8"/>
  <c r="L311" i="8"/>
  <c r="K311" i="8"/>
  <c r="J311" i="8"/>
  <c r="G311" i="8"/>
  <c r="M311" i="8" s="1"/>
  <c r="L309" i="8"/>
  <c r="K309" i="8"/>
  <c r="J309" i="8"/>
  <c r="G309" i="8"/>
  <c r="H309" i="8" s="1"/>
  <c r="N309" i="8" s="1"/>
  <c r="L308" i="8"/>
  <c r="K308" i="8"/>
  <c r="J308" i="8"/>
  <c r="G308" i="8"/>
  <c r="H308" i="8" s="1"/>
  <c r="N308" i="8" s="1"/>
  <c r="L307" i="8"/>
  <c r="K307" i="8"/>
  <c r="J307" i="8"/>
  <c r="G307" i="8"/>
  <c r="M307" i="8" s="1"/>
  <c r="L306" i="8"/>
  <c r="K306" i="8"/>
  <c r="J306" i="8"/>
  <c r="G306" i="8"/>
  <c r="L305" i="8"/>
  <c r="K305" i="8"/>
  <c r="J305" i="8"/>
  <c r="G305" i="8"/>
  <c r="L304" i="8"/>
  <c r="K304" i="8"/>
  <c r="J304" i="8"/>
  <c r="G304" i="8"/>
  <c r="H304" i="8" s="1"/>
  <c r="N304" i="8" s="1"/>
  <c r="L303" i="8"/>
  <c r="K303" i="8"/>
  <c r="J303" i="8"/>
  <c r="G303" i="8"/>
  <c r="H303" i="8" s="1"/>
  <c r="N303" i="8" s="1"/>
  <c r="L302" i="8"/>
  <c r="K302" i="8"/>
  <c r="J302" i="8"/>
  <c r="G302" i="8"/>
  <c r="L301" i="8"/>
  <c r="K301" i="8"/>
  <c r="J301" i="8"/>
  <c r="G301" i="8"/>
  <c r="H301" i="8" s="1"/>
  <c r="N301" i="8" s="1"/>
  <c r="L300" i="8"/>
  <c r="K300" i="8"/>
  <c r="J300" i="8"/>
  <c r="G300" i="8"/>
  <c r="L299" i="8"/>
  <c r="K299" i="8"/>
  <c r="J299" i="8"/>
  <c r="G299" i="8"/>
  <c r="H299" i="8" s="1"/>
  <c r="N299" i="8" s="1"/>
  <c r="L298" i="8"/>
  <c r="K298" i="8"/>
  <c r="J298" i="8"/>
  <c r="G298" i="8"/>
  <c r="L297" i="8"/>
  <c r="K297" i="8"/>
  <c r="J297" i="8"/>
  <c r="G297" i="8"/>
  <c r="M297" i="8" s="1"/>
  <c r="L296" i="8"/>
  <c r="K296" i="8"/>
  <c r="J296" i="8"/>
  <c r="G296" i="8"/>
  <c r="M296" i="8" s="1"/>
  <c r="L294" i="8"/>
  <c r="K294" i="8"/>
  <c r="J294" i="8"/>
  <c r="G294" i="8"/>
  <c r="L293" i="8"/>
  <c r="K293" i="8"/>
  <c r="J293" i="8"/>
  <c r="G293" i="8"/>
  <c r="L292" i="8"/>
  <c r="K292" i="8"/>
  <c r="J292" i="8"/>
  <c r="G292" i="8"/>
  <c r="L289" i="8"/>
  <c r="K289" i="8"/>
  <c r="J289" i="8"/>
  <c r="G289" i="8"/>
  <c r="L288" i="8"/>
  <c r="K288" i="8"/>
  <c r="J288" i="8"/>
  <c r="G288" i="8"/>
  <c r="M287" i="8"/>
  <c r="L287" i="8"/>
  <c r="K287" i="8"/>
  <c r="J287" i="8"/>
  <c r="G287" i="8"/>
  <c r="H287" i="8" s="1"/>
  <c r="N287" i="8" s="1"/>
  <c r="L286" i="8"/>
  <c r="K286" i="8"/>
  <c r="J286" i="8"/>
  <c r="G286" i="8"/>
  <c r="L285" i="8"/>
  <c r="K285" i="8"/>
  <c r="J285" i="8"/>
  <c r="G285" i="8"/>
  <c r="M285" i="8" s="1"/>
  <c r="L284" i="8"/>
  <c r="K284" i="8"/>
  <c r="J284" i="8"/>
  <c r="G284" i="8"/>
  <c r="L283" i="8"/>
  <c r="K283" i="8"/>
  <c r="J283" i="8"/>
  <c r="G283" i="8"/>
  <c r="L282" i="8"/>
  <c r="K282" i="8"/>
  <c r="J282" i="8"/>
  <c r="G282" i="8"/>
  <c r="L280" i="8"/>
  <c r="K280" i="8"/>
  <c r="J280" i="8"/>
  <c r="G280" i="8"/>
  <c r="H280" i="8" s="1"/>
  <c r="N280" i="8" s="1"/>
  <c r="L279" i="8"/>
  <c r="K279" i="8"/>
  <c r="J279" i="8"/>
  <c r="G279" i="8"/>
  <c r="M279" i="8" s="1"/>
  <c r="L278" i="8"/>
  <c r="K278" i="8"/>
  <c r="K277" i="8" s="1"/>
  <c r="J278" i="8"/>
  <c r="G278" i="8"/>
  <c r="L276" i="8"/>
  <c r="K276" i="8"/>
  <c r="J276" i="8"/>
  <c r="G276" i="8"/>
  <c r="L275" i="8"/>
  <c r="K275" i="8"/>
  <c r="J275" i="8"/>
  <c r="G275" i="8"/>
  <c r="L274" i="8"/>
  <c r="K274" i="8"/>
  <c r="J274" i="8"/>
  <c r="G274" i="8"/>
  <c r="L272" i="8"/>
  <c r="K272" i="8"/>
  <c r="J272" i="8"/>
  <c r="G272" i="8"/>
  <c r="M272" i="8" s="1"/>
  <c r="L271" i="8"/>
  <c r="K271" i="8"/>
  <c r="J271" i="8"/>
  <c r="H271" i="8"/>
  <c r="N271" i="8" s="1"/>
  <c r="G271" i="8"/>
  <c r="M271" i="8" s="1"/>
  <c r="L270" i="8"/>
  <c r="K270" i="8"/>
  <c r="J270" i="8"/>
  <c r="G270" i="8"/>
  <c r="L269" i="8"/>
  <c r="K269" i="8"/>
  <c r="J269" i="8"/>
  <c r="G269" i="8"/>
  <c r="L268" i="8"/>
  <c r="K268" i="8"/>
  <c r="K267" i="8" s="1"/>
  <c r="J268" i="8"/>
  <c r="G268" i="8"/>
  <c r="L266" i="8"/>
  <c r="K266" i="8"/>
  <c r="J266" i="8"/>
  <c r="G266" i="8"/>
  <c r="L265" i="8"/>
  <c r="K265" i="8"/>
  <c r="J265" i="8"/>
  <c r="G265" i="8"/>
  <c r="M265" i="8" s="1"/>
  <c r="L264" i="8"/>
  <c r="K264" i="8"/>
  <c r="J264" i="8"/>
  <c r="G264" i="8"/>
  <c r="L263" i="8"/>
  <c r="K263" i="8"/>
  <c r="J263" i="8"/>
  <c r="G263" i="8"/>
  <c r="L262" i="8"/>
  <c r="K262" i="8"/>
  <c r="J262" i="8"/>
  <c r="G262" i="8"/>
  <c r="L261" i="8"/>
  <c r="K261" i="8"/>
  <c r="J261" i="8"/>
  <c r="G261" i="8"/>
  <c r="L260" i="8"/>
  <c r="K260" i="8"/>
  <c r="J260" i="8"/>
  <c r="G260" i="8"/>
  <c r="L259" i="8"/>
  <c r="K259" i="8"/>
  <c r="J259" i="8"/>
  <c r="G259" i="8"/>
  <c r="M259" i="8" s="1"/>
  <c r="L258" i="8"/>
  <c r="K258" i="8"/>
  <c r="J258" i="8"/>
  <c r="G258" i="8"/>
  <c r="M258" i="8" s="1"/>
  <c r="L257" i="8"/>
  <c r="K257" i="8"/>
  <c r="J257" i="8"/>
  <c r="G257" i="8"/>
  <c r="H257" i="8" s="1"/>
  <c r="N257" i="8" s="1"/>
  <c r="L256" i="8"/>
  <c r="K256" i="8"/>
  <c r="J256" i="8"/>
  <c r="G256" i="8"/>
  <c r="L255" i="8"/>
  <c r="K255" i="8"/>
  <c r="J255" i="8"/>
  <c r="G255" i="8"/>
  <c r="M255" i="8" s="1"/>
  <c r="L254" i="8"/>
  <c r="K254" i="8"/>
  <c r="J254" i="8"/>
  <c r="G254" i="8"/>
  <c r="M254" i="8" s="1"/>
  <c r="L253" i="8"/>
  <c r="K253" i="8"/>
  <c r="J253" i="8"/>
  <c r="G253" i="8"/>
  <c r="H253" i="8" s="1"/>
  <c r="N253" i="8" s="1"/>
  <c r="L251" i="8"/>
  <c r="K251" i="8"/>
  <c r="J251" i="8"/>
  <c r="G251" i="8"/>
  <c r="H251" i="8" s="1"/>
  <c r="N251" i="8" s="1"/>
  <c r="L250" i="8"/>
  <c r="K250" i="8"/>
  <c r="J250" i="8"/>
  <c r="G250" i="8"/>
  <c r="L249" i="8"/>
  <c r="K249" i="8"/>
  <c r="J249" i="8"/>
  <c r="G249" i="8"/>
  <c r="M249" i="8" s="1"/>
  <c r="L246" i="8"/>
  <c r="K246" i="8"/>
  <c r="J246" i="8"/>
  <c r="G246" i="8"/>
  <c r="L245" i="8"/>
  <c r="K245" i="8"/>
  <c r="J245" i="8"/>
  <c r="G245" i="8"/>
  <c r="L244" i="8"/>
  <c r="L243" i="8" s="1"/>
  <c r="K244" i="8"/>
  <c r="K243" i="8" s="1"/>
  <c r="J244" i="8"/>
  <c r="J243" i="8" s="1"/>
  <c r="G244" i="8"/>
  <c r="L242" i="8"/>
  <c r="K242" i="8"/>
  <c r="J242" i="8"/>
  <c r="G242" i="8"/>
  <c r="M242" i="8" s="1"/>
  <c r="L241" i="8"/>
  <c r="K241" i="8"/>
  <c r="J241" i="8"/>
  <c r="G241" i="8"/>
  <c r="M241" i="8" s="1"/>
  <c r="L240" i="8"/>
  <c r="K240" i="8"/>
  <c r="J240" i="8"/>
  <c r="G240" i="8"/>
  <c r="L238" i="8"/>
  <c r="K238" i="8"/>
  <c r="J238" i="8"/>
  <c r="G238" i="8"/>
  <c r="L237" i="8"/>
  <c r="K237" i="8"/>
  <c r="J237" i="8"/>
  <c r="G237" i="8"/>
  <c r="L236" i="8"/>
  <c r="K236" i="8"/>
  <c r="J236" i="8"/>
  <c r="G236" i="8"/>
  <c r="L235" i="8"/>
  <c r="K235" i="8"/>
  <c r="J235" i="8"/>
  <c r="G235" i="8"/>
  <c r="L234" i="8"/>
  <c r="L233" i="8" s="1"/>
  <c r="K234" i="8"/>
  <c r="K233" i="8" s="1"/>
  <c r="J234" i="8"/>
  <c r="G234" i="8"/>
  <c r="L232" i="8"/>
  <c r="K232" i="8"/>
  <c r="J232" i="8"/>
  <c r="G232" i="8"/>
  <c r="L231" i="8"/>
  <c r="K231" i="8"/>
  <c r="J231" i="8"/>
  <c r="G231" i="8"/>
  <c r="M231" i="8" s="1"/>
  <c r="L230" i="8"/>
  <c r="K230" i="8"/>
  <c r="J230" i="8"/>
  <c r="G230" i="8"/>
  <c r="M230" i="8" s="1"/>
  <c r="L229" i="8"/>
  <c r="K229" i="8"/>
  <c r="J229" i="8"/>
  <c r="G229" i="8"/>
  <c r="H229" i="8" s="1"/>
  <c r="N229" i="8" s="1"/>
  <c r="P229" i="8" s="1"/>
  <c r="L228" i="8"/>
  <c r="K228" i="8"/>
  <c r="J228" i="8"/>
  <c r="G228" i="8"/>
  <c r="L227" i="8"/>
  <c r="K227" i="8"/>
  <c r="J227" i="8"/>
  <c r="G227" i="8"/>
  <c r="M227" i="8" s="1"/>
  <c r="L226" i="8"/>
  <c r="K226" i="8"/>
  <c r="J226" i="8"/>
  <c r="G226" i="8"/>
  <c r="M226" i="8" s="1"/>
  <c r="L225" i="8"/>
  <c r="K225" i="8"/>
  <c r="J225" i="8"/>
  <c r="G225" i="8"/>
  <c r="M225" i="8" s="1"/>
  <c r="L224" i="8"/>
  <c r="K224" i="8"/>
  <c r="J224" i="8"/>
  <c r="G224" i="8"/>
  <c r="L223" i="8"/>
  <c r="K223" i="8"/>
  <c r="J223" i="8"/>
  <c r="G223" i="8"/>
  <c r="L222" i="8"/>
  <c r="K222" i="8"/>
  <c r="J222" i="8"/>
  <c r="G222" i="8"/>
  <c r="M222" i="8" s="1"/>
  <c r="L221" i="8"/>
  <c r="K221" i="8"/>
  <c r="J221" i="8"/>
  <c r="G221" i="8"/>
  <c r="L220" i="8"/>
  <c r="K220" i="8"/>
  <c r="J220" i="8"/>
  <c r="G220" i="8"/>
  <c r="L219" i="8"/>
  <c r="K219" i="8"/>
  <c r="J219" i="8"/>
  <c r="G219" i="8"/>
  <c r="L217" i="8"/>
  <c r="K217" i="8"/>
  <c r="J217" i="8"/>
  <c r="G217" i="8"/>
  <c r="M217" i="8" s="1"/>
  <c r="L216" i="8"/>
  <c r="K216" i="8"/>
  <c r="J216" i="8"/>
  <c r="G216" i="8"/>
  <c r="L213" i="8"/>
  <c r="K213" i="8"/>
  <c r="J213" i="8"/>
  <c r="G213" i="8"/>
  <c r="M213" i="8" s="1"/>
  <c r="L212" i="8"/>
  <c r="K212" i="8"/>
  <c r="J212" i="8"/>
  <c r="G212" i="8"/>
  <c r="M212" i="8" s="1"/>
  <c r="L211" i="8"/>
  <c r="K211" i="8"/>
  <c r="J211" i="8"/>
  <c r="G211" i="8"/>
  <c r="M211" i="8" s="1"/>
  <c r="L210" i="8"/>
  <c r="K210" i="8"/>
  <c r="J210" i="8"/>
  <c r="G210" i="8"/>
  <c r="L209" i="8"/>
  <c r="K209" i="8"/>
  <c r="J209" i="8"/>
  <c r="G209" i="8"/>
  <c r="M209" i="8" s="1"/>
  <c r="L208" i="8"/>
  <c r="K208" i="8"/>
  <c r="J208" i="8"/>
  <c r="G208" i="8"/>
  <c r="M208" i="8" s="1"/>
  <c r="L207" i="8"/>
  <c r="K207" i="8"/>
  <c r="J207" i="8"/>
  <c r="G207" i="8"/>
  <c r="H207" i="8" s="1"/>
  <c r="N207" i="8" s="1"/>
  <c r="L206" i="8"/>
  <c r="K206" i="8"/>
  <c r="J206" i="8"/>
  <c r="G206" i="8"/>
  <c r="L204" i="8"/>
  <c r="K204" i="8"/>
  <c r="J204" i="8"/>
  <c r="G204" i="8"/>
  <c r="L203" i="8"/>
  <c r="K203" i="8"/>
  <c r="J203" i="8"/>
  <c r="G203" i="8"/>
  <c r="M203" i="8" s="1"/>
  <c r="L202" i="8"/>
  <c r="K202" i="8"/>
  <c r="J202" i="8"/>
  <c r="G202" i="8"/>
  <c r="M202" i="8" s="1"/>
  <c r="L200" i="8"/>
  <c r="K200" i="8"/>
  <c r="J200" i="8"/>
  <c r="G200" i="8"/>
  <c r="M200" i="8" s="1"/>
  <c r="L199" i="8"/>
  <c r="K199" i="8"/>
  <c r="J199" i="8"/>
  <c r="G199" i="8"/>
  <c r="L198" i="8"/>
  <c r="L197" i="8" s="1"/>
  <c r="K198" i="8"/>
  <c r="J198" i="8"/>
  <c r="G198" i="8"/>
  <c r="L196" i="8"/>
  <c r="K196" i="8"/>
  <c r="J196" i="8"/>
  <c r="G196" i="8"/>
  <c r="L195" i="8"/>
  <c r="K195" i="8"/>
  <c r="J195" i="8"/>
  <c r="G195" i="8"/>
  <c r="M195" i="8" s="1"/>
  <c r="L194" i="8"/>
  <c r="K194" i="8"/>
  <c r="J194" i="8"/>
  <c r="G194" i="8"/>
  <c r="L193" i="8"/>
  <c r="K193" i="8"/>
  <c r="J193" i="8"/>
  <c r="G193" i="8"/>
  <c r="H193" i="8" s="1"/>
  <c r="N193" i="8" s="1"/>
  <c r="L192" i="8"/>
  <c r="K192" i="8"/>
  <c r="J192" i="8"/>
  <c r="G192" i="8"/>
  <c r="M192" i="8" s="1"/>
  <c r="L191" i="8"/>
  <c r="K191" i="8"/>
  <c r="J191" i="8"/>
  <c r="G191" i="8"/>
  <c r="M191" i="8" s="1"/>
  <c r="L189" i="8"/>
  <c r="K189" i="8"/>
  <c r="J189" i="8"/>
  <c r="G189" i="8"/>
  <c r="M189" i="8" s="1"/>
  <c r="L188" i="8"/>
  <c r="K188" i="8"/>
  <c r="J188" i="8"/>
  <c r="G188" i="8"/>
  <c r="M188" i="8" s="1"/>
  <c r="L187" i="8"/>
  <c r="K187" i="8"/>
  <c r="J187" i="8"/>
  <c r="G187" i="8"/>
  <c r="L186" i="8"/>
  <c r="K186" i="8"/>
  <c r="J186" i="8"/>
  <c r="H186" i="8"/>
  <c r="N186" i="8" s="1"/>
  <c r="G186" i="8"/>
  <c r="M186" i="8" s="1"/>
  <c r="L185" i="8"/>
  <c r="K185" i="8"/>
  <c r="J185" i="8"/>
  <c r="G185" i="8"/>
  <c r="M185" i="8" s="1"/>
  <c r="L184" i="8"/>
  <c r="K184" i="8"/>
  <c r="J184" i="8"/>
  <c r="G184" i="8"/>
  <c r="M184" i="8" s="1"/>
  <c r="L183" i="8"/>
  <c r="K183" i="8"/>
  <c r="J183" i="8"/>
  <c r="G183" i="8"/>
  <c r="L182" i="8"/>
  <c r="K182" i="8"/>
  <c r="J182" i="8"/>
  <c r="H182" i="8"/>
  <c r="N182" i="8" s="1"/>
  <c r="G182" i="8"/>
  <c r="M182" i="8" s="1"/>
  <c r="L181" i="8"/>
  <c r="K181" i="8"/>
  <c r="J181" i="8"/>
  <c r="G181" i="8"/>
  <c r="M181" i="8" s="1"/>
  <c r="L180" i="8"/>
  <c r="K180" i="8"/>
  <c r="J180" i="8"/>
  <c r="G180" i="8"/>
  <c r="M180" i="8" s="1"/>
  <c r="L179" i="8"/>
  <c r="K179" i="8"/>
  <c r="J179" i="8"/>
  <c r="G179" i="8"/>
  <c r="M178" i="8"/>
  <c r="L178" i="8"/>
  <c r="K178" i="8"/>
  <c r="J178" i="8"/>
  <c r="G178" i="8"/>
  <c r="H178" i="8" s="1"/>
  <c r="N178" i="8" s="1"/>
  <c r="L177" i="8"/>
  <c r="K177" i="8"/>
  <c r="J177" i="8"/>
  <c r="G177" i="8"/>
  <c r="M177" i="8" s="1"/>
  <c r="L176" i="8"/>
  <c r="K176" i="8"/>
  <c r="J176" i="8"/>
  <c r="G176" i="8"/>
  <c r="M176" i="8" s="1"/>
  <c r="G175" i="8"/>
  <c r="H175" i="8" s="1"/>
  <c r="L174" i="8"/>
  <c r="K174" i="8"/>
  <c r="J174" i="8"/>
  <c r="G174" i="8"/>
  <c r="L173" i="8"/>
  <c r="L172" i="8" s="1"/>
  <c r="K173" i="8"/>
  <c r="K172" i="8" s="1"/>
  <c r="J173" i="8"/>
  <c r="G173" i="8"/>
  <c r="M173" i="8" s="1"/>
  <c r="L170" i="8"/>
  <c r="K170" i="8"/>
  <c r="J170" i="8"/>
  <c r="G170" i="8"/>
  <c r="H170" i="8" s="1"/>
  <c r="N170" i="8" s="1"/>
  <c r="L169" i="8"/>
  <c r="K169" i="8"/>
  <c r="J169" i="8"/>
  <c r="G169" i="8"/>
  <c r="M169" i="8" s="1"/>
  <c r="L168" i="8"/>
  <c r="K168" i="8"/>
  <c r="J168" i="8"/>
  <c r="G168" i="8"/>
  <c r="L167" i="8"/>
  <c r="K167" i="8"/>
  <c r="J167" i="8"/>
  <c r="G167" i="8"/>
  <c r="M167" i="8" s="1"/>
  <c r="L166" i="8"/>
  <c r="K166" i="8"/>
  <c r="J166" i="8"/>
  <c r="G166" i="8"/>
  <c r="H166" i="8" s="1"/>
  <c r="N166" i="8" s="1"/>
  <c r="L165" i="8"/>
  <c r="K165" i="8"/>
  <c r="J165" i="8"/>
  <c r="G165" i="8"/>
  <c r="M165" i="8" s="1"/>
  <c r="L164" i="8"/>
  <c r="K164" i="8"/>
  <c r="J164" i="8"/>
  <c r="G164" i="8"/>
  <c r="L163" i="8"/>
  <c r="K163" i="8"/>
  <c r="J163" i="8"/>
  <c r="G163" i="8"/>
  <c r="M163" i="8" s="1"/>
  <c r="L161" i="8"/>
  <c r="K161" i="8"/>
  <c r="J161" i="8"/>
  <c r="H161" i="8"/>
  <c r="N161" i="8" s="1"/>
  <c r="O161" i="8" s="1"/>
  <c r="G161" i="8"/>
  <c r="M161" i="8" s="1"/>
  <c r="L160" i="8"/>
  <c r="K160" i="8"/>
  <c r="J160" i="8"/>
  <c r="G160" i="8"/>
  <c r="M160" i="8" s="1"/>
  <c r="L159" i="8"/>
  <c r="L158" i="8" s="1"/>
  <c r="K159" i="8"/>
  <c r="K158" i="8" s="1"/>
  <c r="J159" i="8"/>
  <c r="G159" i="8"/>
  <c r="M159" i="8" s="1"/>
  <c r="L157" i="8"/>
  <c r="K157" i="8"/>
  <c r="J157" i="8"/>
  <c r="G157" i="8"/>
  <c r="M157" i="8" s="1"/>
  <c r="L156" i="8"/>
  <c r="K156" i="8"/>
  <c r="K154" i="8" s="1"/>
  <c r="J156" i="8"/>
  <c r="G156" i="8"/>
  <c r="L155" i="8"/>
  <c r="K155" i="8"/>
  <c r="J155" i="8"/>
  <c r="G155" i="8"/>
  <c r="L153" i="8"/>
  <c r="K153" i="8"/>
  <c r="J153" i="8"/>
  <c r="G153" i="8"/>
  <c r="M153" i="8" s="1"/>
  <c r="L152" i="8"/>
  <c r="K152" i="8"/>
  <c r="J152" i="8"/>
  <c r="G152" i="8"/>
  <c r="L151" i="8"/>
  <c r="K151" i="8"/>
  <c r="J151" i="8"/>
  <c r="G151" i="8"/>
  <c r="M151" i="8" s="1"/>
  <c r="L150" i="8"/>
  <c r="K150" i="8"/>
  <c r="J150" i="8"/>
  <c r="G150" i="8"/>
  <c r="M149" i="8"/>
  <c r="L149" i="8"/>
  <c r="K149" i="8"/>
  <c r="J149" i="8"/>
  <c r="H149" i="8"/>
  <c r="N149" i="8" s="1"/>
  <c r="G149" i="8"/>
  <c r="L148" i="8"/>
  <c r="K148" i="8"/>
  <c r="J148" i="8"/>
  <c r="G148" i="8"/>
  <c r="L146" i="8"/>
  <c r="K146" i="8"/>
  <c r="J146" i="8"/>
  <c r="G146" i="8"/>
  <c r="L145" i="8"/>
  <c r="K145" i="8"/>
  <c r="J145" i="8"/>
  <c r="G145" i="8"/>
  <c r="M145" i="8" s="1"/>
  <c r="K144" i="8"/>
  <c r="J144" i="8"/>
  <c r="L143" i="8"/>
  <c r="K143" i="8"/>
  <c r="J143" i="8"/>
  <c r="G143" i="8"/>
  <c r="M143" i="8" s="1"/>
  <c r="K142" i="8"/>
  <c r="J142" i="8"/>
  <c r="F142" i="8"/>
  <c r="K141" i="8"/>
  <c r="J141" i="8"/>
  <c r="K140" i="8"/>
  <c r="J140" i="8"/>
  <c r="L139" i="8"/>
  <c r="K139" i="8"/>
  <c r="J139" i="8"/>
  <c r="G139" i="8"/>
  <c r="M139" i="8" s="1"/>
  <c r="K138" i="8"/>
  <c r="J138" i="8"/>
  <c r="L137" i="8"/>
  <c r="K137" i="8"/>
  <c r="J137" i="8"/>
  <c r="G137" i="8"/>
  <c r="L136" i="8"/>
  <c r="K136" i="8"/>
  <c r="J136" i="8"/>
  <c r="G136" i="8"/>
  <c r="M136" i="8" s="1"/>
  <c r="L135" i="8"/>
  <c r="K135" i="8"/>
  <c r="J135" i="8"/>
  <c r="H135" i="8"/>
  <c r="N135" i="8" s="1"/>
  <c r="G135" i="8"/>
  <c r="M135" i="8" s="1"/>
  <c r="L134" i="8"/>
  <c r="K134" i="8"/>
  <c r="J134" i="8"/>
  <c r="G134" i="8"/>
  <c r="M134" i="8" s="1"/>
  <c r="L133" i="8"/>
  <c r="K133" i="8"/>
  <c r="J133" i="8"/>
  <c r="G133" i="8"/>
  <c r="G132" i="8"/>
  <c r="H132" i="8" s="1"/>
  <c r="L131" i="8"/>
  <c r="K131" i="8"/>
  <c r="K129" i="8" s="1"/>
  <c r="J131" i="8"/>
  <c r="H131" i="8"/>
  <c r="N131" i="8" s="1"/>
  <c r="G131" i="8"/>
  <c r="M131" i="8" s="1"/>
  <c r="L130" i="8"/>
  <c r="L129" i="8" s="1"/>
  <c r="K130" i="8"/>
  <c r="J130" i="8"/>
  <c r="G130" i="8"/>
  <c r="M130" i="8" s="1"/>
  <c r="L127" i="8"/>
  <c r="K127" i="8"/>
  <c r="J127" i="8"/>
  <c r="G127" i="8"/>
  <c r="L126" i="8"/>
  <c r="K126" i="8"/>
  <c r="J126" i="8"/>
  <c r="G126" i="8"/>
  <c r="L125" i="8"/>
  <c r="K125" i="8"/>
  <c r="J125" i="8"/>
  <c r="G125" i="8"/>
  <c r="M125" i="8" s="1"/>
  <c r="L124" i="8"/>
  <c r="K124" i="8"/>
  <c r="J124" i="8"/>
  <c r="G124" i="8"/>
  <c r="G123" i="8"/>
  <c r="H123" i="8" s="1"/>
  <c r="L122" i="8"/>
  <c r="K122" i="8"/>
  <c r="J122" i="8"/>
  <c r="G122" i="8"/>
  <c r="L121" i="8"/>
  <c r="K121" i="8"/>
  <c r="J121" i="8"/>
  <c r="J120" i="8" s="1"/>
  <c r="G121" i="8"/>
  <c r="M121" i="8" s="1"/>
  <c r="L119" i="8"/>
  <c r="K119" i="8"/>
  <c r="J119" i="8"/>
  <c r="G119" i="8"/>
  <c r="M119" i="8" s="1"/>
  <c r="L118" i="8"/>
  <c r="K118" i="8"/>
  <c r="J118" i="8"/>
  <c r="G118" i="8"/>
  <c r="M118" i="8" s="1"/>
  <c r="L117" i="8"/>
  <c r="K117" i="8"/>
  <c r="J117" i="8"/>
  <c r="G117" i="8"/>
  <c r="H117" i="8" s="1"/>
  <c r="N117" i="8" s="1"/>
  <c r="L116" i="8"/>
  <c r="K116" i="8"/>
  <c r="J116" i="8"/>
  <c r="G116" i="8"/>
  <c r="L115" i="8"/>
  <c r="K115" i="8"/>
  <c r="J115" i="8"/>
  <c r="G115" i="8"/>
  <c r="M115" i="8" s="1"/>
  <c r="L113" i="8"/>
  <c r="K113" i="8"/>
  <c r="J113" i="8"/>
  <c r="G113" i="8"/>
  <c r="M113" i="8" s="1"/>
  <c r="L112" i="8"/>
  <c r="K112" i="8"/>
  <c r="J112" i="8"/>
  <c r="G112" i="8"/>
  <c r="M112" i="8" s="1"/>
  <c r="L111" i="8"/>
  <c r="K111" i="8"/>
  <c r="J111" i="8"/>
  <c r="G111" i="8"/>
  <c r="L110" i="8"/>
  <c r="K110" i="8"/>
  <c r="J110" i="8"/>
  <c r="G110" i="8"/>
  <c r="L109" i="8"/>
  <c r="K109" i="8"/>
  <c r="J109" i="8"/>
  <c r="G109" i="8"/>
  <c r="M109" i="8" s="1"/>
  <c r="L108" i="8"/>
  <c r="K108" i="8"/>
  <c r="J108" i="8"/>
  <c r="G108" i="8"/>
  <c r="M108" i="8" s="1"/>
  <c r="L107" i="8"/>
  <c r="K107" i="8"/>
  <c r="J107" i="8"/>
  <c r="G107" i="8"/>
  <c r="L106" i="8"/>
  <c r="K106" i="8"/>
  <c r="J106" i="8"/>
  <c r="G106" i="8"/>
  <c r="L105" i="8"/>
  <c r="K105" i="8"/>
  <c r="J105" i="8"/>
  <c r="G105" i="8"/>
  <c r="L104" i="8"/>
  <c r="K104" i="8"/>
  <c r="J104" i="8"/>
  <c r="G104" i="8"/>
  <c r="H104" i="8" s="1"/>
  <c r="N104" i="8" s="1"/>
  <c r="L103" i="8"/>
  <c r="K103" i="8"/>
  <c r="J103" i="8"/>
  <c r="G103" i="8"/>
  <c r="H103" i="8" s="1"/>
  <c r="N103" i="8" s="1"/>
  <c r="L102" i="8"/>
  <c r="K102" i="8"/>
  <c r="J102" i="8"/>
  <c r="G102" i="8"/>
  <c r="L101" i="8"/>
  <c r="K101" i="8"/>
  <c r="J101" i="8"/>
  <c r="G101" i="8"/>
  <c r="L100" i="8"/>
  <c r="K100" i="8"/>
  <c r="J100" i="8"/>
  <c r="G100" i="8"/>
  <c r="H100" i="8" s="1"/>
  <c r="N100" i="8" s="1"/>
  <c r="M98" i="8"/>
  <c r="L98" i="8"/>
  <c r="K98" i="8"/>
  <c r="J98" i="8"/>
  <c r="G98" i="8"/>
  <c r="H98" i="8" s="1"/>
  <c r="N98" i="8" s="1"/>
  <c r="O98" i="8" s="1"/>
  <c r="L97" i="8"/>
  <c r="L96" i="8" s="1"/>
  <c r="K97" i="8"/>
  <c r="J97" i="8"/>
  <c r="J96" i="8" s="1"/>
  <c r="G97" i="8"/>
  <c r="M94" i="8"/>
  <c r="L94" i="8"/>
  <c r="K94" i="8"/>
  <c r="J94" i="8"/>
  <c r="H94" i="8"/>
  <c r="N94" i="8" s="1"/>
  <c r="G94" i="8"/>
  <c r="L93" i="8"/>
  <c r="K93" i="8"/>
  <c r="J93" i="8"/>
  <c r="G93" i="8"/>
  <c r="M93" i="8" s="1"/>
  <c r="L92" i="8"/>
  <c r="K92" i="8"/>
  <c r="J92" i="8"/>
  <c r="G92" i="8"/>
  <c r="L91" i="8"/>
  <c r="K91" i="8"/>
  <c r="J91" i="8"/>
  <c r="G91" i="8"/>
  <c r="M91" i="8" s="1"/>
  <c r="L90" i="8"/>
  <c r="K90" i="8"/>
  <c r="J90" i="8"/>
  <c r="G90" i="8"/>
  <c r="M90" i="8" s="1"/>
  <c r="L89" i="8"/>
  <c r="K89" i="8"/>
  <c r="J89" i="8"/>
  <c r="G89" i="8"/>
  <c r="M89" i="8" s="1"/>
  <c r="L87" i="8"/>
  <c r="K87" i="8"/>
  <c r="J87" i="8"/>
  <c r="G87" i="8"/>
  <c r="H87" i="8" s="1"/>
  <c r="N87" i="8" s="1"/>
  <c r="K86" i="8"/>
  <c r="J86" i="8"/>
  <c r="L85" i="8"/>
  <c r="K85" i="8"/>
  <c r="J85" i="8"/>
  <c r="G85" i="8"/>
  <c r="H85" i="8" s="1"/>
  <c r="N85" i="8" s="1"/>
  <c r="K84" i="8"/>
  <c r="J84" i="8"/>
  <c r="L82" i="8"/>
  <c r="K82" i="8"/>
  <c r="J82" i="8"/>
  <c r="G82" i="8"/>
  <c r="K81" i="8"/>
  <c r="J81" i="8"/>
  <c r="K80" i="8"/>
  <c r="J80" i="8"/>
  <c r="K79" i="8"/>
  <c r="J79" i="8"/>
  <c r="K78" i="8"/>
  <c r="J78" i="8"/>
  <c r="K77" i="8"/>
  <c r="J77" i="8"/>
  <c r="K75" i="8"/>
  <c r="J75" i="8"/>
  <c r="L74" i="8"/>
  <c r="K74" i="8"/>
  <c r="J74" i="8"/>
  <c r="G74" i="8"/>
  <c r="L73" i="8"/>
  <c r="K73" i="8"/>
  <c r="J73" i="8"/>
  <c r="G73" i="8"/>
  <c r="M73" i="8" s="1"/>
  <c r="K72" i="8"/>
  <c r="J72" i="8"/>
  <c r="G72" i="8"/>
  <c r="M72" i="8" s="1"/>
  <c r="K71" i="8"/>
  <c r="J71" i="8"/>
  <c r="K70" i="8"/>
  <c r="J70" i="8"/>
  <c r="L69" i="8"/>
  <c r="K69" i="8"/>
  <c r="J69" i="8"/>
  <c r="G69" i="8"/>
  <c r="K68" i="8"/>
  <c r="J68" i="8"/>
  <c r="L67" i="8"/>
  <c r="K67" i="8"/>
  <c r="J67" i="8"/>
  <c r="G67" i="8"/>
  <c r="M67" i="8" s="1"/>
  <c r="L66" i="8"/>
  <c r="K66" i="8"/>
  <c r="J66" i="8"/>
  <c r="G66" i="8"/>
  <c r="L65" i="8"/>
  <c r="K65" i="8"/>
  <c r="J65" i="8"/>
  <c r="G65" i="8"/>
  <c r="M65" i="8" s="1"/>
  <c r="L64" i="8"/>
  <c r="K64" i="8"/>
  <c r="J64" i="8"/>
  <c r="G64" i="8"/>
  <c r="M64" i="8" s="1"/>
  <c r="L63" i="8"/>
  <c r="K63" i="8"/>
  <c r="J63" i="8"/>
  <c r="G63" i="8"/>
  <c r="H63" i="8" s="1"/>
  <c r="N63" i="8" s="1"/>
  <c r="L62" i="8"/>
  <c r="K62" i="8"/>
  <c r="J62" i="8"/>
  <c r="G62" i="8"/>
  <c r="G61" i="8"/>
  <c r="H61" i="8" s="1"/>
  <c r="L60" i="8"/>
  <c r="K60" i="8"/>
  <c r="J60" i="8"/>
  <c r="G60" i="8"/>
  <c r="M60" i="8" s="1"/>
  <c r="L59" i="8"/>
  <c r="K59" i="8"/>
  <c r="K58" i="8" s="1"/>
  <c r="J59" i="8"/>
  <c r="G59" i="8"/>
  <c r="H59" i="8" s="1"/>
  <c r="N59" i="8" s="1"/>
  <c r="L56" i="8"/>
  <c r="K56" i="8"/>
  <c r="J56" i="8"/>
  <c r="G56" i="8"/>
  <c r="M56" i="8" s="1"/>
  <c r="L55" i="8"/>
  <c r="K55" i="8"/>
  <c r="J55" i="8"/>
  <c r="G55" i="8"/>
  <c r="M55" i="8" s="1"/>
  <c r="L54" i="8"/>
  <c r="K54" i="8"/>
  <c r="J54" i="8"/>
  <c r="G54" i="8"/>
  <c r="M54" i="8" s="1"/>
  <c r="L53" i="8"/>
  <c r="K53" i="8"/>
  <c r="J53" i="8"/>
  <c r="G53" i="8"/>
  <c r="H53" i="8" s="1"/>
  <c r="N53" i="8" s="1"/>
  <c r="L52" i="8"/>
  <c r="L51" i="8" s="1"/>
  <c r="K52" i="8"/>
  <c r="J52" i="8"/>
  <c r="G52" i="8"/>
  <c r="M52" i="8" s="1"/>
  <c r="G51" i="8"/>
  <c r="H51" i="8" s="1"/>
  <c r="K50" i="8"/>
  <c r="J50" i="8"/>
  <c r="K49" i="8"/>
  <c r="J49" i="8"/>
  <c r="R48" i="8"/>
  <c r="L48" i="8"/>
  <c r="K48" i="8"/>
  <c r="J48" i="8"/>
  <c r="G48" i="8"/>
  <c r="H48" i="8" s="1"/>
  <c r="N48" i="8" s="1"/>
  <c r="P48" i="8" s="1"/>
  <c r="L47" i="8"/>
  <c r="K47" i="8"/>
  <c r="J47" i="8"/>
  <c r="G47" i="8"/>
  <c r="M47" i="8" s="1"/>
  <c r="K45" i="8"/>
  <c r="J45" i="8"/>
  <c r="K44" i="8"/>
  <c r="J44" i="8"/>
  <c r="K43" i="8"/>
  <c r="J43" i="8"/>
  <c r="K42" i="8"/>
  <c r="J42" i="8"/>
  <c r="K41" i="8"/>
  <c r="J41" i="8"/>
  <c r="K39" i="8"/>
  <c r="J39" i="8"/>
  <c r="L38" i="8"/>
  <c r="K38" i="8"/>
  <c r="J38" i="8"/>
  <c r="G38" i="8"/>
  <c r="H38" i="8" s="1"/>
  <c r="N38" i="8" s="1"/>
  <c r="L37" i="8"/>
  <c r="K37" i="8"/>
  <c r="J37" i="8"/>
  <c r="G37" i="8"/>
  <c r="M37" i="8" s="1"/>
  <c r="N36" i="8"/>
  <c r="K36" i="8"/>
  <c r="J36" i="8"/>
  <c r="K35" i="8"/>
  <c r="J35" i="8"/>
  <c r="G35" i="8"/>
  <c r="H35" i="8" s="1"/>
  <c r="N35" i="8" s="1"/>
  <c r="L35" i="8"/>
  <c r="K34" i="8"/>
  <c r="J34" i="8"/>
  <c r="K33" i="8"/>
  <c r="J33" i="8"/>
  <c r="K32" i="8"/>
  <c r="J32" i="8"/>
  <c r="L31" i="8"/>
  <c r="K31" i="8"/>
  <c r="J31" i="8"/>
  <c r="G31" i="8"/>
  <c r="M31" i="8" s="1"/>
  <c r="L30" i="8"/>
  <c r="K30" i="8"/>
  <c r="J30" i="8"/>
  <c r="G30" i="8"/>
  <c r="M30" i="8" s="1"/>
  <c r="L29" i="8"/>
  <c r="K29" i="8"/>
  <c r="J29" i="8"/>
  <c r="G29" i="8"/>
  <c r="M29" i="8" s="1"/>
  <c r="L28" i="8"/>
  <c r="K28" i="8"/>
  <c r="J28" i="8"/>
  <c r="G28" i="8"/>
  <c r="M28" i="8" s="1"/>
  <c r="L27" i="8"/>
  <c r="K27" i="8"/>
  <c r="J27" i="8"/>
  <c r="G27" i="8"/>
  <c r="M27" i="8" s="1"/>
  <c r="L26" i="8"/>
  <c r="K26" i="8"/>
  <c r="J26" i="8"/>
  <c r="G26" i="8"/>
  <c r="H26" i="8" s="1"/>
  <c r="N26" i="8" s="1"/>
  <c r="L24" i="8"/>
  <c r="K24" i="8"/>
  <c r="J24" i="8"/>
  <c r="G24" i="8"/>
  <c r="H24" i="8" s="1"/>
  <c r="N24" i="8" s="1"/>
  <c r="L23" i="8"/>
  <c r="K23" i="8"/>
  <c r="J23" i="8"/>
  <c r="G23" i="8"/>
  <c r="M23" i="8" s="1"/>
  <c r="L22" i="8"/>
  <c r="K22" i="8"/>
  <c r="J22" i="8"/>
  <c r="G22" i="8"/>
  <c r="M22" i="8" s="1"/>
  <c r="L19" i="8"/>
  <c r="K19" i="8"/>
  <c r="J19" i="8"/>
  <c r="G19" i="8"/>
  <c r="M19" i="8" s="1"/>
  <c r="L18" i="8"/>
  <c r="K18" i="8"/>
  <c r="J18" i="8"/>
  <c r="G18" i="8"/>
  <c r="H18" i="8" s="1"/>
  <c r="N18" i="8" s="1"/>
  <c r="L17" i="8"/>
  <c r="K17" i="8"/>
  <c r="J17" i="8"/>
  <c r="G17" i="8"/>
  <c r="M17" i="8" s="1"/>
  <c r="L16" i="8"/>
  <c r="K16" i="8"/>
  <c r="J16" i="8"/>
  <c r="G16" i="8"/>
  <c r="H16" i="8" s="1"/>
  <c r="N16" i="8" s="1"/>
  <c r="L14" i="8"/>
  <c r="K14" i="8"/>
  <c r="J14" i="8"/>
  <c r="G14" i="8"/>
  <c r="H14" i="8" s="1"/>
  <c r="N14" i="8" s="1"/>
  <c r="P14" i="8" s="1"/>
  <c r="L13" i="8"/>
  <c r="K13" i="8"/>
  <c r="J13" i="8"/>
  <c r="G13" i="8"/>
  <c r="M13" i="8" s="1"/>
  <c r="L12" i="8"/>
  <c r="K12" i="8"/>
  <c r="J12" i="8"/>
  <c r="G12" i="8"/>
  <c r="M12" i="8" s="1"/>
  <c r="L11" i="8"/>
  <c r="K11" i="8"/>
  <c r="J11" i="8"/>
  <c r="G11" i="8"/>
  <c r="M11" i="8" s="1"/>
  <c r="L9" i="8"/>
  <c r="K9" i="8"/>
  <c r="J9" i="8"/>
  <c r="G9" i="8"/>
  <c r="M9" i="8" s="1"/>
  <c r="L8" i="8"/>
  <c r="K8" i="8"/>
  <c r="J8" i="8"/>
  <c r="G8" i="8"/>
  <c r="M8" i="8" s="1"/>
  <c r="Q912" i="1"/>
  <c r="Q913" i="1"/>
  <c r="Q924" i="1"/>
  <c r="Q925" i="1"/>
  <c r="Q926" i="1"/>
  <c r="Q927" i="1"/>
  <c r="Q934" i="1"/>
  <c r="Q935" i="1"/>
  <c r="J1795" i="2"/>
  <c r="K1795" i="2" s="1"/>
  <c r="I1794" i="2"/>
  <c r="H1794" i="2"/>
  <c r="I1793" i="2"/>
  <c r="H1793" i="2"/>
  <c r="J1792" i="2"/>
  <c r="K1792" i="2" s="1"/>
  <c r="K1777" i="2"/>
  <c r="K1774" i="2"/>
  <c r="K1768" i="2"/>
  <c r="K1765" i="2"/>
  <c r="I1753" i="2"/>
  <c r="K1753" i="2" s="1"/>
  <c r="K1746" i="2"/>
  <c r="K1744" i="2"/>
  <c r="K1743" i="2"/>
  <c r="K1739" i="2"/>
  <c r="K1734" i="2"/>
  <c r="K1733" i="2"/>
  <c r="K1731" i="2"/>
  <c r="K1719" i="2"/>
  <c r="K1718" i="2"/>
  <c r="K1717" i="2"/>
  <c r="K1716" i="2"/>
  <c r="M424" i="8" l="1"/>
  <c r="M546" i="8"/>
  <c r="M907" i="8"/>
  <c r="L21" i="8"/>
  <c r="H27" i="8"/>
  <c r="N27" i="8" s="1"/>
  <c r="P27" i="8" s="1"/>
  <c r="H202" i="8"/>
  <c r="N202" i="8" s="1"/>
  <c r="O202" i="8" s="1"/>
  <c r="M280" i="8"/>
  <c r="K291" i="8"/>
  <c r="M309" i="8"/>
  <c r="H401" i="8"/>
  <c r="N401" i="8" s="1"/>
  <c r="H473" i="8"/>
  <c r="N473" i="8" s="1"/>
  <c r="M474" i="8"/>
  <c r="H488" i="8"/>
  <c r="N488" i="8" s="1"/>
  <c r="M508" i="8"/>
  <c r="L509" i="8"/>
  <c r="L489" i="8" s="1"/>
  <c r="M520" i="8"/>
  <c r="M548" i="8"/>
  <c r="M646" i="8"/>
  <c r="H707" i="8"/>
  <c r="N707" i="8" s="1"/>
  <c r="K897" i="8"/>
  <c r="K407" i="8"/>
  <c r="M564" i="8"/>
  <c r="M24" i="8"/>
  <c r="M21" i="8" s="1"/>
  <c r="H31" i="8"/>
  <c r="N31" i="8" s="1"/>
  <c r="P31" i="8" s="1"/>
  <c r="L58" i="8"/>
  <c r="K120" i="8"/>
  <c r="M251" i="8"/>
  <c r="K273" i="8"/>
  <c r="M369" i="8"/>
  <c r="M522" i="8"/>
  <c r="H540" i="8"/>
  <c r="N540" i="8" s="1"/>
  <c r="P540" i="8" s="1"/>
  <c r="H574" i="8"/>
  <c r="N574" i="8" s="1"/>
  <c r="O574" i="8" s="1"/>
  <c r="J688" i="8"/>
  <c r="M698" i="8"/>
  <c r="M763" i="8"/>
  <c r="L762" i="8"/>
  <c r="M843" i="8"/>
  <c r="M887" i="8"/>
  <c r="G915" i="8"/>
  <c r="M915" i="8" s="1"/>
  <c r="G925" i="8"/>
  <c r="M925" i="8" s="1"/>
  <c r="J58" i="8"/>
  <c r="P38" i="8"/>
  <c r="K96" i="8"/>
  <c r="M103" i="8"/>
  <c r="H217" i="8"/>
  <c r="N217" i="8" s="1"/>
  <c r="P257" i="8"/>
  <c r="H313" i="8"/>
  <c r="N313" i="8" s="1"/>
  <c r="P313" i="8" s="1"/>
  <c r="L357" i="8"/>
  <c r="H446" i="8"/>
  <c r="N446" i="8" s="1"/>
  <c r="M470" i="8"/>
  <c r="H492" i="8"/>
  <c r="N492" i="8" s="1"/>
  <c r="H502" i="8"/>
  <c r="N502" i="8" s="1"/>
  <c r="O526" i="8"/>
  <c r="M560" i="8"/>
  <c r="M582" i="8"/>
  <c r="K610" i="8"/>
  <c r="O661" i="8"/>
  <c r="M673" i="8"/>
  <c r="O704" i="8"/>
  <c r="L828" i="8"/>
  <c r="M867" i="8"/>
  <c r="M923" i="8"/>
  <c r="H67" i="8"/>
  <c r="N67" i="8" s="1"/>
  <c r="P67" i="8" s="1"/>
  <c r="H167" i="8"/>
  <c r="N167" i="8" s="1"/>
  <c r="O167" i="8" s="1"/>
  <c r="M207" i="8"/>
  <c r="K215" i="8"/>
  <c r="H222" i="8"/>
  <c r="N222" i="8" s="1"/>
  <c r="M229" i="8"/>
  <c r="J353" i="8"/>
  <c r="H379" i="8"/>
  <c r="N379" i="8" s="1"/>
  <c r="P379" i="8" s="1"/>
  <c r="M385" i="8"/>
  <c r="M382" i="8" s="1"/>
  <c r="M458" i="8"/>
  <c r="L519" i="8"/>
  <c r="H528" i="8"/>
  <c r="N528" i="8" s="1"/>
  <c r="H583" i="8"/>
  <c r="N583" i="8" s="1"/>
  <c r="H594" i="8"/>
  <c r="N594" i="8" s="1"/>
  <c r="H630" i="8"/>
  <c r="N630" i="8" s="1"/>
  <c r="K701" i="8"/>
  <c r="H877" i="8"/>
  <c r="N877" i="8" s="1"/>
  <c r="P877" i="8" s="1"/>
  <c r="L432" i="8"/>
  <c r="M677" i="8"/>
  <c r="P36" i="8"/>
  <c r="H436" i="8"/>
  <c r="N436" i="8" s="1"/>
  <c r="M460" i="8"/>
  <c r="M478" i="8"/>
  <c r="M512" i="8"/>
  <c r="M552" i="8"/>
  <c r="M584" i="8"/>
  <c r="M624" i="8"/>
  <c r="H883" i="8"/>
  <c r="N883" i="8" s="1"/>
  <c r="M308" i="8"/>
  <c r="L638" i="8"/>
  <c r="M26" i="8"/>
  <c r="P59" i="8"/>
  <c r="P103" i="8"/>
  <c r="J248" i="8"/>
  <c r="M303" i="8"/>
  <c r="M332" i="8"/>
  <c r="K432" i="8"/>
  <c r="K450" i="8"/>
  <c r="M514" i="8"/>
  <c r="M526" i="8"/>
  <c r="M588" i="8"/>
  <c r="H658" i="8"/>
  <c r="N658" i="8" s="1"/>
  <c r="H680" i="8"/>
  <c r="N680" i="8" s="1"/>
  <c r="P680" i="8" s="1"/>
  <c r="M704" i="8"/>
  <c r="O36" i="8"/>
  <c r="M16" i="8"/>
  <c r="H54" i="8"/>
  <c r="N54" i="8" s="1"/>
  <c r="P54" i="8" s="1"/>
  <c r="H89" i="8"/>
  <c r="N89" i="8" s="1"/>
  <c r="J114" i="8"/>
  <c r="H192" i="8"/>
  <c r="N192" i="8" s="1"/>
  <c r="M193" i="8"/>
  <c r="K197" i="8"/>
  <c r="H203" i="8"/>
  <c r="N203" i="8" s="1"/>
  <c r="P203" i="8" s="1"/>
  <c r="K248" i="8"/>
  <c r="K247" i="8" s="1"/>
  <c r="M257" i="8"/>
  <c r="H272" i="8"/>
  <c r="N272" i="8" s="1"/>
  <c r="L273" i="8"/>
  <c r="J295" i="8"/>
  <c r="M301" i="8"/>
  <c r="M304" i="8"/>
  <c r="M335" i="8"/>
  <c r="H352" i="8"/>
  <c r="N352" i="8" s="1"/>
  <c r="P352" i="8" s="1"/>
  <c r="L353" i="8"/>
  <c r="M370" i="8"/>
  <c r="M388" i="8"/>
  <c r="M395" i="8"/>
  <c r="H438" i="8"/>
  <c r="N438" i="8" s="1"/>
  <c r="H467" i="8"/>
  <c r="N467" i="8" s="1"/>
  <c r="H530" i="8"/>
  <c r="N530" i="8" s="1"/>
  <c r="P530" i="8" s="1"/>
  <c r="M554" i="8"/>
  <c r="P564" i="8"/>
  <c r="L602" i="8"/>
  <c r="K602" i="8"/>
  <c r="J610" i="8"/>
  <c r="H622" i="8"/>
  <c r="N622" i="8" s="1"/>
  <c r="O635" i="8"/>
  <c r="K638" i="8"/>
  <c r="H644" i="8"/>
  <c r="N644" i="8" s="1"/>
  <c r="O644" i="8" s="1"/>
  <c r="K645" i="8"/>
  <c r="J645" i="8"/>
  <c r="K667" i="8"/>
  <c r="H718" i="8"/>
  <c r="N718" i="8" s="1"/>
  <c r="P718" i="8" s="1"/>
  <c r="H731" i="8"/>
  <c r="N731" i="8" s="1"/>
  <c r="L733" i="8"/>
  <c r="M742" i="8"/>
  <c r="M797" i="8"/>
  <c r="K803" i="8"/>
  <c r="H863" i="8"/>
  <c r="N863" i="8" s="1"/>
  <c r="P863" i="8" s="1"/>
  <c r="O865" i="8"/>
  <c r="J939" i="8"/>
  <c r="H944" i="8"/>
  <c r="N944" i="8" s="1"/>
  <c r="H17" i="8"/>
  <c r="N17" i="8" s="1"/>
  <c r="J40" i="8"/>
  <c r="P53" i="8"/>
  <c r="H56" i="8"/>
  <c r="N56" i="8" s="1"/>
  <c r="O56" i="8" s="1"/>
  <c r="O85" i="8"/>
  <c r="P87" i="8"/>
  <c r="H93" i="8"/>
  <c r="N93" i="8" s="1"/>
  <c r="O104" i="8"/>
  <c r="L114" i="8"/>
  <c r="J158" i="8"/>
  <c r="L162" i="8"/>
  <c r="M170" i="8"/>
  <c r="K201" i="8"/>
  <c r="H307" i="8"/>
  <c r="N307" i="8" s="1"/>
  <c r="K321" i="8"/>
  <c r="H336" i="8"/>
  <c r="N336" i="8" s="1"/>
  <c r="H442" i="8"/>
  <c r="N442" i="8" s="1"/>
  <c r="H456" i="8"/>
  <c r="N456" i="8" s="1"/>
  <c r="P456" i="8" s="1"/>
  <c r="L476" i="8"/>
  <c r="J490" i="8"/>
  <c r="H506" i="8"/>
  <c r="N506" i="8" s="1"/>
  <c r="H510" i="8"/>
  <c r="N510" i="8" s="1"/>
  <c r="P510" i="8" s="1"/>
  <c r="H544" i="8"/>
  <c r="N544" i="8" s="1"/>
  <c r="P544" i="8" s="1"/>
  <c r="H604" i="8"/>
  <c r="N604" i="8" s="1"/>
  <c r="H615" i="8"/>
  <c r="N615" i="8" s="1"/>
  <c r="P615" i="8" s="1"/>
  <c r="H626" i="8"/>
  <c r="N626" i="8" s="1"/>
  <c r="P626" i="8" s="1"/>
  <c r="H633" i="8"/>
  <c r="N633" i="8" s="1"/>
  <c r="P633" i="8" s="1"/>
  <c r="H639" i="8"/>
  <c r="N639" i="8" s="1"/>
  <c r="K692" i="8"/>
  <c r="H727" i="8"/>
  <c r="N727" i="8" s="1"/>
  <c r="H738" i="8"/>
  <c r="N738" i="8" s="1"/>
  <c r="H785" i="8"/>
  <c r="N785" i="8" s="1"/>
  <c r="H804" i="8"/>
  <c r="N804" i="8" s="1"/>
  <c r="H938" i="8"/>
  <c r="N938" i="8" s="1"/>
  <c r="O938" i="8" s="1"/>
  <c r="M38" i="8"/>
  <c r="M48" i="8"/>
  <c r="M59" i="8"/>
  <c r="M63" i="8"/>
  <c r="J389" i="8"/>
  <c r="M457" i="8"/>
  <c r="K465" i="8"/>
  <c r="J515" i="8"/>
  <c r="O596" i="8"/>
  <c r="M597" i="8"/>
  <c r="M634" i="8"/>
  <c r="K663" i="8"/>
  <c r="H699" i="8"/>
  <c r="N699" i="8" s="1"/>
  <c r="P699" i="8" s="1"/>
  <c r="H712" i="8"/>
  <c r="N712" i="8" s="1"/>
  <c r="O712" i="8" s="1"/>
  <c r="M741" i="8"/>
  <c r="H817" i="8"/>
  <c r="N817" i="8" s="1"/>
  <c r="H833" i="8"/>
  <c r="N833" i="8" s="1"/>
  <c r="P833" i="8" s="1"/>
  <c r="L837" i="8"/>
  <c r="H847" i="8"/>
  <c r="N847" i="8" s="1"/>
  <c r="P847" i="8" s="1"/>
  <c r="H859" i="8"/>
  <c r="N859" i="8" s="1"/>
  <c r="H891" i="8"/>
  <c r="N891" i="8" s="1"/>
  <c r="J10" i="8"/>
  <c r="J46" i="8"/>
  <c r="M100" i="8"/>
  <c r="K123" i="8"/>
  <c r="K190" i="8"/>
  <c r="H242" i="8"/>
  <c r="N242" i="8" s="1"/>
  <c r="L277" i="8"/>
  <c r="H320" i="8"/>
  <c r="N320" i="8" s="1"/>
  <c r="H378" i="8"/>
  <c r="N378" i="8" s="1"/>
  <c r="P378" i="8" s="1"/>
  <c r="L393" i="8"/>
  <c r="J445" i="8"/>
  <c r="L533" i="8"/>
  <c r="L595" i="8"/>
  <c r="J620" i="8"/>
  <c r="L663" i="8"/>
  <c r="J728" i="8"/>
  <c r="L902" i="8"/>
  <c r="H943" i="8"/>
  <c r="N943" i="8" s="1"/>
  <c r="O943" i="8" s="1"/>
  <c r="M14" i="8"/>
  <c r="K7" i="8"/>
  <c r="J15" i="8"/>
  <c r="K25" i="8"/>
  <c r="M35" i="8"/>
  <c r="K46" i="8"/>
  <c r="H55" i="8"/>
  <c r="N55" i="8" s="1"/>
  <c r="P55" i="8" s="1"/>
  <c r="H60" i="8"/>
  <c r="N60" i="8" s="1"/>
  <c r="O60" i="8" s="1"/>
  <c r="K61" i="8"/>
  <c r="K114" i="8"/>
  <c r="L123" i="8"/>
  <c r="J154" i="8"/>
  <c r="L175" i="8"/>
  <c r="K239" i="8"/>
  <c r="L248" i="8"/>
  <c r="J326" i="8"/>
  <c r="J407" i="8"/>
  <c r="L515" i="8"/>
  <c r="J519" i="8"/>
  <c r="M534" i="8"/>
  <c r="J562" i="8"/>
  <c r="H598" i="8"/>
  <c r="N598" i="8" s="1"/>
  <c r="P598" i="8" s="1"/>
  <c r="L606" i="8"/>
  <c r="H775" i="8"/>
  <c r="N775" i="8" s="1"/>
  <c r="L791" i="8"/>
  <c r="L803" i="8"/>
  <c r="M857" i="8"/>
  <c r="K866" i="8"/>
  <c r="K871" i="8"/>
  <c r="M904" i="8"/>
  <c r="K934" i="8"/>
  <c r="M10" i="8"/>
  <c r="L7" i="8"/>
  <c r="K15" i="8"/>
  <c r="P24" i="8"/>
  <c r="M53" i="8"/>
  <c r="M51" i="8" s="1"/>
  <c r="L72" i="8"/>
  <c r="M85" i="8"/>
  <c r="M87" i="8"/>
  <c r="M104" i="8"/>
  <c r="K147" i="8"/>
  <c r="H160" i="8"/>
  <c r="N160" i="8" s="1"/>
  <c r="L190" i="8"/>
  <c r="H195" i="8"/>
  <c r="N195" i="8" s="1"/>
  <c r="L239" i="8"/>
  <c r="J273" i="8"/>
  <c r="H279" i="8"/>
  <c r="N279" i="8" s="1"/>
  <c r="L317" i="8"/>
  <c r="M333" i="8"/>
  <c r="M351" i="8"/>
  <c r="K393" i="8"/>
  <c r="H400" i="8"/>
  <c r="N400" i="8" s="1"/>
  <c r="P400" i="8" s="1"/>
  <c r="H416" i="8"/>
  <c r="N416" i="8" s="1"/>
  <c r="H426" i="8"/>
  <c r="N426" i="8" s="1"/>
  <c r="O426" i="8" s="1"/>
  <c r="K445" i="8"/>
  <c r="K494" i="8"/>
  <c r="J523" i="8"/>
  <c r="P550" i="8"/>
  <c r="H570" i="8"/>
  <c r="N570" i="8" s="1"/>
  <c r="K576" i="8"/>
  <c r="M641" i="8"/>
  <c r="K649" i="8"/>
  <c r="H665" i="8"/>
  <c r="N665" i="8" s="1"/>
  <c r="J697" i="8"/>
  <c r="J762" i="8"/>
  <c r="M764" i="8"/>
  <c r="L832" i="8"/>
  <c r="K832" i="8"/>
  <c r="K837" i="8"/>
  <c r="L871" i="8"/>
  <c r="J902" i="8"/>
  <c r="H935" i="8"/>
  <c r="N935" i="8" s="1"/>
  <c r="K939" i="8"/>
  <c r="O731" i="8"/>
  <c r="J51" i="8"/>
  <c r="M117" i="8"/>
  <c r="L120" i="8"/>
  <c r="M166" i="8"/>
  <c r="M253" i="8"/>
  <c r="M299" i="8"/>
  <c r="K353" i="8"/>
  <c r="M360" i="8"/>
  <c r="L450" i="8"/>
  <c r="H940" i="8"/>
  <c r="N940" i="8" s="1"/>
  <c r="P940" i="8" s="1"/>
  <c r="H286" i="8"/>
  <c r="N286" i="8" s="1"/>
  <c r="M286" i="8"/>
  <c r="H329" i="8"/>
  <c r="N329" i="8" s="1"/>
  <c r="O329" i="8" s="1"/>
  <c r="M329" i="8"/>
  <c r="M363" i="8"/>
  <c r="H363" i="8"/>
  <c r="N363" i="8" s="1"/>
  <c r="H412" i="8"/>
  <c r="N412" i="8" s="1"/>
  <c r="M412" i="8"/>
  <c r="J509" i="8"/>
  <c r="L523" i="8"/>
  <c r="M587" i="8"/>
  <c r="H587" i="8"/>
  <c r="N587" i="8" s="1"/>
  <c r="H11" i="8"/>
  <c r="N11" i="8" s="1"/>
  <c r="H30" i="8"/>
  <c r="N30" i="8" s="1"/>
  <c r="P30" i="8" s="1"/>
  <c r="M101" i="8"/>
  <c r="H101" i="8"/>
  <c r="N101" i="8" s="1"/>
  <c r="P101" i="8" s="1"/>
  <c r="J162" i="8"/>
  <c r="H261" i="8"/>
  <c r="N261" i="8" s="1"/>
  <c r="P261" i="8" s="1"/>
  <c r="M261" i="8"/>
  <c r="H314" i="8"/>
  <c r="N314" i="8" s="1"/>
  <c r="M314" i="8"/>
  <c r="M538" i="8"/>
  <c r="H538" i="8"/>
  <c r="N538" i="8" s="1"/>
  <c r="H556" i="8"/>
  <c r="N556" i="8" s="1"/>
  <c r="P556" i="8" s="1"/>
  <c r="M556" i="8"/>
  <c r="M568" i="8"/>
  <c r="H568" i="8"/>
  <c r="N568" i="8" s="1"/>
  <c r="M573" i="8"/>
  <c r="H573" i="8"/>
  <c r="N573" i="8" s="1"/>
  <c r="H601" i="8"/>
  <c r="N601" i="8" s="1"/>
  <c r="M601" i="8"/>
  <c r="H9" i="8"/>
  <c r="N9" i="8" s="1"/>
  <c r="O9" i="8" s="1"/>
  <c r="K40" i="8"/>
  <c r="H97" i="8"/>
  <c r="N97" i="8" s="1"/>
  <c r="P97" i="8" s="1"/>
  <c r="M97" i="8"/>
  <c r="M96" i="8" s="1"/>
  <c r="J147" i="8"/>
  <c r="J215" i="8"/>
  <c r="H265" i="8"/>
  <c r="N265" i="8" s="1"/>
  <c r="P265" i="8" s="1"/>
  <c r="M305" i="8"/>
  <c r="H305" i="8"/>
  <c r="N305" i="8" s="1"/>
  <c r="H319" i="8"/>
  <c r="N319" i="8" s="1"/>
  <c r="J331" i="8"/>
  <c r="L346" i="8"/>
  <c r="J357" i="8"/>
  <c r="H392" i="8"/>
  <c r="N392" i="8" s="1"/>
  <c r="P392" i="8" s="1"/>
  <c r="H404" i="8"/>
  <c r="N404" i="8" s="1"/>
  <c r="P404" i="8" s="1"/>
  <c r="M404" i="8"/>
  <c r="H484" i="8"/>
  <c r="N484" i="8" s="1"/>
  <c r="M484" i="8"/>
  <c r="H516" i="8"/>
  <c r="N516" i="8" s="1"/>
  <c r="P516" i="8" s="1"/>
  <c r="M516" i="8"/>
  <c r="H518" i="8"/>
  <c r="N518" i="8" s="1"/>
  <c r="N515" i="8" s="1"/>
  <c r="M518" i="8"/>
  <c r="P522" i="8"/>
  <c r="O522" i="8"/>
  <c r="L551" i="8"/>
  <c r="M221" i="8"/>
  <c r="H221" i="8"/>
  <c r="N221" i="8" s="1"/>
  <c r="P221" i="8" s="1"/>
  <c r="H348" i="8"/>
  <c r="N348" i="8" s="1"/>
  <c r="M348" i="8"/>
  <c r="M430" i="8"/>
  <c r="H430" i="8"/>
  <c r="N430" i="8" s="1"/>
  <c r="P430" i="8" s="1"/>
  <c r="H466" i="8"/>
  <c r="N466" i="8" s="1"/>
  <c r="M466" i="8"/>
  <c r="P488" i="8"/>
  <c r="O488" i="8"/>
  <c r="K51" i="8"/>
  <c r="H143" i="8"/>
  <c r="N143" i="8" s="1"/>
  <c r="P143" i="8" s="1"/>
  <c r="H148" i="8"/>
  <c r="N148" i="8" s="1"/>
  <c r="P148" i="8" s="1"/>
  <c r="M148" i="8"/>
  <c r="K281" i="8"/>
  <c r="M58" i="8"/>
  <c r="L326" i="8"/>
  <c r="H343" i="8"/>
  <c r="N343" i="8" s="1"/>
  <c r="M343" i="8"/>
  <c r="L10" i="8"/>
  <c r="M124" i="8"/>
  <c r="H124" i="8"/>
  <c r="N124" i="8" s="1"/>
  <c r="P124" i="8" s="1"/>
  <c r="K132" i="8"/>
  <c r="H155" i="8"/>
  <c r="N155" i="8" s="1"/>
  <c r="O155" i="8" s="1"/>
  <c r="M155" i="8"/>
  <c r="L215" i="8"/>
  <c r="H223" i="8"/>
  <c r="N223" i="8" s="1"/>
  <c r="M223" i="8"/>
  <c r="M235" i="8"/>
  <c r="H235" i="8"/>
  <c r="N235" i="8" s="1"/>
  <c r="P235" i="8" s="1"/>
  <c r="J267" i="8"/>
  <c r="H285" i="8"/>
  <c r="N285" i="8" s="1"/>
  <c r="H322" i="8"/>
  <c r="N322" i="8" s="1"/>
  <c r="M322" i="8"/>
  <c r="H330" i="8"/>
  <c r="N330" i="8" s="1"/>
  <c r="P330" i="8" s="1"/>
  <c r="M330" i="8"/>
  <c r="M354" i="8"/>
  <c r="H354" i="8"/>
  <c r="N354" i="8" s="1"/>
  <c r="O354" i="8" s="1"/>
  <c r="H420" i="8"/>
  <c r="N420" i="8" s="1"/>
  <c r="M420" i="8"/>
  <c r="J425" i="8"/>
  <c r="H481" i="8"/>
  <c r="N481" i="8" s="1"/>
  <c r="P481" i="8" s="1"/>
  <c r="M481" i="8"/>
  <c r="H498" i="8"/>
  <c r="N498" i="8" s="1"/>
  <c r="M498" i="8"/>
  <c r="M572" i="8"/>
  <c r="H572" i="8"/>
  <c r="N572" i="8" s="1"/>
  <c r="M577" i="8"/>
  <c r="H577" i="8"/>
  <c r="N577" i="8" s="1"/>
  <c r="P577" i="8" s="1"/>
  <c r="H125" i="8"/>
  <c r="N125" i="8" s="1"/>
  <c r="P125" i="8" s="1"/>
  <c r="M127" i="8"/>
  <c r="H127" i="8"/>
  <c r="N127" i="8" s="1"/>
  <c r="P127" i="8" s="1"/>
  <c r="H216" i="8"/>
  <c r="N216" i="8" s="1"/>
  <c r="M216" i="8"/>
  <c r="M215" i="8" s="1"/>
  <c r="H241" i="8"/>
  <c r="N241" i="8" s="1"/>
  <c r="M152" i="8"/>
  <c r="H152" i="8"/>
  <c r="N152" i="8" s="1"/>
  <c r="P152" i="8" s="1"/>
  <c r="M174" i="8"/>
  <c r="M172" i="8" s="1"/>
  <c r="H174" i="8"/>
  <c r="N174" i="8" s="1"/>
  <c r="K10" i="8"/>
  <c r="M7" i="8"/>
  <c r="K21" i="8"/>
  <c r="J21" i="8"/>
  <c r="J25" i="8"/>
  <c r="J99" i="8"/>
  <c r="M105" i="8"/>
  <c r="H105" i="8"/>
  <c r="N105" i="8" s="1"/>
  <c r="H146" i="8"/>
  <c r="N146" i="8" s="1"/>
  <c r="M146" i="8"/>
  <c r="H211" i="8"/>
  <c r="N211" i="8" s="1"/>
  <c r="P211" i="8" s="1"/>
  <c r="H225" i="8"/>
  <c r="N225" i="8" s="1"/>
  <c r="P225" i="8" s="1"/>
  <c r="J239" i="8"/>
  <c r="J252" i="8"/>
  <c r="J321" i="8"/>
  <c r="K367" i="8"/>
  <c r="K382" i="8"/>
  <c r="M468" i="8"/>
  <c r="H468" i="8"/>
  <c r="N468" i="8" s="1"/>
  <c r="P468" i="8" s="1"/>
  <c r="P514" i="8"/>
  <c r="O514" i="8"/>
  <c r="J576" i="8"/>
  <c r="L15" i="8"/>
  <c r="L362" i="8"/>
  <c r="L382" i="8"/>
  <c r="L465" i="8"/>
  <c r="M500" i="8"/>
  <c r="H500" i="8"/>
  <c r="N500" i="8" s="1"/>
  <c r="M569" i="8"/>
  <c r="H569" i="8"/>
  <c r="N569" i="8" s="1"/>
  <c r="M592" i="8"/>
  <c r="H592" i="8"/>
  <c r="N592" i="8" s="1"/>
  <c r="K88" i="8"/>
  <c r="M194" i="8"/>
  <c r="H194" i="8"/>
  <c r="N194" i="8" s="1"/>
  <c r="O194" i="8" s="1"/>
  <c r="K252" i="8"/>
  <c r="H266" i="8"/>
  <c r="N266" i="8" s="1"/>
  <c r="O266" i="8" s="1"/>
  <c r="M266" i="8"/>
  <c r="L267" i="8"/>
  <c r="H289" i="8"/>
  <c r="N289" i="8" s="1"/>
  <c r="M289" i="8"/>
  <c r="K310" i="8"/>
  <c r="J310" i="8"/>
  <c r="L88" i="8"/>
  <c r="K99" i="8"/>
  <c r="K95" i="8" s="1"/>
  <c r="H107" i="8"/>
  <c r="N107" i="8" s="1"/>
  <c r="O107" i="8" s="1"/>
  <c r="M107" i="8"/>
  <c r="M111" i="8"/>
  <c r="H111" i="8"/>
  <c r="N111" i="8" s="1"/>
  <c r="H199" i="8"/>
  <c r="N199" i="8" s="1"/>
  <c r="P199" i="8" s="1"/>
  <c r="M199" i="8"/>
  <c r="M293" i="8"/>
  <c r="H293" i="8"/>
  <c r="N293" i="8" s="1"/>
  <c r="P293" i="8" s="1"/>
  <c r="L310" i="8"/>
  <c r="H347" i="8"/>
  <c r="N347" i="8" s="1"/>
  <c r="O347" i="8" s="1"/>
  <c r="M347" i="8"/>
  <c r="M346" i="8" s="1"/>
  <c r="M384" i="8"/>
  <c r="H384" i="8"/>
  <c r="N384" i="8" s="1"/>
  <c r="O384" i="8" s="1"/>
  <c r="O417" i="8"/>
  <c r="P417" i="8"/>
  <c r="H464" i="8"/>
  <c r="N464" i="8" s="1"/>
  <c r="M464" i="8"/>
  <c r="M524" i="8"/>
  <c r="H524" i="8"/>
  <c r="N524" i="8" s="1"/>
  <c r="P524" i="8" s="1"/>
  <c r="P526" i="8"/>
  <c r="P546" i="8"/>
  <c r="O546" i="8"/>
  <c r="P594" i="8"/>
  <c r="O594" i="8"/>
  <c r="J76" i="8"/>
  <c r="K83" i="8"/>
  <c r="M129" i="8"/>
  <c r="K205" i="8"/>
  <c r="L252" i="8"/>
  <c r="K331" i="8"/>
  <c r="K357" i="8"/>
  <c r="L389" i="8"/>
  <c r="K437" i="8"/>
  <c r="L472" i="8"/>
  <c r="K490" i="8"/>
  <c r="J533" i="8"/>
  <c r="M550" i="8"/>
  <c r="M596" i="8"/>
  <c r="H600" i="8"/>
  <c r="N600" i="8" s="1"/>
  <c r="M600" i="8"/>
  <c r="P622" i="8"/>
  <c r="O622" i="8"/>
  <c r="O892" i="8"/>
  <c r="P892" i="8"/>
  <c r="K76" i="8"/>
  <c r="J88" i="8"/>
  <c r="J123" i="8"/>
  <c r="J190" i="8"/>
  <c r="L205" i="8"/>
  <c r="J277" i="8"/>
  <c r="J362" i="8"/>
  <c r="K410" i="8"/>
  <c r="K425" i="8"/>
  <c r="K519" i="8"/>
  <c r="K536" i="8"/>
  <c r="J558" i="8"/>
  <c r="L562" i="8"/>
  <c r="H586" i="8"/>
  <c r="N586" i="8" s="1"/>
  <c r="P749" i="8"/>
  <c r="O749" i="8"/>
  <c r="P761" i="8"/>
  <c r="O761" i="8"/>
  <c r="P857" i="8"/>
  <c r="O857" i="8"/>
  <c r="O149" i="8"/>
  <c r="L218" i="8"/>
  <c r="L214" i="8" s="1"/>
  <c r="K362" i="8"/>
  <c r="J432" i="8"/>
  <c r="L445" i="8"/>
  <c r="K472" i="8"/>
  <c r="L494" i="8"/>
  <c r="K523" i="8"/>
  <c r="J551" i="8"/>
  <c r="H603" i="8"/>
  <c r="N603" i="8" s="1"/>
  <c r="P603" i="8" s="1"/>
  <c r="M603" i="8"/>
  <c r="M612" i="8"/>
  <c r="H612" i="8"/>
  <c r="N612" i="8" s="1"/>
  <c r="P612" i="8" s="1"/>
  <c r="M618" i="8"/>
  <c r="P689" i="8"/>
  <c r="O689" i="8"/>
  <c r="P787" i="8"/>
  <c r="O787" i="8"/>
  <c r="L281" i="8"/>
  <c r="J291" i="8"/>
  <c r="K480" i="8"/>
  <c r="P554" i="8"/>
  <c r="K562" i="8"/>
  <c r="H578" i="8"/>
  <c r="N578" i="8" s="1"/>
  <c r="P879" i="8"/>
  <c r="O879" i="8"/>
  <c r="P687" i="8"/>
  <c r="O687" i="8"/>
  <c r="P755" i="8"/>
  <c r="O755" i="8"/>
  <c r="N762" i="8"/>
  <c r="O763" i="8"/>
  <c r="P777" i="8"/>
  <c r="O777" i="8"/>
  <c r="P781" i="8"/>
  <c r="O781" i="8"/>
  <c r="K476" i="8"/>
  <c r="K515" i="8"/>
  <c r="L566" i="8"/>
  <c r="P582" i="8"/>
  <c r="O582" i="8"/>
  <c r="P618" i="8"/>
  <c r="O618" i="8"/>
  <c r="P614" i="8"/>
  <c r="O614" i="8"/>
  <c r="H628" i="8"/>
  <c r="N628" i="8" s="1"/>
  <c r="H629" i="8"/>
  <c r="N629" i="8" s="1"/>
  <c r="H637" i="8"/>
  <c r="N637" i="8" s="1"/>
  <c r="O637" i="8" s="1"/>
  <c r="H640" i="8"/>
  <c r="N640" i="8" s="1"/>
  <c r="O640" i="8" s="1"/>
  <c r="H643" i="8"/>
  <c r="N643" i="8" s="1"/>
  <c r="O643" i="8" s="1"/>
  <c r="M652" i="8"/>
  <c r="M661" i="8"/>
  <c r="H666" i="8"/>
  <c r="N666" i="8" s="1"/>
  <c r="H676" i="8"/>
  <c r="N676" i="8" s="1"/>
  <c r="M685" i="8"/>
  <c r="M686" i="8"/>
  <c r="M687" i="8"/>
  <c r="H691" i="8"/>
  <c r="N691" i="8" s="1"/>
  <c r="O691" i="8" s="1"/>
  <c r="M693" i="8"/>
  <c r="M692" i="8" s="1"/>
  <c r="H695" i="8"/>
  <c r="N695" i="8" s="1"/>
  <c r="P695" i="8" s="1"/>
  <c r="H703" i="8"/>
  <c r="N703" i="8" s="1"/>
  <c r="L701" i="8"/>
  <c r="H716" i="8"/>
  <c r="N716" i="8" s="1"/>
  <c r="M722" i="8"/>
  <c r="H736" i="8"/>
  <c r="N736" i="8" s="1"/>
  <c r="P736" i="8" s="1"/>
  <c r="M745" i="8"/>
  <c r="M746" i="8"/>
  <c r="M752" i="8"/>
  <c r="M757" i="8"/>
  <c r="K762" i="8"/>
  <c r="M768" i="8"/>
  <c r="M777" i="8"/>
  <c r="M778" i="8"/>
  <c r="M783" i="8"/>
  <c r="M787" i="8"/>
  <c r="M788" i="8"/>
  <c r="H794" i="8"/>
  <c r="N794" i="8" s="1"/>
  <c r="M800" i="8"/>
  <c r="L840" i="8"/>
  <c r="J855" i="8"/>
  <c r="M865" i="8"/>
  <c r="M873" i="8"/>
  <c r="H881" i="8"/>
  <c r="N881" i="8" s="1"/>
  <c r="P881" i="8" s="1"/>
  <c r="M885" i="8"/>
  <c r="H889" i="8"/>
  <c r="N889" i="8" s="1"/>
  <c r="J890" i="8"/>
  <c r="M895" i="8"/>
  <c r="H590" i="8"/>
  <c r="N590" i="8" s="1"/>
  <c r="H591" i="8"/>
  <c r="N591" i="8" s="1"/>
  <c r="P591" i="8" s="1"/>
  <c r="H608" i="8"/>
  <c r="N608" i="8" s="1"/>
  <c r="H609" i="8"/>
  <c r="N609" i="8" s="1"/>
  <c r="O609" i="8" s="1"/>
  <c r="H611" i="8"/>
  <c r="N611" i="8" s="1"/>
  <c r="O611" i="8" s="1"/>
  <c r="H616" i="8"/>
  <c r="N616" i="8" s="1"/>
  <c r="M631" i="8"/>
  <c r="M635" i="8"/>
  <c r="M647" i="8"/>
  <c r="M651" i="8"/>
  <c r="H655" i="8"/>
  <c r="N655" i="8" s="1"/>
  <c r="P655" i="8" s="1"/>
  <c r="H659" i="8"/>
  <c r="N659" i="8" s="1"/>
  <c r="L667" i="8"/>
  <c r="H672" i="8"/>
  <c r="N672" i="8" s="1"/>
  <c r="H675" i="8"/>
  <c r="N675" i="8" s="1"/>
  <c r="H683" i="8"/>
  <c r="N683" i="8" s="1"/>
  <c r="K681" i="8"/>
  <c r="M689" i="8"/>
  <c r="K697" i="8"/>
  <c r="M708" i="8"/>
  <c r="H715" i="8"/>
  <c r="N715" i="8" s="1"/>
  <c r="P715" i="8" s="1"/>
  <c r="J717" i="8"/>
  <c r="M721" i="8"/>
  <c r="H735" i="8"/>
  <c r="N735" i="8" s="1"/>
  <c r="M749" i="8"/>
  <c r="M750" i="8"/>
  <c r="M755" i="8"/>
  <c r="M756" i="8"/>
  <c r="M761" i="8"/>
  <c r="M765" i="8"/>
  <c r="M762" i="8" s="1"/>
  <c r="H771" i="8"/>
  <c r="N771" i="8" s="1"/>
  <c r="M781" i="8"/>
  <c r="M782" i="8"/>
  <c r="H793" i="8"/>
  <c r="N793" i="8" s="1"/>
  <c r="K795" i="8"/>
  <c r="H805" i="8"/>
  <c r="N805" i="8" s="1"/>
  <c r="P805" i="8" s="1"/>
  <c r="H811" i="8"/>
  <c r="N811" i="8" s="1"/>
  <c r="O811" i="8" s="1"/>
  <c r="H816" i="8"/>
  <c r="N816" i="8" s="1"/>
  <c r="H819" i="8"/>
  <c r="N819" i="8" s="1"/>
  <c r="H823" i="8"/>
  <c r="N823" i="8" s="1"/>
  <c r="M831" i="8"/>
  <c r="M841" i="8"/>
  <c r="M851" i="8"/>
  <c r="M868" i="8"/>
  <c r="M866" i="8" s="1"/>
  <c r="M879" i="8"/>
  <c r="K890" i="8"/>
  <c r="M892" i="8"/>
  <c r="H903" i="8"/>
  <c r="N903" i="8" s="1"/>
  <c r="L939" i="8"/>
  <c r="H654" i="8"/>
  <c r="N654" i="8" s="1"/>
  <c r="O654" i="8" s="1"/>
  <c r="H657" i="8"/>
  <c r="N657" i="8" s="1"/>
  <c r="P657" i="8" s="1"/>
  <c r="H671" i="8"/>
  <c r="N671" i="8" s="1"/>
  <c r="P671" i="8" s="1"/>
  <c r="J681" i="8"/>
  <c r="H711" i="8"/>
  <c r="N711" i="8" s="1"/>
  <c r="J724" i="8"/>
  <c r="K737" i="8"/>
  <c r="H747" i="8"/>
  <c r="N747" i="8" s="1"/>
  <c r="H753" i="8"/>
  <c r="N753" i="8" s="1"/>
  <c r="P753" i="8" s="1"/>
  <c r="H759" i="8"/>
  <c r="N759" i="8" s="1"/>
  <c r="P759" i="8" s="1"/>
  <c r="H769" i="8"/>
  <c r="N769" i="8" s="1"/>
  <c r="P769" i="8" s="1"/>
  <c r="H773" i="8"/>
  <c r="N773" i="8" s="1"/>
  <c r="H774" i="8"/>
  <c r="N774" i="8" s="1"/>
  <c r="H779" i="8"/>
  <c r="N779" i="8" s="1"/>
  <c r="H789" i="8"/>
  <c r="N789" i="8" s="1"/>
  <c r="H801" i="8"/>
  <c r="N801" i="8" s="1"/>
  <c r="J803" i="8"/>
  <c r="H810" i="8"/>
  <c r="N810" i="8" s="1"/>
  <c r="P810" i="8" s="1"/>
  <c r="H815" i="8"/>
  <c r="N815" i="8" s="1"/>
  <c r="O815" i="8" s="1"/>
  <c r="H825" i="8"/>
  <c r="N825" i="8" s="1"/>
  <c r="H829" i="8"/>
  <c r="N829" i="8" s="1"/>
  <c r="J595" i="8"/>
  <c r="O677" i="8"/>
  <c r="O699" i="8"/>
  <c r="P704" i="8"/>
  <c r="L728" i="8"/>
  <c r="J770" i="8"/>
  <c r="K784" i="8"/>
  <c r="M837" i="8"/>
  <c r="K875" i="8"/>
  <c r="L909" i="8"/>
  <c r="J934" i="8"/>
  <c r="L558" i="8"/>
  <c r="L576" i="8"/>
  <c r="L580" i="8"/>
  <c r="K595" i="8"/>
  <c r="J602" i="8"/>
  <c r="J606" i="8"/>
  <c r="L620" i="8"/>
  <c r="L681" i="8"/>
  <c r="K758" i="8"/>
  <c r="J767" i="8"/>
  <c r="J784" i="8"/>
  <c r="J837" i="8"/>
  <c r="H912" i="8"/>
  <c r="N912" i="8" s="1"/>
  <c r="O912" i="8" s="1"/>
  <c r="L623" i="8"/>
  <c r="L653" i="8"/>
  <c r="J663" i="8"/>
  <c r="O718" i="8"/>
  <c r="P731" i="8"/>
  <c r="L758" i="8"/>
  <c r="K791" i="8"/>
  <c r="L890" i="8"/>
  <c r="J897" i="8"/>
  <c r="P712" i="8"/>
  <c r="K751" i="8"/>
  <c r="O847" i="8"/>
  <c r="K902" i="8"/>
  <c r="J913" i="8"/>
  <c r="H8" i="8"/>
  <c r="N8" i="8" s="1"/>
  <c r="H919" i="8"/>
  <c r="N919" i="8" s="1"/>
  <c r="O919" i="8" s="1"/>
  <c r="H924" i="8"/>
  <c r="N924" i="8" s="1"/>
  <c r="O924" i="8" s="1"/>
  <c r="P11" i="8"/>
  <c r="O11" i="8"/>
  <c r="P89" i="8"/>
  <c r="O89" i="8"/>
  <c r="O94" i="8"/>
  <c r="P94" i="8"/>
  <c r="P117" i="8"/>
  <c r="O117" i="8"/>
  <c r="P160" i="8"/>
  <c r="O160" i="8"/>
  <c r="P166" i="8"/>
  <c r="O166" i="8"/>
  <c r="P17" i="8"/>
  <c r="O17" i="8"/>
  <c r="J95" i="8"/>
  <c r="O148" i="8"/>
  <c r="O18" i="8"/>
  <c r="P18" i="8"/>
  <c r="O54" i="8"/>
  <c r="P93" i="8"/>
  <c r="O93" i="8"/>
  <c r="P192" i="8"/>
  <c r="O192" i="8"/>
  <c r="P111" i="8"/>
  <c r="O111" i="8"/>
  <c r="O124" i="8"/>
  <c r="P174" i="8"/>
  <c r="O174" i="8"/>
  <c r="P35" i="8"/>
  <c r="O35" i="8"/>
  <c r="P63" i="8"/>
  <c r="O63" i="8"/>
  <c r="O100" i="8"/>
  <c r="P100" i="8"/>
  <c r="M164" i="8"/>
  <c r="H164" i="8"/>
  <c r="N164" i="8" s="1"/>
  <c r="P170" i="8"/>
  <c r="O170" i="8"/>
  <c r="P186" i="8"/>
  <c r="O186" i="8"/>
  <c r="M237" i="8"/>
  <c r="H237" i="8"/>
  <c r="N237" i="8" s="1"/>
  <c r="P241" i="8"/>
  <c r="O241" i="8"/>
  <c r="M244" i="8"/>
  <c r="H244" i="8"/>
  <c r="N244" i="8" s="1"/>
  <c r="M245" i="8"/>
  <c r="H245" i="8"/>
  <c r="N245" i="8" s="1"/>
  <c r="M268" i="8"/>
  <c r="H268" i="8"/>
  <c r="N268" i="8" s="1"/>
  <c r="M269" i="8"/>
  <c r="H269" i="8"/>
  <c r="N269" i="8" s="1"/>
  <c r="M270" i="8"/>
  <c r="H270" i="8"/>
  <c r="N270" i="8" s="1"/>
  <c r="M278" i="8"/>
  <c r="H278" i="8"/>
  <c r="N278" i="8" s="1"/>
  <c r="O280" i="8"/>
  <c r="P280" i="8"/>
  <c r="P285" i="8"/>
  <c r="O285" i="8"/>
  <c r="M300" i="8"/>
  <c r="H300" i="8"/>
  <c r="N300" i="8" s="1"/>
  <c r="O305" i="8"/>
  <c r="P305" i="8"/>
  <c r="O313" i="8"/>
  <c r="M316" i="8"/>
  <c r="H316" i="8"/>
  <c r="N316" i="8" s="1"/>
  <c r="O392" i="8"/>
  <c r="M453" i="8"/>
  <c r="H453" i="8"/>
  <c r="N453" i="8" s="1"/>
  <c r="M454" i="8"/>
  <c r="H454" i="8"/>
  <c r="N454" i="8" s="1"/>
  <c r="M455" i="8"/>
  <c r="H455" i="8"/>
  <c r="N455" i="8" s="1"/>
  <c r="O457" i="8"/>
  <c r="P457" i="8"/>
  <c r="P887" i="8"/>
  <c r="O887" i="8"/>
  <c r="O8" i="8"/>
  <c r="H12" i="8"/>
  <c r="N12" i="8" s="1"/>
  <c r="O14" i="8"/>
  <c r="O16" i="8"/>
  <c r="M18" i="8"/>
  <c r="M15" i="8" s="1"/>
  <c r="M6" i="8" s="1"/>
  <c r="H22" i="8"/>
  <c r="N22" i="8" s="1"/>
  <c r="O24" i="8"/>
  <c r="H28" i="8"/>
  <c r="N28" i="8" s="1"/>
  <c r="O30" i="8"/>
  <c r="O38" i="8"/>
  <c r="O48" i="8"/>
  <c r="O53" i="8"/>
  <c r="O59" i="8"/>
  <c r="P60" i="8"/>
  <c r="M62" i="8"/>
  <c r="H62" i="8"/>
  <c r="N62" i="8" s="1"/>
  <c r="H64" i="8"/>
  <c r="N64" i="8" s="1"/>
  <c r="H65" i="8"/>
  <c r="N65" i="8" s="1"/>
  <c r="M74" i="8"/>
  <c r="H74" i="8"/>
  <c r="N74" i="8" s="1"/>
  <c r="J83" i="8"/>
  <c r="P85" i="8"/>
  <c r="O87" i="8"/>
  <c r="H90" i="8"/>
  <c r="N90" i="8" s="1"/>
  <c r="H91" i="8"/>
  <c r="N91" i="8" s="1"/>
  <c r="O97" i="8"/>
  <c r="P98" i="8"/>
  <c r="O103" i="8"/>
  <c r="P104" i="8"/>
  <c r="M110" i="8"/>
  <c r="H110" i="8"/>
  <c r="N110" i="8" s="1"/>
  <c r="H112" i="8"/>
  <c r="N112" i="8" s="1"/>
  <c r="H113" i="8"/>
  <c r="N113" i="8" s="1"/>
  <c r="M116" i="8"/>
  <c r="M114" i="8" s="1"/>
  <c r="H116" i="8"/>
  <c r="N116" i="8" s="1"/>
  <c r="H118" i="8"/>
  <c r="N118" i="8" s="1"/>
  <c r="H119" i="8"/>
  <c r="N119" i="8" s="1"/>
  <c r="M122" i="8"/>
  <c r="M120" i="8" s="1"/>
  <c r="H122" i="8"/>
  <c r="N122" i="8" s="1"/>
  <c r="J129" i="8"/>
  <c r="J132" i="8"/>
  <c r="H139" i="8"/>
  <c r="N139" i="8" s="1"/>
  <c r="P149" i="8"/>
  <c r="P155" i="8"/>
  <c r="P161" i="8"/>
  <c r="K175" i="8"/>
  <c r="K171" i="8" s="1"/>
  <c r="J175" i="8"/>
  <c r="M187" i="8"/>
  <c r="H187" i="8"/>
  <c r="N187" i="8" s="1"/>
  <c r="P207" i="8"/>
  <c r="O207" i="8"/>
  <c r="O216" i="8"/>
  <c r="P216" i="8"/>
  <c r="N215" i="8"/>
  <c r="M219" i="8"/>
  <c r="H219" i="8"/>
  <c r="N219" i="8" s="1"/>
  <c r="M220" i="8"/>
  <c r="H220" i="8"/>
  <c r="N220" i="8" s="1"/>
  <c r="O222" i="8"/>
  <c r="P222" i="8"/>
  <c r="O229" i="8"/>
  <c r="O257" i="8"/>
  <c r="O301" i="8"/>
  <c r="P301" i="8"/>
  <c r="P308" i="8"/>
  <c r="O308" i="8"/>
  <c r="M312" i="8"/>
  <c r="H312" i="8"/>
  <c r="N312" i="8" s="1"/>
  <c r="O333" i="8"/>
  <c r="P333" i="8"/>
  <c r="P348" i="8"/>
  <c r="O348" i="8"/>
  <c r="P351" i="8"/>
  <c r="O351" i="8"/>
  <c r="M390" i="8"/>
  <c r="M389" i="8" s="1"/>
  <c r="H390" i="8"/>
  <c r="N390" i="8" s="1"/>
  <c r="P673" i="8"/>
  <c r="O673" i="8"/>
  <c r="M66" i="8"/>
  <c r="H66" i="8"/>
  <c r="N66" i="8" s="1"/>
  <c r="M69" i="8"/>
  <c r="H69" i="8"/>
  <c r="N69" i="8" s="1"/>
  <c r="P131" i="8"/>
  <c r="O131" i="8"/>
  <c r="P135" i="8"/>
  <c r="O135" i="8"/>
  <c r="L142" i="8"/>
  <c r="G142" i="8"/>
  <c r="P8" i="8"/>
  <c r="H13" i="8"/>
  <c r="N13" i="8" s="1"/>
  <c r="P16" i="8"/>
  <c r="H19" i="8"/>
  <c r="N19" i="8" s="1"/>
  <c r="N15" i="8" s="1"/>
  <c r="H23" i="8"/>
  <c r="N23" i="8" s="1"/>
  <c r="P26" i="8"/>
  <c r="H29" i="8"/>
  <c r="N29" i="8" s="1"/>
  <c r="H37" i="8"/>
  <c r="N37" i="8" s="1"/>
  <c r="H47" i="8"/>
  <c r="N47" i="8" s="1"/>
  <c r="H52" i="8"/>
  <c r="N52" i="8" s="1"/>
  <c r="J61" i="8"/>
  <c r="H72" i="8"/>
  <c r="N72" i="8" s="1"/>
  <c r="H73" i="8"/>
  <c r="N73" i="8" s="1"/>
  <c r="M106" i="8"/>
  <c r="H106" i="8"/>
  <c r="N106" i="8" s="1"/>
  <c r="H108" i="8"/>
  <c r="N108" i="8" s="1"/>
  <c r="H109" i="8"/>
  <c r="N109" i="8" s="1"/>
  <c r="H115" i="8"/>
  <c r="N115" i="8" s="1"/>
  <c r="H121" i="8"/>
  <c r="N121" i="8" s="1"/>
  <c r="M133" i="8"/>
  <c r="H133" i="8"/>
  <c r="N133" i="8" s="1"/>
  <c r="H136" i="8"/>
  <c r="N136" i="8" s="1"/>
  <c r="M150" i="8"/>
  <c r="H150" i="8"/>
  <c r="N150" i="8" s="1"/>
  <c r="H153" i="8"/>
  <c r="N153" i="8" s="1"/>
  <c r="M156" i="8"/>
  <c r="M154" i="8" s="1"/>
  <c r="H156" i="8"/>
  <c r="N156" i="8" s="1"/>
  <c r="M158" i="8"/>
  <c r="H163" i="8"/>
  <c r="N163" i="8" s="1"/>
  <c r="K162" i="8"/>
  <c r="K128" i="8" s="1"/>
  <c r="M168" i="8"/>
  <c r="H168" i="8"/>
  <c r="N168" i="8" s="1"/>
  <c r="J172" i="8"/>
  <c r="P178" i="8"/>
  <c r="O178" i="8"/>
  <c r="J201" i="8"/>
  <c r="J218" i="8"/>
  <c r="M240" i="8"/>
  <c r="M239" i="8" s="1"/>
  <c r="H240" i="8"/>
  <c r="N240" i="8" s="1"/>
  <c r="O242" i="8"/>
  <c r="P242" i="8"/>
  <c r="P251" i="8"/>
  <c r="O251" i="8"/>
  <c r="M262" i="8"/>
  <c r="H262" i="8"/>
  <c r="N262" i="8" s="1"/>
  <c r="M263" i="8"/>
  <c r="H263" i="8"/>
  <c r="N263" i="8" s="1"/>
  <c r="M264" i="8"/>
  <c r="H264" i="8"/>
  <c r="N264" i="8" s="1"/>
  <c r="P271" i="8"/>
  <c r="O271" i="8"/>
  <c r="M274" i="8"/>
  <c r="H274" i="8"/>
  <c r="N274" i="8" s="1"/>
  <c r="M275" i="8"/>
  <c r="H275" i="8"/>
  <c r="N275" i="8" s="1"/>
  <c r="M276" i="8"/>
  <c r="H276" i="8"/>
  <c r="N276" i="8" s="1"/>
  <c r="P279" i="8"/>
  <c r="O279" i="8"/>
  <c r="M282" i="8"/>
  <c r="H282" i="8"/>
  <c r="N282" i="8" s="1"/>
  <c r="M283" i="8"/>
  <c r="H283" i="8"/>
  <c r="N283" i="8" s="1"/>
  <c r="M284" i="8"/>
  <c r="H284" i="8"/>
  <c r="N284" i="8" s="1"/>
  <c r="O286" i="8"/>
  <c r="P286" i="8"/>
  <c r="M294" i="8"/>
  <c r="H294" i="8"/>
  <c r="N294" i="8" s="1"/>
  <c r="P304" i="8"/>
  <c r="O304" i="8"/>
  <c r="P320" i="8"/>
  <c r="O320" i="8"/>
  <c r="P322" i="8"/>
  <c r="O322" i="8"/>
  <c r="M327" i="8"/>
  <c r="H327" i="8"/>
  <c r="N327" i="8" s="1"/>
  <c r="P336" i="8"/>
  <c r="O336" i="8"/>
  <c r="P341" i="8"/>
  <c r="O341" i="8"/>
  <c r="M349" i="8"/>
  <c r="H349" i="8"/>
  <c r="N349" i="8" s="1"/>
  <c r="P360" i="8"/>
  <c r="O360" i="8"/>
  <c r="P388" i="8"/>
  <c r="O388" i="8"/>
  <c r="K397" i="8"/>
  <c r="P416" i="8"/>
  <c r="O416" i="8"/>
  <c r="M421" i="8"/>
  <c r="H421" i="8"/>
  <c r="N421" i="8" s="1"/>
  <c r="P583" i="8"/>
  <c r="O583" i="8"/>
  <c r="P597" i="8"/>
  <c r="O597" i="8"/>
  <c r="M92" i="8"/>
  <c r="M88" i="8" s="1"/>
  <c r="H92" i="8"/>
  <c r="N92" i="8" s="1"/>
  <c r="M137" i="8"/>
  <c r="H137" i="8"/>
  <c r="N137" i="8" s="1"/>
  <c r="M183" i="8"/>
  <c r="H183" i="8"/>
  <c r="N183" i="8" s="1"/>
  <c r="M236" i="8"/>
  <c r="H236" i="8"/>
  <c r="N236" i="8" s="1"/>
  <c r="M238" i="8"/>
  <c r="H238" i="8"/>
  <c r="N238" i="8" s="1"/>
  <c r="M246" i="8"/>
  <c r="H246" i="8"/>
  <c r="N246" i="8" s="1"/>
  <c r="O272" i="8"/>
  <c r="P272" i="8"/>
  <c r="P287" i="8"/>
  <c r="O287" i="8"/>
  <c r="P289" i="8"/>
  <c r="O289" i="8"/>
  <c r="P401" i="8"/>
  <c r="O401" i="8"/>
  <c r="P883" i="8"/>
  <c r="O883" i="8"/>
  <c r="O26" i="8"/>
  <c r="N58" i="8"/>
  <c r="M82" i="8"/>
  <c r="H82" i="8"/>
  <c r="N82" i="8" s="1"/>
  <c r="N96" i="8"/>
  <c r="L99" i="8"/>
  <c r="M102" i="8"/>
  <c r="H102" i="8"/>
  <c r="N102" i="8" s="1"/>
  <c r="M126" i="8"/>
  <c r="M123" i="8" s="1"/>
  <c r="H126" i="8"/>
  <c r="N126" i="8" s="1"/>
  <c r="P146" i="8"/>
  <c r="O146" i="8"/>
  <c r="L147" i="8"/>
  <c r="L154" i="8"/>
  <c r="M179" i="8"/>
  <c r="M175" i="8" s="1"/>
  <c r="H179" i="8"/>
  <c r="N179" i="8" s="1"/>
  <c r="P182" i="8"/>
  <c r="O182" i="8"/>
  <c r="P193" i="8"/>
  <c r="O193" i="8"/>
  <c r="P195" i="8"/>
  <c r="O195" i="8"/>
  <c r="J197" i="8"/>
  <c r="J205" i="8"/>
  <c r="P217" i="8"/>
  <c r="O217" i="8"/>
  <c r="P223" i="8"/>
  <c r="O223" i="8"/>
  <c r="P253" i="8"/>
  <c r="O253" i="8"/>
  <c r="J281" i="8"/>
  <c r="L291" i="8"/>
  <c r="K295" i="8"/>
  <c r="P299" i="8"/>
  <c r="O299" i="8"/>
  <c r="O309" i="8"/>
  <c r="P309" i="8"/>
  <c r="P314" i="8"/>
  <c r="O314" i="8"/>
  <c r="M324" i="8"/>
  <c r="M321" i="8" s="1"/>
  <c r="H324" i="8"/>
  <c r="N324" i="8" s="1"/>
  <c r="P332" i="8"/>
  <c r="O332" i="8"/>
  <c r="M342" i="8"/>
  <c r="H342" i="8"/>
  <c r="N342" i="8" s="1"/>
  <c r="M371" i="8"/>
  <c r="H371" i="8"/>
  <c r="N371" i="8" s="1"/>
  <c r="M386" i="8"/>
  <c r="H386" i="8"/>
  <c r="N386" i="8" s="1"/>
  <c r="M396" i="8"/>
  <c r="M393" i="8" s="1"/>
  <c r="H396" i="8"/>
  <c r="N396" i="8" s="1"/>
  <c r="N393" i="8" s="1"/>
  <c r="P466" i="8"/>
  <c r="O466" i="8"/>
  <c r="O540" i="8"/>
  <c r="M232" i="8"/>
  <c r="H232" i="8"/>
  <c r="N232" i="8" s="1"/>
  <c r="M234" i="8"/>
  <c r="H234" i="8"/>
  <c r="N234" i="8" s="1"/>
  <c r="M250" i="8"/>
  <c r="M248" i="8" s="1"/>
  <c r="H250" i="8"/>
  <c r="N250" i="8" s="1"/>
  <c r="M260" i="8"/>
  <c r="H260" i="8"/>
  <c r="N260" i="8" s="1"/>
  <c r="M292" i="8"/>
  <c r="H292" i="8"/>
  <c r="N292" i="8" s="1"/>
  <c r="L295" i="8"/>
  <c r="M298" i="8"/>
  <c r="H298" i="8"/>
  <c r="N298" i="8" s="1"/>
  <c r="M318" i="8"/>
  <c r="M317" i="8" s="1"/>
  <c r="H318" i="8"/>
  <c r="N318" i="8" s="1"/>
  <c r="P319" i="8"/>
  <c r="L342" i="8"/>
  <c r="P364" i="8"/>
  <c r="O364" i="8"/>
  <c r="P369" i="8"/>
  <c r="O369" i="8"/>
  <c r="M374" i="8"/>
  <c r="H374" i="8"/>
  <c r="N374" i="8" s="1"/>
  <c r="P394" i="8"/>
  <c r="O394" i="8"/>
  <c r="L397" i="8"/>
  <c r="M402" i="8"/>
  <c r="H402" i="8"/>
  <c r="N402" i="8" s="1"/>
  <c r="O404" i="8"/>
  <c r="M443" i="8"/>
  <c r="H443" i="8"/>
  <c r="N443" i="8" s="1"/>
  <c r="O473" i="8"/>
  <c r="P473" i="8"/>
  <c r="P506" i="8"/>
  <c r="O506" i="8"/>
  <c r="P711" i="8"/>
  <c r="O711" i="8"/>
  <c r="M713" i="8"/>
  <c r="H713" i="8"/>
  <c r="N713" i="8" s="1"/>
  <c r="H176" i="8"/>
  <c r="N176" i="8" s="1"/>
  <c r="H180" i="8"/>
  <c r="N180" i="8" s="1"/>
  <c r="H184" i="8"/>
  <c r="N184" i="8" s="1"/>
  <c r="H188" i="8"/>
  <c r="N188" i="8" s="1"/>
  <c r="M210" i="8"/>
  <c r="H210" i="8"/>
  <c r="N210" i="8" s="1"/>
  <c r="H212" i="8"/>
  <c r="N212" i="8" s="1"/>
  <c r="H213" i="8"/>
  <c r="N213" i="8" s="1"/>
  <c r="M228" i="8"/>
  <c r="H228" i="8"/>
  <c r="N228" i="8" s="1"/>
  <c r="H230" i="8"/>
  <c r="N230" i="8" s="1"/>
  <c r="H231" i="8"/>
  <c r="N231" i="8" s="1"/>
  <c r="J233" i="8"/>
  <c r="H249" i="8"/>
  <c r="N249" i="8" s="1"/>
  <c r="M256" i="8"/>
  <c r="H256" i="8"/>
  <c r="N256" i="8" s="1"/>
  <c r="H258" i="8"/>
  <c r="N258" i="8" s="1"/>
  <c r="H259" i="8"/>
  <c r="N259" i="8" s="1"/>
  <c r="H296" i="8"/>
  <c r="N296" i="8" s="1"/>
  <c r="H297" i="8"/>
  <c r="N297" i="8" s="1"/>
  <c r="M302" i="8"/>
  <c r="H302" i="8"/>
  <c r="N302" i="8" s="1"/>
  <c r="P303" i="8"/>
  <c r="M306" i="8"/>
  <c r="H306" i="8"/>
  <c r="N306" i="8" s="1"/>
  <c r="P307" i="8"/>
  <c r="H311" i="8"/>
  <c r="N311" i="8" s="1"/>
  <c r="H315" i="8"/>
  <c r="N315" i="8" s="1"/>
  <c r="J317" i="8"/>
  <c r="O319" i="8"/>
  <c r="L321" i="8"/>
  <c r="H323" i="8"/>
  <c r="N323" i="8" s="1"/>
  <c r="M334" i="8"/>
  <c r="H334" i="8"/>
  <c r="N334" i="8" s="1"/>
  <c r="P335" i="8"/>
  <c r="P343" i="8"/>
  <c r="P354" i="8"/>
  <c r="P359" i="8"/>
  <c r="O359" i="8"/>
  <c r="M362" i="8"/>
  <c r="M365" i="8"/>
  <c r="H365" i="8"/>
  <c r="N365" i="8" s="1"/>
  <c r="M380" i="8"/>
  <c r="H380" i="8"/>
  <c r="N380" i="8" s="1"/>
  <c r="M398" i="8"/>
  <c r="H398" i="8"/>
  <c r="N398" i="8" s="1"/>
  <c r="J397" i="8"/>
  <c r="M413" i="8"/>
  <c r="H413" i="8"/>
  <c r="N413" i="8" s="1"/>
  <c r="M431" i="8"/>
  <c r="H431" i="8"/>
  <c r="N431" i="8" s="1"/>
  <c r="M513" i="8"/>
  <c r="H513" i="8"/>
  <c r="N513" i="8" s="1"/>
  <c r="P552" i="8"/>
  <c r="O552" i="8"/>
  <c r="P611" i="8"/>
  <c r="P629" i="8"/>
  <c r="O629" i="8"/>
  <c r="P631" i="8"/>
  <c r="O631" i="8"/>
  <c r="P643" i="8"/>
  <c r="O652" i="8"/>
  <c r="P652" i="8"/>
  <c r="H130" i="8"/>
  <c r="N130" i="8" s="1"/>
  <c r="H134" i="8"/>
  <c r="N134" i="8" s="1"/>
  <c r="H145" i="8"/>
  <c r="N145" i="8" s="1"/>
  <c r="H151" i="8"/>
  <c r="N151" i="8" s="1"/>
  <c r="H157" i="8"/>
  <c r="N157" i="8" s="1"/>
  <c r="H159" i="8"/>
  <c r="N159" i="8" s="1"/>
  <c r="H165" i="8"/>
  <c r="N165" i="8" s="1"/>
  <c r="H169" i="8"/>
  <c r="N169" i="8" s="1"/>
  <c r="H173" i="8"/>
  <c r="N173" i="8" s="1"/>
  <c r="H177" i="8"/>
  <c r="N177" i="8" s="1"/>
  <c r="H181" i="8"/>
  <c r="N181" i="8" s="1"/>
  <c r="H185" i="8"/>
  <c r="N185" i="8" s="1"/>
  <c r="H189" i="8"/>
  <c r="N189" i="8" s="1"/>
  <c r="H191" i="8"/>
  <c r="N191" i="8" s="1"/>
  <c r="M196" i="8"/>
  <c r="H196" i="8"/>
  <c r="N196" i="8" s="1"/>
  <c r="M198" i="8"/>
  <c r="M197" i="8" s="1"/>
  <c r="H198" i="8"/>
  <c r="N198" i="8" s="1"/>
  <c r="H200" i="8"/>
  <c r="N200" i="8" s="1"/>
  <c r="L201" i="8"/>
  <c r="L171" i="8" s="1"/>
  <c r="M204" i="8"/>
  <c r="M201" i="8" s="1"/>
  <c r="H204" i="8"/>
  <c r="N204" i="8" s="1"/>
  <c r="M206" i="8"/>
  <c r="M205" i="8" s="1"/>
  <c r="H206" i="8"/>
  <c r="N206" i="8" s="1"/>
  <c r="H208" i="8"/>
  <c r="N208" i="8" s="1"/>
  <c r="H209" i="8"/>
  <c r="N209" i="8" s="1"/>
  <c r="K218" i="8"/>
  <c r="K214" i="8" s="1"/>
  <c r="M224" i="8"/>
  <c r="H224" i="8"/>
  <c r="N224" i="8" s="1"/>
  <c r="H226" i="8"/>
  <c r="N226" i="8" s="1"/>
  <c r="H227" i="8"/>
  <c r="N227" i="8" s="1"/>
  <c r="H254" i="8"/>
  <c r="N254" i="8" s="1"/>
  <c r="H255" i="8"/>
  <c r="N255" i="8" s="1"/>
  <c r="M288" i="8"/>
  <c r="H288" i="8"/>
  <c r="N288" i="8" s="1"/>
  <c r="O303" i="8"/>
  <c r="O307" i="8"/>
  <c r="K317" i="8"/>
  <c r="K326" i="8"/>
  <c r="K325" i="8" s="1"/>
  <c r="M328" i="8"/>
  <c r="H328" i="8"/>
  <c r="N328" i="8" s="1"/>
  <c r="O335" i="8"/>
  <c r="H339" i="8"/>
  <c r="N339" i="8" s="1"/>
  <c r="O343" i="8"/>
  <c r="J346" i="8"/>
  <c r="J325" i="8" s="1"/>
  <c r="M355" i="8"/>
  <c r="M353" i="8" s="1"/>
  <c r="H355" i="8"/>
  <c r="N355" i="8" s="1"/>
  <c r="M357" i="8"/>
  <c r="P363" i="8"/>
  <c r="O363" i="8"/>
  <c r="J367" i="8"/>
  <c r="P370" i="8"/>
  <c r="O370" i="8"/>
  <c r="O378" i="8"/>
  <c r="J382" i="8"/>
  <c r="P385" i="8"/>
  <c r="O385" i="8"/>
  <c r="P395" i="8"/>
  <c r="O395" i="8"/>
  <c r="J410" i="8"/>
  <c r="P470" i="8"/>
  <c r="O470" i="8"/>
  <c r="P478" i="8"/>
  <c r="O478" i="8"/>
  <c r="M418" i="8"/>
  <c r="H418" i="8"/>
  <c r="N418" i="8" s="1"/>
  <c r="P446" i="8"/>
  <c r="O446" i="8"/>
  <c r="J472" i="8"/>
  <c r="J480" i="8"/>
  <c r="P492" i="8"/>
  <c r="O492" i="8"/>
  <c r="M495" i="8"/>
  <c r="H495" i="8"/>
  <c r="N495" i="8" s="1"/>
  <c r="M496" i="8"/>
  <c r="H496" i="8"/>
  <c r="N496" i="8" s="1"/>
  <c r="M497" i="8"/>
  <c r="H497" i="8"/>
  <c r="N497" i="8" s="1"/>
  <c r="O499" i="8"/>
  <c r="P499" i="8"/>
  <c r="M517" i="8"/>
  <c r="H517" i="8"/>
  <c r="N517" i="8" s="1"/>
  <c r="M525" i="8"/>
  <c r="H525" i="8"/>
  <c r="N525" i="8" s="1"/>
  <c r="M571" i="8"/>
  <c r="H571" i="8"/>
  <c r="N571" i="8" s="1"/>
  <c r="M607" i="8"/>
  <c r="M606" i="8" s="1"/>
  <c r="H607" i="8"/>
  <c r="N607" i="8" s="1"/>
  <c r="P639" i="8"/>
  <c r="O639" i="8"/>
  <c r="P641" i="8"/>
  <c r="O641" i="8"/>
  <c r="M664" i="8"/>
  <c r="M663" i="8" s="1"/>
  <c r="H664" i="8"/>
  <c r="N664" i="8" s="1"/>
  <c r="O666" i="8"/>
  <c r="P666" i="8"/>
  <c r="O708" i="8"/>
  <c r="P708" i="8"/>
  <c r="H350" i="8"/>
  <c r="N350" i="8" s="1"/>
  <c r="H356" i="8"/>
  <c r="N356" i="8" s="1"/>
  <c r="H358" i="8"/>
  <c r="N358" i="8" s="1"/>
  <c r="H366" i="8"/>
  <c r="N366" i="8" s="1"/>
  <c r="H368" i="8"/>
  <c r="N368" i="8" s="1"/>
  <c r="H372" i="8"/>
  <c r="N372" i="8" s="1"/>
  <c r="H377" i="8"/>
  <c r="N377" i="8" s="1"/>
  <c r="H381" i="8"/>
  <c r="N381" i="8" s="1"/>
  <c r="H383" i="8"/>
  <c r="N383" i="8" s="1"/>
  <c r="H387" i="8"/>
  <c r="N387" i="8" s="1"/>
  <c r="H391" i="8"/>
  <c r="N391" i="8" s="1"/>
  <c r="H399" i="8"/>
  <c r="N399" i="8" s="1"/>
  <c r="H403" i="8"/>
  <c r="N403" i="8" s="1"/>
  <c r="M405" i="8"/>
  <c r="H405" i="8"/>
  <c r="N405" i="8" s="1"/>
  <c r="P424" i="8"/>
  <c r="O424" i="8"/>
  <c r="P426" i="8"/>
  <c r="L425" i="8"/>
  <c r="M433" i="8"/>
  <c r="M432" i="8" s="1"/>
  <c r="H433" i="8"/>
  <c r="N433" i="8" s="1"/>
  <c r="P436" i="8"/>
  <c r="O436" i="8"/>
  <c r="P438" i="8"/>
  <c r="O438" i="8"/>
  <c r="L437" i="8"/>
  <c r="M447" i="8"/>
  <c r="H447" i="8"/>
  <c r="N447" i="8" s="1"/>
  <c r="P458" i="8"/>
  <c r="O458" i="8"/>
  <c r="P460" i="8"/>
  <c r="O460" i="8"/>
  <c r="O467" i="8"/>
  <c r="P467" i="8"/>
  <c r="J465" i="8"/>
  <c r="P474" i="8"/>
  <c r="O474" i="8"/>
  <c r="J476" i="8"/>
  <c r="P482" i="8"/>
  <c r="O482" i="8"/>
  <c r="P484" i="8"/>
  <c r="O484" i="8"/>
  <c r="J494" i="8"/>
  <c r="M521" i="8"/>
  <c r="H521" i="8"/>
  <c r="N521" i="8" s="1"/>
  <c r="P528" i="8"/>
  <c r="O528" i="8"/>
  <c r="M545" i="8"/>
  <c r="H545" i="8"/>
  <c r="N545" i="8" s="1"/>
  <c r="M557" i="8"/>
  <c r="H557" i="8"/>
  <c r="N557" i="8" s="1"/>
  <c r="P560" i="8"/>
  <c r="O560" i="8"/>
  <c r="K566" i="8"/>
  <c r="O658" i="8"/>
  <c r="P658" i="8"/>
  <c r="M408" i="8"/>
  <c r="M407" i="8" s="1"/>
  <c r="H408" i="8"/>
  <c r="N408" i="8" s="1"/>
  <c r="P412" i="8"/>
  <c r="O412" i="8"/>
  <c r="M414" i="8"/>
  <c r="H414" i="8"/>
  <c r="N414" i="8" s="1"/>
  <c r="P420" i="8"/>
  <c r="O420" i="8"/>
  <c r="M422" i="8"/>
  <c r="H422" i="8"/>
  <c r="N422" i="8" s="1"/>
  <c r="M427" i="8"/>
  <c r="H427" i="8"/>
  <c r="N427" i="8" s="1"/>
  <c r="M439" i="8"/>
  <c r="M437" i="8" s="1"/>
  <c r="H439" i="8"/>
  <c r="N439" i="8" s="1"/>
  <c r="P442" i="8"/>
  <c r="O442" i="8"/>
  <c r="P452" i="8"/>
  <c r="O452" i="8"/>
  <c r="M491" i="8"/>
  <c r="M490" i="8" s="1"/>
  <c r="H491" i="8"/>
  <c r="N491" i="8" s="1"/>
  <c r="O493" i="8"/>
  <c r="P493" i="8"/>
  <c r="P498" i="8"/>
  <c r="O498" i="8"/>
  <c r="P500" i="8"/>
  <c r="O500" i="8"/>
  <c r="P502" i="8"/>
  <c r="O502" i="8"/>
  <c r="M537" i="8"/>
  <c r="H537" i="8"/>
  <c r="N537" i="8" s="1"/>
  <c r="P548" i="8"/>
  <c r="O548" i="8"/>
  <c r="M565" i="8"/>
  <c r="H565" i="8"/>
  <c r="N565" i="8" s="1"/>
  <c r="P588" i="8"/>
  <c r="O588" i="8"/>
  <c r="P616" i="8"/>
  <c r="O616" i="8"/>
  <c r="O633" i="8"/>
  <c r="P675" i="8"/>
  <c r="O675" i="8"/>
  <c r="P742" i="8"/>
  <c r="O742" i="8"/>
  <c r="M772" i="8"/>
  <c r="H772" i="8"/>
  <c r="N772" i="8" s="1"/>
  <c r="P800" i="8"/>
  <c r="O800" i="8"/>
  <c r="M449" i="8"/>
  <c r="H449" i="8"/>
  <c r="N449" i="8" s="1"/>
  <c r="M451" i="8"/>
  <c r="H451" i="8"/>
  <c r="N451" i="8" s="1"/>
  <c r="M527" i="8"/>
  <c r="H527" i="8"/>
  <c r="N527" i="8" s="1"/>
  <c r="J536" i="8"/>
  <c r="M539" i="8"/>
  <c r="H539" i="8"/>
  <c r="N539" i="8" s="1"/>
  <c r="M547" i="8"/>
  <c r="H547" i="8"/>
  <c r="N547" i="8" s="1"/>
  <c r="M559" i="8"/>
  <c r="H559" i="8"/>
  <c r="N559" i="8" s="1"/>
  <c r="P569" i="8"/>
  <c r="O569" i="8"/>
  <c r="P574" i="8"/>
  <c r="M581" i="8"/>
  <c r="H581" i="8"/>
  <c r="N581" i="8" s="1"/>
  <c r="M589" i="8"/>
  <c r="H589" i="8"/>
  <c r="N589" i="8" s="1"/>
  <c r="P604" i="8"/>
  <c r="O604" i="8"/>
  <c r="M617" i="8"/>
  <c r="H617" i="8"/>
  <c r="N617" i="8" s="1"/>
  <c r="M621" i="8"/>
  <c r="M620" i="8" s="1"/>
  <c r="H621" i="8"/>
  <c r="N621" i="8" s="1"/>
  <c r="M627" i="8"/>
  <c r="H627" i="8"/>
  <c r="N627" i="8" s="1"/>
  <c r="P647" i="8"/>
  <c r="O647" i="8"/>
  <c r="P651" i="8"/>
  <c r="O651" i="8"/>
  <c r="O694" i="8"/>
  <c r="P694" i="8"/>
  <c r="O716" i="8"/>
  <c r="P716" i="8"/>
  <c r="P741" i="8"/>
  <c r="O741" i="8"/>
  <c r="P797" i="8"/>
  <c r="O797" i="8"/>
  <c r="J822" i="8"/>
  <c r="H428" i="8"/>
  <c r="N428" i="8" s="1"/>
  <c r="H434" i="8"/>
  <c r="N434" i="8" s="1"/>
  <c r="H440" i="8"/>
  <c r="N440" i="8" s="1"/>
  <c r="H448" i="8"/>
  <c r="N448" i="8" s="1"/>
  <c r="J450" i="8"/>
  <c r="M463" i="8"/>
  <c r="H463" i="8"/>
  <c r="N463" i="8" s="1"/>
  <c r="M487" i="8"/>
  <c r="H487" i="8"/>
  <c r="N487" i="8" s="1"/>
  <c r="M505" i="8"/>
  <c r="H505" i="8"/>
  <c r="N505" i="8" s="1"/>
  <c r="H507" i="8"/>
  <c r="N507" i="8" s="1"/>
  <c r="O510" i="8"/>
  <c r="M529" i="8"/>
  <c r="H529" i="8"/>
  <c r="N529" i="8" s="1"/>
  <c r="O534" i="8"/>
  <c r="M541" i="8"/>
  <c r="H541" i="8"/>
  <c r="N541" i="8" s="1"/>
  <c r="O542" i="8"/>
  <c r="M549" i="8"/>
  <c r="H549" i="8"/>
  <c r="N549" i="8" s="1"/>
  <c r="O550" i="8"/>
  <c r="K551" i="8"/>
  <c r="M553" i="8"/>
  <c r="H553" i="8"/>
  <c r="N553" i="8" s="1"/>
  <c r="N551" i="8" s="1"/>
  <c r="O554" i="8"/>
  <c r="M561" i="8"/>
  <c r="H561" i="8"/>
  <c r="N561" i="8" s="1"/>
  <c r="M567" i="8"/>
  <c r="H567" i="8"/>
  <c r="N567" i="8" s="1"/>
  <c r="P578" i="8"/>
  <c r="O578" i="8"/>
  <c r="J580" i="8"/>
  <c r="J575" i="8" s="1"/>
  <c r="P584" i="8"/>
  <c r="O584" i="8"/>
  <c r="P587" i="8"/>
  <c r="O587" i="8"/>
  <c r="P592" i="8"/>
  <c r="O592" i="8"/>
  <c r="P601" i="8"/>
  <c r="O601" i="8"/>
  <c r="M605" i="8"/>
  <c r="H605" i="8"/>
  <c r="N605" i="8" s="1"/>
  <c r="N602" i="8" s="1"/>
  <c r="K606" i="8"/>
  <c r="L610" i="8"/>
  <c r="O612" i="8"/>
  <c r="J623" i="8"/>
  <c r="P625" i="8"/>
  <c r="O625" i="8"/>
  <c r="O630" i="8"/>
  <c r="P630" i="8"/>
  <c r="J638" i="8"/>
  <c r="K653" i="8"/>
  <c r="P665" i="8"/>
  <c r="O665" i="8"/>
  <c r="M668" i="8"/>
  <c r="H668" i="8"/>
  <c r="N668" i="8" s="1"/>
  <c r="M669" i="8"/>
  <c r="H669" i="8"/>
  <c r="N669" i="8" s="1"/>
  <c r="M670" i="8"/>
  <c r="H670" i="8"/>
  <c r="N670" i="8" s="1"/>
  <c r="O672" i="8"/>
  <c r="P672" i="8"/>
  <c r="J667" i="8"/>
  <c r="J662" i="8" s="1"/>
  <c r="M719" i="8"/>
  <c r="H719" i="8"/>
  <c r="N719" i="8" s="1"/>
  <c r="M739" i="8"/>
  <c r="H739" i="8"/>
  <c r="N739" i="8" s="1"/>
  <c r="M740" i="8"/>
  <c r="H740" i="8"/>
  <c r="N740" i="8" s="1"/>
  <c r="P789" i="8"/>
  <c r="O789" i="8"/>
  <c r="P811" i="8"/>
  <c r="H409" i="8"/>
  <c r="N409" i="8" s="1"/>
  <c r="H411" i="8"/>
  <c r="N411" i="8" s="1"/>
  <c r="H415" i="8"/>
  <c r="N415" i="8" s="1"/>
  <c r="H419" i="8"/>
  <c r="N419" i="8" s="1"/>
  <c r="H423" i="8"/>
  <c r="N423" i="8" s="1"/>
  <c r="H429" i="8"/>
  <c r="N429" i="8" s="1"/>
  <c r="H435" i="8"/>
  <c r="N435" i="8" s="1"/>
  <c r="H441" i="8"/>
  <c r="N441" i="8" s="1"/>
  <c r="M459" i="8"/>
  <c r="H459" i="8"/>
  <c r="N459" i="8" s="1"/>
  <c r="H461" i="8"/>
  <c r="N461" i="8" s="1"/>
  <c r="H462" i="8"/>
  <c r="N462" i="8" s="1"/>
  <c r="M469" i="8"/>
  <c r="M465" i="8" s="1"/>
  <c r="H469" i="8"/>
  <c r="N469" i="8" s="1"/>
  <c r="H471" i="8"/>
  <c r="N471" i="8" s="1"/>
  <c r="M475" i="8"/>
  <c r="M472" i="8" s="1"/>
  <c r="H475" i="8"/>
  <c r="N475" i="8" s="1"/>
  <c r="N472" i="8" s="1"/>
  <c r="M477" i="8"/>
  <c r="H477" i="8"/>
  <c r="N477" i="8" s="1"/>
  <c r="H479" i="8"/>
  <c r="N479" i="8" s="1"/>
  <c r="L480" i="8"/>
  <c r="M483" i="8"/>
  <c r="H483" i="8"/>
  <c r="N483" i="8" s="1"/>
  <c r="H485" i="8"/>
  <c r="N485" i="8" s="1"/>
  <c r="H486" i="8"/>
  <c r="N486" i="8" s="1"/>
  <c r="M501" i="8"/>
  <c r="H501" i="8"/>
  <c r="N501" i="8" s="1"/>
  <c r="H503" i="8"/>
  <c r="N503" i="8" s="1"/>
  <c r="H504" i="8"/>
  <c r="N504" i="8" s="1"/>
  <c r="O508" i="8"/>
  <c r="K509" i="8"/>
  <c r="K489" i="8" s="1"/>
  <c r="M511" i="8"/>
  <c r="H511" i="8"/>
  <c r="N511" i="8" s="1"/>
  <c r="N509" i="8" s="1"/>
  <c r="O512" i="8"/>
  <c r="O516" i="8"/>
  <c r="O520" i="8"/>
  <c r="O524" i="8"/>
  <c r="M531" i="8"/>
  <c r="H531" i="8"/>
  <c r="N531" i="8" s="1"/>
  <c r="M535" i="8"/>
  <c r="M533" i="8" s="1"/>
  <c r="H535" i="8"/>
  <c r="N535" i="8" s="1"/>
  <c r="N533" i="8" s="1"/>
  <c r="L536" i="8"/>
  <c r="M543" i="8"/>
  <c r="H543" i="8"/>
  <c r="N543" i="8" s="1"/>
  <c r="O544" i="8"/>
  <c r="M555" i="8"/>
  <c r="H555" i="8"/>
  <c r="N555" i="8" s="1"/>
  <c r="M563" i="8"/>
  <c r="H563" i="8"/>
  <c r="N563" i="8" s="1"/>
  <c r="O564" i="8"/>
  <c r="J566" i="8"/>
  <c r="P570" i="8"/>
  <c r="O570" i="8"/>
  <c r="P573" i="8"/>
  <c r="O573" i="8"/>
  <c r="M576" i="8"/>
  <c r="M579" i="8"/>
  <c r="H579" i="8"/>
  <c r="N579" i="8" s="1"/>
  <c r="K580" i="8"/>
  <c r="M585" i="8"/>
  <c r="H585" i="8"/>
  <c r="N585" i="8" s="1"/>
  <c r="M593" i="8"/>
  <c r="H593" i="8"/>
  <c r="N593" i="8" s="1"/>
  <c r="M595" i="8"/>
  <c r="M599" i="8"/>
  <c r="H599" i="8"/>
  <c r="N599" i="8" s="1"/>
  <c r="O603" i="8"/>
  <c r="P609" i="8"/>
  <c r="M613" i="8"/>
  <c r="M610" i="8" s="1"/>
  <c r="H613" i="8"/>
  <c r="N613" i="8" s="1"/>
  <c r="K620" i="8"/>
  <c r="K623" i="8"/>
  <c r="O634" i="8"/>
  <c r="P634" i="8"/>
  <c r="O646" i="8"/>
  <c r="P646" i="8"/>
  <c r="J649" i="8"/>
  <c r="P654" i="8"/>
  <c r="J653" i="8"/>
  <c r="O676" i="8"/>
  <c r="P676" i="8"/>
  <c r="O682" i="8"/>
  <c r="P682" i="8"/>
  <c r="P693" i="8"/>
  <c r="O693" i="8"/>
  <c r="P703" i="8"/>
  <c r="O703" i="8"/>
  <c r="M705" i="8"/>
  <c r="H705" i="8"/>
  <c r="N705" i="8" s="1"/>
  <c r="O722" i="8"/>
  <c r="P722" i="8"/>
  <c r="P727" i="8"/>
  <c r="O727" i="8"/>
  <c r="M734" i="8"/>
  <c r="M733" i="8" s="1"/>
  <c r="H734" i="8"/>
  <c r="N734" i="8" s="1"/>
  <c r="M852" i="8"/>
  <c r="H852" i="8"/>
  <c r="N852" i="8" s="1"/>
  <c r="M853" i="8"/>
  <c r="H853" i="8"/>
  <c r="N853" i="8" s="1"/>
  <c r="M854" i="8"/>
  <c r="H854" i="8"/>
  <c r="N854" i="8" s="1"/>
  <c r="P596" i="8"/>
  <c r="P624" i="8"/>
  <c r="K688" i="8"/>
  <c r="K662" i="8" s="1"/>
  <c r="L697" i="8"/>
  <c r="M700" i="8"/>
  <c r="M697" i="8" s="1"/>
  <c r="H700" i="8"/>
  <c r="N700" i="8" s="1"/>
  <c r="J701" i="8"/>
  <c r="J696" i="8" s="1"/>
  <c r="L717" i="8"/>
  <c r="K724" i="8"/>
  <c r="M743" i="8"/>
  <c r="H743" i="8"/>
  <c r="N743" i="8" s="1"/>
  <c r="M744" i="8"/>
  <c r="H744" i="8"/>
  <c r="N744" i="8" s="1"/>
  <c r="P745" i="8"/>
  <c r="P746" i="8"/>
  <c r="O746" i="8"/>
  <c r="M767" i="8"/>
  <c r="M790" i="8"/>
  <c r="H790" i="8"/>
  <c r="N790" i="8" s="1"/>
  <c r="M798" i="8"/>
  <c r="H798" i="8"/>
  <c r="N798" i="8" s="1"/>
  <c r="M812" i="8"/>
  <c r="H812" i="8"/>
  <c r="N812" i="8" s="1"/>
  <c r="M636" i="8"/>
  <c r="H636" i="8"/>
  <c r="N636" i="8" s="1"/>
  <c r="M660" i="8"/>
  <c r="H660" i="8"/>
  <c r="N660" i="8" s="1"/>
  <c r="M678" i="8"/>
  <c r="H678" i="8"/>
  <c r="N678" i="8" s="1"/>
  <c r="M684" i="8"/>
  <c r="H684" i="8"/>
  <c r="N684" i="8" s="1"/>
  <c r="M690" i="8"/>
  <c r="M688" i="8" s="1"/>
  <c r="H690" i="8"/>
  <c r="N690" i="8" s="1"/>
  <c r="P707" i="8"/>
  <c r="O707" i="8"/>
  <c r="M709" i="8"/>
  <c r="H709" i="8"/>
  <c r="N709" i="8" s="1"/>
  <c r="K717" i="8"/>
  <c r="P721" i="8"/>
  <c r="O721" i="8"/>
  <c r="M723" i="8"/>
  <c r="H723" i="8"/>
  <c r="N723" i="8" s="1"/>
  <c r="M760" i="8"/>
  <c r="H760" i="8"/>
  <c r="N760" i="8" s="1"/>
  <c r="O762" i="8"/>
  <c r="P762" i="8"/>
  <c r="P764" i="8"/>
  <c r="O764" i="8"/>
  <c r="P779" i="8"/>
  <c r="O779" i="8"/>
  <c r="P782" i="8"/>
  <c r="O782" i="8"/>
  <c r="L784" i="8"/>
  <c r="O805" i="8"/>
  <c r="K807" i="8"/>
  <c r="P819" i="8"/>
  <c r="O819" i="8"/>
  <c r="P831" i="8"/>
  <c r="O831" i="8"/>
  <c r="J840" i="8"/>
  <c r="J836" i="8" s="1"/>
  <c r="M632" i="8"/>
  <c r="H632" i="8"/>
  <c r="N632" i="8" s="1"/>
  <c r="N623" i="8" s="1"/>
  <c r="P637" i="8"/>
  <c r="M642" i="8"/>
  <c r="H642" i="8"/>
  <c r="N642" i="8" s="1"/>
  <c r="M648" i="8"/>
  <c r="M645" i="8" s="1"/>
  <c r="H648" i="8"/>
  <c r="N648" i="8" s="1"/>
  <c r="N645" i="8" s="1"/>
  <c r="M650" i="8"/>
  <c r="H650" i="8"/>
  <c r="N650" i="8" s="1"/>
  <c r="M656" i="8"/>
  <c r="H656" i="8"/>
  <c r="N656" i="8" s="1"/>
  <c r="P661" i="8"/>
  <c r="M674" i="8"/>
  <c r="H674" i="8"/>
  <c r="N674" i="8" s="1"/>
  <c r="P679" i="8"/>
  <c r="O680" i="8"/>
  <c r="P685" i="8"/>
  <c r="O686" i="8"/>
  <c r="O698" i="8"/>
  <c r="M725" i="8"/>
  <c r="M724" i="8" s="1"/>
  <c r="H725" i="8"/>
  <c r="N725" i="8" s="1"/>
  <c r="P735" i="8"/>
  <c r="O735" i="8"/>
  <c r="J737" i="8"/>
  <c r="P738" i="8"/>
  <c r="O738" i="8"/>
  <c r="P756" i="8"/>
  <c r="O756" i="8"/>
  <c r="P771" i="8"/>
  <c r="O771" i="8"/>
  <c r="P774" i="8"/>
  <c r="O774" i="8"/>
  <c r="M780" i="8"/>
  <c r="H780" i="8"/>
  <c r="N780" i="8" s="1"/>
  <c r="P794" i="8"/>
  <c r="O794" i="8"/>
  <c r="M806" i="8"/>
  <c r="M803" i="8" s="1"/>
  <c r="H806" i="8"/>
  <c r="N806" i="8" s="1"/>
  <c r="P815" i="8"/>
  <c r="P817" i="8"/>
  <c r="O817" i="8"/>
  <c r="P829" i="8"/>
  <c r="O829" i="8"/>
  <c r="P851" i="8"/>
  <c r="O851" i="8"/>
  <c r="O856" i="8"/>
  <c r="P856" i="8"/>
  <c r="M860" i="8"/>
  <c r="H860" i="8"/>
  <c r="N860" i="8" s="1"/>
  <c r="O868" i="8"/>
  <c r="P868" i="8"/>
  <c r="M730" i="8"/>
  <c r="M728" i="8" s="1"/>
  <c r="H730" i="8"/>
  <c r="N730" i="8" s="1"/>
  <c r="J733" i="8"/>
  <c r="L737" i="8"/>
  <c r="L732" i="8" s="1"/>
  <c r="P747" i="8"/>
  <c r="O747" i="8"/>
  <c r="P750" i="8"/>
  <c r="O750" i="8"/>
  <c r="M754" i="8"/>
  <c r="H754" i="8"/>
  <c r="N754" i="8" s="1"/>
  <c r="P768" i="8"/>
  <c r="O768" i="8"/>
  <c r="K770" i="8"/>
  <c r="K766" i="8" s="1"/>
  <c r="P775" i="8"/>
  <c r="O775" i="8"/>
  <c r="P778" i="8"/>
  <c r="O778" i="8"/>
  <c r="P783" i="8"/>
  <c r="O783" i="8"/>
  <c r="P785" i="8"/>
  <c r="O785" i="8"/>
  <c r="P788" i="8"/>
  <c r="O788" i="8"/>
  <c r="J791" i="8"/>
  <c r="J795" i="8"/>
  <c r="P796" i="8"/>
  <c r="O796" i="8"/>
  <c r="P804" i="8"/>
  <c r="O804" i="8"/>
  <c r="L807" i="8"/>
  <c r="L802" i="8" s="1"/>
  <c r="P841" i="8"/>
  <c r="O841" i="8"/>
  <c r="P843" i="8"/>
  <c r="O843" i="8"/>
  <c r="M876" i="8"/>
  <c r="H876" i="8"/>
  <c r="N876" i="8" s="1"/>
  <c r="H702" i="8"/>
  <c r="N702" i="8" s="1"/>
  <c r="H706" i="8"/>
  <c r="N706" i="8" s="1"/>
  <c r="H710" i="8"/>
  <c r="N710" i="8" s="1"/>
  <c r="H714" i="8"/>
  <c r="N714" i="8" s="1"/>
  <c r="H720" i="8"/>
  <c r="N720" i="8" s="1"/>
  <c r="H726" i="8"/>
  <c r="N726" i="8" s="1"/>
  <c r="H729" i="8"/>
  <c r="N729" i="8" s="1"/>
  <c r="K733" i="8"/>
  <c r="M748" i="8"/>
  <c r="H748" i="8"/>
  <c r="N748" i="8" s="1"/>
  <c r="J751" i="8"/>
  <c r="P752" i="8"/>
  <c r="O752" i="8"/>
  <c r="P757" i="8"/>
  <c r="O757" i="8"/>
  <c r="P765" i="8"/>
  <c r="O765" i="8"/>
  <c r="L770" i="8"/>
  <c r="M776" i="8"/>
  <c r="H776" i="8"/>
  <c r="N776" i="8" s="1"/>
  <c r="N770" i="8" s="1"/>
  <c r="M786" i="8"/>
  <c r="H786" i="8"/>
  <c r="N786" i="8" s="1"/>
  <c r="M792" i="8"/>
  <c r="M791" i="8" s="1"/>
  <c r="H792" i="8"/>
  <c r="N792" i="8" s="1"/>
  <c r="L795" i="8"/>
  <c r="P801" i="8"/>
  <c r="O801" i="8"/>
  <c r="M808" i="8"/>
  <c r="H808" i="8"/>
  <c r="N808" i="8" s="1"/>
  <c r="J807" i="8"/>
  <c r="O816" i="8"/>
  <c r="P816" i="8"/>
  <c r="P823" i="8"/>
  <c r="O823" i="8"/>
  <c r="P825" i="8"/>
  <c r="O825" i="8"/>
  <c r="J828" i="8"/>
  <c r="M834" i="8"/>
  <c r="H834" i="8"/>
  <c r="N834" i="8" s="1"/>
  <c r="M835" i="8"/>
  <c r="H835" i="8"/>
  <c r="N835" i="8" s="1"/>
  <c r="M918" i="8"/>
  <c r="H918" i="8"/>
  <c r="N918" i="8" s="1"/>
  <c r="P763" i="8"/>
  <c r="M850" i="8"/>
  <c r="H850" i="8"/>
  <c r="N850" i="8" s="1"/>
  <c r="K855" i="8"/>
  <c r="P873" i="8"/>
  <c r="O873" i="8"/>
  <c r="J875" i="8"/>
  <c r="M878" i="8"/>
  <c r="H878" i="8"/>
  <c r="N878" i="8" s="1"/>
  <c r="P891" i="8"/>
  <c r="O891" i="8"/>
  <c r="P901" i="8"/>
  <c r="O901" i="8"/>
  <c r="P923" i="8"/>
  <c r="O923" i="8"/>
  <c r="M941" i="8"/>
  <c r="H941" i="8"/>
  <c r="N941" i="8" s="1"/>
  <c r="H799" i="8"/>
  <c r="N799" i="8" s="1"/>
  <c r="H809" i="8"/>
  <c r="N809" i="8" s="1"/>
  <c r="H813" i="8"/>
  <c r="N813" i="8" s="1"/>
  <c r="K822" i="8"/>
  <c r="K828" i="8"/>
  <c r="K840" i="8"/>
  <c r="M846" i="8"/>
  <c r="H846" i="8"/>
  <c r="N846" i="8" s="1"/>
  <c r="H848" i="8"/>
  <c r="N848" i="8" s="1"/>
  <c r="H849" i="8"/>
  <c r="N849" i="8" s="1"/>
  <c r="P859" i="8"/>
  <c r="M861" i="8"/>
  <c r="H861" i="8"/>
  <c r="N861" i="8" s="1"/>
  <c r="O863" i="8"/>
  <c r="P867" i="8"/>
  <c r="O867" i="8"/>
  <c r="H869" i="8"/>
  <c r="N869" i="8" s="1"/>
  <c r="P885" i="8"/>
  <c r="O885" i="8"/>
  <c r="H814" i="8"/>
  <c r="N814" i="8" s="1"/>
  <c r="M818" i="8"/>
  <c r="H818" i="8"/>
  <c r="N818" i="8" s="1"/>
  <c r="H820" i="8"/>
  <c r="N820" i="8" s="1"/>
  <c r="H821" i="8"/>
  <c r="N821" i="8" s="1"/>
  <c r="M824" i="8"/>
  <c r="M822" i="8" s="1"/>
  <c r="H824" i="8"/>
  <c r="N824" i="8" s="1"/>
  <c r="H826" i="8"/>
  <c r="N826" i="8" s="1"/>
  <c r="H827" i="8"/>
  <c r="N827" i="8" s="1"/>
  <c r="M830" i="8"/>
  <c r="M828" i="8" s="1"/>
  <c r="H830" i="8"/>
  <c r="N830" i="8" s="1"/>
  <c r="H838" i="8"/>
  <c r="N838" i="8" s="1"/>
  <c r="H839" i="8"/>
  <c r="N839" i="8" s="1"/>
  <c r="M842" i="8"/>
  <c r="H842" i="8"/>
  <c r="N842" i="8" s="1"/>
  <c r="H844" i="8"/>
  <c r="N844" i="8" s="1"/>
  <c r="H845" i="8"/>
  <c r="N845" i="8" s="1"/>
  <c r="O859" i="8"/>
  <c r="P865" i="8"/>
  <c r="M896" i="8"/>
  <c r="H896" i="8"/>
  <c r="N896" i="8" s="1"/>
  <c r="K913" i="8"/>
  <c r="M888" i="8"/>
  <c r="H888" i="8"/>
  <c r="N888" i="8" s="1"/>
  <c r="M926" i="8"/>
  <c r="H926" i="8"/>
  <c r="N926" i="8" s="1"/>
  <c r="K862" i="8"/>
  <c r="M872" i="8"/>
  <c r="H872" i="8"/>
  <c r="N872" i="8" s="1"/>
  <c r="M880" i="8"/>
  <c r="H880" i="8"/>
  <c r="N880" i="8" s="1"/>
  <c r="M884" i="8"/>
  <c r="H884" i="8"/>
  <c r="N884" i="8" s="1"/>
  <c r="O904" i="8"/>
  <c r="P904" i="8"/>
  <c r="P907" i="8"/>
  <c r="O907" i="8"/>
  <c r="M911" i="8"/>
  <c r="H911" i="8"/>
  <c r="N911" i="8" s="1"/>
  <c r="M914" i="8"/>
  <c r="H914" i="8"/>
  <c r="N914" i="8" s="1"/>
  <c r="M922" i="8"/>
  <c r="H922" i="8"/>
  <c r="N922" i="8" s="1"/>
  <c r="P944" i="8"/>
  <c r="O944" i="8"/>
  <c r="L855" i="8"/>
  <c r="L836" i="8" s="1"/>
  <c r="M858" i="8"/>
  <c r="H858" i="8"/>
  <c r="N858" i="8" s="1"/>
  <c r="M864" i="8"/>
  <c r="H864" i="8"/>
  <c r="N864" i="8" s="1"/>
  <c r="N862" i="8" s="1"/>
  <c r="K870" i="8"/>
  <c r="J871" i="8"/>
  <c r="M874" i="8"/>
  <c r="H874" i="8"/>
  <c r="N874" i="8" s="1"/>
  <c r="L875" i="8"/>
  <c r="P895" i="8"/>
  <c r="O895" i="8"/>
  <c r="P935" i="8"/>
  <c r="O935" i="8"/>
  <c r="P938" i="8"/>
  <c r="M893" i="8"/>
  <c r="M890" i="8" s="1"/>
  <c r="H893" i="8"/>
  <c r="N893" i="8" s="1"/>
  <c r="M899" i="8"/>
  <c r="M897" i="8" s="1"/>
  <c r="H899" i="8"/>
  <c r="N899" i="8" s="1"/>
  <c r="K927" i="8"/>
  <c r="L897" i="8"/>
  <c r="P903" i="8"/>
  <c r="O903" i="8"/>
  <c r="M905" i="8"/>
  <c r="M902" i="8" s="1"/>
  <c r="H905" i="8"/>
  <c r="N905" i="8" s="1"/>
  <c r="L917" i="8"/>
  <c r="G917" i="8"/>
  <c r="L921" i="8"/>
  <c r="G921" i="8"/>
  <c r="J927" i="8"/>
  <c r="L933" i="8"/>
  <c r="H882" i="8"/>
  <c r="N882" i="8" s="1"/>
  <c r="H886" i="8"/>
  <c r="N886" i="8" s="1"/>
  <c r="H898" i="8"/>
  <c r="N898" i="8" s="1"/>
  <c r="J909" i="8"/>
  <c r="P912" i="8"/>
  <c r="L914" i="8"/>
  <c r="L918" i="8"/>
  <c r="L922" i="8"/>
  <c r="G933" i="8"/>
  <c r="L937" i="8"/>
  <c r="M942" i="8"/>
  <c r="H942" i="8"/>
  <c r="N942" i="8" s="1"/>
  <c r="H894" i="8"/>
  <c r="N894" i="8" s="1"/>
  <c r="H900" i="8"/>
  <c r="N900" i="8" s="1"/>
  <c r="H906" i="8"/>
  <c r="N906" i="8" s="1"/>
  <c r="G910" i="8"/>
  <c r="G916" i="8"/>
  <c r="G920" i="8"/>
  <c r="K1794" i="2"/>
  <c r="K1793" i="2"/>
  <c r="J60" i="7"/>
  <c r="J114" i="7" s="1"/>
  <c r="J168" i="7" s="1"/>
  <c r="J222" i="7" s="1"/>
  <c r="J277" i="7" s="1"/>
  <c r="J332" i="7" s="1"/>
  <c r="F933" i="1"/>
  <c r="Q933" i="1" s="1"/>
  <c r="J1788" i="2"/>
  <c r="K1788" i="2" s="1"/>
  <c r="I1787" i="2"/>
  <c r="H1787" i="2"/>
  <c r="I1786" i="2"/>
  <c r="H1786" i="2"/>
  <c r="J1785" i="2"/>
  <c r="K1785" i="2" s="1"/>
  <c r="K1778" i="2"/>
  <c r="K1775" i="2"/>
  <c r="K1769" i="2"/>
  <c r="K1766" i="2"/>
  <c r="K1752" i="2"/>
  <c r="K1751" i="2"/>
  <c r="K1750" i="2"/>
  <c r="K1749" i="2"/>
  <c r="K1742" i="2"/>
  <c r="F921" i="1" s="1"/>
  <c r="Q921" i="1" s="1"/>
  <c r="K1740" i="2"/>
  <c r="K1709" i="2"/>
  <c r="F918" i="1" s="1"/>
  <c r="Q918" i="1" s="1"/>
  <c r="K1706" i="2"/>
  <c r="F917" i="1" s="1"/>
  <c r="Q917" i="1" s="1"/>
  <c r="K1697" i="2"/>
  <c r="I1699" i="2" s="1"/>
  <c r="K1689" i="2"/>
  <c r="F910" i="1" s="1"/>
  <c r="Q910" i="1" s="1"/>
  <c r="K1030" i="2"/>
  <c r="K949" i="2"/>
  <c r="K953" i="2" s="1"/>
  <c r="F373" i="8" s="1"/>
  <c r="L373" i="8" s="1"/>
  <c r="K896" i="2"/>
  <c r="K897" i="2" s="1"/>
  <c r="K899" i="2"/>
  <c r="K900" i="2" s="1"/>
  <c r="K893" i="2"/>
  <c r="K894" i="2" s="1"/>
  <c r="K889" i="2"/>
  <c r="K890" i="2" s="1"/>
  <c r="K886" i="2"/>
  <c r="K887" i="2" s="1"/>
  <c r="K847" i="2"/>
  <c r="K755" i="2"/>
  <c r="K756" i="2" s="1"/>
  <c r="K751" i="2"/>
  <c r="K752" i="2" s="1"/>
  <c r="K747" i="2"/>
  <c r="K748" i="2" s="1"/>
  <c r="K706" i="2"/>
  <c r="K707" i="2" s="1"/>
  <c r="K698" i="2"/>
  <c r="K699" i="2" s="1"/>
  <c r="K702" i="2"/>
  <c r="K703" i="2" s="1"/>
  <c r="K655" i="2"/>
  <c r="K638" i="2"/>
  <c r="K639" i="2" s="1"/>
  <c r="K642" i="2"/>
  <c r="K635" i="2"/>
  <c r="K636" i="2" s="1"/>
  <c r="K632" i="2"/>
  <c r="K633" i="2" s="1"/>
  <c r="K629" i="2"/>
  <c r="K630" i="2" s="1"/>
  <c r="K626" i="2"/>
  <c r="K627" i="2" s="1"/>
  <c r="K615" i="2"/>
  <c r="I608" i="2"/>
  <c r="K608" i="2" s="1"/>
  <c r="J607" i="2"/>
  <c r="K607" i="2" s="1"/>
  <c r="K606" i="2"/>
  <c r="K605" i="2"/>
  <c r="K584" i="2"/>
  <c r="K583" i="2"/>
  <c r="K582" i="2"/>
  <c r="K598" i="2"/>
  <c r="J563" i="2"/>
  <c r="K563" i="2" s="1"/>
  <c r="K567" i="2" s="1"/>
  <c r="K522" i="2"/>
  <c r="J510" i="2"/>
  <c r="K510" i="2" s="1"/>
  <c r="I509" i="2"/>
  <c r="H509" i="2"/>
  <c r="I508" i="2"/>
  <c r="H508" i="2"/>
  <c r="J507" i="2"/>
  <c r="K507" i="2" s="1"/>
  <c r="J503" i="2"/>
  <c r="K503" i="2" s="1"/>
  <c r="I502" i="2"/>
  <c r="H502" i="2"/>
  <c r="I501" i="2"/>
  <c r="H501" i="2"/>
  <c r="J500" i="2"/>
  <c r="K500" i="2" s="1"/>
  <c r="K493" i="2"/>
  <c r="K494" i="2" s="1"/>
  <c r="K496" i="2"/>
  <c r="K497" i="2" s="1"/>
  <c r="K491" i="2"/>
  <c r="K487" i="2"/>
  <c r="K488" i="2" s="1"/>
  <c r="K484" i="2"/>
  <c r="K485" i="2" s="1"/>
  <c r="K481" i="2"/>
  <c r="K482" i="2" s="1"/>
  <c r="J419" i="2"/>
  <c r="K419" i="2" s="1"/>
  <c r="K423" i="2" s="1"/>
  <c r="F138" i="8" s="1"/>
  <c r="L138" i="8" s="1"/>
  <c r="K184" i="2"/>
  <c r="K185" i="2" s="1"/>
  <c r="K180" i="2"/>
  <c r="K181" i="2" s="1"/>
  <c r="K1797" i="2" l="1"/>
  <c r="Q937" i="8" s="1"/>
  <c r="K1700" i="2"/>
  <c r="F915" i="1" s="1"/>
  <c r="Q915" i="1" s="1"/>
  <c r="K1703" i="2"/>
  <c r="F916" i="1" s="1"/>
  <c r="Q916" i="1" s="1"/>
  <c r="O293" i="8"/>
  <c r="K1754" i="2"/>
  <c r="F922" i="1" s="1"/>
  <c r="Q922" i="1" s="1"/>
  <c r="G138" i="8"/>
  <c r="H138" i="8" s="1"/>
  <c r="N138" i="8" s="1"/>
  <c r="O27" i="8"/>
  <c r="F932" i="1"/>
  <c r="Q932" i="1" s="1"/>
  <c r="F932" i="8"/>
  <c r="O31" i="8"/>
  <c r="G937" i="8"/>
  <c r="M862" i="8"/>
  <c r="P919" i="8"/>
  <c r="M681" i="8"/>
  <c r="N595" i="8"/>
  <c r="O595" i="8" s="1"/>
  <c r="L532" i="8"/>
  <c r="J444" i="8"/>
  <c r="O753" i="8"/>
  <c r="O657" i="8"/>
  <c r="J489" i="8"/>
  <c r="O456" i="8"/>
  <c r="J406" i="8"/>
  <c r="O481" i="8"/>
  <c r="O468" i="8"/>
  <c r="J247" i="8"/>
  <c r="P107" i="8"/>
  <c r="P202" i="8"/>
  <c r="O125" i="8"/>
  <c r="O265" i="8"/>
  <c r="O152" i="8"/>
  <c r="O55" i="8"/>
  <c r="N523" i="8"/>
  <c r="M649" i="8"/>
  <c r="P329" i="8"/>
  <c r="N855" i="8"/>
  <c r="O881" i="8"/>
  <c r="O833" i="8"/>
  <c r="N751" i="8"/>
  <c r="P751" i="8" s="1"/>
  <c r="O615" i="8"/>
  <c r="O430" i="8"/>
  <c r="O591" i="8"/>
  <c r="O352" i="8"/>
  <c r="N321" i="8"/>
  <c r="O211" i="8"/>
  <c r="J57" i="8"/>
  <c r="O261" i="8"/>
  <c r="P167" i="8"/>
  <c r="M277" i="8"/>
  <c r="O67" i="8"/>
  <c r="F931" i="1"/>
  <c r="Q931" i="1" s="1"/>
  <c r="F931" i="8"/>
  <c r="K575" i="8"/>
  <c r="P943" i="8"/>
  <c r="O940" i="8"/>
  <c r="O759" i="8"/>
  <c r="N638" i="8"/>
  <c r="O736" i="8"/>
  <c r="M795" i="8"/>
  <c r="M562" i="8"/>
  <c r="M476" i="8"/>
  <c r="P640" i="8"/>
  <c r="O598" i="8"/>
  <c r="O655" i="8"/>
  <c r="O626" i="8"/>
  <c r="P347" i="8"/>
  <c r="M190" i="8"/>
  <c r="O143" i="8"/>
  <c r="P194" i="8"/>
  <c r="O330" i="8"/>
  <c r="G373" i="8"/>
  <c r="M373" i="8" s="1"/>
  <c r="K6" i="8"/>
  <c r="H915" i="8"/>
  <c r="N915" i="8" s="1"/>
  <c r="F929" i="1"/>
  <c r="Q929" i="1" s="1"/>
  <c r="F929" i="8"/>
  <c r="H925" i="8"/>
  <c r="N925" i="8" s="1"/>
  <c r="P925" i="8" s="1"/>
  <c r="M832" i="8"/>
  <c r="K732" i="8"/>
  <c r="O810" i="8"/>
  <c r="M638" i="8"/>
  <c r="M701" i="8"/>
  <c r="P644" i="8"/>
  <c r="O577" i="8"/>
  <c r="O400" i="8"/>
  <c r="N362" i="8"/>
  <c r="P362" i="8" s="1"/>
  <c r="O379" i="8"/>
  <c r="O225" i="8"/>
  <c r="O203" i="8"/>
  <c r="L95" i="8"/>
  <c r="M162" i="8"/>
  <c r="M147" i="8"/>
  <c r="P56" i="8"/>
  <c r="O877" i="8"/>
  <c r="L247" i="8"/>
  <c r="M480" i="8"/>
  <c r="M602" i="8"/>
  <c r="M519" i="8"/>
  <c r="K361" i="8"/>
  <c r="F928" i="1"/>
  <c r="F928" i="8"/>
  <c r="P691" i="8"/>
  <c r="M509" i="8"/>
  <c r="K532" i="8"/>
  <c r="O530" i="8"/>
  <c r="M425" i="8"/>
  <c r="L662" i="8"/>
  <c r="M551" i="8"/>
  <c r="M295" i="8"/>
  <c r="K444" i="8"/>
  <c r="K57" i="8"/>
  <c r="L6" i="8"/>
  <c r="J870" i="8"/>
  <c r="L575" i="8"/>
  <c r="M751" i="8"/>
  <c r="N939" i="8"/>
  <c r="P939" i="8" s="1"/>
  <c r="M939" i="8"/>
  <c r="N480" i="8"/>
  <c r="P480" i="8" s="1"/>
  <c r="M445" i="8"/>
  <c r="J361" i="8"/>
  <c r="J532" i="8"/>
  <c r="M310" i="8"/>
  <c r="K20" i="8"/>
  <c r="K290" i="8"/>
  <c r="M410" i="8"/>
  <c r="M406" i="8" s="1"/>
  <c r="L290" i="8"/>
  <c r="K836" i="8"/>
  <c r="N767" i="8"/>
  <c r="M770" i="8"/>
  <c r="M766" i="8" s="1"/>
  <c r="P384" i="8"/>
  <c r="P9" i="8"/>
  <c r="P773" i="8"/>
  <c r="O773" i="8"/>
  <c r="P889" i="8"/>
  <c r="O889" i="8"/>
  <c r="N692" i="8"/>
  <c r="P105" i="8"/>
  <c r="O105" i="8"/>
  <c r="P518" i="8"/>
  <c r="O518" i="8"/>
  <c r="M784" i="8"/>
  <c r="J766" i="8"/>
  <c r="O769" i="8"/>
  <c r="M99" i="8"/>
  <c r="M95" i="8" s="1"/>
  <c r="M252" i="8"/>
  <c r="P659" i="8"/>
  <c r="O659" i="8"/>
  <c r="K406" i="8"/>
  <c r="P538" i="8"/>
  <c r="O538" i="8"/>
  <c r="L444" i="8"/>
  <c r="O221" i="8"/>
  <c r="O671" i="8"/>
  <c r="O101" i="8"/>
  <c r="N7" i="8"/>
  <c r="P7" i="8" s="1"/>
  <c r="P608" i="8"/>
  <c r="O608" i="8"/>
  <c r="K945" i="8"/>
  <c r="M840" i="8"/>
  <c r="K696" i="8"/>
  <c r="O695" i="8"/>
  <c r="O127" i="8"/>
  <c r="J214" i="8"/>
  <c r="P793" i="8"/>
  <c r="O793" i="8"/>
  <c r="P586" i="8"/>
  <c r="O586" i="8"/>
  <c r="J20" i="8"/>
  <c r="M758" i="8"/>
  <c r="O715" i="8"/>
  <c r="J290" i="8"/>
  <c r="O235" i="8"/>
  <c r="P266" i="8"/>
  <c r="L619" i="8"/>
  <c r="P590" i="8"/>
  <c r="O590" i="8"/>
  <c r="L766" i="8"/>
  <c r="O556" i="8"/>
  <c r="J619" i="8"/>
  <c r="M523" i="8"/>
  <c r="L406" i="8"/>
  <c r="O199" i="8"/>
  <c r="M243" i="8"/>
  <c r="P683" i="8"/>
  <c r="O683" i="8"/>
  <c r="P464" i="8"/>
  <c r="O464" i="8"/>
  <c r="P568" i="8"/>
  <c r="O568" i="8"/>
  <c r="P924" i="8"/>
  <c r="K802" i="8"/>
  <c r="M737" i="8"/>
  <c r="M732" i="8" s="1"/>
  <c r="M623" i="8"/>
  <c r="M515" i="8"/>
  <c r="P628" i="8"/>
  <c r="O628" i="8"/>
  <c r="P600" i="8"/>
  <c r="O600" i="8"/>
  <c r="P572" i="8"/>
  <c r="O572" i="8"/>
  <c r="O533" i="8"/>
  <c r="P533" i="8"/>
  <c r="P855" i="8"/>
  <c r="O855" i="8"/>
  <c r="P638" i="8"/>
  <c r="O638" i="8"/>
  <c r="P900" i="8"/>
  <c r="O900" i="8"/>
  <c r="O898" i="8"/>
  <c r="N897" i="8"/>
  <c r="P898" i="8"/>
  <c r="P911" i="8"/>
  <c r="O911" i="8"/>
  <c r="M871" i="8"/>
  <c r="M875" i="8"/>
  <c r="P723" i="8"/>
  <c r="O723" i="8"/>
  <c r="O565" i="8"/>
  <c r="P565" i="8"/>
  <c r="O414" i="8"/>
  <c r="P414" i="8"/>
  <c r="P387" i="8"/>
  <c r="O387" i="8"/>
  <c r="N357" i="8"/>
  <c r="P358" i="8"/>
  <c r="O358" i="8"/>
  <c r="P227" i="8"/>
  <c r="O227" i="8"/>
  <c r="P165" i="8"/>
  <c r="O165" i="8"/>
  <c r="O398" i="8"/>
  <c r="N397" i="8"/>
  <c r="P398" i="8"/>
  <c r="P334" i="8"/>
  <c r="O334" i="8"/>
  <c r="P302" i="8"/>
  <c r="O302" i="8"/>
  <c r="O249" i="8"/>
  <c r="N248" i="8"/>
  <c r="P249" i="8"/>
  <c r="O210" i="8"/>
  <c r="P210" i="8"/>
  <c r="N291" i="8"/>
  <c r="P292" i="8"/>
  <c r="O292" i="8"/>
  <c r="P232" i="8"/>
  <c r="O232" i="8"/>
  <c r="P238" i="8"/>
  <c r="O238" i="8"/>
  <c r="O421" i="8"/>
  <c r="P421" i="8"/>
  <c r="O282" i="8"/>
  <c r="P282" i="8"/>
  <c r="N281" i="8"/>
  <c r="O274" i="8"/>
  <c r="P274" i="8"/>
  <c r="N273" i="8"/>
  <c r="P156" i="8"/>
  <c r="O156" i="8"/>
  <c r="P133" i="8"/>
  <c r="O133" i="8"/>
  <c r="P47" i="8"/>
  <c r="O47" i="8"/>
  <c r="P69" i="8"/>
  <c r="O69" i="8"/>
  <c r="P116" i="8"/>
  <c r="O116" i="8"/>
  <c r="O90" i="8"/>
  <c r="P90" i="8"/>
  <c r="O22" i="8"/>
  <c r="N21" i="8"/>
  <c r="P22" i="8"/>
  <c r="P454" i="8"/>
  <c r="O454" i="8"/>
  <c r="P300" i="8"/>
  <c r="O300" i="8"/>
  <c r="P237" i="8"/>
  <c r="O237" i="8"/>
  <c r="P894" i="8"/>
  <c r="O894" i="8"/>
  <c r="P905" i="8"/>
  <c r="O905" i="8"/>
  <c r="P893" i="8"/>
  <c r="O893" i="8"/>
  <c r="N902" i="8"/>
  <c r="O896" i="8"/>
  <c r="P896" i="8"/>
  <c r="P845" i="8"/>
  <c r="O845" i="8"/>
  <c r="P827" i="8"/>
  <c r="O827" i="8"/>
  <c r="P814" i="8"/>
  <c r="O814" i="8"/>
  <c r="P813" i="8"/>
  <c r="O813" i="8"/>
  <c r="P918" i="8"/>
  <c r="O918" i="8"/>
  <c r="M807" i="8"/>
  <c r="M802" i="8" s="1"/>
  <c r="O792" i="8"/>
  <c r="N791" i="8"/>
  <c r="P792" i="8"/>
  <c r="P720" i="8"/>
  <c r="O720" i="8"/>
  <c r="O660" i="8"/>
  <c r="P660" i="8"/>
  <c r="O854" i="8"/>
  <c r="P854" i="8"/>
  <c r="O852" i="8"/>
  <c r="P852" i="8"/>
  <c r="N653" i="8"/>
  <c r="P645" i="8"/>
  <c r="O645" i="8"/>
  <c r="P602" i="8"/>
  <c r="O602" i="8"/>
  <c r="O515" i="8"/>
  <c r="P515" i="8"/>
  <c r="P501" i="8"/>
  <c r="O501" i="8"/>
  <c r="O471" i="8"/>
  <c r="P471" i="8"/>
  <c r="P435" i="8"/>
  <c r="O435" i="8"/>
  <c r="P719" i="8"/>
  <c r="O719" i="8"/>
  <c r="N717" i="8"/>
  <c r="P669" i="8"/>
  <c r="O669" i="8"/>
  <c r="O487" i="8"/>
  <c r="P487" i="8"/>
  <c r="O617" i="8"/>
  <c r="P617" i="8"/>
  <c r="O539" i="8"/>
  <c r="P539" i="8"/>
  <c r="N450" i="8"/>
  <c r="P451" i="8"/>
  <c r="O451" i="8"/>
  <c r="N536" i="8"/>
  <c r="O537" i="8"/>
  <c r="P537" i="8"/>
  <c r="O545" i="8"/>
  <c r="P545" i="8"/>
  <c r="P403" i="8"/>
  <c r="O403" i="8"/>
  <c r="P372" i="8"/>
  <c r="O372" i="8"/>
  <c r="O525" i="8"/>
  <c r="P525" i="8"/>
  <c r="O226" i="8"/>
  <c r="P226" i="8"/>
  <c r="P204" i="8"/>
  <c r="O204" i="8"/>
  <c r="N190" i="8"/>
  <c r="P191" i="8"/>
  <c r="O191" i="8"/>
  <c r="N158" i="8"/>
  <c r="P159" i="8"/>
  <c r="O159" i="8"/>
  <c r="M397" i="8"/>
  <c r="P306" i="8"/>
  <c r="O306" i="8"/>
  <c r="O443" i="8"/>
  <c r="P443" i="8"/>
  <c r="P393" i="8"/>
  <c r="O393" i="8"/>
  <c r="M291" i="8"/>
  <c r="M290" i="8" s="1"/>
  <c r="O386" i="8"/>
  <c r="P386" i="8"/>
  <c r="M281" i="8"/>
  <c r="M273" i="8"/>
  <c r="J171" i="8"/>
  <c r="P37" i="8"/>
  <c r="O37" i="8"/>
  <c r="M171" i="8"/>
  <c r="J128" i="8"/>
  <c r="P65" i="8"/>
  <c r="O65" i="8"/>
  <c r="P270" i="8"/>
  <c r="O270" i="8"/>
  <c r="H910" i="8"/>
  <c r="N910" i="8" s="1"/>
  <c r="M910" i="8"/>
  <c r="M909" i="8" s="1"/>
  <c r="P882" i="8"/>
  <c r="O882" i="8"/>
  <c r="L870" i="8"/>
  <c r="M855" i="8"/>
  <c r="M836" i="8" s="1"/>
  <c r="P914" i="8"/>
  <c r="O914" i="8"/>
  <c r="O888" i="8"/>
  <c r="P888" i="8"/>
  <c r="O844" i="8"/>
  <c r="P844" i="8"/>
  <c r="O826" i="8"/>
  <c r="P826" i="8"/>
  <c r="O862" i="8"/>
  <c r="P862" i="8"/>
  <c r="P809" i="8"/>
  <c r="O809" i="8"/>
  <c r="P714" i="8"/>
  <c r="O714" i="8"/>
  <c r="O754" i="8"/>
  <c r="P754" i="8"/>
  <c r="P656" i="8"/>
  <c r="O656" i="8"/>
  <c r="O790" i="8"/>
  <c r="P790" i="8"/>
  <c r="P705" i="8"/>
  <c r="O705" i="8"/>
  <c r="O613" i="8"/>
  <c r="P613" i="8"/>
  <c r="O579" i="8"/>
  <c r="P579" i="8"/>
  <c r="O531" i="8"/>
  <c r="P531" i="8"/>
  <c r="P459" i="8"/>
  <c r="O459" i="8"/>
  <c r="N410" i="8"/>
  <c r="P411" i="8"/>
  <c r="O411" i="8"/>
  <c r="M717" i="8"/>
  <c r="M696" i="8" s="1"/>
  <c r="O567" i="8"/>
  <c r="N566" i="8"/>
  <c r="P567" i="8"/>
  <c r="O541" i="8"/>
  <c r="P541" i="8"/>
  <c r="O507" i="8"/>
  <c r="P507" i="8"/>
  <c r="O448" i="8"/>
  <c r="P448" i="8"/>
  <c r="M558" i="8"/>
  <c r="O527" i="8"/>
  <c r="P527" i="8"/>
  <c r="M450" i="8"/>
  <c r="M536" i="8"/>
  <c r="O439" i="8"/>
  <c r="P439" i="8"/>
  <c r="N437" i="8"/>
  <c r="O427" i="8"/>
  <c r="P427" i="8"/>
  <c r="N425" i="8"/>
  <c r="N576" i="8"/>
  <c r="O433" i="8"/>
  <c r="N432" i="8"/>
  <c r="P433" i="8"/>
  <c r="P399" i="8"/>
  <c r="O399" i="8"/>
  <c r="P381" i="8"/>
  <c r="O381" i="8"/>
  <c r="P368" i="8"/>
  <c r="O368" i="8"/>
  <c r="P350" i="8"/>
  <c r="O350" i="8"/>
  <c r="N346" i="8"/>
  <c r="O254" i="8"/>
  <c r="P254" i="8"/>
  <c r="P224" i="8"/>
  <c r="O224" i="8"/>
  <c r="O208" i="8"/>
  <c r="P208" i="8"/>
  <c r="P189" i="8"/>
  <c r="O189" i="8"/>
  <c r="N172" i="8"/>
  <c r="P173" i="8"/>
  <c r="O173" i="8"/>
  <c r="P157" i="8"/>
  <c r="O157" i="8"/>
  <c r="P134" i="8"/>
  <c r="O134" i="8"/>
  <c r="N610" i="8"/>
  <c r="O365" i="8"/>
  <c r="P365" i="8"/>
  <c r="O323" i="8"/>
  <c r="P323" i="8"/>
  <c r="O315" i="8"/>
  <c r="P315" i="8"/>
  <c r="O297" i="8"/>
  <c r="P297" i="8"/>
  <c r="O256" i="8"/>
  <c r="P256" i="8"/>
  <c r="O231" i="8"/>
  <c r="P231" i="8"/>
  <c r="O213" i="8"/>
  <c r="P213" i="8"/>
  <c r="P188" i="8"/>
  <c r="O188" i="8"/>
  <c r="P713" i="8"/>
  <c r="O713" i="8"/>
  <c r="P472" i="8"/>
  <c r="O472" i="8"/>
  <c r="O374" i="8"/>
  <c r="P374" i="8"/>
  <c r="P260" i="8"/>
  <c r="O260" i="8"/>
  <c r="N233" i="8"/>
  <c r="P234" i="8"/>
  <c r="O234" i="8"/>
  <c r="O396" i="8"/>
  <c r="P396" i="8"/>
  <c r="P342" i="8"/>
  <c r="O342" i="8"/>
  <c r="O96" i="8"/>
  <c r="P96" i="8"/>
  <c r="P58" i="8"/>
  <c r="O58" i="8"/>
  <c r="P246" i="8"/>
  <c r="O246" i="8"/>
  <c r="O236" i="8"/>
  <c r="P236" i="8"/>
  <c r="P137" i="8"/>
  <c r="O137" i="8"/>
  <c r="O327" i="8"/>
  <c r="N326" i="8"/>
  <c r="P327" i="8"/>
  <c r="P283" i="8"/>
  <c r="O283" i="8"/>
  <c r="P275" i="8"/>
  <c r="O275" i="8"/>
  <c r="P264" i="8"/>
  <c r="O264" i="8"/>
  <c r="O262" i="8"/>
  <c r="P262" i="8"/>
  <c r="N239" i="8"/>
  <c r="P240" i="8"/>
  <c r="O240" i="8"/>
  <c r="O163" i="8"/>
  <c r="P163" i="8"/>
  <c r="N162" i="8"/>
  <c r="N154" i="8"/>
  <c r="O121" i="8"/>
  <c r="N120" i="8"/>
  <c r="P121" i="8"/>
  <c r="O106" i="8"/>
  <c r="P106" i="8"/>
  <c r="O29" i="8"/>
  <c r="P29" i="8"/>
  <c r="M142" i="8"/>
  <c r="H142" i="8"/>
  <c r="N142" i="8" s="1"/>
  <c r="P66" i="8"/>
  <c r="O66" i="8"/>
  <c r="P219" i="8"/>
  <c r="O219" i="8"/>
  <c r="N218" i="8"/>
  <c r="N201" i="8"/>
  <c r="P119" i="8"/>
  <c r="O119" i="8"/>
  <c r="P113" i="8"/>
  <c r="O113" i="8"/>
  <c r="O64" i="8"/>
  <c r="P64" i="8"/>
  <c r="O28" i="8"/>
  <c r="P28" i="8"/>
  <c r="P455" i="8"/>
  <c r="O455" i="8"/>
  <c r="O453" i="8"/>
  <c r="P453" i="8"/>
  <c r="P316" i="8"/>
  <c r="O316" i="8"/>
  <c r="M267" i="8"/>
  <c r="M247" i="8" s="1"/>
  <c r="P245" i="8"/>
  <c r="O245" i="8"/>
  <c r="P164" i="8"/>
  <c r="O164" i="8"/>
  <c r="M920" i="8"/>
  <c r="H920" i="8"/>
  <c r="N920" i="8" s="1"/>
  <c r="O926" i="8"/>
  <c r="P926" i="8"/>
  <c r="K908" i="8"/>
  <c r="O846" i="8"/>
  <c r="P846" i="8"/>
  <c r="O808" i="8"/>
  <c r="N807" i="8"/>
  <c r="P808" i="8"/>
  <c r="P726" i="8"/>
  <c r="O726" i="8"/>
  <c r="P706" i="8"/>
  <c r="O706" i="8"/>
  <c r="P767" i="8"/>
  <c r="O767" i="8"/>
  <c r="P770" i="8"/>
  <c r="O770" i="8"/>
  <c r="N649" i="8"/>
  <c r="P650" i="8"/>
  <c r="O650" i="8"/>
  <c r="P642" i="8"/>
  <c r="O642" i="8"/>
  <c r="P744" i="8"/>
  <c r="O744" i="8"/>
  <c r="N733" i="8"/>
  <c r="P734" i="8"/>
  <c r="O734" i="8"/>
  <c r="M575" i="8"/>
  <c r="O535" i="8"/>
  <c r="P535" i="8"/>
  <c r="O503" i="8"/>
  <c r="P503" i="8"/>
  <c r="O485" i="8"/>
  <c r="P485" i="8"/>
  <c r="O479" i="8"/>
  <c r="P479" i="8"/>
  <c r="P462" i="8"/>
  <c r="O462" i="8"/>
  <c r="P441" i="8"/>
  <c r="O441" i="8"/>
  <c r="P419" i="8"/>
  <c r="O419" i="8"/>
  <c r="M667" i="8"/>
  <c r="M662" i="8" s="1"/>
  <c r="O623" i="8"/>
  <c r="P623" i="8"/>
  <c r="O561" i="8"/>
  <c r="P561" i="8"/>
  <c r="P434" i="8"/>
  <c r="O434" i="8"/>
  <c r="O627" i="8"/>
  <c r="P627" i="8"/>
  <c r="M619" i="8"/>
  <c r="M580" i="8"/>
  <c r="P422" i="8"/>
  <c r="O422" i="8"/>
  <c r="M494" i="8"/>
  <c r="O328" i="8"/>
  <c r="P328" i="8"/>
  <c r="O200" i="8"/>
  <c r="P200" i="8"/>
  <c r="P181" i="8"/>
  <c r="O181" i="8"/>
  <c r="P145" i="8"/>
  <c r="O145" i="8"/>
  <c r="O551" i="8"/>
  <c r="P551" i="8"/>
  <c r="O259" i="8"/>
  <c r="P259" i="8"/>
  <c r="O228" i="8"/>
  <c r="P228" i="8"/>
  <c r="P180" i="8"/>
  <c r="O180" i="8"/>
  <c r="O402" i="8"/>
  <c r="P402" i="8"/>
  <c r="P250" i="8"/>
  <c r="O250" i="8"/>
  <c r="N252" i="8"/>
  <c r="O179" i="8"/>
  <c r="P179" i="8"/>
  <c r="P126" i="8"/>
  <c r="O126" i="8"/>
  <c r="O183" i="8"/>
  <c r="P183" i="8"/>
  <c r="P284" i="8"/>
  <c r="O284" i="8"/>
  <c r="P276" i="8"/>
  <c r="O276" i="8"/>
  <c r="P263" i="8"/>
  <c r="O263" i="8"/>
  <c r="P150" i="8"/>
  <c r="O150" i="8"/>
  <c r="O109" i="8"/>
  <c r="P109" i="8"/>
  <c r="O72" i="8"/>
  <c r="P72" i="8"/>
  <c r="O23" i="8"/>
  <c r="P23" i="8"/>
  <c r="O390" i="8"/>
  <c r="N389" i="8"/>
  <c r="P390" i="8"/>
  <c r="P220" i="8"/>
  <c r="O220" i="8"/>
  <c r="P122" i="8"/>
  <c r="O122" i="8"/>
  <c r="P110" i="8"/>
  <c r="O110" i="8"/>
  <c r="P74" i="8"/>
  <c r="O74" i="8"/>
  <c r="O12" i="8"/>
  <c r="P12" i="8"/>
  <c r="O244" i="8"/>
  <c r="P244" i="8"/>
  <c r="N243" i="8"/>
  <c r="O15" i="8"/>
  <c r="P15" i="8"/>
  <c r="M916" i="8"/>
  <c r="H916" i="8"/>
  <c r="N916" i="8" s="1"/>
  <c r="L913" i="8"/>
  <c r="P886" i="8"/>
  <c r="O886" i="8"/>
  <c r="M917" i="8"/>
  <c r="H917" i="8"/>
  <c r="N917" i="8" s="1"/>
  <c r="P858" i="8"/>
  <c r="O858" i="8"/>
  <c r="O880" i="8"/>
  <c r="P880" i="8"/>
  <c r="P839" i="8"/>
  <c r="O839" i="8"/>
  <c r="P821" i="8"/>
  <c r="O821" i="8"/>
  <c r="P869" i="8"/>
  <c r="O869" i="8"/>
  <c r="N866" i="8"/>
  <c r="O941" i="8"/>
  <c r="P941" i="8"/>
  <c r="N890" i="8"/>
  <c r="P850" i="8"/>
  <c r="O850" i="8"/>
  <c r="O834" i="8"/>
  <c r="P834" i="8"/>
  <c r="O776" i="8"/>
  <c r="P776" i="8"/>
  <c r="N701" i="8"/>
  <c r="P702" i="8"/>
  <c r="O702" i="8"/>
  <c r="O684" i="8"/>
  <c r="P684" i="8"/>
  <c r="N681" i="8"/>
  <c r="O812" i="8"/>
  <c r="P812" i="8"/>
  <c r="L696" i="8"/>
  <c r="K619" i="8"/>
  <c r="O593" i="8"/>
  <c r="P593" i="8"/>
  <c r="O543" i="8"/>
  <c r="P543" i="8"/>
  <c r="O523" i="8"/>
  <c r="P523" i="8"/>
  <c r="P483" i="8"/>
  <c r="O483" i="8"/>
  <c r="N476" i="8"/>
  <c r="P477" i="8"/>
  <c r="O477" i="8"/>
  <c r="O461" i="8"/>
  <c r="P461" i="8"/>
  <c r="P415" i="8"/>
  <c r="O415" i="8"/>
  <c r="P740" i="8"/>
  <c r="O740" i="8"/>
  <c r="O605" i="8"/>
  <c r="P605" i="8"/>
  <c r="O509" i="8"/>
  <c r="P509" i="8"/>
  <c r="P428" i="8"/>
  <c r="O428" i="8"/>
  <c r="O589" i="8"/>
  <c r="P589" i="8"/>
  <c r="O559" i="8"/>
  <c r="N558" i="8"/>
  <c r="P559" i="8"/>
  <c r="N407" i="8"/>
  <c r="O408" i="8"/>
  <c r="P408" i="8"/>
  <c r="O521" i="8"/>
  <c r="P521" i="8"/>
  <c r="O447" i="8"/>
  <c r="P447" i="8"/>
  <c r="N382" i="8"/>
  <c r="P383" i="8"/>
  <c r="O383" i="8"/>
  <c r="P356" i="8"/>
  <c r="O356" i="8"/>
  <c r="O607" i="8"/>
  <c r="N606" i="8"/>
  <c r="P607" i="8"/>
  <c r="P496" i="8"/>
  <c r="O496" i="8"/>
  <c r="O339" i="8"/>
  <c r="P339" i="8"/>
  <c r="P255" i="8"/>
  <c r="O255" i="8"/>
  <c r="P209" i="8"/>
  <c r="O209" i="8"/>
  <c r="N197" i="8"/>
  <c r="P198" i="8"/>
  <c r="O198" i="8"/>
  <c r="P177" i="8"/>
  <c r="O177" i="8"/>
  <c r="O431" i="8"/>
  <c r="P431" i="8"/>
  <c r="O258" i="8"/>
  <c r="P258" i="8"/>
  <c r="N175" i="8"/>
  <c r="P176" i="8"/>
  <c r="O176" i="8"/>
  <c r="P298" i="8"/>
  <c r="O298" i="8"/>
  <c r="P321" i="8"/>
  <c r="O321" i="8"/>
  <c r="P92" i="8"/>
  <c r="O92" i="8"/>
  <c r="O108" i="8"/>
  <c r="P108" i="8"/>
  <c r="O19" i="8"/>
  <c r="P19" i="8"/>
  <c r="P312" i="8"/>
  <c r="O312" i="8"/>
  <c r="P215" i="8"/>
  <c r="O215" i="8"/>
  <c r="O187" i="8"/>
  <c r="P187" i="8"/>
  <c r="O268" i="8"/>
  <c r="P268" i="8"/>
  <c r="N267" i="8"/>
  <c r="N10" i="8"/>
  <c r="M921" i="8"/>
  <c r="H921" i="8"/>
  <c r="N921" i="8" s="1"/>
  <c r="P922" i="8"/>
  <c r="O922" i="8"/>
  <c r="O838" i="8"/>
  <c r="P838" i="8"/>
  <c r="N837" i="8"/>
  <c r="O820" i="8"/>
  <c r="P820" i="8"/>
  <c r="O849" i="8"/>
  <c r="P849" i="8"/>
  <c r="N822" i="8"/>
  <c r="J732" i="8"/>
  <c r="O806" i="8"/>
  <c r="P806" i="8"/>
  <c r="P648" i="8"/>
  <c r="O648" i="8"/>
  <c r="O743" i="8"/>
  <c r="P743" i="8"/>
  <c r="O599" i="8"/>
  <c r="P599" i="8"/>
  <c r="O555" i="8"/>
  <c r="P555" i="8"/>
  <c r="P469" i="8"/>
  <c r="O469" i="8"/>
  <c r="P429" i="8"/>
  <c r="O429" i="8"/>
  <c r="P906" i="8"/>
  <c r="O906" i="8"/>
  <c r="O942" i="8"/>
  <c r="P942" i="8"/>
  <c r="M933" i="8"/>
  <c r="H933" i="8"/>
  <c r="N933" i="8" s="1"/>
  <c r="J908" i="8"/>
  <c r="P899" i="8"/>
  <c r="O899" i="8"/>
  <c r="O874" i="8"/>
  <c r="P874" i="8"/>
  <c r="O864" i="8"/>
  <c r="P864" i="8"/>
  <c r="O884" i="8"/>
  <c r="P884" i="8"/>
  <c r="N871" i="8"/>
  <c r="O872" i="8"/>
  <c r="P872" i="8"/>
  <c r="P842" i="8"/>
  <c r="O842" i="8"/>
  <c r="P830" i="8"/>
  <c r="O830" i="8"/>
  <c r="P824" i="8"/>
  <c r="O824" i="8"/>
  <c r="P818" i="8"/>
  <c r="O818" i="8"/>
  <c r="P861" i="8"/>
  <c r="O861" i="8"/>
  <c r="O848" i="8"/>
  <c r="P848" i="8"/>
  <c r="P799" i="8"/>
  <c r="O799" i="8"/>
  <c r="O878" i="8"/>
  <c r="P878" i="8"/>
  <c r="P835" i="8"/>
  <c r="O835" i="8"/>
  <c r="J802" i="8"/>
  <c r="O786" i="8"/>
  <c r="P786" i="8"/>
  <c r="N784" i="8"/>
  <c r="O748" i="8"/>
  <c r="P748" i="8"/>
  <c r="P729" i="8"/>
  <c r="O729" i="8"/>
  <c r="N728" i="8"/>
  <c r="P710" i="8"/>
  <c r="O710" i="8"/>
  <c r="O876" i="8"/>
  <c r="N875" i="8"/>
  <c r="P876" i="8"/>
  <c r="N840" i="8"/>
  <c r="N832" i="8"/>
  <c r="N803" i="8"/>
  <c r="N795" i="8"/>
  <c r="O730" i="8"/>
  <c r="P730" i="8"/>
  <c r="O860" i="8"/>
  <c r="P860" i="8"/>
  <c r="N828" i="8"/>
  <c r="O780" i="8"/>
  <c r="P780" i="8"/>
  <c r="N724" i="8"/>
  <c r="O725" i="8"/>
  <c r="P725" i="8"/>
  <c r="P674" i="8"/>
  <c r="O674" i="8"/>
  <c r="M653" i="8"/>
  <c r="P632" i="8"/>
  <c r="O632" i="8"/>
  <c r="O760" i="8"/>
  <c r="N758" i="8"/>
  <c r="P760" i="8"/>
  <c r="P709" i="8"/>
  <c r="O709" i="8"/>
  <c r="O690" i="8"/>
  <c r="P690" i="8"/>
  <c r="N688" i="8"/>
  <c r="O678" i="8"/>
  <c r="P678" i="8"/>
  <c r="O636" i="8"/>
  <c r="P636" i="8"/>
  <c r="O798" i="8"/>
  <c r="P798" i="8"/>
  <c r="P700" i="8"/>
  <c r="N697" i="8"/>
  <c r="O700" i="8"/>
  <c r="P853" i="8"/>
  <c r="O853" i="8"/>
  <c r="O585" i="8"/>
  <c r="P585" i="8"/>
  <c r="N562" i="8"/>
  <c r="O563" i="8"/>
  <c r="P563" i="8"/>
  <c r="N519" i="8"/>
  <c r="O511" i="8"/>
  <c r="P511" i="8"/>
  <c r="P504" i="8"/>
  <c r="O504" i="8"/>
  <c r="P486" i="8"/>
  <c r="O486" i="8"/>
  <c r="P475" i="8"/>
  <c r="O475" i="8"/>
  <c r="P423" i="8"/>
  <c r="O423" i="8"/>
  <c r="P409" i="8"/>
  <c r="O409" i="8"/>
  <c r="O739" i="8"/>
  <c r="P739" i="8"/>
  <c r="N737" i="8"/>
  <c r="P670" i="8"/>
  <c r="O670" i="8"/>
  <c r="O668" i="8"/>
  <c r="P668" i="8"/>
  <c r="N667" i="8"/>
  <c r="M566" i="8"/>
  <c r="O553" i="8"/>
  <c r="P553" i="8"/>
  <c r="O549" i="8"/>
  <c r="P549" i="8"/>
  <c r="O529" i="8"/>
  <c r="P529" i="8"/>
  <c r="O505" i="8"/>
  <c r="P505" i="8"/>
  <c r="O463" i="8"/>
  <c r="P463" i="8"/>
  <c r="P440" i="8"/>
  <c r="O440" i="8"/>
  <c r="O621" i="8"/>
  <c r="N620" i="8"/>
  <c r="P621" i="8"/>
  <c r="O581" i="8"/>
  <c r="N580" i="8"/>
  <c r="P581" i="8"/>
  <c r="O547" i="8"/>
  <c r="P547" i="8"/>
  <c r="P449" i="8"/>
  <c r="O449" i="8"/>
  <c r="O772" i="8"/>
  <c r="P772" i="8"/>
  <c r="N490" i="8"/>
  <c r="P491" i="8"/>
  <c r="O491" i="8"/>
  <c r="N445" i="8"/>
  <c r="O557" i="8"/>
  <c r="P557" i="8"/>
  <c r="P405" i="8"/>
  <c r="O405" i="8"/>
  <c r="P391" i="8"/>
  <c r="O391" i="8"/>
  <c r="P377" i="8"/>
  <c r="O377" i="8"/>
  <c r="P366" i="8"/>
  <c r="O366" i="8"/>
  <c r="N663" i="8"/>
  <c r="P664" i="8"/>
  <c r="O664" i="8"/>
  <c r="O571" i="8"/>
  <c r="P571" i="8"/>
  <c r="O517" i="8"/>
  <c r="P517" i="8"/>
  <c r="P497" i="8"/>
  <c r="O497" i="8"/>
  <c r="O495" i="8"/>
  <c r="P495" i="8"/>
  <c r="N494" i="8"/>
  <c r="P418" i="8"/>
  <c r="O418" i="8"/>
  <c r="O355" i="8"/>
  <c r="P355" i="8"/>
  <c r="N353" i="8"/>
  <c r="P288" i="8"/>
  <c r="O288" i="8"/>
  <c r="N205" i="8"/>
  <c r="P206" i="8"/>
  <c r="O206" i="8"/>
  <c r="P196" i="8"/>
  <c r="O196" i="8"/>
  <c r="P185" i="8"/>
  <c r="O185" i="8"/>
  <c r="P169" i="8"/>
  <c r="O169" i="8"/>
  <c r="P151" i="8"/>
  <c r="O151" i="8"/>
  <c r="N129" i="8"/>
  <c r="P130" i="8"/>
  <c r="O130" i="8"/>
  <c r="O513" i="8"/>
  <c r="P513" i="8"/>
  <c r="O413" i="8"/>
  <c r="P413" i="8"/>
  <c r="O380" i="8"/>
  <c r="P380" i="8"/>
  <c r="O311" i="8"/>
  <c r="P311" i="8"/>
  <c r="N310" i="8"/>
  <c r="O296" i="8"/>
  <c r="N295" i="8"/>
  <c r="P296" i="8"/>
  <c r="O230" i="8"/>
  <c r="P230" i="8"/>
  <c r="O212" i="8"/>
  <c r="P212" i="8"/>
  <c r="P184" i="8"/>
  <c r="O184" i="8"/>
  <c r="N317" i="8"/>
  <c r="P318" i="8"/>
  <c r="O318" i="8"/>
  <c r="M233" i="8"/>
  <c r="N465" i="8"/>
  <c r="O371" i="8"/>
  <c r="P371" i="8"/>
  <c r="P324" i="8"/>
  <c r="O324" i="8"/>
  <c r="O102" i="8"/>
  <c r="P102" i="8"/>
  <c r="O82" i="8"/>
  <c r="P82" i="8"/>
  <c r="O349" i="8"/>
  <c r="P349" i="8"/>
  <c r="M326" i="8"/>
  <c r="O294" i="8"/>
  <c r="P294" i="8"/>
  <c r="P168" i="8"/>
  <c r="O168" i="8"/>
  <c r="O153" i="8"/>
  <c r="P153" i="8"/>
  <c r="O136" i="8"/>
  <c r="P136" i="8"/>
  <c r="O115" i="8"/>
  <c r="N114" i="8"/>
  <c r="P115" i="8"/>
  <c r="O73" i="8"/>
  <c r="P73" i="8"/>
  <c r="N51" i="8"/>
  <c r="P52" i="8"/>
  <c r="O52" i="8"/>
  <c r="P13" i="8"/>
  <c r="O13" i="8"/>
  <c r="M218" i="8"/>
  <c r="O139" i="8"/>
  <c r="P139" i="8"/>
  <c r="O118" i="8"/>
  <c r="P118" i="8"/>
  <c r="O112" i="8"/>
  <c r="P112" i="8"/>
  <c r="P91" i="8"/>
  <c r="O91" i="8"/>
  <c r="P62" i="8"/>
  <c r="O62" i="8"/>
  <c r="N277" i="8"/>
  <c r="P278" i="8"/>
  <c r="O278" i="8"/>
  <c r="P269" i="8"/>
  <c r="O269" i="8"/>
  <c r="N99" i="8"/>
  <c r="N123" i="8"/>
  <c r="N147" i="8"/>
  <c r="N88" i="8"/>
  <c r="K1771" i="2"/>
  <c r="K1772" i="2" s="1"/>
  <c r="F937" i="1"/>
  <c r="Q937" i="1" s="1"/>
  <c r="J385" i="7"/>
  <c r="J439" i="7" s="1"/>
  <c r="J493" i="7" s="1"/>
  <c r="J548" i="7" s="1"/>
  <c r="J602" i="7" s="1"/>
  <c r="F914" i="1"/>
  <c r="Q914" i="1" s="1"/>
  <c r="K609" i="2"/>
  <c r="K1786" i="2"/>
  <c r="K1787" i="2"/>
  <c r="F920" i="1"/>
  <c r="Q920" i="1" s="1"/>
  <c r="K1720" i="2"/>
  <c r="F919" i="1" s="1"/>
  <c r="Q919" i="1" s="1"/>
  <c r="K587" i="2"/>
  <c r="K508" i="2"/>
  <c r="K501" i="2"/>
  <c r="K502" i="2"/>
  <c r="K509" i="2"/>
  <c r="R48" i="1"/>
  <c r="O925" i="8" l="1"/>
  <c r="M138" i="8"/>
  <c r="O7" i="8"/>
  <c r="H373" i="8"/>
  <c r="N373" i="8" s="1"/>
  <c r="O373" i="8" s="1"/>
  <c r="L931" i="8"/>
  <c r="Q931" i="8"/>
  <c r="G931" i="8"/>
  <c r="K1790" i="2"/>
  <c r="L928" i="8"/>
  <c r="G928" i="8"/>
  <c r="M444" i="8"/>
  <c r="P595" i="8"/>
  <c r="O362" i="8"/>
  <c r="O751" i="8"/>
  <c r="Q929" i="8"/>
  <c r="L929" i="8"/>
  <c r="G929" i="8"/>
  <c r="M937" i="8"/>
  <c r="H937" i="8"/>
  <c r="N937" i="8" s="1"/>
  <c r="O480" i="8"/>
  <c r="O939" i="8"/>
  <c r="P915" i="8"/>
  <c r="O915" i="8"/>
  <c r="Q932" i="8"/>
  <c r="L932" i="8"/>
  <c r="G932" i="8"/>
  <c r="F930" i="1"/>
  <c r="Q930" i="1" s="1"/>
  <c r="M489" i="8"/>
  <c r="M532" i="8"/>
  <c r="P692" i="8"/>
  <c r="O692" i="8"/>
  <c r="N766" i="8"/>
  <c r="O766" i="8" s="1"/>
  <c r="M913" i="8"/>
  <c r="P490" i="8"/>
  <c r="O490" i="8"/>
  <c r="N489" i="8"/>
  <c r="P832" i="8"/>
  <c r="O832" i="8"/>
  <c r="P871" i="8"/>
  <c r="O871" i="8"/>
  <c r="N870" i="8"/>
  <c r="P606" i="8"/>
  <c r="O606" i="8"/>
  <c r="P807" i="8"/>
  <c r="O807" i="8"/>
  <c r="O218" i="8"/>
  <c r="P218" i="8"/>
  <c r="P239" i="8"/>
  <c r="O239" i="8"/>
  <c r="O172" i="8"/>
  <c r="N171" i="8"/>
  <c r="P172" i="8"/>
  <c r="P566" i="8"/>
  <c r="O566" i="8"/>
  <c r="M214" i="8"/>
  <c r="P310" i="8"/>
  <c r="O310" i="8"/>
  <c r="P445" i="8"/>
  <c r="O445" i="8"/>
  <c r="N444" i="8"/>
  <c r="P562" i="8"/>
  <c r="O562" i="8"/>
  <c r="P758" i="8"/>
  <c r="O758" i="8"/>
  <c r="P267" i="8"/>
  <c r="O267" i="8"/>
  <c r="P138" i="8"/>
  <c r="O138" i="8"/>
  <c r="P389" i="8"/>
  <c r="O389" i="8"/>
  <c r="P142" i="8"/>
  <c r="O142" i="8"/>
  <c r="P536" i="8"/>
  <c r="O536" i="8"/>
  <c r="O291" i="8"/>
  <c r="N290" i="8"/>
  <c r="P291" i="8"/>
  <c r="O248" i="8"/>
  <c r="N247" i="8"/>
  <c r="P248" i="8"/>
  <c r="P397" i="8"/>
  <c r="O397" i="8"/>
  <c r="O357" i="8"/>
  <c r="P357" i="8"/>
  <c r="P897" i="8"/>
  <c r="O897" i="8"/>
  <c r="P99" i="8"/>
  <c r="O99" i="8"/>
  <c r="O51" i="8"/>
  <c r="P51" i="8"/>
  <c r="O114" i="8"/>
  <c r="P114" i="8"/>
  <c r="P353" i="8"/>
  <c r="O353" i="8"/>
  <c r="P663" i="8"/>
  <c r="O663" i="8"/>
  <c r="N662" i="8"/>
  <c r="P667" i="8"/>
  <c r="O667" i="8"/>
  <c r="O519" i="8"/>
  <c r="P519" i="8"/>
  <c r="O724" i="8"/>
  <c r="P724" i="8"/>
  <c r="P795" i="8"/>
  <c r="O795" i="8"/>
  <c r="O822" i="8"/>
  <c r="P822" i="8"/>
  <c r="P921" i="8"/>
  <c r="O921" i="8"/>
  <c r="P10" i="8"/>
  <c r="O10" i="8"/>
  <c r="N214" i="8"/>
  <c r="P197" i="8"/>
  <c r="O197" i="8"/>
  <c r="O382" i="8"/>
  <c r="P382" i="8"/>
  <c r="P866" i="8"/>
  <c r="O866" i="8"/>
  <c r="P916" i="8"/>
  <c r="O916" i="8"/>
  <c r="O120" i="8"/>
  <c r="P120" i="8"/>
  <c r="P154" i="8"/>
  <c r="O154" i="8"/>
  <c r="P326" i="8"/>
  <c r="O326" i="8"/>
  <c r="N95" i="8"/>
  <c r="O233" i="8"/>
  <c r="P233" i="8"/>
  <c r="P432" i="8"/>
  <c r="O432" i="8"/>
  <c r="P425" i="8"/>
  <c r="O425" i="8"/>
  <c r="N6" i="8"/>
  <c r="P21" i="8"/>
  <c r="O21" i="8"/>
  <c r="P273" i="8"/>
  <c r="O273" i="8"/>
  <c r="N532" i="8"/>
  <c r="P147" i="8"/>
  <c r="O147" i="8"/>
  <c r="P129" i="8"/>
  <c r="O129" i="8"/>
  <c r="P580" i="8"/>
  <c r="O580" i="8"/>
  <c r="P784" i="8"/>
  <c r="O784" i="8"/>
  <c r="P701" i="8"/>
  <c r="O701" i="8"/>
  <c r="P243" i="8"/>
  <c r="O243" i="8"/>
  <c r="P649" i="8"/>
  <c r="O649" i="8"/>
  <c r="P920" i="8"/>
  <c r="O920" i="8"/>
  <c r="P576" i="8"/>
  <c r="N575" i="8"/>
  <c r="O576" i="8"/>
  <c r="P910" i="8"/>
  <c r="N909" i="8"/>
  <c r="O910" i="8"/>
  <c r="O158" i="8"/>
  <c r="P158" i="8"/>
  <c r="O450" i="8"/>
  <c r="P450" i="8"/>
  <c r="P653" i="8"/>
  <c r="O653" i="8"/>
  <c r="P791" i="8"/>
  <c r="O791" i="8"/>
  <c r="P123" i="8"/>
  <c r="O123" i="8"/>
  <c r="O828" i="8"/>
  <c r="P828" i="8"/>
  <c r="O840" i="8"/>
  <c r="P840" i="8"/>
  <c r="O175" i="8"/>
  <c r="P175" i="8"/>
  <c r="O407" i="8"/>
  <c r="N406" i="8"/>
  <c r="P407" i="8"/>
  <c r="P476" i="8"/>
  <c r="O476" i="8"/>
  <c r="P917" i="8"/>
  <c r="O917" i="8"/>
  <c r="P252" i="8"/>
  <c r="O252" i="8"/>
  <c r="P610" i="8"/>
  <c r="O610" i="8"/>
  <c r="O346" i="8"/>
  <c r="P346" i="8"/>
  <c r="P437" i="8"/>
  <c r="O437" i="8"/>
  <c r="P410" i="8"/>
  <c r="O410" i="8"/>
  <c r="P717" i="8"/>
  <c r="O717" i="8"/>
  <c r="P281" i="8"/>
  <c r="O281" i="8"/>
  <c r="P88" i="8"/>
  <c r="O88" i="8"/>
  <c r="P277" i="8"/>
  <c r="O277" i="8"/>
  <c r="P465" i="8"/>
  <c r="O465" i="8"/>
  <c r="O317" i="8"/>
  <c r="P317" i="8"/>
  <c r="P295" i="8"/>
  <c r="O295" i="8"/>
  <c r="P205" i="8"/>
  <c r="O205" i="8"/>
  <c r="P494" i="8"/>
  <c r="O494" i="8"/>
  <c r="P620" i="8"/>
  <c r="O620" i="8"/>
  <c r="N619" i="8"/>
  <c r="P737" i="8"/>
  <c r="O737" i="8"/>
  <c r="P697" i="8"/>
  <c r="N696" i="8"/>
  <c r="O697" i="8"/>
  <c r="O688" i="8"/>
  <c r="P688" i="8"/>
  <c r="P803" i="8"/>
  <c r="O803" i="8"/>
  <c r="N802" i="8"/>
  <c r="P875" i="8"/>
  <c r="O875" i="8"/>
  <c r="O728" i="8"/>
  <c r="P728" i="8"/>
  <c r="O933" i="8"/>
  <c r="P933" i="8"/>
  <c r="P837" i="8"/>
  <c r="N836" i="8"/>
  <c r="O837" i="8"/>
  <c r="P558" i="8"/>
  <c r="O558" i="8"/>
  <c r="P681" i="8"/>
  <c r="O681" i="8"/>
  <c r="O890" i="8"/>
  <c r="P890" i="8"/>
  <c r="O733" i="8"/>
  <c r="N732" i="8"/>
  <c r="P733" i="8"/>
  <c r="P201" i="8"/>
  <c r="O201" i="8"/>
  <c r="P162" i="8"/>
  <c r="O162" i="8"/>
  <c r="N913" i="8"/>
  <c r="P190" i="8"/>
  <c r="O190" i="8"/>
  <c r="P902" i="8"/>
  <c r="O902" i="8"/>
  <c r="M870" i="8"/>
  <c r="J656" i="7"/>
  <c r="J711" i="7" s="1"/>
  <c r="J766" i="7"/>
  <c r="K512" i="2"/>
  <c r="K505" i="2"/>
  <c r="K1560" i="2"/>
  <c r="K1561" i="2" s="1"/>
  <c r="I1565" i="2" s="1"/>
  <c r="K1565" i="2" s="1"/>
  <c r="K1566" i="2" s="1"/>
  <c r="H1569" i="2" s="1"/>
  <c r="K1569" i="2" s="1"/>
  <c r="K1555" i="2"/>
  <c r="P373" i="8" l="1"/>
  <c r="M929" i="8"/>
  <c r="H929" i="8"/>
  <c r="N929" i="8" s="1"/>
  <c r="Q936" i="8"/>
  <c r="L936" i="8"/>
  <c r="L934" i="8" s="1"/>
  <c r="G936" i="8"/>
  <c r="H931" i="8"/>
  <c r="N931" i="8" s="1"/>
  <c r="M931" i="8"/>
  <c r="F936" i="1"/>
  <c r="Q936" i="1" s="1"/>
  <c r="H928" i="8"/>
  <c r="N928" i="8" s="1"/>
  <c r="M928" i="8"/>
  <c r="Q930" i="8"/>
  <c r="G930" i="8"/>
  <c r="L930" i="8"/>
  <c r="L927" i="8" s="1"/>
  <c r="M932" i="8"/>
  <c r="H932" i="8"/>
  <c r="N932" i="8" s="1"/>
  <c r="O937" i="8"/>
  <c r="P937" i="8"/>
  <c r="P766" i="8"/>
  <c r="P913" i="8"/>
  <c r="O913" i="8"/>
  <c r="P406" i="8"/>
  <c r="O406" i="8"/>
  <c r="P575" i="8"/>
  <c r="O575" i="8"/>
  <c r="P444" i="8"/>
  <c r="O444" i="8"/>
  <c r="O619" i="8"/>
  <c r="P619" i="8"/>
  <c r="P489" i="8"/>
  <c r="O489" i="8"/>
  <c r="P732" i="8"/>
  <c r="O732" i="8"/>
  <c r="P532" i="8"/>
  <c r="O532" i="8"/>
  <c r="P95" i="8"/>
  <c r="O95" i="8"/>
  <c r="P662" i="8"/>
  <c r="O662" i="8"/>
  <c r="P290" i="8"/>
  <c r="O290" i="8"/>
  <c r="P171" i="8"/>
  <c r="O171" i="8"/>
  <c r="O870" i="8"/>
  <c r="P870" i="8"/>
  <c r="O696" i="8"/>
  <c r="P696" i="8"/>
  <c r="O909" i="8"/>
  <c r="P909" i="8"/>
  <c r="O836" i="8"/>
  <c r="P836" i="8"/>
  <c r="P802" i="8"/>
  <c r="O802" i="8"/>
  <c r="P6" i="8"/>
  <c r="O6" i="8"/>
  <c r="O214" i="8"/>
  <c r="P214" i="8"/>
  <c r="P247" i="8"/>
  <c r="O247" i="8"/>
  <c r="J820" i="7"/>
  <c r="J874" i="7" s="1"/>
  <c r="J928" i="7" s="1"/>
  <c r="J982" i="7" s="1"/>
  <c r="K1570" i="2"/>
  <c r="L908" i="8" l="1"/>
  <c r="M930" i="8"/>
  <c r="M927" i="8" s="1"/>
  <c r="H930" i="8"/>
  <c r="N930" i="8" s="1"/>
  <c r="N927" i="8" s="1"/>
  <c r="M936" i="8"/>
  <c r="M934" i="8" s="1"/>
  <c r="H936" i="8"/>
  <c r="N936" i="8" s="1"/>
  <c r="O931" i="8"/>
  <c r="P931" i="8"/>
  <c r="P928" i="8"/>
  <c r="O928" i="8"/>
  <c r="O929" i="8"/>
  <c r="P929" i="8"/>
  <c r="P932" i="8"/>
  <c r="O932" i="8"/>
  <c r="J1036" i="7"/>
  <c r="J1091" i="7" s="1"/>
  <c r="J1146" i="7"/>
  <c r="J1200" i="7" s="1"/>
  <c r="K930" i="2"/>
  <c r="K931" i="2" s="1"/>
  <c r="I934" i="2" s="1"/>
  <c r="K934" i="2" s="1"/>
  <c r="K935" i="2" s="1"/>
  <c r="K933" i="2"/>
  <c r="K925" i="2"/>
  <c r="K926" i="2" s="1"/>
  <c r="K917" i="2"/>
  <c r="K918" i="2" s="1"/>
  <c r="K913" i="2"/>
  <c r="K914" i="2" s="1"/>
  <c r="K808" i="2"/>
  <c r="K809" i="2" s="1"/>
  <c r="K804" i="2"/>
  <c r="K805" i="2" s="1"/>
  <c r="K799" i="2"/>
  <c r="K800" i="2" s="1"/>
  <c r="K789" i="2"/>
  <c r="K790" i="2" s="1"/>
  <c r="K542" i="2"/>
  <c r="K543" i="2" s="1"/>
  <c r="K537" i="2"/>
  <c r="K538" i="2" s="1"/>
  <c r="K533" i="2"/>
  <c r="K534" i="2" s="1"/>
  <c r="M908" i="8" l="1"/>
  <c r="O936" i="8"/>
  <c r="P936" i="8"/>
  <c r="N934" i="8"/>
  <c r="N908" i="8" s="1"/>
  <c r="O927" i="8"/>
  <c r="P927" i="8"/>
  <c r="P930" i="8"/>
  <c r="O930" i="8"/>
  <c r="J1254" i="7"/>
  <c r="J1308" i="7" s="1"/>
  <c r="J1362" i="7" s="1"/>
  <c r="K407" i="2"/>
  <c r="P908" i="8" l="1"/>
  <c r="O908" i="8"/>
  <c r="P934" i="8"/>
  <c r="O934" i="8"/>
  <c r="J1416" i="7"/>
  <c r="J1471" i="7" s="1"/>
  <c r="J1526" i="7"/>
  <c r="K408" i="2"/>
  <c r="K403" i="2"/>
  <c r="K404" i="2" s="1"/>
  <c r="K399" i="2"/>
  <c r="K400" i="2" s="1"/>
  <c r="K394" i="2"/>
  <c r="K395" i="2" s="1"/>
  <c r="K390" i="2"/>
  <c r="K391" i="2" s="1"/>
  <c r="J1580" i="7" l="1"/>
  <c r="J1634" i="7" s="1"/>
  <c r="J1688" i="7" s="1"/>
  <c r="J1742" i="7" s="1"/>
  <c r="K189" i="2"/>
  <c r="K190" i="2" s="1"/>
  <c r="J1796" i="7" l="1"/>
  <c r="J1851" i="7" s="1"/>
  <c r="J1906" i="7"/>
  <c r="J1960" i="7" s="1"/>
  <c r="K56" i="2"/>
  <c r="K1588" i="2"/>
  <c r="I1644" i="2"/>
  <c r="K1644" i="2" s="1"/>
  <c r="K1645" i="2" s="1"/>
  <c r="I1647" i="2"/>
  <c r="K1647" i="2" s="1"/>
  <c r="K1648" i="2" s="1"/>
  <c r="I1650" i="2"/>
  <c r="K1650" i="2" s="1"/>
  <c r="K1651" i="2" s="1"/>
  <c r="K1653" i="2"/>
  <c r="K1654" i="2" s="1"/>
  <c r="J1676" i="2"/>
  <c r="K1676" i="2" s="1"/>
  <c r="I1675" i="2"/>
  <c r="H1675" i="2"/>
  <c r="I1674" i="2"/>
  <c r="H1674" i="2"/>
  <c r="J1673" i="2"/>
  <c r="K1673" i="2" s="1"/>
  <c r="J1666" i="2"/>
  <c r="K1666" i="2" s="1"/>
  <c r="I1665" i="2"/>
  <c r="H1665" i="2"/>
  <c r="I1664" i="2"/>
  <c r="H1664" i="2"/>
  <c r="J1663" i="2"/>
  <c r="K1663" i="2" s="1"/>
  <c r="K1670" i="2"/>
  <c r="K1671" i="2" s="1"/>
  <c r="K1660" i="2"/>
  <c r="K1656" i="2"/>
  <c r="K1657" i="2" s="1"/>
  <c r="K1640" i="2"/>
  <c r="K1641" i="2" s="1"/>
  <c r="K1632" i="2"/>
  <c r="K1633" i="2" s="1"/>
  <c r="I1625" i="2"/>
  <c r="K1625" i="2" s="1"/>
  <c r="J1624" i="2"/>
  <c r="K1624" i="2" s="1"/>
  <c r="K1623" i="2"/>
  <c r="K1622" i="2"/>
  <c r="K1618" i="2"/>
  <c r="K1605" i="2"/>
  <c r="K1604" i="2"/>
  <c r="K1603" i="2"/>
  <c r="K981" i="2"/>
  <c r="K980" i="2"/>
  <c r="K979" i="2"/>
  <c r="I991" i="2"/>
  <c r="K991" i="2" s="1"/>
  <c r="J990" i="2"/>
  <c r="K990" i="2" s="1"/>
  <c r="K989" i="2"/>
  <c r="K988" i="2"/>
  <c r="F373" i="1"/>
  <c r="K882" i="2"/>
  <c r="K883" i="2" s="1"/>
  <c r="K879" i="2"/>
  <c r="K880" i="2" s="1"/>
  <c r="F342" i="1"/>
  <c r="K864" i="2"/>
  <c r="K863" i="2"/>
  <c r="K862" i="2"/>
  <c r="I835" i="2"/>
  <c r="K835" i="2" s="1"/>
  <c r="J834" i="2"/>
  <c r="K834" i="2" s="1"/>
  <c r="K833" i="2"/>
  <c r="K832" i="2"/>
  <c r="K828" i="2"/>
  <c r="K470" i="2"/>
  <c r="K471" i="2" s="1"/>
  <c r="K467" i="2"/>
  <c r="K468" i="2" s="1"/>
  <c r="F142" i="1"/>
  <c r="I441" i="2"/>
  <c r="K441" i="2" s="1"/>
  <c r="J440" i="2"/>
  <c r="K440" i="2" s="1"/>
  <c r="K439" i="2"/>
  <c r="K438" i="2"/>
  <c r="K434" i="2"/>
  <c r="F138" i="1"/>
  <c r="K459" i="2"/>
  <c r="K458" i="2"/>
  <c r="K457" i="2"/>
  <c r="J300" i="2"/>
  <c r="K300" i="2" s="1"/>
  <c r="I299" i="2"/>
  <c r="H299" i="2"/>
  <c r="I298" i="2"/>
  <c r="H298" i="2"/>
  <c r="J297" i="2"/>
  <c r="K297" i="2" s="1"/>
  <c r="J292" i="2"/>
  <c r="K292" i="2" s="1"/>
  <c r="I291" i="2"/>
  <c r="H291" i="2"/>
  <c r="I290" i="2"/>
  <c r="H290" i="2"/>
  <c r="J289" i="2"/>
  <c r="K289" i="2" s="1"/>
  <c r="I282" i="2"/>
  <c r="K282" i="2" s="1"/>
  <c r="I279" i="2"/>
  <c r="K279" i="2" s="1"/>
  <c r="K280" i="2" s="1"/>
  <c r="I251" i="2"/>
  <c r="K251" i="2" s="1"/>
  <c r="J250" i="2"/>
  <c r="K250" i="2" s="1"/>
  <c r="K270" i="2"/>
  <c r="K271" i="2" s="1"/>
  <c r="K273" i="2"/>
  <c r="K274" i="2" s="1"/>
  <c r="K276" i="2"/>
  <c r="K277" i="2" s="1"/>
  <c r="K265" i="2"/>
  <c r="K266" i="2" s="1"/>
  <c r="K261" i="2"/>
  <c r="K262" i="2" s="1"/>
  <c r="I257" i="2"/>
  <c r="K257" i="2" s="1"/>
  <c r="F72" i="1"/>
  <c r="I243" i="2"/>
  <c r="H243" i="2"/>
  <c r="K215" i="2"/>
  <c r="K232" i="2"/>
  <c r="K231" i="2"/>
  <c r="K230" i="2"/>
  <c r="N36" i="1"/>
  <c r="K102" i="2"/>
  <c r="K101" i="2"/>
  <c r="K114" i="2"/>
  <c r="K113" i="2"/>
  <c r="K115" i="2"/>
  <c r="K100" i="2"/>
  <c r="K235" i="2" l="1"/>
  <c r="I60" i="2"/>
  <c r="K60" i="2" s="1"/>
  <c r="K57" i="2"/>
  <c r="F75" i="1"/>
  <c r="F80" i="1"/>
  <c r="F80" i="8"/>
  <c r="K283" i="2"/>
  <c r="F81" i="8"/>
  <c r="F78" i="1"/>
  <c r="F337" i="1"/>
  <c r="F337" i="8"/>
  <c r="L71" i="8"/>
  <c r="G71" i="8"/>
  <c r="F79" i="1"/>
  <c r="F144" i="1"/>
  <c r="F144" i="8"/>
  <c r="F77" i="1"/>
  <c r="F344" i="1"/>
  <c r="F344" i="8"/>
  <c r="F345" i="1"/>
  <c r="J2014" i="7"/>
  <c r="J2068" i="7" s="1"/>
  <c r="J2122" i="7" s="1"/>
  <c r="K1674" i="2"/>
  <c r="K1664" i="2"/>
  <c r="K1675" i="2"/>
  <c r="K1665" i="2"/>
  <c r="K1608" i="2"/>
  <c r="K1626" i="2"/>
  <c r="K867" i="2"/>
  <c r="K984" i="2"/>
  <c r="K992" i="2"/>
  <c r="K836" i="2"/>
  <c r="K442" i="2"/>
  <c r="K462" i="2"/>
  <c r="K299" i="2"/>
  <c r="K298" i="2"/>
  <c r="K291" i="2"/>
  <c r="K290" i="2"/>
  <c r="K252" i="2"/>
  <c r="F81" i="1"/>
  <c r="K243" i="2"/>
  <c r="K244" i="2" s="1"/>
  <c r="H64" i="2" l="1"/>
  <c r="K64" i="2" s="1"/>
  <c r="K65" i="2" s="1"/>
  <c r="K61" i="2"/>
  <c r="F340" i="1"/>
  <c r="F340" i="8"/>
  <c r="G345" i="8"/>
  <c r="L345" i="8"/>
  <c r="G79" i="8"/>
  <c r="L79" i="8"/>
  <c r="G81" i="8"/>
  <c r="L81" i="8"/>
  <c r="G78" i="8"/>
  <c r="L78" i="8"/>
  <c r="L344" i="8"/>
  <c r="G344" i="8"/>
  <c r="H71" i="8"/>
  <c r="N71" i="8" s="1"/>
  <c r="M71" i="8"/>
  <c r="L80" i="8"/>
  <c r="G80" i="8"/>
  <c r="F68" i="1"/>
  <c r="F375" i="1"/>
  <c r="F375" i="8"/>
  <c r="F141" i="1"/>
  <c r="F141" i="8"/>
  <c r="F140" i="1"/>
  <c r="F140" i="8"/>
  <c r="L77" i="8"/>
  <c r="G77" i="8"/>
  <c r="L337" i="8"/>
  <c r="G337" i="8"/>
  <c r="L75" i="8"/>
  <c r="G75" i="8"/>
  <c r="F376" i="1"/>
  <c r="F376" i="8"/>
  <c r="G144" i="8"/>
  <c r="L144" i="8"/>
  <c r="F70" i="1"/>
  <c r="F338" i="1"/>
  <c r="F338" i="8"/>
  <c r="J2176" i="7"/>
  <c r="J2231" i="7" s="1"/>
  <c r="J2286" i="7"/>
  <c r="J2340" i="7" s="1"/>
  <c r="K1677" i="2"/>
  <c r="K1668" i="2"/>
  <c r="K294" i="2"/>
  <c r="K302" i="2"/>
  <c r="J160" i="2"/>
  <c r="K160" i="2" s="1"/>
  <c r="I159" i="2"/>
  <c r="H159" i="2"/>
  <c r="I158" i="2"/>
  <c r="H158" i="2"/>
  <c r="J157" i="2"/>
  <c r="K157" i="2" s="1"/>
  <c r="J167" i="2"/>
  <c r="K167" i="2" s="1"/>
  <c r="H165" i="2"/>
  <c r="I165" i="2"/>
  <c r="I166" i="2"/>
  <c r="H166" i="2"/>
  <c r="J164" i="2"/>
  <c r="K164" i="2" s="1"/>
  <c r="I151" i="2"/>
  <c r="K151" i="2" s="1"/>
  <c r="K152" i="2" s="1"/>
  <c r="I148" i="2"/>
  <c r="K148" i="2" s="1"/>
  <c r="K149" i="2" s="1"/>
  <c r="I145" i="2"/>
  <c r="K145" i="2" s="1"/>
  <c r="K146" i="2" s="1"/>
  <c r="I142" i="2"/>
  <c r="K142" i="2" s="1"/>
  <c r="K143" i="2" s="1"/>
  <c r="I139" i="2"/>
  <c r="K139" i="2" s="1"/>
  <c r="K140" i="2" s="1"/>
  <c r="K135" i="2"/>
  <c r="K132" i="2"/>
  <c r="F35" i="1"/>
  <c r="K352" i="1"/>
  <c r="K351" i="1"/>
  <c r="K350" i="1"/>
  <c r="K349" i="1"/>
  <c r="K348" i="1"/>
  <c r="K347" i="1"/>
  <c r="K324" i="1"/>
  <c r="K323" i="1"/>
  <c r="K322" i="1"/>
  <c r="K320" i="1"/>
  <c r="K319" i="1"/>
  <c r="K318" i="1"/>
  <c r="K316" i="1"/>
  <c r="K315" i="1"/>
  <c r="K314" i="1"/>
  <c r="K313" i="1"/>
  <c r="K312" i="1"/>
  <c r="K311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4" i="1"/>
  <c r="K293" i="1"/>
  <c r="K291" i="1" s="1"/>
  <c r="K292" i="1"/>
  <c r="K289" i="1"/>
  <c r="K288" i="1"/>
  <c r="K287" i="1"/>
  <c r="K286" i="1"/>
  <c r="K285" i="1"/>
  <c r="K284" i="1"/>
  <c r="K283" i="1"/>
  <c r="K282" i="1"/>
  <c r="K280" i="1"/>
  <c r="K279" i="1"/>
  <c r="K278" i="1"/>
  <c r="K276" i="1"/>
  <c r="K275" i="1"/>
  <c r="K274" i="1"/>
  <c r="K272" i="1"/>
  <c r="K271" i="1"/>
  <c r="K270" i="1"/>
  <c r="K269" i="1"/>
  <c r="K268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1" i="1"/>
  <c r="K250" i="1"/>
  <c r="K249" i="1"/>
  <c r="K246" i="1"/>
  <c r="K245" i="1"/>
  <c r="K244" i="1"/>
  <c r="K242" i="1"/>
  <c r="K241" i="1"/>
  <c r="K240" i="1"/>
  <c r="K238" i="1"/>
  <c r="K237" i="1"/>
  <c r="K236" i="1"/>
  <c r="K235" i="1"/>
  <c r="K234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7" i="1"/>
  <c r="K216" i="1"/>
  <c r="K213" i="1"/>
  <c r="K212" i="1"/>
  <c r="K211" i="1"/>
  <c r="K210" i="1"/>
  <c r="K209" i="1"/>
  <c r="K208" i="1"/>
  <c r="K207" i="1"/>
  <c r="K206" i="1"/>
  <c r="K204" i="1"/>
  <c r="K203" i="1"/>
  <c r="K202" i="1"/>
  <c r="K200" i="1"/>
  <c r="K199" i="1"/>
  <c r="K198" i="1"/>
  <c r="K196" i="1"/>
  <c r="K195" i="1"/>
  <c r="K194" i="1"/>
  <c r="K193" i="1"/>
  <c r="K192" i="1"/>
  <c r="K191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4" i="1"/>
  <c r="K173" i="1"/>
  <c r="K170" i="1"/>
  <c r="K169" i="1"/>
  <c r="K168" i="1"/>
  <c r="K167" i="1"/>
  <c r="K166" i="1"/>
  <c r="K165" i="1"/>
  <c r="K164" i="1"/>
  <c r="K163" i="1"/>
  <c r="K161" i="1"/>
  <c r="K160" i="1"/>
  <c r="K159" i="1"/>
  <c r="K157" i="1"/>
  <c r="K156" i="1"/>
  <c r="K155" i="1"/>
  <c r="K153" i="1"/>
  <c r="K152" i="1"/>
  <c r="K151" i="1"/>
  <c r="K150" i="1"/>
  <c r="K149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1" i="1"/>
  <c r="K130" i="1"/>
  <c r="K127" i="1"/>
  <c r="K126" i="1"/>
  <c r="K125" i="1"/>
  <c r="K124" i="1"/>
  <c r="K122" i="1"/>
  <c r="K121" i="1"/>
  <c r="K119" i="1"/>
  <c r="K118" i="1"/>
  <c r="K117" i="1"/>
  <c r="K116" i="1"/>
  <c r="K115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8" i="1"/>
  <c r="K97" i="1"/>
  <c r="K94" i="1"/>
  <c r="K93" i="1"/>
  <c r="K92" i="1"/>
  <c r="K91" i="1"/>
  <c r="K90" i="1"/>
  <c r="K89" i="1"/>
  <c r="K87" i="1"/>
  <c r="K86" i="1"/>
  <c r="K85" i="1"/>
  <c r="K84" i="1"/>
  <c r="K82" i="1"/>
  <c r="K81" i="1"/>
  <c r="K80" i="1"/>
  <c r="K79" i="1"/>
  <c r="K78" i="1"/>
  <c r="K77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0" i="1"/>
  <c r="K59" i="1"/>
  <c r="K56" i="1"/>
  <c r="K55" i="1"/>
  <c r="K54" i="1"/>
  <c r="K53" i="1"/>
  <c r="K52" i="1"/>
  <c r="K50" i="1"/>
  <c r="K49" i="1"/>
  <c r="K48" i="1"/>
  <c r="K47" i="1"/>
  <c r="K45" i="1"/>
  <c r="K44" i="1"/>
  <c r="K43" i="1"/>
  <c r="K42" i="1"/>
  <c r="K41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L376" i="8" l="1"/>
  <c r="G376" i="8"/>
  <c r="H81" i="8"/>
  <c r="N81" i="8" s="1"/>
  <c r="M81" i="8"/>
  <c r="F39" i="1"/>
  <c r="G338" i="8"/>
  <c r="L338" i="8"/>
  <c r="M75" i="8"/>
  <c r="H75" i="8"/>
  <c r="N75" i="8" s="1"/>
  <c r="L141" i="8"/>
  <c r="G141" i="8"/>
  <c r="F41" i="1"/>
  <c r="M79" i="8"/>
  <c r="H79" i="8"/>
  <c r="N79" i="8" s="1"/>
  <c r="K58" i="1"/>
  <c r="F42" i="1"/>
  <c r="F86" i="1"/>
  <c r="F86" i="8"/>
  <c r="G70" i="8"/>
  <c r="L70" i="8"/>
  <c r="M337" i="8"/>
  <c r="H337" i="8"/>
  <c r="N337" i="8" s="1"/>
  <c r="L375" i="8"/>
  <c r="G375" i="8"/>
  <c r="M344" i="8"/>
  <c r="H344" i="8"/>
  <c r="N344" i="8" s="1"/>
  <c r="P71" i="8"/>
  <c r="O71" i="8"/>
  <c r="F43" i="1"/>
  <c r="F84" i="1"/>
  <c r="F84" i="8"/>
  <c r="H345" i="8"/>
  <c r="N345" i="8" s="1"/>
  <c r="M345" i="8"/>
  <c r="G140" i="8"/>
  <c r="L140" i="8"/>
  <c r="F44" i="1"/>
  <c r="M77" i="8"/>
  <c r="H77" i="8"/>
  <c r="N77" i="8" s="1"/>
  <c r="L68" i="8"/>
  <c r="G68" i="8"/>
  <c r="G340" i="8"/>
  <c r="L340" i="8"/>
  <c r="M80" i="8"/>
  <c r="H80" i="8"/>
  <c r="N80" i="8" s="1"/>
  <c r="F45" i="1"/>
  <c r="M144" i="8"/>
  <c r="H144" i="8"/>
  <c r="N144" i="8" s="1"/>
  <c r="L76" i="8"/>
  <c r="M78" i="8"/>
  <c r="H78" i="8"/>
  <c r="N78" i="8" s="1"/>
  <c r="J2394" i="7"/>
  <c r="J2448" i="7" s="1"/>
  <c r="J2502" i="7" s="1"/>
  <c r="J2556" i="7" s="1"/>
  <c r="J2611" i="7" s="1"/>
  <c r="K175" i="1"/>
  <c r="K103" i="2"/>
  <c r="K116" i="2"/>
  <c r="K158" i="2"/>
  <c r="K159" i="2"/>
  <c r="K165" i="2"/>
  <c r="K166" i="2"/>
  <c r="C42" i="6"/>
  <c r="C11" i="6"/>
  <c r="C12" i="6" s="1"/>
  <c r="L367" i="8" l="1"/>
  <c r="L361" i="8" s="1"/>
  <c r="L331" i="8"/>
  <c r="L325" i="8" s="1"/>
  <c r="L132" i="8"/>
  <c r="L128" i="8" s="1"/>
  <c r="M70" i="8"/>
  <c r="H70" i="8"/>
  <c r="N70" i="8" s="1"/>
  <c r="H338" i="8"/>
  <c r="N338" i="8" s="1"/>
  <c r="M338" i="8"/>
  <c r="L61" i="8"/>
  <c r="O344" i="8"/>
  <c r="P344" i="8"/>
  <c r="L86" i="8"/>
  <c r="G86" i="8"/>
  <c r="G39" i="8"/>
  <c r="L39" i="8"/>
  <c r="F33" i="1"/>
  <c r="L45" i="8"/>
  <c r="G45" i="8"/>
  <c r="P77" i="8"/>
  <c r="N76" i="8"/>
  <c r="O77" i="8"/>
  <c r="P144" i="8"/>
  <c r="O144" i="8"/>
  <c r="M76" i="8"/>
  <c r="G84" i="8"/>
  <c r="L84" i="8"/>
  <c r="M375" i="8"/>
  <c r="H375" i="8"/>
  <c r="N375" i="8" s="1"/>
  <c r="G42" i="8"/>
  <c r="L42" i="8"/>
  <c r="M141" i="8"/>
  <c r="H141" i="8"/>
  <c r="N141" i="8" s="1"/>
  <c r="L34" i="8"/>
  <c r="G34" i="8"/>
  <c r="O80" i="8"/>
  <c r="P80" i="8"/>
  <c r="L44" i="8"/>
  <c r="G44" i="8"/>
  <c r="O81" i="8"/>
  <c r="P81" i="8"/>
  <c r="M340" i="8"/>
  <c r="H340" i="8"/>
  <c r="N340" i="8" s="1"/>
  <c r="L41" i="8"/>
  <c r="G41" i="8"/>
  <c r="P78" i="8"/>
  <c r="O78" i="8"/>
  <c r="L43" i="8"/>
  <c r="G43" i="8"/>
  <c r="P337" i="8"/>
  <c r="O337" i="8"/>
  <c r="P75" i="8"/>
  <c r="O75" i="8"/>
  <c r="M376" i="8"/>
  <c r="H376" i="8"/>
  <c r="N376" i="8" s="1"/>
  <c r="H140" i="8"/>
  <c r="N140" i="8" s="1"/>
  <c r="M140" i="8"/>
  <c r="M68" i="8"/>
  <c r="H68" i="8"/>
  <c r="N68" i="8" s="1"/>
  <c r="O345" i="8"/>
  <c r="P345" i="8"/>
  <c r="P79" i="8"/>
  <c r="O79" i="8"/>
  <c r="J2666" i="7"/>
  <c r="J2720" i="7" s="1"/>
  <c r="J2774" i="7" s="1"/>
  <c r="J2828" i="7" s="1"/>
  <c r="J2882" i="7" s="1"/>
  <c r="K162" i="2"/>
  <c r="K169" i="2"/>
  <c r="J60" i="5"/>
  <c r="J114" i="5" s="1"/>
  <c r="J168" i="5" s="1"/>
  <c r="J222" i="5" s="1"/>
  <c r="J277" i="5" s="1"/>
  <c r="J332" i="5" s="1"/>
  <c r="J385" i="5" s="1"/>
  <c r="J982" i="5"/>
  <c r="J1036" i="5" s="1"/>
  <c r="J1091" i="5" s="1"/>
  <c r="J1146" i="5" s="1"/>
  <c r="J1200" i="5" s="1"/>
  <c r="J1254" i="5" s="1"/>
  <c r="J1308" i="5" s="1"/>
  <c r="J1362" i="5" s="1"/>
  <c r="J1416" i="5" s="1"/>
  <c r="J1471" i="5" s="1"/>
  <c r="J1526" i="5" s="1"/>
  <c r="J1580" i="5" s="1"/>
  <c r="J1634" i="5" s="1"/>
  <c r="J1688" i="5" s="1"/>
  <c r="J1742" i="5" s="1"/>
  <c r="J1796" i="5" s="1"/>
  <c r="J1851" i="5" s="1"/>
  <c r="J1906" i="5" s="1"/>
  <c r="J1960" i="5" s="1"/>
  <c r="J2014" i="5" s="1"/>
  <c r="J2068" i="5" s="1"/>
  <c r="J2122" i="5" s="1"/>
  <c r="J2176" i="5" s="1"/>
  <c r="J2231" i="5" s="1"/>
  <c r="J2286" i="5" s="1"/>
  <c r="J2340" i="5" s="1"/>
  <c r="J2394" i="5" s="1"/>
  <c r="J2448" i="5" s="1"/>
  <c r="J2502" i="5" s="1"/>
  <c r="J2556" i="5" s="1"/>
  <c r="J2611" i="5" s="1"/>
  <c r="J2666" i="5" s="1"/>
  <c r="J2720" i="5" s="1"/>
  <c r="J2774" i="5" s="1"/>
  <c r="J2828" i="5" s="1"/>
  <c r="J2882" i="5" s="1"/>
  <c r="J2936" i="5" s="1"/>
  <c r="J2991" i="5" s="1"/>
  <c r="J3046" i="5" s="1"/>
  <c r="J3100" i="5" s="1"/>
  <c r="J3154" i="5" s="1"/>
  <c r="J3208" i="5" s="1"/>
  <c r="J3262" i="5" s="1"/>
  <c r="J3316" i="5" s="1"/>
  <c r="J3371" i="5" s="1"/>
  <c r="J3426" i="5" s="1"/>
  <c r="J3480" i="5" s="1"/>
  <c r="J3534" i="5" s="1"/>
  <c r="J3588" i="5" s="1"/>
  <c r="J3642" i="5" s="1"/>
  <c r="J3696" i="5" s="1"/>
  <c r="J3751" i="5" s="1"/>
  <c r="J3806" i="5" s="1"/>
  <c r="J3861" i="5" s="1"/>
  <c r="J493" i="5"/>
  <c r="J548" i="5" s="1"/>
  <c r="J602" i="5" s="1"/>
  <c r="J656" i="5" s="1"/>
  <c r="J711" i="5" s="1"/>
  <c r="J766" i="5" s="1"/>
  <c r="J820" i="5" s="1"/>
  <c r="J874" i="5" s="1"/>
  <c r="I622" i="2"/>
  <c r="K622" i="2" s="1"/>
  <c r="K623" i="2" s="1"/>
  <c r="L189" i="1" s="1"/>
  <c r="K398" i="2"/>
  <c r="H406" i="2" s="1"/>
  <c r="I1636" i="2"/>
  <c r="K1636" i="2" s="1"/>
  <c r="K1559" i="2"/>
  <c r="I1564" i="2" s="1"/>
  <c r="K1564" i="2" s="1"/>
  <c r="I1005" i="2"/>
  <c r="K1005" i="2" s="1"/>
  <c r="K1006" i="2" s="1"/>
  <c r="I876" i="2"/>
  <c r="K876" i="2" s="1"/>
  <c r="K877" i="2" s="1"/>
  <c r="I477" i="2"/>
  <c r="K477" i="2" s="1"/>
  <c r="I129" i="2"/>
  <c r="K129" i="2" s="1"/>
  <c r="K130" i="2" s="1"/>
  <c r="I1417" i="2"/>
  <c r="K1417" i="2" s="1"/>
  <c r="K929" i="2"/>
  <c r="K1376" i="2"/>
  <c r="K1377" i="2" s="1"/>
  <c r="K27" i="2"/>
  <c r="K28" i="2" s="1"/>
  <c r="C3" i="2"/>
  <c r="C2" i="2"/>
  <c r="O3" i="4"/>
  <c r="O1" i="4"/>
  <c r="J3" i="4"/>
  <c r="J2" i="4"/>
  <c r="O12" i="3"/>
  <c r="P12" i="3" s="1"/>
  <c r="P13" i="3" s="1"/>
  <c r="N24" i="3"/>
  <c r="P24" i="3" s="1"/>
  <c r="P16" i="3"/>
  <c r="N20" i="3"/>
  <c r="M20" i="3"/>
  <c r="P8" i="3"/>
  <c r="P9" i="3" s="1"/>
  <c r="L213" i="1"/>
  <c r="L212" i="1"/>
  <c r="L211" i="1"/>
  <c r="L210" i="1"/>
  <c r="L209" i="1"/>
  <c r="L208" i="1"/>
  <c r="L207" i="1"/>
  <c r="L206" i="1"/>
  <c r="L204" i="1"/>
  <c r="L203" i="1"/>
  <c r="L202" i="1"/>
  <c r="L200" i="1"/>
  <c r="L199" i="1"/>
  <c r="L198" i="1"/>
  <c r="L196" i="1"/>
  <c r="L195" i="1"/>
  <c r="L194" i="1"/>
  <c r="L193" i="1"/>
  <c r="L192" i="1"/>
  <c r="L191" i="1"/>
  <c r="L188" i="1"/>
  <c r="L187" i="1"/>
  <c r="L186" i="1"/>
  <c r="L170" i="1"/>
  <c r="L169" i="1"/>
  <c r="L168" i="1"/>
  <c r="L167" i="1"/>
  <c r="L166" i="1"/>
  <c r="L165" i="1"/>
  <c r="L164" i="1"/>
  <c r="L163" i="1"/>
  <c r="L161" i="1"/>
  <c r="L160" i="1"/>
  <c r="L159" i="1"/>
  <c r="L157" i="1"/>
  <c r="L156" i="1"/>
  <c r="L155" i="1"/>
  <c r="L153" i="1"/>
  <c r="L152" i="1"/>
  <c r="L151" i="1"/>
  <c r="L150" i="1"/>
  <c r="L149" i="1"/>
  <c r="L148" i="1"/>
  <c r="K148" i="1"/>
  <c r="L145" i="1"/>
  <c r="L144" i="1"/>
  <c r="L143" i="1"/>
  <c r="L127" i="1"/>
  <c r="L126" i="1"/>
  <c r="L125" i="1"/>
  <c r="L124" i="1"/>
  <c r="L122" i="1"/>
  <c r="L121" i="1"/>
  <c r="L119" i="1"/>
  <c r="L118" i="1"/>
  <c r="L117" i="1"/>
  <c r="L116" i="1"/>
  <c r="L115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8" i="1"/>
  <c r="L97" i="1"/>
  <c r="L94" i="1"/>
  <c r="L93" i="1"/>
  <c r="L92" i="1"/>
  <c r="L91" i="1"/>
  <c r="L90" i="1"/>
  <c r="L89" i="1"/>
  <c r="L87" i="1"/>
  <c r="L86" i="1"/>
  <c r="L85" i="1"/>
  <c r="L84" i="1"/>
  <c r="L82" i="1"/>
  <c r="L81" i="1"/>
  <c r="L80" i="1"/>
  <c r="L79" i="1"/>
  <c r="L78" i="1"/>
  <c r="L77" i="1"/>
  <c r="L75" i="1"/>
  <c r="L74" i="1"/>
  <c r="L69" i="1"/>
  <c r="L56" i="1"/>
  <c r="L55" i="1"/>
  <c r="L54" i="1"/>
  <c r="L53" i="1"/>
  <c r="L52" i="1"/>
  <c r="L48" i="1"/>
  <c r="L47" i="1"/>
  <c r="L45" i="1"/>
  <c r="L44" i="1"/>
  <c r="L43" i="1"/>
  <c r="L42" i="1"/>
  <c r="L41" i="1"/>
  <c r="L39" i="1"/>
  <c r="L38" i="1"/>
  <c r="L31" i="1"/>
  <c r="J1621" i="2"/>
  <c r="K1621" i="2" s="1"/>
  <c r="K1620" i="2"/>
  <c r="J1614" i="2"/>
  <c r="K1614" i="2" s="1"/>
  <c r="K1613" i="2"/>
  <c r="K1595" i="2"/>
  <c r="K1594" i="2"/>
  <c r="K1593" i="2"/>
  <c r="K1592" i="2"/>
  <c r="K1591" i="2"/>
  <c r="K1590" i="2"/>
  <c r="K1582" i="2"/>
  <c r="K1581" i="2"/>
  <c r="K1580" i="2"/>
  <c r="K1579" i="2"/>
  <c r="K1576" i="2"/>
  <c r="K1577" i="2" s="1"/>
  <c r="K1573" i="2"/>
  <c r="K1574" i="2" s="1"/>
  <c r="K1556" i="2"/>
  <c r="K1552" i="2"/>
  <c r="K1549" i="2"/>
  <c r="K1550" i="2" s="1"/>
  <c r="J1410" i="2"/>
  <c r="K1410" i="2" s="1"/>
  <c r="K1409" i="2"/>
  <c r="K1406" i="2"/>
  <c r="K1405" i="2"/>
  <c r="K1404" i="2"/>
  <c r="K1403" i="2"/>
  <c r="K1402" i="2"/>
  <c r="K1401" i="2"/>
  <c r="K1398" i="2"/>
  <c r="K1397" i="2"/>
  <c r="K1396" i="2"/>
  <c r="K1395" i="2"/>
  <c r="J1392" i="2"/>
  <c r="K1392" i="2" s="1"/>
  <c r="K1391" i="2"/>
  <c r="K1388" i="2"/>
  <c r="K1389" i="2" s="1"/>
  <c r="K1385" i="2"/>
  <c r="K1386" i="2" s="1"/>
  <c r="K1369" i="2"/>
  <c r="K1372" i="2"/>
  <c r="K1373" i="2" s="1"/>
  <c r="K1366" i="2"/>
  <c r="K1367" i="2" s="1"/>
  <c r="J987" i="2"/>
  <c r="K987" i="2" s="1"/>
  <c r="K986" i="2"/>
  <c r="K971" i="2"/>
  <c r="K970" i="2"/>
  <c r="K969" i="2"/>
  <c r="K968" i="2"/>
  <c r="K967" i="2"/>
  <c r="K966" i="2"/>
  <c r="K958" i="2"/>
  <c r="K957" i="2"/>
  <c r="K956" i="2"/>
  <c r="K955" i="2"/>
  <c r="K920" i="2"/>
  <c r="K922" i="2" s="1"/>
  <c r="K792" i="2"/>
  <c r="J948" i="2"/>
  <c r="K948" i="2" s="1"/>
  <c r="K947" i="2"/>
  <c r="K944" i="2"/>
  <c r="K945" i="2" s="1"/>
  <c r="K941" i="2"/>
  <c r="K942" i="2" s="1"/>
  <c r="K924" i="2"/>
  <c r="K912" i="2"/>
  <c r="K841" i="2"/>
  <c r="K840" i="2"/>
  <c r="K839" i="2"/>
  <c r="K838" i="2"/>
  <c r="K854" i="2"/>
  <c r="K853" i="2"/>
  <c r="K852" i="2"/>
  <c r="K851" i="2"/>
  <c r="K850" i="2"/>
  <c r="K849" i="2"/>
  <c r="J831" i="2"/>
  <c r="K831" i="2" s="1"/>
  <c r="K830" i="2"/>
  <c r="J824" i="2"/>
  <c r="K824" i="2" s="1"/>
  <c r="K823" i="2"/>
  <c r="K819" i="2"/>
  <c r="K821" i="2" s="1"/>
  <c r="K795" i="2"/>
  <c r="K815" i="2"/>
  <c r="K817" i="2" s="1"/>
  <c r="K807" i="2"/>
  <c r="H811" i="2" s="1"/>
  <c r="K803" i="2"/>
  <c r="K798" i="2"/>
  <c r="K788" i="2"/>
  <c r="J604" i="2"/>
  <c r="K604" i="2" s="1"/>
  <c r="K603" i="2"/>
  <c r="K592" i="2"/>
  <c r="K591" i="2"/>
  <c r="K590" i="2"/>
  <c r="K589" i="2"/>
  <c r="K574" i="2"/>
  <c r="K573" i="2"/>
  <c r="K572" i="2"/>
  <c r="K571" i="2"/>
  <c r="K570" i="2"/>
  <c r="K569" i="2"/>
  <c r="J562" i="2"/>
  <c r="K562" i="2" s="1"/>
  <c r="K561" i="2"/>
  <c r="K557" i="2"/>
  <c r="K558" i="2" s="1"/>
  <c r="L180" i="1" s="1"/>
  <c r="K553" i="2"/>
  <c r="K554" i="2" s="1"/>
  <c r="L179" i="1" s="1"/>
  <c r="K541" i="2"/>
  <c r="K536" i="2"/>
  <c r="L174" i="1" s="1"/>
  <c r="K532" i="2"/>
  <c r="K449" i="2"/>
  <c r="K448" i="2"/>
  <c r="K447" i="2"/>
  <c r="K446" i="2"/>
  <c r="K445" i="2"/>
  <c r="K444" i="2"/>
  <c r="J437" i="2"/>
  <c r="K437" i="2" s="1"/>
  <c r="K436" i="2"/>
  <c r="K428" i="2"/>
  <c r="K427" i="2"/>
  <c r="K426" i="2"/>
  <c r="K425" i="2"/>
  <c r="J418" i="2"/>
  <c r="K418" i="2" s="1"/>
  <c r="K417" i="2"/>
  <c r="K203" i="2"/>
  <c r="K204" i="2" s="1"/>
  <c r="K414" i="2"/>
  <c r="K415" i="2" s="1"/>
  <c r="K410" i="2"/>
  <c r="K412" i="2" s="1"/>
  <c r="K402" i="2"/>
  <c r="K393" i="2"/>
  <c r="K389" i="2"/>
  <c r="J247" i="2"/>
  <c r="K247" i="2" s="1"/>
  <c r="K246" i="2"/>
  <c r="J242" i="2"/>
  <c r="K242" i="2" s="1"/>
  <c r="K241" i="2"/>
  <c r="K206" i="2"/>
  <c r="K207" i="2"/>
  <c r="K208" i="2"/>
  <c r="K209" i="2"/>
  <c r="K222" i="2"/>
  <c r="K221" i="2"/>
  <c r="K220" i="2"/>
  <c r="K219" i="2"/>
  <c r="K218" i="2"/>
  <c r="K217" i="2"/>
  <c r="K199" i="2"/>
  <c r="K201" i="2" s="1"/>
  <c r="K188" i="2"/>
  <c r="I192" i="2" s="1"/>
  <c r="K192" i="2" s="1"/>
  <c r="K183" i="2"/>
  <c r="K179" i="2"/>
  <c r="I126" i="2"/>
  <c r="K126" i="2" s="1"/>
  <c r="J125" i="2"/>
  <c r="K125" i="2" s="1"/>
  <c r="K124" i="2"/>
  <c r="K123" i="2"/>
  <c r="K121" i="2"/>
  <c r="J122" i="2"/>
  <c r="K122" i="2" s="1"/>
  <c r="F34" i="1"/>
  <c r="K91" i="2"/>
  <c r="K92" i="2"/>
  <c r="K93" i="2"/>
  <c r="K94" i="2"/>
  <c r="K95" i="2"/>
  <c r="K96" i="2"/>
  <c r="K97" i="2"/>
  <c r="K89" i="2"/>
  <c r="K90" i="2"/>
  <c r="K98" i="2"/>
  <c r="K99" i="2"/>
  <c r="K88" i="2"/>
  <c r="K87" i="2"/>
  <c r="K86" i="2"/>
  <c r="K85" i="2"/>
  <c r="F27" i="3"/>
  <c r="G27" i="3" s="1"/>
  <c r="F38" i="3"/>
  <c r="G38" i="3" s="1"/>
  <c r="F36" i="3"/>
  <c r="F37" i="3" s="1"/>
  <c r="G37" i="3" s="1"/>
  <c r="F26" i="3"/>
  <c r="G26" i="3" s="1"/>
  <c r="G46" i="3"/>
  <c r="F34" i="3"/>
  <c r="G34" i="3" s="1"/>
  <c r="F24" i="3"/>
  <c r="F25" i="3" s="1"/>
  <c r="G25" i="3" s="1"/>
  <c r="F20" i="3"/>
  <c r="G20" i="3" s="1"/>
  <c r="F19" i="3"/>
  <c r="G19" i="3" s="1"/>
  <c r="F17" i="3"/>
  <c r="G17" i="3" s="1"/>
  <c r="F13" i="3"/>
  <c r="G13" i="3" s="1"/>
  <c r="F12" i="3"/>
  <c r="G12" i="3" s="1"/>
  <c r="F10" i="3"/>
  <c r="G10" i="3" s="1"/>
  <c r="F9" i="3"/>
  <c r="G9" i="3" s="1"/>
  <c r="F8" i="3"/>
  <c r="G8" i="3" s="1"/>
  <c r="E5" i="3"/>
  <c r="F35" i="3" s="1"/>
  <c r="G35" i="3" s="1"/>
  <c r="J78" i="2"/>
  <c r="K78" i="2" s="1"/>
  <c r="I79" i="2"/>
  <c r="I82" i="2"/>
  <c r="K82" i="2" s="1"/>
  <c r="H79" i="2"/>
  <c r="K77" i="2"/>
  <c r="H80" i="2"/>
  <c r="I80" i="2"/>
  <c r="J81" i="2"/>
  <c r="K81" i="2" s="1"/>
  <c r="K70" i="2"/>
  <c r="K71" i="2" s="1"/>
  <c r="K67" i="2"/>
  <c r="K68" i="2" s="1"/>
  <c r="K55" i="2"/>
  <c r="I59" i="2" s="1"/>
  <c r="K59" i="2" s="1"/>
  <c r="L27" i="1" s="1"/>
  <c r="K51" i="2"/>
  <c r="K52" i="2" s="1"/>
  <c r="K48" i="2"/>
  <c r="K49" i="2" s="1"/>
  <c r="K45" i="2"/>
  <c r="K1016" i="2"/>
  <c r="K1012" i="2"/>
  <c r="K1008" i="2"/>
  <c r="K1001" i="2"/>
  <c r="K997" i="2"/>
  <c r="K871" i="2"/>
  <c r="K620" i="2"/>
  <c r="K616" i="2"/>
  <c r="K613" i="2"/>
  <c r="K475" i="2"/>
  <c r="L142" i="1"/>
  <c r="K239" i="2"/>
  <c r="K136" i="2"/>
  <c r="K133" i="2"/>
  <c r="K75" i="2"/>
  <c r="K41" i="2"/>
  <c r="K38" i="2"/>
  <c r="K35" i="2"/>
  <c r="K32" i="2"/>
  <c r="K25" i="2"/>
  <c r="K21" i="2"/>
  <c r="K17" i="2"/>
  <c r="K13" i="2"/>
  <c r="K10" i="2"/>
  <c r="K316" i="2"/>
  <c r="K320" i="2" s="1"/>
  <c r="K325" i="2" s="1"/>
  <c r="K329" i="2" s="1"/>
  <c r="K333" i="2" s="1"/>
  <c r="K337" i="2" s="1"/>
  <c r="K341" i="2" s="1"/>
  <c r="K345" i="2" s="1"/>
  <c r="K349" i="2" s="1"/>
  <c r="K353" i="2" s="1"/>
  <c r="K357" i="2" s="1"/>
  <c r="K361" i="2" s="1"/>
  <c r="K365" i="2" s="1"/>
  <c r="K369" i="2" s="1"/>
  <c r="G537" i="1"/>
  <c r="H537" i="1" s="1"/>
  <c r="M331" i="8" l="1"/>
  <c r="M325" i="8" s="1"/>
  <c r="M132" i="8"/>
  <c r="M128" i="8" s="1"/>
  <c r="L83" i="8"/>
  <c r="L57" i="8" s="1"/>
  <c r="M61" i="8"/>
  <c r="M84" i="8"/>
  <c r="H84" i="8"/>
  <c r="N84" i="8" s="1"/>
  <c r="O141" i="8"/>
  <c r="P141" i="8"/>
  <c r="L33" i="8"/>
  <c r="G33" i="8"/>
  <c r="M41" i="8"/>
  <c r="M40" i="8" s="1"/>
  <c r="H41" i="8"/>
  <c r="N41" i="8" s="1"/>
  <c r="H44" i="8"/>
  <c r="N44" i="8" s="1"/>
  <c r="M44" i="8"/>
  <c r="P338" i="8"/>
  <c r="O338" i="8"/>
  <c r="N132" i="8"/>
  <c r="P140" i="8"/>
  <c r="O140" i="8"/>
  <c r="L40" i="8"/>
  <c r="H42" i="8"/>
  <c r="N42" i="8" s="1"/>
  <c r="M42" i="8"/>
  <c r="M39" i="8"/>
  <c r="H39" i="8"/>
  <c r="N39" i="8" s="1"/>
  <c r="P70" i="8"/>
  <c r="O70" i="8"/>
  <c r="F50" i="1"/>
  <c r="L50" i="1" s="1"/>
  <c r="P68" i="8"/>
  <c r="O68" i="8"/>
  <c r="N61" i="8"/>
  <c r="N331" i="8"/>
  <c r="P340" i="8"/>
  <c r="O340" i="8"/>
  <c r="N367" i="8"/>
  <c r="O375" i="8"/>
  <c r="P375" i="8"/>
  <c r="O76" i="8"/>
  <c r="P76" i="8"/>
  <c r="M86" i="8"/>
  <c r="H86" i="8"/>
  <c r="N86" i="8" s="1"/>
  <c r="M43" i="8"/>
  <c r="H43" i="8"/>
  <c r="N43" i="8" s="1"/>
  <c r="M34" i="8"/>
  <c r="H34" i="8"/>
  <c r="N34" i="8" s="1"/>
  <c r="M45" i="8"/>
  <c r="H45" i="8"/>
  <c r="N45" i="8" s="1"/>
  <c r="O376" i="8"/>
  <c r="P376" i="8"/>
  <c r="F49" i="1"/>
  <c r="L49" i="1" s="1"/>
  <c r="M367" i="8"/>
  <c r="J2936" i="7"/>
  <c r="J2991" i="7" s="1"/>
  <c r="J3046" i="7"/>
  <c r="J3100" i="7" s="1"/>
  <c r="J3154" i="7" s="1"/>
  <c r="J3208" i="7" s="1"/>
  <c r="J3262" i="7" s="1"/>
  <c r="J3316" i="7" s="1"/>
  <c r="J3371" i="7" s="1"/>
  <c r="J3426" i="7" s="1"/>
  <c r="J3480" i="7" s="1"/>
  <c r="J3534" i="7" s="1"/>
  <c r="J3588" i="7" s="1"/>
  <c r="J3642" i="7" s="1"/>
  <c r="J3696" i="7" s="1"/>
  <c r="J3751" i="7" s="1"/>
  <c r="K811" i="2"/>
  <c r="K813" i="2" s="1"/>
  <c r="K127" i="2"/>
  <c r="K83" i="2"/>
  <c r="K406" i="2"/>
  <c r="H937" i="2"/>
  <c r="I1379" i="2"/>
  <c r="K1379" i="2" s="1"/>
  <c r="K1380" i="2" s="1"/>
  <c r="H1382" i="2" s="1"/>
  <c r="K1382" i="2" s="1"/>
  <c r="K1383" i="2" s="1"/>
  <c r="K1418" i="2"/>
  <c r="H1568" i="2"/>
  <c r="K1568" i="2" s="1"/>
  <c r="K478" i="2"/>
  <c r="L146" i="1" s="1"/>
  <c r="I545" i="2"/>
  <c r="K1637" i="2"/>
  <c r="L37" i="1"/>
  <c r="K194" i="2"/>
  <c r="H196" i="2" s="1"/>
  <c r="K196" i="2" s="1"/>
  <c r="L26" i="1"/>
  <c r="P20" i="3"/>
  <c r="P25" i="3"/>
  <c r="R25" i="3" s="1"/>
  <c r="R9" i="3"/>
  <c r="Q9" i="3"/>
  <c r="R13" i="3"/>
  <c r="Q13" i="3"/>
  <c r="L35" i="1"/>
  <c r="L60" i="1"/>
  <c r="L137" i="1"/>
  <c r="L62" i="1"/>
  <c r="L173" i="1"/>
  <c r="L65" i="1"/>
  <c r="L130" i="1"/>
  <c r="L176" i="1"/>
  <c r="L73" i="1"/>
  <c r="L178" i="1"/>
  <c r="L66" i="1"/>
  <c r="L184" i="1"/>
  <c r="L133" i="1"/>
  <c r="L72" i="1"/>
  <c r="L29" i="1"/>
  <c r="L34" i="1"/>
  <c r="L30" i="1"/>
  <c r="L59" i="1"/>
  <c r="L136" i="1"/>
  <c r="K1411" i="2"/>
  <c r="K1407" i="2"/>
  <c r="K1399" i="2"/>
  <c r="K1393" i="2"/>
  <c r="L182" i="1"/>
  <c r="F71" i="1"/>
  <c r="H63" i="2"/>
  <c r="K63" i="2" s="1"/>
  <c r="K80" i="2"/>
  <c r="F11" i="3"/>
  <c r="G11" i="3" s="1"/>
  <c r="G14" i="3" s="1"/>
  <c r="F18" i="3"/>
  <c r="G18" i="3" s="1"/>
  <c r="G21" i="3" s="1"/>
  <c r="F28" i="3"/>
  <c r="G28" i="3" s="1"/>
  <c r="G36" i="3"/>
  <c r="F29" i="3"/>
  <c r="F30" i="3"/>
  <c r="G45" i="3"/>
  <c r="G44" i="3"/>
  <c r="G24" i="3"/>
  <c r="K79" i="2"/>
  <c r="F32" i="1" l="1"/>
  <c r="F32" i="8"/>
  <c r="H33" i="8"/>
  <c r="N33" i="8" s="1"/>
  <c r="M33" i="8"/>
  <c r="F36" i="1"/>
  <c r="L36" i="1" s="1"/>
  <c r="O86" i="8"/>
  <c r="P86" i="8"/>
  <c r="P132" i="8"/>
  <c r="N128" i="8"/>
  <c r="O132" i="8"/>
  <c r="P331" i="8"/>
  <c r="O331" i="8"/>
  <c r="N325" i="8"/>
  <c r="O45" i="8"/>
  <c r="P45" i="8"/>
  <c r="P61" i="8"/>
  <c r="O61" i="8"/>
  <c r="O84" i="8"/>
  <c r="P84" i="8"/>
  <c r="N83" i="8"/>
  <c r="G49" i="8"/>
  <c r="L49" i="8"/>
  <c r="L46" i="8" s="1"/>
  <c r="N361" i="8"/>
  <c r="P367" i="8"/>
  <c r="O367" i="8"/>
  <c r="O39" i="8"/>
  <c r="P39" i="8"/>
  <c r="M361" i="8"/>
  <c r="O34" i="8"/>
  <c r="P34" i="8"/>
  <c r="P42" i="8"/>
  <c r="O42" i="8"/>
  <c r="P44" i="8"/>
  <c r="O44" i="8"/>
  <c r="M83" i="8"/>
  <c r="M57" i="8" s="1"/>
  <c r="P43" i="8"/>
  <c r="O43" i="8"/>
  <c r="G50" i="8"/>
  <c r="L50" i="8"/>
  <c r="P41" i="8"/>
  <c r="N40" i="8"/>
  <c r="O41" i="8"/>
  <c r="J3806" i="7"/>
  <c r="J3860" i="7" s="1"/>
  <c r="J3914" i="7" s="1"/>
  <c r="J3968" i="7" s="1"/>
  <c r="J4022" i="7" s="1"/>
  <c r="J4076" i="7" s="1"/>
  <c r="J4130" i="7" s="1"/>
  <c r="J4184" i="7" s="1"/>
  <c r="J4238" i="7" s="1"/>
  <c r="J4292" i="7" s="1"/>
  <c r="J4454" i="7" s="1"/>
  <c r="J4508" i="7" s="1"/>
  <c r="J4562" i="7" s="1"/>
  <c r="J4616" i="7" s="1"/>
  <c r="J4670" i="7" s="1"/>
  <c r="J4724" i="7" s="1"/>
  <c r="K937" i="2"/>
  <c r="K939" i="2" s="1"/>
  <c r="K545" i="2"/>
  <c r="K546" i="2" s="1"/>
  <c r="K197" i="2"/>
  <c r="L58" i="1"/>
  <c r="L177" i="1"/>
  <c r="I14" i="3"/>
  <c r="H14" i="3"/>
  <c r="I21" i="3"/>
  <c r="H21" i="3"/>
  <c r="Q25" i="3"/>
  <c r="P21" i="3"/>
  <c r="P17" i="3"/>
  <c r="L28" i="1"/>
  <c r="L139" i="1"/>
  <c r="L185" i="1"/>
  <c r="L134" i="1"/>
  <c r="L138" i="1"/>
  <c r="L64" i="1"/>
  <c r="L181" i="1"/>
  <c r="L131" i="1"/>
  <c r="L68" i="1"/>
  <c r="L141" i="1"/>
  <c r="L63" i="1"/>
  <c r="L67" i="1"/>
  <c r="L70" i="1"/>
  <c r="L71" i="1"/>
  <c r="L140" i="1"/>
  <c r="L33" i="1"/>
  <c r="L135" i="1"/>
  <c r="L183" i="1"/>
  <c r="G30" i="3"/>
  <c r="F40" i="3"/>
  <c r="G40" i="3" s="1"/>
  <c r="G29" i="3"/>
  <c r="F39" i="3"/>
  <c r="G39" i="3" s="1"/>
  <c r="G47" i="3"/>
  <c r="H47" i="3" s="1"/>
  <c r="H49" i="8" l="1"/>
  <c r="N49" i="8" s="1"/>
  <c r="M49" i="8"/>
  <c r="O83" i="8"/>
  <c r="P83" i="8"/>
  <c r="P325" i="8"/>
  <c r="O325" i="8"/>
  <c r="L36" i="8"/>
  <c r="G36" i="8"/>
  <c r="M36" i="8" s="1"/>
  <c r="P40" i="8"/>
  <c r="O40" i="8"/>
  <c r="P33" i="8"/>
  <c r="O33" i="8"/>
  <c r="H50" i="8"/>
  <c r="N50" i="8" s="1"/>
  <c r="M50" i="8"/>
  <c r="N57" i="8"/>
  <c r="O128" i="8"/>
  <c r="P128" i="8"/>
  <c r="L32" i="8"/>
  <c r="G32" i="8"/>
  <c r="P361" i="8"/>
  <c r="O361" i="8"/>
  <c r="J4778" i="7"/>
  <c r="J4832" i="7" s="1"/>
  <c r="J4886" i="7" s="1"/>
  <c r="J4940" i="7" s="1"/>
  <c r="J4994" i="7" s="1"/>
  <c r="J5048" i="7" s="1"/>
  <c r="J5102" i="7" s="1"/>
  <c r="J5156" i="7" s="1"/>
  <c r="J5210" i="7" s="1"/>
  <c r="J5264" i="7" s="1"/>
  <c r="J4346" i="7"/>
  <c r="J4400" i="7" s="1"/>
  <c r="L175" i="1"/>
  <c r="H548" i="2"/>
  <c r="G31" i="3"/>
  <c r="I31" i="3" s="1"/>
  <c r="R17" i="3"/>
  <c r="Q17" i="3"/>
  <c r="R21" i="3"/>
  <c r="Q21" i="3"/>
  <c r="L32" i="1"/>
  <c r="L25" i="1" s="1"/>
  <c r="G41" i="3"/>
  <c r="I41" i="3" s="1"/>
  <c r="I47" i="3"/>
  <c r="P50" i="8" l="1"/>
  <c r="O50" i="8"/>
  <c r="M32" i="8"/>
  <c r="M25" i="8" s="1"/>
  <c r="H32" i="8"/>
  <c r="N32" i="8" s="1"/>
  <c r="L25" i="8"/>
  <c r="H31" i="3"/>
  <c r="M46" i="8"/>
  <c r="M945" i="8" s="1"/>
  <c r="N956" i="8" s="1"/>
  <c r="P57" i="8"/>
  <c r="O57" i="8"/>
  <c r="N46" i="8"/>
  <c r="P49" i="8"/>
  <c r="O49" i="8"/>
  <c r="J5318" i="7"/>
  <c r="J5372" i="7" s="1"/>
  <c r="J5426" i="7" s="1"/>
  <c r="K548" i="2"/>
  <c r="K550" i="2" s="1"/>
  <c r="H41" i="3"/>
  <c r="H48" i="3" s="1"/>
  <c r="Q26" i="3"/>
  <c r="R26" i="3"/>
  <c r="I48" i="3"/>
  <c r="L20" i="8" l="1"/>
  <c r="L945" i="8"/>
  <c r="P32" i="8"/>
  <c r="N25" i="8"/>
  <c r="N945" i="8" s="1"/>
  <c r="O32" i="8"/>
  <c r="M20" i="8"/>
  <c r="O46" i="8"/>
  <c r="P46" i="8"/>
  <c r="J5480" i="7"/>
  <c r="J5534" i="7" s="1"/>
  <c r="J32" i="1"/>
  <c r="J9" i="1"/>
  <c r="J11" i="1"/>
  <c r="J12" i="1"/>
  <c r="J13" i="1"/>
  <c r="J14" i="1"/>
  <c r="J16" i="1"/>
  <c r="J17" i="1"/>
  <c r="J18" i="1"/>
  <c r="J19" i="1"/>
  <c r="J22" i="1"/>
  <c r="J23" i="1"/>
  <c r="J24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1" i="1"/>
  <c r="J42" i="1"/>
  <c r="J43" i="1"/>
  <c r="J44" i="1"/>
  <c r="J45" i="1"/>
  <c r="J47" i="1"/>
  <c r="J48" i="1"/>
  <c r="J49" i="1"/>
  <c r="J50" i="1"/>
  <c r="J52" i="1"/>
  <c r="J53" i="1"/>
  <c r="J54" i="1"/>
  <c r="J55" i="1"/>
  <c r="J56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4" i="1"/>
  <c r="J85" i="1"/>
  <c r="J86" i="1"/>
  <c r="J87" i="1"/>
  <c r="J89" i="1"/>
  <c r="J90" i="1"/>
  <c r="J91" i="1"/>
  <c r="J92" i="1"/>
  <c r="J93" i="1"/>
  <c r="J94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J116" i="1"/>
  <c r="J117" i="1"/>
  <c r="J118" i="1"/>
  <c r="J119" i="1"/>
  <c r="J121" i="1"/>
  <c r="J122" i="1"/>
  <c r="J124" i="1"/>
  <c r="J125" i="1"/>
  <c r="J126" i="1"/>
  <c r="J127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5" i="1"/>
  <c r="J156" i="1"/>
  <c r="J157" i="1"/>
  <c r="J159" i="1"/>
  <c r="J160" i="1"/>
  <c r="J161" i="1"/>
  <c r="J163" i="1"/>
  <c r="J164" i="1"/>
  <c r="J165" i="1"/>
  <c r="J166" i="1"/>
  <c r="J167" i="1"/>
  <c r="J168" i="1"/>
  <c r="J169" i="1"/>
  <c r="J170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8" i="1"/>
  <c r="J199" i="1"/>
  <c r="J200" i="1"/>
  <c r="J202" i="1"/>
  <c r="J203" i="1"/>
  <c r="J204" i="1"/>
  <c r="J206" i="1"/>
  <c r="J207" i="1"/>
  <c r="J208" i="1"/>
  <c r="J209" i="1"/>
  <c r="J210" i="1"/>
  <c r="J211" i="1"/>
  <c r="J212" i="1"/>
  <c r="J213" i="1"/>
  <c r="J216" i="1"/>
  <c r="J217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40" i="1"/>
  <c r="J241" i="1"/>
  <c r="J242" i="1"/>
  <c r="J244" i="1"/>
  <c r="J245" i="1"/>
  <c r="J246" i="1"/>
  <c r="J249" i="1"/>
  <c r="J250" i="1"/>
  <c r="J251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8" i="1"/>
  <c r="J269" i="1"/>
  <c r="J270" i="1"/>
  <c r="J271" i="1"/>
  <c r="J272" i="1"/>
  <c r="J274" i="1"/>
  <c r="J275" i="1"/>
  <c r="J276" i="1"/>
  <c r="J278" i="1"/>
  <c r="J279" i="1"/>
  <c r="J280" i="1"/>
  <c r="J282" i="1"/>
  <c r="J283" i="1"/>
  <c r="J284" i="1"/>
  <c r="J285" i="1"/>
  <c r="J286" i="1"/>
  <c r="J287" i="1"/>
  <c r="J288" i="1"/>
  <c r="J289" i="1"/>
  <c r="J292" i="1"/>
  <c r="J293" i="1"/>
  <c r="J294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1" i="1"/>
  <c r="J312" i="1"/>
  <c r="J313" i="1"/>
  <c r="J314" i="1"/>
  <c r="J315" i="1"/>
  <c r="J316" i="1"/>
  <c r="J318" i="1"/>
  <c r="J319" i="1"/>
  <c r="J320" i="1"/>
  <c r="J322" i="1"/>
  <c r="J323" i="1"/>
  <c r="J324" i="1"/>
  <c r="J327" i="1"/>
  <c r="J328" i="1"/>
  <c r="J329" i="1"/>
  <c r="J330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7" i="1"/>
  <c r="J348" i="1"/>
  <c r="J349" i="1"/>
  <c r="J350" i="1"/>
  <c r="J351" i="1"/>
  <c r="J352" i="1"/>
  <c r="J354" i="1"/>
  <c r="J355" i="1"/>
  <c r="J356" i="1"/>
  <c r="J358" i="1"/>
  <c r="J359" i="1"/>
  <c r="J360" i="1"/>
  <c r="J363" i="1"/>
  <c r="J364" i="1"/>
  <c r="J365" i="1"/>
  <c r="J366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3" i="1"/>
  <c r="J384" i="1"/>
  <c r="J385" i="1"/>
  <c r="J386" i="1"/>
  <c r="J387" i="1"/>
  <c r="J388" i="1"/>
  <c r="J390" i="1"/>
  <c r="J391" i="1"/>
  <c r="J392" i="1"/>
  <c r="J394" i="1"/>
  <c r="J395" i="1"/>
  <c r="J396" i="1"/>
  <c r="J398" i="1"/>
  <c r="J399" i="1"/>
  <c r="J400" i="1"/>
  <c r="J401" i="1"/>
  <c r="J402" i="1"/>
  <c r="J403" i="1"/>
  <c r="J404" i="1"/>
  <c r="J405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6" i="1"/>
  <c r="J427" i="1"/>
  <c r="J428" i="1"/>
  <c r="J429" i="1"/>
  <c r="J430" i="1"/>
  <c r="J431" i="1"/>
  <c r="J433" i="1"/>
  <c r="J434" i="1"/>
  <c r="J435" i="1"/>
  <c r="J436" i="1"/>
  <c r="J438" i="1"/>
  <c r="J439" i="1"/>
  <c r="J440" i="1"/>
  <c r="J441" i="1"/>
  <c r="J442" i="1"/>
  <c r="J443" i="1"/>
  <c r="J446" i="1"/>
  <c r="J447" i="1"/>
  <c r="J448" i="1"/>
  <c r="J449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6" i="1"/>
  <c r="J467" i="1"/>
  <c r="J468" i="1"/>
  <c r="J469" i="1"/>
  <c r="J470" i="1"/>
  <c r="J471" i="1"/>
  <c r="J473" i="1"/>
  <c r="J474" i="1"/>
  <c r="J475" i="1"/>
  <c r="J477" i="1"/>
  <c r="J478" i="1"/>
  <c r="J479" i="1"/>
  <c r="J481" i="1"/>
  <c r="J482" i="1"/>
  <c r="J483" i="1"/>
  <c r="J484" i="1"/>
  <c r="J485" i="1"/>
  <c r="J486" i="1"/>
  <c r="J487" i="1"/>
  <c r="J488" i="1"/>
  <c r="J491" i="1"/>
  <c r="J492" i="1"/>
  <c r="J493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10" i="1"/>
  <c r="J511" i="1"/>
  <c r="J512" i="1"/>
  <c r="J513" i="1"/>
  <c r="J514" i="1"/>
  <c r="J516" i="1"/>
  <c r="J517" i="1"/>
  <c r="J518" i="1"/>
  <c r="J520" i="1"/>
  <c r="J521" i="1"/>
  <c r="J522" i="1"/>
  <c r="J524" i="1"/>
  <c r="J525" i="1"/>
  <c r="J526" i="1"/>
  <c r="J527" i="1"/>
  <c r="J528" i="1"/>
  <c r="J529" i="1"/>
  <c r="J530" i="1"/>
  <c r="J531" i="1"/>
  <c r="J534" i="1"/>
  <c r="J535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2" i="1"/>
  <c r="J553" i="1"/>
  <c r="J554" i="1"/>
  <c r="J555" i="1"/>
  <c r="J556" i="1"/>
  <c r="J557" i="1"/>
  <c r="J559" i="1"/>
  <c r="J560" i="1"/>
  <c r="J561" i="1"/>
  <c r="J563" i="1"/>
  <c r="J564" i="1"/>
  <c r="J565" i="1"/>
  <c r="J567" i="1"/>
  <c r="J568" i="1"/>
  <c r="J569" i="1"/>
  <c r="J570" i="1"/>
  <c r="J571" i="1"/>
  <c r="J572" i="1"/>
  <c r="J573" i="1"/>
  <c r="J574" i="1"/>
  <c r="J577" i="1"/>
  <c r="J578" i="1"/>
  <c r="J579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6" i="1"/>
  <c r="J597" i="1"/>
  <c r="J598" i="1"/>
  <c r="J599" i="1"/>
  <c r="J600" i="1"/>
  <c r="J601" i="1"/>
  <c r="J603" i="1"/>
  <c r="J604" i="1"/>
  <c r="J605" i="1"/>
  <c r="J607" i="1"/>
  <c r="J608" i="1"/>
  <c r="J609" i="1"/>
  <c r="J611" i="1"/>
  <c r="J612" i="1"/>
  <c r="J613" i="1"/>
  <c r="J614" i="1"/>
  <c r="J615" i="1"/>
  <c r="J616" i="1"/>
  <c r="J617" i="1"/>
  <c r="J618" i="1"/>
  <c r="J621" i="1"/>
  <c r="J622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9" i="1"/>
  <c r="J640" i="1"/>
  <c r="J641" i="1"/>
  <c r="J642" i="1"/>
  <c r="J643" i="1"/>
  <c r="J644" i="1"/>
  <c r="J646" i="1"/>
  <c r="J647" i="1"/>
  <c r="J648" i="1"/>
  <c r="J650" i="1"/>
  <c r="J651" i="1"/>
  <c r="J652" i="1"/>
  <c r="J654" i="1"/>
  <c r="J655" i="1"/>
  <c r="J656" i="1"/>
  <c r="J657" i="1"/>
  <c r="J658" i="1"/>
  <c r="J659" i="1"/>
  <c r="J660" i="1"/>
  <c r="J661" i="1"/>
  <c r="J664" i="1"/>
  <c r="J665" i="1"/>
  <c r="J666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2" i="1"/>
  <c r="J683" i="1"/>
  <c r="J684" i="1"/>
  <c r="J685" i="1"/>
  <c r="J686" i="1"/>
  <c r="J687" i="1"/>
  <c r="J689" i="1"/>
  <c r="J690" i="1"/>
  <c r="J691" i="1"/>
  <c r="J693" i="1"/>
  <c r="J694" i="1"/>
  <c r="J695" i="1"/>
  <c r="J698" i="1"/>
  <c r="J699" i="1"/>
  <c r="J700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5" i="1"/>
  <c r="J726" i="1"/>
  <c r="J727" i="1"/>
  <c r="J729" i="1"/>
  <c r="J730" i="1"/>
  <c r="J731" i="1"/>
  <c r="J734" i="1"/>
  <c r="J735" i="1"/>
  <c r="J736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2" i="1"/>
  <c r="J753" i="1"/>
  <c r="J754" i="1"/>
  <c r="J755" i="1"/>
  <c r="J756" i="1"/>
  <c r="J757" i="1"/>
  <c r="J759" i="1"/>
  <c r="J760" i="1"/>
  <c r="J761" i="1"/>
  <c r="J763" i="1"/>
  <c r="J764" i="1"/>
  <c r="J765" i="1"/>
  <c r="J768" i="1"/>
  <c r="J769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5" i="1"/>
  <c r="J786" i="1"/>
  <c r="J787" i="1"/>
  <c r="J788" i="1"/>
  <c r="J789" i="1"/>
  <c r="J790" i="1"/>
  <c r="J792" i="1"/>
  <c r="J793" i="1"/>
  <c r="J794" i="1"/>
  <c r="J796" i="1"/>
  <c r="J797" i="1"/>
  <c r="J798" i="1"/>
  <c r="J799" i="1"/>
  <c r="J800" i="1"/>
  <c r="J801" i="1"/>
  <c r="J804" i="1"/>
  <c r="J805" i="1"/>
  <c r="J806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3" i="1"/>
  <c r="J824" i="1"/>
  <c r="J825" i="1"/>
  <c r="J826" i="1"/>
  <c r="J827" i="1"/>
  <c r="J829" i="1"/>
  <c r="J830" i="1"/>
  <c r="J831" i="1"/>
  <c r="J833" i="1"/>
  <c r="J834" i="1"/>
  <c r="J835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6" i="1"/>
  <c r="J857" i="1"/>
  <c r="J858" i="1"/>
  <c r="J859" i="1"/>
  <c r="J860" i="1"/>
  <c r="J861" i="1"/>
  <c r="J863" i="1"/>
  <c r="J864" i="1"/>
  <c r="J865" i="1"/>
  <c r="J867" i="1"/>
  <c r="J868" i="1"/>
  <c r="J869" i="1"/>
  <c r="J872" i="1"/>
  <c r="J873" i="1"/>
  <c r="J874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8" i="1"/>
  <c r="J899" i="1"/>
  <c r="J900" i="1"/>
  <c r="J901" i="1"/>
  <c r="J903" i="1"/>
  <c r="J904" i="1"/>
  <c r="J905" i="1"/>
  <c r="J906" i="1"/>
  <c r="J907" i="1"/>
  <c r="J910" i="1"/>
  <c r="J911" i="1"/>
  <c r="J912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8" i="1"/>
  <c r="J929" i="1"/>
  <c r="J930" i="1"/>
  <c r="J931" i="1"/>
  <c r="J932" i="1"/>
  <c r="J933" i="1"/>
  <c r="J935" i="1"/>
  <c r="J936" i="1"/>
  <c r="J937" i="1"/>
  <c r="J938" i="1"/>
  <c r="J940" i="1"/>
  <c r="J941" i="1"/>
  <c r="J942" i="1"/>
  <c r="J943" i="1"/>
  <c r="J944" i="1"/>
  <c r="J8" i="1"/>
  <c r="K8" i="1"/>
  <c r="K9" i="1"/>
  <c r="L9" i="1"/>
  <c r="K11" i="1"/>
  <c r="L11" i="1"/>
  <c r="K12" i="1"/>
  <c r="L12" i="1"/>
  <c r="K13" i="1"/>
  <c r="L13" i="1"/>
  <c r="K14" i="1"/>
  <c r="L14" i="1"/>
  <c r="K16" i="1"/>
  <c r="L16" i="1"/>
  <c r="K17" i="1"/>
  <c r="L17" i="1"/>
  <c r="K18" i="1"/>
  <c r="L18" i="1"/>
  <c r="K19" i="1"/>
  <c r="L19" i="1"/>
  <c r="K22" i="1"/>
  <c r="L22" i="1"/>
  <c r="K23" i="1"/>
  <c r="L23" i="1"/>
  <c r="K24" i="1"/>
  <c r="L24" i="1"/>
  <c r="L40" i="1"/>
  <c r="K46" i="1"/>
  <c r="L46" i="1"/>
  <c r="K51" i="1"/>
  <c r="K76" i="1"/>
  <c r="L83" i="1"/>
  <c r="L88" i="1"/>
  <c r="L96" i="1"/>
  <c r="K120" i="1"/>
  <c r="K129" i="1"/>
  <c r="L129" i="1"/>
  <c r="L147" i="1"/>
  <c r="K154" i="1"/>
  <c r="K158" i="1"/>
  <c r="K172" i="1"/>
  <c r="L172" i="1"/>
  <c r="K197" i="1"/>
  <c r="L197" i="1"/>
  <c r="K201" i="1"/>
  <c r="K215" i="1"/>
  <c r="L216" i="1"/>
  <c r="L217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4" i="1"/>
  <c r="L235" i="1"/>
  <c r="L236" i="1"/>
  <c r="L237" i="1"/>
  <c r="L238" i="1"/>
  <c r="L240" i="1"/>
  <c r="L241" i="1"/>
  <c r="L242" i="1"/>
  <c r="L244" i="1"/>
  <c r="L245" i="1"/>
  <c r="L246" i="1"/>
  <c r="L249" i="1"/>
  <c r="L250" i="1"/>
  <c r="L251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8" i="1"/>
  <c r="L269" i="1"/>
  <c r="L270" i="1"/>
  <c r="L271" i="1"/>
  <c r="L272" i="1"/>
  <c r="L274" i="1"/>
  <c r="L275" i="1"/>
  <c r="L276" i="1"/>
  <c r="L278" i="1"/>
  <c r="L279" i="1"/>
  <c r="L280" i="1"/>
  <c r="L282" i="1"/>
  <c r="L283" i="1"/>
  <c r="L284" i="1"/>
  <c r="L285" i="1"/>
  <c r="L286" i="1"/>
  <c r="L287" i="1"/>
  <c r="L288" i="1"/>
  <c r="L289" i="1"/>
  <c r="L292" i="1"/>
  <c r="L293" i="1"/>
  <c r="L294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1" i="1"/>
  <c r="L312" i="1"/>
  <c r="L313" i="1"/>
  <c r="L314" i="1"/>
  <c r="L315" i="1"/>
  <c r="L316" i="1"/>
  <c r="L318" i="1"/>
  <c r="L319" i="1"/>
  <c r="L320" i="1"/>
  <c r="L322" i="1"/>
  <c r="L323" i="1"/>
  <c r="L324" i="1"/>
  <c r="K327" i="1"/>
  <c r="L327" i="1"/>
  <c r="K328" i="1"/>
  <c r="L328" i="1"/>
  <c r="K329" i="1"/>
  <c r="L329" i="1"/>
  <c r="K330" i="1"/>
  <c r="L330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L347" i="1"/>
  <c r="L348" i="1"/>
  <c r="L349" i="1"/>
  <c r="L350" i="1"/>
  <c r="L351" i="1"/>
  <c r="L352" i="1"/>
  <c r="K354" i="1"/>
  <c r="L354" i="1"/>
  <c r="K355" i="1"/>
  <c r="L355" i="1"/>
  <c r="K356" i="1"/>
  <c r="L356" i="1"/>
  <c r="K358" i="1"/>
  <c r="L358" i="1"/>
  <c r="K359" i="1"/>
  <c r="L359" i="1"/>
  <c r="K360" i="1"/>
  <c r="L360" i="1"/>
  <c r="K363" i="1"/>
  <c r="L363" i="1"/>
  <c r="K364" i="1"/>
  <c r="L364" i="1"/>
  <c r="K365" i="1"/>
  <c r="L365" i="1"/>
  <c r="K366" i="1"/>
  <c r="L366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90" i="1"/>
  <c r="L390" i="1"/>
  <c r="K391" i="1"/>
  <c r="L391" i="1"/>
  <c r="K392" i="1"/>
  <c r="L392" i="1"/>
  <c r="K394" i="1"/>
  <c r="L394" i="1"/>
  <c r="K395" i="1"/>
  <c r="L395" i="1"/>
  <c r="K396" i="1"/>
  <c r="L396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8" i="1"/>
  <c r="L408" i="1"/>
  <c r="K409" i="1"/>
  <c r="L409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3" i="1"/>
  <c r="L433" i="1"/>
  <c r="K434" i="1"/>
  <c r="L434" i="1"/>
  <c r="K435" i="1"/>
  <c r="L435" i="1"/>
  <c r="K436" i="1"/>
  <c r="L436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6" i="1"/>
  <c r="L446" i="1"/>
  <c r="K447" i="1"/>
  <c r="L447" i="1"/>
  <c r="K448" i="1"/>
  <c r="L448" i="1"/>
  <c r="K449" i="1"/>
  <c r="L449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3" i="1"/>
  <c r="L473" i="1"/>
  <c r="K474" i="1"/>
  <c r="L474" i="1"/>
  <c r="K475" i="1"/>
  <c r="L475" i="1"/>
  <c r="K477" i="1"/>
  <c r="L477" i="1"/>
  <c r="K478" i="1"/>
  <c r="L478" i="1"/>
  <c r="K479" i="1"/>
  <c r="L479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91" i="1"/>
  <c r="L491" i="1"/>
  <c r="K492" i="1"/>
  <c r="L492" i="1"/>
  <c r="K493" i="1"/>
  <c r="L493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10" i="1"/>
  <c r="L510" i="1"/>
  <c r="K511" i="1"/>
  <c r="L511" i="1"/>
  <c r="K512" i="1"/>
  <c r="L512" i="1"/>
  <c r="K513" i="1"/>
  <c r="L513" i="1"/>
  <c r="K514" i="1"/>
  <c r="L514" i="1"/>
  <c r="K516" i="1"/>
  <c r="L516" i="1"/>
  <c r="K517" i="1"/>
  <c r="L517" i="1"/>
  <c r="K518" i="1"/>
  <c r="L518" i="1"/>
  <c r="K520" i="1"/>
  <c r="L520" i="1"/>
  <c r="K521" i="1"/>
  <c r="L521" i="1"/>
  <c r="K522" i="1"/>
  <c r="L522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4" i="1"/>
  <c r="L534" i="1"/>
  <c r="K535" i="1"/>
  <c r="L535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9" i="1"/>
  <c r="L559" i="1"/>
  <c r="K560" i="1"/>
  <c r="L560" i="1"/>
  <c r="K561" i="1"/>
  <c r="L561" i="1"/>
  <c r="K563" i="1"/>
  <c r="L563" i="1"/>
  <c r="K564" i="1"/>
  <c r="L564" i="1"/>
  <c r="K565" i="1"/>
  <c r="L565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7" i="1"/>
  <c r="L577" i="1"/>
  <c r="K578" i="1"/>
  <c r="L578" i="1"/>
  <c r="K579" i="1"/>
  <c r="L579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3" i="1"/>
  <c r="L603" i="1"/>
  <c r="K604" i="1"/>
  <c r="L604" i="1"/>
  <c r="K605" i="1"/>
  <c r="L605" i="1"/>
  <c r="K607" i="1"/>
  <c r="L607" i="1"/>
  <c r="K608" i="1"/>
  <c r="L608" i="1"/>
  <c r="K609" i="1"/>
  <c r="L609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21" i="1"/>
  <c r="L621" i="1"/>
  <c r="K622" i="1"/>
  <c r="L622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6" i="1"/>
  <c r="L646" i="1"/>
  <c r="K647" i="1"/>
  <c r="L647" i="1"/>
  <c r="K648" i="1"/>
  <c r="L648" i="1"/>
  <c r="K650" i="1"/>
  <c r="L650" i="1"/>
  <c r="K651" i="1"/>
  <c r="L651" i="1"/>
  <c r="K652" i="1"/>
  <c r="L652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4" i="1"/>
  <c r="L664" i="1"/>
  <c r="K665" i="1"/>
  <c r="L665" i="1"/>
  <c r="K666" i="1"/>
  <c r="L666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9" i="1"/>
  <c r="L689" i="1"/>
  <c r="K690" i="1"/>
  <c r="L690" i="1"/>
  <c r="K691" i="1"/>
  <c r="L691" i="1"/>
  <c r="K693" i="1"/>
  <c r="L693" i="1"/>
  <c r="K694" i="1"/>
  <c r="L694" i="1"/>
  <c r="K695" i="1"/>
  <c r="L695" i="1"/>
  <c r="K698" i="1"/>
  <c r="L698" i="1"/>
  <c r="K699" i="1"/>
  <c r="L699" i="1"/>
  <c r="K700" i="1"/>
  <c r="L700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8" i="1"/>
  <c r="L718" i="1"/>
  <c r="K719" i="1"/>
  <c r="L719" i="1"/>
  <c r="K720" i="1"/>
  <c r="L720" i="1"/>
  <c r="K721" i="1"/>
  <c r="L721" i="1"/>
  <c r="K722" i="1"/>
  <c r="L722" i="1"/>
  <c r="K723" i="1"/>
  <c r="L723" i="1"/>
  <c r="K725" i="1"/>
  <c r="L725" i="1"/>
  <c r="K726" i="1"/>
  <c r="L726" i="1"/>
  <c r="K727" i="1"/>
  <c r="L727" i="1"/>
  <c r="K729" i="1"/>
  <c r="L729" i="1"/>
  <c r="K730" i="1"/>
  <c r="L730" i="1"/>
  <c r="K731" i="1"/>
  <c r="L731" i="1"/>
  <c r="K734" i="1"/>
  <c r="L734" i="1"/>
  <c r="K735" i="1"/>
  <c r="L735" i="1"/>
  <c r="K736" i="1"/>
  <c r="L736" i="1"/>
  <c r="K738" i="1"/>
  <c r="L738" i="1"/>
  <c r="K739" i="1"/>
  <c r="L739" i="1"/>
  <c r="K740" i="1"/>
  <c r="L740" i="1"/>
  <c r="K741" i="1"/>
  <c r="L741" i="1"/>
  <c r="K742" i="1"/>
  <c r="L742" i="1"/>
  <c r="K743" i="1"/>
  <c r="L743" i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750" i="1"/>
  <c r="L750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9" i="1"/>
  <c r="L759" i="1"/>
  <c r="K760" i="1"/>
  <c r="L760" i="1"/>
  <c r="K761" i="1"/>
  <c r="L761" i="1"/>
  <c r="K763" i="1"/>
  <c r="L763" i="1"/>
  <c r="K764" i="1"/>
  <c r="L764" i="1"/>
  <c r="K765" i="1"/>
  <c r="L765" i="1"/>
  <c r="K768" i="1"/>
  <c r="L768" i="1"/>
  <c r="K769" i="1"/>
  <c r="L769" i="1"/>
  <c r="K771" i="1"/>
  <c r="L771" i="1"/>
  <c r="K772" i="1"/>
  <c r="L772" i="1"/>
  <c r="K773" i="1"/>
  <c r="L773" i="1"/>
  <c r="K774" i="1"/>
  <c r="L774" i="1"/>
  <c r="K775" i="1"/>
  <c r="L775" i="1"/>
  <c r="K776" i="1"/>
  <c r="L776" i="1"/>
  <c r="K777" i="1"/>
  <c r="L777" i="1"/>
  <c r="K778" i="1"/>
  <c r="L778" i="1"/>
  <c r="K779" i="1"/>
  <c r="L779" i="1"/>
  <c r="K780" i="1"/>
  <c r="L780" i="1"/>
  <c r="K781" i="1"/>
  <c r="L781" i="1"/>
  <c r="K782" i="1"/>
  <c r="L782" i="1"/>
  <c r="K783" i="1"/>
  <c r="L783" i="1"/>
  <c r="K785" i="1"/>
  <c r="L785" i="1"/>
  <c r="K786" i="1"/>
  <c r="L786" i="1"/>
  <c r="K787" i="1"/>
  <c r="L787" i="1"/>
  <c r="K788" i="1"/>
  <c r="L788" i="1"/>
  <c r="K789" i="1"/>
  <c r="L789" i="1"/>
  <c r="K790" i="1"/>
  <c r="L790" i="1"/>
  <c r="K792" i="1"/>
  <c r="L792" i="1"/>
  <c r="K793" i="1"/>
  <c r="L793" i="1"/>
  <c r="K794" i="1"/>
  <c r="L794" i="1"/>
  <c r="K796" i="1"/>
  <c r="L796" i="1"/>
  <c r="K797" i="1"/>
  <c r="L797" i="1"/>
  <c r="K798" i="1"/>
  <c r="L798" i="1"/>
  <c r="K799" i="1"/>
  <c r="L799" i="1"/>
  <c r="K800" i="1"/>
  <c r="L800" i="1"/>
  <c r="K801" i="1"/>
  <c r="L801" i="1"/>
  <c r="K804" i="1"/>
  <c r="L804" i="1"/>
  <c r="K805" i="1"/>
  <c r="L805" i="1"/>
  <c r="K806" i="1"/>
  <c r="L806" i="1"/>
  <c r="K808" i="1"/>
  <c r="L808" i="1"/>
  <c r="K809" i="1"/>
  <c r="L809" i="1"/>
  <c r="K810" i="1"/>
  <c r="L810" i="1"/>
  <c r="K811" i="1"/>
  <c r="L811" i="1"/>
  <c r="K812" i="1"/>
  <c r="L812" i="1"/>
  <c r="K813" i="1"/>
  <c r="L813" i="1"/>
  <c r="K814" i="1"/>
  <c r="L814" i="1"/>
  <c r="K815" i="1"/>
  <c r="L815" i="1"/>
  <c r="K816" i="1"/>
  <c r="L816" i="1"/>
  <c r="K817" i="1"/>
  <c r="L817" i="1"/>
  <c r="K818" i="1"/>
  <c r="L818" i="1"/>
  <c r="K819" i="1"/>
  <c r="L819" i="1"/>
  <c r="K820" i="1"/>
  <c r="L820" i="1"/>
  <c r="K821" i="1"/>
  <c r="L821" i="1"/>
  <c r="K823" i="1"/>
  <c r="L823" i="1"/>
  <c r="K824" i="1"/>
  <c r="L824" i="1"/>
  <c r="K825" i="1"/>
  <c r="L825" i="1"/>
  <c r="K826" i="1"/>
  <c r="L826" i="1"/>
  <c r="K827" i="1"/>
  <c r="L827" i="1"/>
  <c r="K829" i="1"/>
  <c r="L829" i="1"/>
  <c r="K830" i="1"/>
  <c r="L830" i="1"/>
  <c r="K831" i="1"/>
  <c r="L831" i="1"/>
  <c r="K833" i="1"/>
  <c r="L833" i="1"/>
  <c r="K834" i="1"/>
  <c r="L834" i="1"/>
  <c r="K835" i="1"/>
  <c r="L835" i="1"/>
  <c r="K838" i="1"/>
  <c r="L838" i="1"/>
  <c r="K839" i="1"/>
  <c r="L839" i="1"/>
  <c r="K841" i="1"/>
  <c r="L841" i="1"/>
  <c r="K842" i="1"/>
  <c r="L842" i="1"/>
  <c r="K843" i="1"/>
  <c r="L843" i="1"/>
  <c r="K844" i="1"/>
  <c r="L844" i="1"/>
  <c r="K845" i="1"/>
  <c r="L845" i="1"/>
  <c r="K846" i="1"/>
  <c r="L846" i="1"/>
  <c r="K847" i="1"/>
  <c r="L847" i="1"/>
  <c r="K848" i="1"/>
  <c r="L848" i="1"/>
  <c r="K849" i="1"/>
  <c r="L849" i="1"/>
  <c r="K850" i="1"/>
  <c r="L850" i="1"/>
  <c r="K851" i="1"/>
  <c r="L851" i="1"/>
  <c r="K852" i="1"/>
  <c r="L852" i="1"/>
  <c r="K853" i="1"/>
  <c r="L853" i="1"/>
  <c r="K854" i="1"/>
  <c r="L854" i="1"/>
  <c r="K856" i="1"/>
  <c r="L856" i="1"/>
  <c r="K857" i="1"/>
  <c r="L857" i="1"/>
  <c r="K858" i="1"/>
  <c r="L858" i="1"/>
  <c r="K859" i="1"/>
  <c r="L859" i="1"/>
  <c r="K860" i="1"/>
  <c r="L860" i="1"/>
  <c r="K861" i="1"/>
  <c r="L861" i="1"/>
  <c r="K863" i="1"/>
  <c r="L863" i="1"/>
  <c r="K864" i="1"/>
  <c r="L864" i="1"/>
  <c r="K865" i="1"/>
  <c r="L865" i="1"/>
  <c r="K867" i="1"/>
  <c r="L867" i="1"/>
  <c r="K868" i="1"/>
  <c r="L868" i="1"/>
  <c r="K869" i="1"/>
  <c r="L869" i="1"/>
  <c r="K872" i="1"/>
  <c r="L872" i="1"/>
  <c r="K873" i="1"/>
  <c r="L873" i="1"/>
  <c r="K874" i="1"/>
  <c r="L874" i="1"/>
  <c r="K876" i="1"/>
  <c r="L876" i="1"/>
  <c r="K877" i="1"/>
  <c r="L877" i="1"/>
  <c r="K878" i="1"/>
  <c r="L878" i="1"/>
  <c r="K879" i="1"/>
  <c r="L879" i="1"/>
  <c r="K880" i="1"/>
  <c r="L880" i="1"/>
  <c r="K881" i="1"/>
  <c r="L881" i="1"/>
  <c r="K882" i="1"/>
  <c r="L882" i="1"/>
  <c r="K883" i="1"/>
  <c r="L883" i="1"/>
  <c r="K884" i="1"/>
  <c r="L884" i="1"/>
  <c r="K885" i="1"/>
  <c r="L885" i="1"/>
  <c r="K886" i="1"/>
  <c r="L886" i="1"/>
  <c r="K887" i="1"/>
  <c r="L887" i="1"/>
  <c r="K888" i="1"/>
  <c r="L888" i="1"/>
  <c r="K889" i="1"/>
  <c r="L889" i="1"/>
  <c r="K891" i="1"/>
  <c r="L891" i="1"/>
  <c r="K892" i="1"/>
  <c r="L892" i="1"/>
  <c r="K893" i="1"/>
  <c r="L893" i="1"/>
  <c r="K894" i="1"/>
  <c r="L894" i="1"/>
  <c r="K895" i="1"/>
  <c r="L895" i="1"/>
  <c r="K896" i="1"/>
  <c r="L896" i="1"/>
  <c r="K898" i="1"/>
  <c r="L898" i="1"/>
  <c r="K899" i="1"/>
  <c r="L899" i="1"/>
  <c r="K900" i="1"/>
  <c r="L900" i="1"/>
  <c r="K901" i="1"/>
  <c r="L901" i="1"/>
  <c r="K903" i="1"/>
  <c r="L903" i="1"/>
  <c r="K904" i="1"/>
  <c r="L904" i="1"/>
  <c r="K905" i="1"/>
  <c r="L905" i="1"/>
  <c r="K906" i="1"/>
  <c r="L906" i="1"/>
  <c r="K907" i="1"/>
  <c r="L907" i="1"/>
  <c r="K910" i="1"/>
  <c r="L910" i="1"/>
  <c r="K911" i="1"/>
  <c r="L911" i="1"/>
  <c r="K912" i="1"/>
  <c r="L912" i="1"/>
  <c r="K914" i="1"/>
  <c r="L914" i="1"/>
  <c r="K915" i="1"/>
  <c r="L915" i="1"/>
  <c r="K916" i="1"/>
  <c r="L916" i="1"/>
  <c r="K917" i="1"/>
  <c r="L917" i="1"/>
  <c r="K918" i="1"/>
  <c r="L918" i="1"/>
  <c r="K919" i="1"/>
  <c r="L919" i="1"/>
  <c r="K920" i="1"/>
  <c r="L920" i="1"/>
  <c r="K921" i="1"/>
  <c r="L921" i="1"/>
  <c r="K922" i="1"/>
  <c r="L922" i="1"/>
  <c r="K923" i="1"/>
  <c r="L923" i="1"/>
  <c r="K924" i="1"/>
  <c r="L924" i="1"/>
  <c r="K925" i="1"/>
  <c r="L925" i="1"/>
  <c r="K926" i="1"/>
  <c r="L926" i="1"/>
  <c r="K928" i="1"/>
  <c r="L928" i="1"/>
  <c r="K929" i="1"/>
  <c r="L929" i="1"/>
  <c r="K930" i="1"/>
  <c r="L930" i="1"/>
  <c r="K931" i="1"/>
  <c r="L931" i="1"/>
  <c r="K932" i="1"/>
  <c r="L932" i="1"/>
  <c r="K933" i="1"/>
  <c r="L933" i="1"/>
  <c r="K935" i="1"/>
  <c r="L935" i="1"/>
  <c r="K936" i="1"/>
  <c r="L936" i="1"/>
  <c r="K937" i="1"/>
  <c r="L937" i="1"/>
  <c r="K938" i="1"/>
  <c r="L938" i="1"/>
  <c r="K940" i="1"/>
  <c r="L940" i="1"/>
  <c r="K941" i="1"/>
  <c r="L941" i="1"/>
  <c r="K942" i="1"/>
  <c r="L942" i="1"/>
  <c r="K943" i="1"/>
  <c r="L943" i="1"/>
  <c r="K944" i="1"/>
  <c r="L944" i="1"/>
  <c r="G9" i="1"/>
  <c r="G11" i="1"/>
  <c r="G12" i="1"/>
  <c r="G13" i="1"/>
  <c r="G14" i="1"/>
  <c r="G16" i="1"/>
  <c r="G17" i="1"/>
  <c r="G18" i="1"/>
  <c r="G19" i="1"/>
  <c r="G22" i="1"/>
  <c r="G23" i="1"/>
  <c r="G24" i="1"/>
  <c r="G26" i="1"/>
  <c r="M26" i="1" s="1"/>
  <c r="G27" i="1"/>
  <c r="M27" i="1" s="1"/>
  <c r="G28" i="1"/>
  <c r="M28" i="1" s="1"/>
  <c r="G29" i="1"/>
  <c r="M29" i="1" s="1"/>
  <c r="G30" i="1"/>
  <c r="M30" i="1" s="1"/>
  <c r="G31" i="1"/>
  <c r="M31" i="1" s="1"/>
  <c r="G32" i="1"/>
  <c r="M32" i="1" s="1"/>
  <c r="G33" i="1"/>
  <c r="M33" i="1" s="1"/>
  <c r="G34" i="1"/>
  <c r="M34" i="1" s="1"/>
  <c r="G35" i="1"/>
  <c r="M35" i="1" s="1"/>
  <c r="G36" i="1"/>
  <c r="M36" i="1" s="1"/>
  <c r="G37" i="1"/>
  <c r="M37" i="1" s="1"/>
  <c r="G38" i="1"/>
  <c r="M38" i="1" s="1"/>
  <c r="G39" i="1"/>
  <c r="M39" i="1" s="1"/>
  <c r="G41" i="1"/>
  <c r="M41" i="1" s="1"/>
  <c r="G42" i="1"/>
  <c r="M42" i="1" s="1"/>
  <c r="G43" i="1"/>
  <c r="M43" i="1" s="1"/>
  <c r="G44" i="1"/>
  <c r="M44" i="1" s="1"/>
  <c r="G45" i="1"/>
  <c r="M45" i="1" s="1"/>
  <c r="G47" i="1"/>
  <c r="M47" i="1" s="1"/>
  <c r="G48" i="1"/>
  <c r="M48" i="1" s="1"/>
  <c r="G49" i="1"/>
  <c r="M49" i="1" s="1"/>
  <c r="G50" i="1"/>
  <c r="M50" i="1" s="1"/>
  <c r="G51" i="1"/>
  <c r="H51" i="1" s="1"/>
  <c r="G52" i="1"/>
  <c r="M52" i="1" s="1"/>
  <c r="G53" i="1"/>
  <c r="M53" i="1" s="1"/>
  <c r="G54" i="1"/>
  <c r="M54" i="1" s="1"/>
  <c r="G55" i="1"/>
  <c r="M55" i="1" s="1"/>
  <c r="G56" i="1"/>
  <c r="M56" i="1" s="1"/>
  <c r="G59" i="1"/>
  <c r="M59" i="1" s="1"/>
  <c r="G60" i="1"/>
  <c r="M60" i="1" s="1"/>
  <c r="G61" i="1"/>
  <c r="H61" i="1" s="1"/>
  <c r="G62" i="1"/>
  <c r="M62" i="1" s="1"/>
  <c r="G63" i="1"/>
  <c r="M63" i="1" s="1"/>
  <c r="G64" i="1"/>
  <c r="M64" i="1" s="1"/>
  <c r="G65" i="1"/>
  <c r="M65" i="1" s="1"/>
  <c r="G66" i="1"/>
  <c r="M66" i="1" s="1"/>
  <c r="G67" i="1"/>
  <c r="M67" i="1" s="1"/>
  <c r="G68" i="1"/>
  <c r="M68" i="1" s="1"/>
  <c r="G69" i="1"/>
  <c r="M69" i="1" s="1"/>
  <c r="G70" i="1"/>
  <c r="M70" i="1" s="1"/>
  <c r="G71" i="1"/>
  <c r="M71" i="1" s="1"/>
  <c r="G72" i="1"/>
  <c r="M72" i="1" s="1"/>
  <c r="G73" i="1"/>
  <c r="M73" i="1" s="1"/>
  <c r="G74" i="1"/>
  <c r="M74" i="1" s="1"/>
  <c r="G75" i="1"/>
  <c r="M75" i="1" s="1"/>
  <c r="G77" i="1"/>
  <c r="M77" i="1" s="1"/>
  <c r="G78" i="1"/>
  <c r="M78" i="1" s="1"/>
  <c r="G79" i="1"/>
  <c r="M79" i="1" s="1"/>
  <c r="G80" i="1"/>
  <c r="M80" i="1" s="1"/>
  <c r="G81" i="1"/>
  <c r="M81" i="1" s="1"/>
  <c r="G82" i="1"/>
  <c r="M82" i="1" s="1"/>
  <c r="G84" i="1"/>
  <c r="M84" i="1" s="1"/>
  <c r="G85" i="1"/>
  <c r="M85" i="1" s="1"/>
  <c r="G86" i="1"/>
  <c r="M86" i="1" s="1"/>
  <c r="G87" i="1"/>
  <c r="M87" i="1" s="1"/>
  <c r="G89" i="1"/>
  <c r="M89" i="1" s="1"/>
  <c r="G90" i="1"/>
  <c r="M90" i="1" s="1"/>
  <c r="G91" i="1"/>
  <c r="M91" i="1" s="1"/>
  <c r="G92" i="1"/>
  <c r="M92" i="1" s="1"/>
  <c r="G93" i="1"/>
  <c r="M93" i="1" s="1"/>
  <c r="G94" i="1"/>
  <c r="M94" i="1" s="1"/>
  <c r="G97" i="1"/>
  <c r="M97" i="1" s="1"/>
  <c r="G98" i="1"/>
  <c r="M98" i="1" s="1"/>
  <c r="G100" i="1"/>
  <c r="M100" i="1" s="1"/>
  <c r="G101" i="1"/>
  <c r="M101" i="1" s="1"/>
  <c r="G102" i="1"/>
  <c r="M102" i="1" s="1"/>
  <c r="G103" i="1"/>
  <c r="G104" i="1"/>
  <c r="M104" i="1" s="1"/>
  <c r="G105" i="1"/>
  <c r="M105" i="1" s="1"/>
  <c r="G106" i="1"/>
  <c r="M106" i="1" s="1"/>
  <c r="G107" i="1"/>
  <c r="M107" i="1" s="1"/>
  <c r="G108" i="1"/>
  <c r="M108" i="1" s="1"/>
  <c r="G109" i="1"/>
  <c r="M109" i="1" s="1"/>
  <c r="G110" i="1"/>
  <c r="M110" i="1" s="1"/>
  <c r="G111" i="1"/>
  <c r="M111" i="1" s="1"/>
  <c r="G112" i="1"/>
  <c r="M112" i="1" s="1"/>
  <c r="G113" i="1"/>
  <c r="M113" i="1" s="1"/>
  <c r="G115" i="1"/>
  <c r="M115" i="1" s="1"/>
  <c r="G116" i="1"/>
  <c r="M116" i="1" s="1"/>
  <c r="G117" i="1"/>
  <c r="M117" i="1" s="1"/>
  <c r="G118" i="1"/>
  <c r="M118" i="1" s="1"/>
  <c r="G119" i="1"/>
  <c r="M119" i="1" s="1"/>
  <c r="G121" i="1"/>
  <c r="M121" i="1" s="1"/>
  <c r="G122" i="1"/>
  <c r="M122" i="1" s="1"/>
  <c r="G123" i="1"/>
  <c r="H123" i="1" s="1"/>
  <c r="G124" i="1"/>
  <c r="M124" i="1" s="1"/>
  <c r="G125" i="1"/>
  <c r="M125" i="1" s="1"/>
  <c r="G126" i="1"/>
  <c r="M126" i="1" s="1"/>
  <c r="G127" i="1"/>
  <c r="M127" i="1" s="1"/>
  <c r="G130" i="1"/>
  <c r="M130" i="1" s="1"/>
  <c r="G131" i="1"/>
  <c r="M131" i="1" s="1"/>
  <c r="G132" i="1"/>
  <c r="H132" i="1" s="1"/>
  <c r="G133" i="1"/>
  <c r="M133" i="1" s="1"/>
  <c r="G134" i="1"/>
  <c r="M134" i="1" s="1"/>
  <c r="G135" i="1"/>
  <c r="M135" i="1" s="1"/>
  <c r="G136" i="1"/>
  <c r="M136" i="1" s="1"/>
  <c r="G137" i="1"/>
  <c r="M137" i="1" s="1"/>
  <c r="G138" i="1"/>
  <c r="M138" i="1" s="1"/>
  <c r="G139" i="1"/>
  <c r="M139" i="1" s="1"/>
  <c r="G140" i="1"/>
  <c r="M140" i="1" s="1"/>
  <c r="G141" i="1"/>
  <c r="M141" i="1" s="1"/>
  <c r="G142" i="1"/>
  <c r="M142" i="1" s="1"/>
  <c r="G143" i="1"/>
  <c r="M143" i="1" s="1"/>
  <c r="G144" i="1"/>
  <c r="M144" i="1" s="1"/>
  <c r="G145" i="1"/>
  <c r="M145" i="1" s="1"/>
  <c r="G146" i="1"/>
  <c r="M146" i="1" s="1"/>
  <c r="G148" i="1"/>
  <c r="M148" i="1" s="1"/>
  <c r="G149" i="1"/>
  <c r="M149" i="1" s="1"/>
  <c r="G150" i="1"/>
  <c r="M150" i="1" s="1"/>
  <c r="G151" i="1"/>
  <c r="M151" i="1" s="1"/>
  <c r="G152" i="1"/>
  <c r="M152" i="1" s="1"/>
  <c r="G153" i="1"/>
  <c r="M153" i="1" s="1"/>
  <c r="G155" i="1"/>
  <c r="M155" i="1" s="1"/>
  <c r="G156" i="1"/>
  <c r="M156" i="1" s="1"/>
  <c r="G157" i="1"/>
  <c r="M157" i="1" s="1"/>
  <c r="G159" i="1"/>
  <c r="M159" i="1" s="1"/>
  <c r="G160" i="1"/>
  <c r="M160" i="1" s="1"/>
  <c r="G161" i="1"/>
  <c r="M161" i="1" s="1"/>
  <c r="G163" i="1"/>
  <c r="M163" i="1" s="1"/>
  <c r="G164" i="1"/>
  <c r="M164" i="1" s="1"/>
  <c r="G165" i="1"/>
  <c r="M165" i="1" s="1"/>
  <c r="G166" i="1"/>
  <c r="M166" i="1" s="1"/>
  <c r="G167" i="1"/>
  <c r="M167" i="1" s="1"/>
  <c r="G168" i="1"/>
  <c r="M168" i="1" s="1"/>
  <c r="G169" i="1"/>
  <c r="M169" i="1" s="1"/>
  <c r="G170" i="1"/>
  <c r="M170" i="1" s="1"/>
  <c r="G173" i="1"/>
  <c r="M173" i="1" s="1"/>
  <c r="G174" i="1"/>
  <c r="M174" i="1" s="1"/>
  <c r="G175" i="1"/>
  <c r="H175" i="1" s="1"/>
  <c r="G176" i="1"/>
  <c r="M176" i="1" s="1"/>
  <c r="G177" i="1"/>
  <c r="M177" i="1" s="1"/>
  <c r="G178" i="1"/>
  <c r="M178" i="1" s="1"/>
  <c r="G179" i="1"/>
  <c r="M179" i="1" s="1"/>
  <c r="G180" i="1"/>
  <c r="M180" i="1" s="1"/>
  <c r="G181" i="1"/>
  <c r="M181" i="1" s="1"/>
  <c r="G182" i="1"/>
  <c r="M182" i="1" s="1"/>
  <c r="G183" i="1"/>
  <c r="M183" i="1" s="1"/>
  <c r="G184" i="1"/>
  <c r="M184" i="1" s="1"/>
  <c r="G185" i="1"/>
  <c r="M185" i="1" s="1"/>
  <c r="G186" i="1"/>
  <c r="M186" i="1" s="1"/>
  <c r="G187" i="1"/>
  <c r="M187" i="1" s="1"/>
  <c r="G188" i="1"/>
  <c r="M188" i="1" s="1"/>
  <c r="G189" i="1"/>
  <c r="M189" i="1" s="1"/>
  <c r="G191" i="1"/>
  <c r="M191" i="1" s="1"/>
  <c r="G192" i="1"/>
  <c r="M192" i="1" s="1"/>
  <c r="G193" i="1"/>
  <c r="M193" i="1" s="1"/>
  <c r="G194" i="1"/>
  <c r="M194" i="1" s="1"/>
  <c r="G195" i="1"/>
  <c r="M195" i="1" s="1"/>
  <c r="G196" i="1"/>
  <c r="G198" i="1"/>
  <c r="M198" i="1" s="1"/>
  <c r="G199" i="1"/>
  <c r="M199" i="1" s="1"/>
  <c r="G200" i="1"/>
  <c r="M200" i="1" s="1"/>
  <c r="G202" i="1"/>
  <c r="M202" i="1" s="1"/>
  <c r="G203" i="1"/>
  <c r="M203" i="1" s="1"/>
  <c r="G204" i="1"/>
  <c r="M204" i="1" s="1"/>
  <c r="G206" i="1"/>
  <c r="M206" i="1" s="1"/>
  <c r="G207" i="1"/>
  <c r="M207" i="1" s="1"/>
  <c r="G208" i="1"/>
  <c r="M208" i="1" s="1"/>
  <c r="G209" i="1"/>
  <c r="M209" i="1" s="1"/>
  <c r="G210" i="1"/>
  <c r="M210" i="1" s="1"/>
  <c r="G211" i="1"/>
  <c r="M211" i="1" s="1"/>
  <c r="G212" i="1"/>
  <c r="M212" i="1" s="1"/>
  <c r="G213" i="1"/>
  <c r="M213" i="1" s="1"/>
  <c r="G216" i="1"/>
  <c r="G217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M230" i="1" s="1"/>
  <c r="G231" i="1"/>
  <c r="G232" i="1"/>
  <c r="G234" i="1"/>
  <c r="G235" i="1"/>
  <c r="G236" i="1"/>
  <c r="G237" i="1"/>
  <c r="G238" i="1"/>
  <c r="G240" i="1"/>
  <c r="G241" i="1"/>
  <c r="G242" i="1"/>
  <c r="G244" i="1"/>
  <c r="G245" i="1"/>
  <c r="H245" i="1" s="1"/>
  <c r="N245" i="1" s="1"/>
  <c r="G246" i="1"/>
  <c r="M246" i="1" s="1"/>
  <c r="G249" i="1"/>
  <c r="G250" i="1"/>
  <c r="G251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8" i="1"/>
  <c r="G269" i="1"/>
  <c r="G270" i="1"/>
  <c r="G271" i="1"/>
  <c r="G272" i="1"/>
  <c r="G274" i="1"/>
  <c r="G275" i="1"/>
  <c r="G276" i="1"/>
  <c r="G278" i="1"/>
  <c r="G279" i="1"/>
  <c r="G280" i="1"/>
  <c r="G282" i="1"/>
  <c r="G283" i="1"/>
  <c r="G284" i="1"/>
  <c r="G285" i="1"/>
  <c r="G286" i="1"/>
  <c r="G287" i="1"/>
  <c r="G288" i="1"/>
  <c r="G289" i="1"/>
  <c r="G292" i="1"/>
  <c r="H292" i="1" s="1"/>
  <c r="N292" i="1" s="1"/>
  <c r="P292" i="1" s="1"/>
  <c r="G293" i="1"/>
  <c r="G294" i="1"/>
  <c r="G296" i="1"/>
  <c r="G297" i="1"/>
  <c r="G298" i="1"/>
  <c r="M298" i="1" s="1"/>
  <c r="G299" i="1"/>
  <c r="H299" i="1" s="1"/>
  <c r="N299" i="1" s="1"/>
  <c r="G300" i="1"/>
  <c r="G301" i="1"/>
  <c r="G302" i="1"/>
  <c r="G303" i="1"/>
  <c r="G304" i="1"/>
  <c r="G305" i="1"/>
  <c r="H305" i="1" s="1"/>
  <c r="N305" i="1" s="1"/>
  <c r="G306" i="1"/>
  <c r="G307" i="1"/>
  <c r="G308" i="1"/>
  <c r="G309" i="1"/>
  <c r="G311" i="1"/>
  <c r="G312" i="1"/>
  <c r="H312" i="1" s="1"/>
  <c r="N312" i="1" s="1"/>
  <c r="G313" i="1"/>
  <c r="G314" i="1"/>
  <c r="G315" i="1"/>
  <c r="G316" i="1"/>
  <c r="G318" i="1"/>
  <c r="G319" i="1"/>
  <c r="G320" i="1"/>
  <c r="G322" i="1"/>
  <c r="G323" i="1"/>
  <c r="G324" i="1"/>
  <c r="G327" i="1"/>
  <c r="G328" i="1"/>
  <c r="G329" i="1"/>
  <c r="G330" i="1"/>
  <c r="G332" i="1"/>
  <c r="M332" i="1" s="1"/>
  <c r="G333" i="1"/>
  <c r="G334" i="1"/>
  <c r="G335" i="1"/>
  <c r="G336" i="1"/>
  <c r="G337" i="1"/>
  <c r="G338" i="1"/>
  <c r="H338" i="1" s="1"/>
  <c r="N338" i="1" s="1"/>
  <c r="G339" i="1"/>
  <c r="G340" i="1"/>
  <c r="G341" i="1"/>
  <c r="H341" i="1" s="1"/>
  <c r="N341" i="1" s="1"/>
  <c r="G342" i="1"/>
  <c r="G343" i="1"/>
  <c r="G344" i="1"/>
  <c r="G345" i="1"/>
  <c r="G347" i="1"/>
  <c r="G348" i="1"/>
  <c r="G349" i="1"/>
  <c r="G350" i="1"/>
  <c r="M350" i="1" s="1"/>
  <c r="G351" i="1"/>
  <c r="G352" i="1"/>
  <c r="G354" i="1"/>
  <c r="G355" i="1"/>
  <c r="G356" i="1"/>
  <c r="G358" i="1"/>
  <c r="G359" i="1"/>
  <c r="G360" i="1"/>
  <c r="G363" i="1"/>
  <c r="G364" i="1"/>
  <c r="G365" i="1"/>
  <c r="H365" i="1" s="1"/>
  <c r="N365" i="1" s="1"/>
  <c r="G366" i="1"/>
  <c r="G368" i="1"/>
  <c r="G369" i="1"/>
  <c r="M369" i="1" s="1"/>
  <c r="G370" i="1"/>
  <c r="G371" i="1"/>
  <c r="G372" i="1"/>
  <c r="G373" i="1"/>
  <c r="G374" i="1"/>
  <c r="G375" i="1"/>
  <c r="G376" i="1"/>
  <c r="M376" i="1" s="1"/>
  <c r="G377" i="1"/>
  <c r="M377" i="1" s="1"/>
  <c r="G378" i="1"/>
  <c r="M378" i="1" s="1"/>
  <c r="G379" i="1"/>
  <c r="G380" i="1"/>
  <c r="M380" i="1" s="1"/>
  <c r="G381" i="1"/>
  <c r="M381" i="1" s="1"/>
  <c r="G383" i="1"/>
  <c r="G384" i="1"/>
  <c r="G385" i="1"/>
  <c r="G386" i="1"/>
  <c r="G387" i="1"/>
  <c r="G388" i="1"/>
  <c r="G389" i="1"/>
  <c r="H389" i="1" s="1"/>
  <c r="G390" i="1"/>
  <c r="H390" i="1" s="1"/>
  <c r="N390" i="1" s="1"/>
  <c r="G391" i="1"/>
  <c r="G392" i="1"/>
  <c r="G394" i="1"/>
  <c r="G395" i="1"/>
  <c r="G396" i="1"/>
  <c r="G398" i="1"/>
  <c r="G399" i="1"/>
  <c r="G400" i="1"/>
  <c r="H400" i="1" s="1"/>
  <c r="N400" i="1" s="1"/>
  <c r="G401" i="1"/>
  <c r="G402" i="1"/>
  <c r="M402" i="1" s="1"/>
  <c r="G403" i="1"/>
  <c r="M403" i="1" s="1"/>
  <c r="G404" i="1"/>
  <c r="M404" i="1" s="1"/>
  <c r="G405" i="1"/>
  <c r="G408" i="1"/>
  <c r="G409" i="1"/>
  <c r="G411" i="1"/>
  <c r="G412" i="1"/>
  <c r="G413" i="1"/>
  <c r="G414" i="1"/>
  <c r="H414" i="1" s="1"/>
  <c r="N414" i="1" s="1"/>
  <c r="G415" i="1"/>
  <c r="G416" i="1"/>
  <c r="G417" i="1"/>
  <c r="G418" i="1"/>
  <c r="G419" i="1"/>
  <c r="G420" i="1"/>
  <c r="G421" i="1"/>
  <c r="M421" i="1" s="1"/>
  <c r="G422" i="1"/>
  <c r="H422" i="1" s="1"/>
  <c r="N422" i="1" s="1"/>
  <c r="G423" i="1"/>
  <c r="G424" i="1"/>
  <c r="G426" i="1"/>
  <c r="G427" i="1"/>
  <c r="G428" i="1"/>
  <c r="G429" i="1"/>
  <c r="G430" i="1"/>
  <c r="G431" i="1"/>
  <c r="G433" i="1"/>
  <c r="G434" i="1"/>
  <c r="G435" i="1"/>
  <c r="G436" i="1"/>
  <c r="G438" i="1"/>
  <c r="G439" i="1"/>
  <c r="G440" i="1"/>
  <c r="G441" i="1"/>
  <c r="G442" i="1"/>
  <c r="G443" i="1"/>
  <c r="G446" i="1"/>
  <c r="G447" i="1"/>
  <c r="G448" i="1"/>
  <c r="G449" i="1"/>
  <c r="H449" i="1" s="1"/>
  <c r="N449" i="1" s="1"/>
  <c r="G451" i="1"/>
  <c r="M451" i="1" s="1"/>
  <c r="G452" i="1"/>
  <c r="M452" i="1" s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6" i="1"/>
  <c r="M466" i="1" s="1"/>
  <c r="G467" i="1"/>
  <c r="M467" i="1" s="1"/>
  <c r="G468" i="1"/>
  <c r="M468" i="1" s="1"/>
  <c r="G469" i="1"/>
  <c r="G470" i="1"/>
  <c r="G471" i="1"/>
  <c r="G473" i="1"/>
  <c r="G474" i="1"/>
  <c r="G475" i="1"/>
  <c r="G477" i="1"/>
  <c r="H477" i="1" s="1"/>
  <c r="N477" i="1" s="1"/>
  <c r="P477" i="1" s="1"/>
  <c r="G478" i="1"/>
  <c r="G479" i="1"/>
  <c r="G481" i="1"/>
  <c r="G482" i="1"/>
  <c r="G483" i="1"/>
  <c r="G484" i="1"/>
  <c r="G485" i="1"/>
  <c r="G486" i="1"/>
  <c r="G487" i="1"/>
  <c r="G488" i="1"/>
  <c r="H488" i="1" s="1"/>
  <c r="N488" i="1" s="1"/>
  <c r="G491" i="1"/>
  <c r="G492" i="1"/>
  <c r="G493" i="1"/>
  <c r="G495" i="1"/>
  <c r="G496" i="1"/>
  <c r="G497" i="1"/>
  <c r="H497" i="1" s="1"/>
  <c r="N497" i="1" s="1"/>
  <c r="G498" i="1"/>
  <c r="G499" i="1"/>
  <c r="G500" i="1"/>
  <c r="G501" i="1"/>
  <c r="G502" i="1"/>
  <c r="G503" i="1"/>
  <c r="G504" i="1"/>
  <c r="H504" i="1" s="1"/>
  <c r="N504" i="1" s="1"/>
  <c r="G505" i="1"/>
  <c r="G506" i="1"/>
  <c r="G507" i="1"/>
  <c r="H507" i="1" s="1"/>
  <c r="N507" i="1" s="1"/>
  <c r="G508" i="1"/>
  <c r="G510" i="1"/>
  <c r="G511" i="1"/>
  <c r="G512" i="1"/>
  <c r="G513" i="1"/>
  <c r="M513" i="1" s="1"/>
  <c r="G514" i="1"/>
  <c r="G516" i="1"/>
  <c r="H516" i="1" s="1"/>
  <c r="N516" i="1" s="1"/>
  <c r="P516" i="1" s="1"/>
  <c r="G517" i="1"/>
  <c r="G518" i="1"/>
  <c r="G520" i="1"/>
  <c r="G521" i="1"/>
  <c r="G522" i="1"/>
  <c r="G524" i="1"/>
  <c r="H524" i="1" s="1"/>
  <c r="N524" i="1" s="1"/>
  <c r="G525" i="1"/>
  <c r="M525" i="1" s="1"/>
  <c r="G526" i="1"/>
  <c r="M526" i="1" s="1"/>
  <c r="G527" i="1"/>
  <c r="G528" i="1"/>
  <c r="G529" i="1"/>
  <c r="G530" i="1"/>
  <c r="M530" i="1" s="1"/>
  <c r="G531" i="1"/>
  <c r="H531" i="1" s="1"/>
  <c r="N531" i="1" s="1"/>
  <c r="G534" i="1"/>
  <c r="G535" i="1"/>
  <c r="N537" i="1"/>
  <c r="P537" i="1" s="1"/>
  <c r="G538" i="1"/>
  <c r="G539" i="1"/>
  <c r="G540" i="1"/>
  <c r="G541" i="1"/>
  <c r="G542" i="1"/>
  <c r="G543" i="1"/>
  <c r="G544" i="1"/>
  <c r="G545" i="1"/>
  <c r="H545" i="1" s="1"/>
  <c r="N545" i="1" s="1"/>
  <c r="G546" i="1"/>
  <c r="M546" i="1" s="1"/>
  <c r="G547" i="1"/>
  <c r="M547" i="1" s="1"/>
  <c r="G548" i="1"/>
  <c r="G549" i="1"/>
  <c r="G550" i="1"/>
  <c r="G552" i="1"/>
  <c r="G553" i="1"/>
  <c r="G554" i="1"/>
  <c r="H554" i="1" s="1"/>
  <c r="N554" i="1" s="1"/>
  <c r="G555" i="1"/>
  <c r="G556" i="1"/>
  <c r="H556" i="1" s="1"/>
  <c r="N556" i="1" s="1"/>
  <c r="G557" i="1"/>
  <c r="G559" i="1"/>
  <c r="G560" i="1"/>
  <c r="G561" i="1"/>
  <c r="G563" i="1"/>
  <c r="G564" i="1"/>
  <c r="H564" i="1" s="1"/>
  <c r="N564" i="1" s="1"/>
  <c r="G565" i="1"/>
  <c r="G567" i="1"/>
  <c r="G568" i="1"/>
  <c r="G569" i="1"/>
  <c r="G570" i="1"/>
  <c r="G571" i="1"/>
  <c r="G572" i="1"/>
  <c r="H572" i="1" s="1"/>
  <c r="N572" i="1" s="1"/>
  <c r="G573" i="1"/>
  <c r="G574" i="1"/>
  <c r="G577" i="1"/>
  <c r="G578" i="1"/>
  <c r="G579" i="1"/>
  <c r="G581" i="1"/>
  <c r="G582" i="1"/>
  <c r="H582" i="1" s="1"/>
  <c r="N582" i="1" s="1"/>
  <c r="G583" i="1"/>
  <c r="G584" i="1"/>
  <c r="G585" i="1"/>
  <c r="G586" i="1"/>
  <c r="G587" i="1"/>
  <c r="H587" i="1" s="1"/>
  <c r="N587" i="1" s="1"/>
  <c r="G588" i="1"/>
  <c r="G589" i="1"/>
  <c r="G590" i="1"/>
  <c r="G591" i="1"/>
  <c r="G592" i="1"/>
  <c r="G593" i="1"/>
  <c r="G594" i="1"/>
  <c r="H594" i="1" s="1"/>
  <c r="N594" i="1" s="1"/>
  <c r="G596" i="1"/>
  <c r="G597" i="1"/>
  <c r="G598" i="1"/>
  <c r="G599" i="1"/>
  <c r="M599" i="1" s="1"/>
  <c r="G600" i="1"/>
  <c r="G601" i="1"/>
  <c r="G603" i="1"/>
  <c r="G604" i="1"/>
  <c r="G605" i="1"/>
  <c r="G607" i="1"/>
  <c r="G608" i="1"/>
  <c r="G609" i="1"/>
  <c r="G611" i="1"/>
  <c r="H611" i="1" s="1"/>
  <c r="N611" i="1" s="1"/>
  <c r="G612" i="1"/>
  <c r="G613" i="1"/>
  <c r="G614" i="1"/>
  <c r="G615" i="1"/>
  <c r="G616" i="1"/>
  <c r="G617" i="1"/>
  <c r="G618" i="1"/>
  <c r="G621" i="1"/>
  <c r="G622" i="1"/>
  <c r="M622" i="1" s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9" i="1"/>
  <c r="G640" i="1"/>
  <c r="G641" i="1"/>
  <c r="G642" i="1"/>
  <c r="G643" i="1"/>
  <c r="G644" i="1"/>
  <c r="G646" i="1"/>
  <c r="G647" i="1"/>
  <c r="G648" i="1"/>
  <c r="G650" i="1"/>
  <c r="G651" i="1"/>
  <c r="G652" i="1"/>
  <c r="G654" i="1"/>
  <c r="G655" i="1"/>
  <c r="G656" i="1"/>
  <c r="G657" i="1"/>
  <c r="G658" i="1"/>
  <c r="G659" i="1"/>
  <c r="G660" i="1"/>
  <c r="G661" i="1"/>
  <c r="G664" i="1"/>
  <c r="G665" i="1"/>
  <c r="G666" i="1"/>
  <c r="G668" i="1"/>
  <c r="M668" i="1" s="1"/>
  <c r="G669" i="1"/>
  <c r="G670" i="1"/>
  <c r="G671" i="1"/>
  <c r="G672" i="1"/>
  <c r="G673" i="1"/>
  <c r="G674" i="1"/>
  <c r="G675" i="1"/>
  <c r="G676" i="1"/>
  <c r="G677" i="1"/>
  <c r="G678" i="1"/>
  <c r="G679" i="1"/>
  <c r="H679" i="1" s="1"/>
  <c r="N679" i="1" s="1"/>
  <c r="G680" i="1"/>
  <c r="G682" i="1"/>
  <c r="G683" i="1"/>
  <c r="G684" i="1"/>
  <c r="H684" i="1" s="1"/>
  <c r="N684" i="1" s="1"/>
  <c r="G685" i="1"/>
  <c r="G686" i="1"/>
  <c r="H686" i="1" s="1"/>
  <c r="N686" i="1" s="1"/>
  <c r="G687" i="1"/>
  <c r="G689" i="1"/>
  <c r="G690" i="1"/>
  <c r="G691" i="1"/>
  <c r="H691" i="1" s="1"/>
  <c r="N691" i="1" s="1"/>
  <c r="G693" i="1"/>
  <c r="G694" i="1"/>
  <c r="H694" i="1" s="1"/>
  <c r="N694" i="1" s="1"/>
  <c r="G695" i="1"/>
  <c r="G698" i="1"/>
  <c r="G699" i="1"/>
  <c r="G700" i="1"/>
  <c r="H700" i="1" s="1"/>
  <c r="N700" i="1" s="1"/>
  <c r="G702" i="1"/>
  <c r="G703" i="1"/>
  <c r="H703" i="1" s="1"/>
  <c r="N703" i="1" s="1"/>
  <c r="G704" i="1"/>
  <c r="M704" i="1" s="1"/>
  <c r="G705" i="1"/>
  <c r="G706" i="1"/>
  <c r="G707" i="1"/>
  <c r="H707" i="1" s="1"/>
  <c r="N707" i="1" s="1"/>
  <c r="G708" i="1"/>
  <c r="H708" i="1" s="1"/>
  <c r="N708" i="1" s="1"/>
  <c r="G709" i="1"/>
  <c r="H709" i="1" s="1"/>
  <c r="N709" i="1" s="1"/>
  <c r="G710" i="1"/>
  <c r="H710" i="1" s="1"/>
  <c r="N710" i="1" s="1"/>
  <c r="G711" i="1"/>
  <c r="G712" i="1"/>
  <c r="M712" i="1" s="1"/>
  <c r="G713" i="1"/>
  <c r="H713" i="1" s="1"/>
  <c r="N713" i="1" s="1"/>
  <c r="G714" i="1"/>
  <c r="H714" i="1" s="1"/>
  <c r="N714" i="1" s="1"/>
  <c r="G715" i="1"/>
  <c r="H715" i="1" s="1"/>
  <c r="N715" i="1" s="1"/>
  <c r="G716" i="1"/>
  <c r="M716" i="1" s="1"/>
  <c r="G718" i="1"/>
  <c r="G719" i="1"/>
  <c r="G720" i="1"/>
  <c r="H720" i="1" s="1"/>
  <c r="N720" i="1" s="1"/>
  <c r="G721" i="1"/>
  <c r="H721" i="1" s="1"/>
  <c r="N721" i="1" s="1"/>
  <c r="G722" i="1"/>
  <c r="H722" i="1" s="1"/>
  <c r="N722" i="1" s="1"/>
  <c r="G723" i="1"/>
  <c r="H723" i="1" s="1"/>
  <c r="N723" i="1" s="1"/>
  <c r="G725" i="1"/>
  <c r="G726" i="1"/>
  <c r="G727" i="1"/>
  <c r="H727" i="1" s="1"/>
  <c r="N727" i="1" s="1"/>
  <c r="G729" i="1"/>
  <c r="H729" i="1" s="1"/>
  <c r="N729" i="1" s="1"/>
  <c r="P729" i="1" s="1"/>
  <c r="G730" i="1"/>
  <c r="H730" i="1" s="1"/>
  <c r="N730" i="1" s="1"/>
  <c r="G731" i="1"/>
  <c r="H731" i="1" s="1"/>
  <c r="N731" i="1" s="1"/>
  <c r="G734" i="1"/>
  <c r="G735" i="1"/>
  <c r="H735" i="1" s="1"/>
  <c r="N735" i="1" s="1"/>
  <c r="G736" i="1"/>
  <c r="H736" i="1" s="1"/>
  <c r="N736" i="1" s="1"/>
  <c r="G738" i="1"/>
  <c r="H738" i="1" s="1"/>
  <c r="N738" i="1" s="1"/>
  <c r="P738" i="1" s="1"/>
  <c r="G739" i="1"/>
  <c r="G740" i="1"/>
  <c r="G741" i="1"/>
  <c r="G742" i="1"/>
  <c r="H742" i="1" s="1"/>
  <c r="N742" i="1" s="1"/>
  <c r="G743" i="1"/>
  <c r="H743" i="1" s="1"/>
  <c r="N743" i="1" s="1"/>
  <c r="G744" i="1"/>
  <c r="M744" i="1" s="1"/>
  <c r="G745" i="1"/>
  <c r="H745" i="1" s="1"/>
  <c r="N745" i="1" s="1"/>
  <c r="G746" i="1"/>
  <c r="G747" i="1"/>
  <c r="G748" i="1"/>
  <c r="G749" i="1"/>
  <c r="H749" i="1" s="1"/>
  <c r="N749" i="1" s="1"/>
  <c r="G750" i="1"/>
  <c r="H750" i="1" s="1"/>
  <c r="N750" i="1" s="1"/>
  <c r="G752" i="1"/>
  <c r="M752" i="1" s="1"/>
  <c r="G753" i="1"/>
  <c r="M753" i="1" s="1"/>
  <c r="G754" i="1"/>
  <c r="G755" i="1"/>
  <c r="H755" i="1" s="1"/>
  <c r="N755" i="1" s="1"/>
  <c r="G756" i="1"/>
  <c r="H756" i="1" s="1"/>
  <c r="N756" i="1" s="1"/>
  <c r="G757" i="1"/>
  <c r="M757" i="1" s="1"/>
  <c r="G759" i="1"/>
  <c r="G760" i="1"/>
  <c r="G761" i="1"/>
  <c r="M761" i="1" s="1"/>
  <c r="G763" i="1"/>
  <c r="H763" i="1" s="1"/>
  <c r="N763" i="1" s="1"/>
  <c r="G764" i="1"/>
  <c r="M764" i="1" s="1"/>
  <c r="G765" i="1"/>
  <c r="G768" i="1"/>
  <c r="M768" i="1" s="1"/>
  <c r="G769" i="1"/>
  <c r="M769" i="1" s="1"/>
  <c r="G771" i="1"/>
  <c r="H771" i="1" s="1"/>
  <c r="N771" i="1" s="1"/>
  <c r="P771" i="1" s="1"/>
  <c r="G772" i="1"/>
  <c r="H772" i="1" s="1"/>
  <c r="N772" i="1" s="1"/>
  <c r="G773" i="1"/>
  <c r="H773" i="1" s="1"/>
  <c r="N773" i="1" s="1"/>
  <c r="G774" i="1"/>
  <c r="H774" i="1" s="1"/>
  <c r="N774" i="1" s="1"/>
  <c r="G775" i="1"/>
  <c r="H775" i="1" s="1"/>
  <c r="N775" i="1" s="1"/>
  <c r="G776" i="1"/>
  <c r="M776" i="1" s="1"/>
  <c r="G777" i="1"/>
  <c r="G778" i="1"/>
  <c r="H778" i="1" s="1"/>
  <c r="N778" i="1" s="1"/>
  <c r="G779" i="1"/>
  <c r="H779" i="1" s="1"/>
  <c r="N779" i="1" s="1"/>
  <c r="G780" i="1"/>
  <c r="M780" i="1" s="1"/>
  <c r="G781" i="1"/>
  <c r="G782" i="1"/>
  <c r="G783" i="1"/>
  <c r="G785" i="1"/>
  <c r="H785" i="1" s="1"/>
  <c r="N785" i="1" s="1"/>
  <c r="P785" i="1" s="1"/>
  <c r="G786" i="1"/>
  <c r="H786" i="1" s="1"/>
  <c r="N786" i="1" s="1"/>
  <c r="G787" i="1"/>
  <c r="H787" i="1" s="1"/>
  <c r="N787" i="1" s="1"/>
  <c r="G788" i="1"/>
  <c r="H788" i="1" s="1"/>
  <c r="N788" i="1" s="1"/>
  <c r="G789" i="1"/>
  <c r="G790" i="1"/>
  <c r="G792" i="1"/>
  <c r="H792" i="1" s="1"/>
  <c r="N792" i="1" s="1"/>
  <c r="G793" i="1"/>
  <c r="H793" i="1" s="1"/>
  <c r="N793" i="1" s="1"/>
  <c r="G794" i="1"/>
  <c r="M794" i="1" s="1"/>
  <c r="G796" i="1"/>
  <c r="G797" i="1"/>
  <c r="G798" i="1"/>
  <c r="G799" i="1"/>
  <c r="H799" i="1" s="1"/>
  <c r="N799" i="1" s="1"/>
  <c r="G800" i="1"/>
  <c r="H800" i="1" s="1"/>
  <c r="N800" i="1" s="1"/>
  <c r="G801" i="1"/>
  <c r="H801" i="1" s="1"/>
  <c r="N801" i="1" s="1"/>
  <c r="G804" i="1"/>
  <c r="G805" i="1"/>
  <c r="G806" i="1"/>
  <c r="H806" i="1" s="1"/>
  <c r="N806" i="1" s="1"/>
  <c r="G808" i="1"/>
  <c r="H808" i="1" s="1"/>
  <c r="N808" i="1" s="1"/>
  <c r="P808" i="1" s="1"/>
  <c r="G809" i="1"/>
  <c r="H809" i="1" s="1"/>
  <c r="N809" i="1" s="1"/>
  <c r="G810" i="1"/>
  <c r="H810" i="1" s="1"/>
  <c r="N810" i="1" s="1"/>
  <c r="G811" i="1"/>
  <c r="G812" i="1"/>
  <c r="G813" i="1"/>
  <c r="G814" i="1"/>
  <c r="H814" i="1" s="1"/>
  <c r="N814" i="1" s="1"/>
  <c r="G815" i="1"/>
  <c r="H815" i="1" s="1"/>
  <c r="N815" i="1" s="1"/>
  <c r="G816" i="1"/>
  <c r="H816" i="1" s="1"/>
  <c r="N816" i="1" s="1"/>
  <c r="G817" i="1"/>
  <c r="H817" i="1" s="1"/>
  <c r="N817" i="1" s="1"/>
  <c r="G818" i="1"/>
  <c r="M818" i="1" s="1"/>
  <c r="G819" i="1"/>
  <c r="G820" i="1"/>
  <c r="G821" i="1"/>
  <c r="H821" i="1" s="1"/>
  <c r="N821" i="1" s="1"/>
  <c r="G823" i="1"/>
  <c r="H823" i="1" s="1"/>
  <c r="N823" i="1" s="1"/>
  <c r="P823" i="1" s="1"/>
  <c r="G824" i="1"/>
  <c r="H824" i="1" s="1"/>
  <c r="N824" i="1" s="1"/>
  <c r="G825" i="1"/>
  <c r="M825" i="1" s="1"/>
  <c r="G826" i="1"/>
  <c r="M826" i="1" s="1"/>
  <c r="G827" i="1"/>
  <c r="M827" i="1" s="1"/>
  <c r="G829" i="1"/>
  <c r="H829" i="1" s="1"/>
  <c r="N829" i="1" s="1"/>
  <c r="G830" i="1"/>
  <c r="H830" i="1" s="1"/>
  <c r="N830" i="1" s="1"/>
  <c r="G831" i="1"/>
  <c r="G833" i="1"/>
  <c r="G834" i="1"/>
  <c r="H834" i="1" s="1"/>
  <c r="N834" i="1" s="1"/>
  <c r="G835" i="1"/>
  <c r="H835" i="1" s="1"/>
  <c r="N835" i="1" s="1"/>
  <c r="G838" i="1"/>
  <c r="G839" i="1"/>
  <c r="G841" i="1"/>
  <c r="H841" i="1" s="1"/>
  <c r="N841" i="1" s="1"/>
  <c r="G842" i="1"/>
  <c r="H842" i="1" s="1"/>
  <c r="N842" i="1" s="1"/>
  <c r="G843" i="1"/>
  <c r="H843" i="1" s="1"/>
  <c r="N843" i="1" s="1"/>
  <c r="G844" i="1"/>
  <c r="H844" i="1" s="1"/>
  <c r="N844" i="1" s="1"/>
  <c r="G845" i="1"/>
  <c r="H845" i="1" s="1"/>
  <c r="N845" i="1" s="1"/>
  <c r="G846" i="1"/>
  <c r="G847" i="1"/>
  <c r="G848" i="1"/>
  <c r="G849" i="1"/>
  <c r="H849" i="1" s="1"/>
  <c r="N849" i="1" s="1"/>
  <c r="G850" i="1"/>
  <c r="H850" i="1" s="1"/>
  <c r="N850" i="1" s="1"/>
  <c r="G851" i="1"/>
  <c r="H851" i="1" s="1"/>
  <c r="N851" i="1" s="1"/>
  <c r="G852" i="1"/>
  <c r="H852" i="1" s="1"/>
  <c r="N852" i="1" s="1"/>
  <c r="G853" i="1"/>
  <c r="H853" i="1" s="1"/>
  <c r="N853" i="1" s="1"/>
  <c r="G854" i="1"/>
  <c r="G856" i="1"/>
  <c r="G857" i="1"/>
  <c r="H857" i="1" s="1"/>
  <c r="N857" i="1" s="1"/>
  <c r="G858" i="1"/>
  <c r="M858" i="1" s="1"/>
  <c r="G859" i="1"/>
  <c r="H859" i="1" s="1"/>
  <c r="N859" i="1" s="1"/>
  <c r="G860" i="1"/>
  <c r="H860" i="1" s="1"/>
  <c r="N860" i="1" s="1"/>
  <c r="G861" i="1"/>
  <c r="G863" i="1"/>
  <c r="G864" i="1"/>
  <c r="H864" i="1" s="1"/>
  <c r="N864" i="1" s="1"/>
  <c r="G865" i="1"/>
  <c r="H865" i="1" s="1"/>
  <c r="N865" i="1" s="1"/>
  <c r="G867" i="1"/>
  <c r="H867" i="1" s="1"/>
  <c r="N867" i="1" s="1"/>
  <c r="G868" i="1"/>
  <c r="H868" i="1" s="1"/>
  <c r="N868" i="1" s="1"/>
  <c r="G869" i="1"/>
  <c r="G872" i="1"/>
  <c r="H872" i="1" s="1"/>
  <c r="N872" i="1" s="1"/>
  <c r="G873" i="1"/>
  <c r="H873" i="1" s="1"/>
  <c r="N873" i="1" s="1"/>
  <c r="G874" i="1"/>
  <c r="H874" i="1" s="1"/>
  <c r="N874" i="1" s="1"/>
  <c r="G876" i="1"/>
  <c r="G877" i="1"/>
  <c r="G878" i="1"/>
  <c r="G879" i="1"/>
  <c r="H879" i="1" s="1"/>
  <c r="N879" i="1" s="1"/>
  <c r="G880" i="1"/>
  <c r="H880" i="1" s="1"/>
  <c r="N880" i="1" s="1"/>
  <c r="G881" i="1"/>
  <c r="H881" i="1" s="1"/>
  <c r="N881" i="1" s="1"/>
  <c r="G882" i="1"/>
  <c r="H882" i="1" s="1"/>
  <c r="N882" i="1" s="1"/>
  <c r="G883" i="1"/>
  <c r="H883" i="1" s="1"/>
  <c r="N883" i="1" s="1"/>
  <c r="G884" i="1"/>
  <c r="G885" i="1"/>
  <c r="G886" i="1"/>
  <c r="G887" i="1"/>
  <c r="H887" i="1" s="1"/>
  <c r="N887" i="1" s="1"/>
  <c r="G888" i="1"/>
  <c r="H888" i="1" s="1"/>
  <c r="N888" i="1" s="1"/>
  <c r="G889" i="1"/>
  <c r="H889" i="1" s="1"/>
  <c r="N889" i="1" s="1"/>
  <c r="G891" i="1"/>
  <c r="G892" i="1"/>
  <c r="G893" i="1"/>
  <c r="G894" i="1"/>
  <c r="H894" i="1" s="1"/>
  <c r="N894" i="1" s="1"/>
  <c r="G895" i="1"/>
  <c r="H895" i="1" s="1"/>
  <c r="N895" i="1" s="1"/>
  <c r="G896" i="1"/>
  <c r="H896" i="1" s="1"/>
  <c r="N896" i="1" s="1"/>
  <c r="G898" i="1"/>
  <c r="H898" i="1" s="1"/>
  <c r="N898" i="1" s="1"/>
  <c r="G899" i="1"/>
  <c r="G900" i="1"/>
  <c r="G901" i="1"/>
  <c r="G903" i="1"/>
  <c r="H903" i="1" s="1"/>
  <c r="N903" i="1" s="1"/>
  <c r="P903" i="1" s="1"/>
  <c r="G904" i="1"/>
  <c r="H904" i="1" s="1"/>
  <c r="N904" i="1" s="1"/>
  <c r="G905" i="1"/>
  <c r="H905" i="1" s="1"/>
  <c r="N905" i="1" s="1"/>
  <c r="G906" i="1"/>
  <c r="H906" i="1" s="1"/>
  <c r="N906" i="1" s="1"/>
  <c r="G907" i="1"/>
  <c r="G910" i="1"/>
  <c r="H910" i="1" s="1"/>
  <c r="N910" i="1" s="1"/>
  <c r="G911" i="1"/>
  <c r="H911" i="1" s="1"/>
  <c r="N911" i="1" s="1"/>
  <c r="G912" i="1"/>
  <c r="M912" i="1" s="1"/>
  <c r="G914" i="1"/>
  <c r="G915" i="1"/>
  <c r="G916" i="1"/>
  <c r="G917" i="1"/>
  <c r="H917" i="1" s="1"/>
  <c r="N917" i="1" s="1"/>
  <c r="G918" i="1"/>
  <c r="H918" i="1" s="1"/>
  <c r="N918" i="1" s="1"/>
  <c r="G919" i="1"/>
  <c r="H919" i="1" s="1"/>
  <c r="N919" i="1" s="1"/>
  <c r="G920" i="1"/>
  <c r="H920" i="1" s="1"/>
  <c r="N920" i="1" s="1"/>
  <c r="G921" i="1"/>
  <c r="H921" i="1" s="1"/>
  <c r="N921" i="1" s="1"/>
  <c r="G922" i="1"/>
  <c r="G923" i="1"/>
  <c r="G924" i="1"/>
  <c r="G925" i="1"/>
  <c r="H925" i="1" s="1"/>
  <c r="N925" i="1" s="1"/>
  <c r="G926" i="1"/>
  <c r="H926" i="1" s="1"/>
  <c r="N926" i="1" s="1"/>
  <c r="G928" i="1"/>
  <c r="M928" i="1" s="1"/>
  <c r="G929" i="1"/>
  <c r="G930" i="1"/>
  <c r="G931" i="1"/>
  <c r="G932" i="1"/>
  <c r="H932" i="1" s="1"/>
  <c r="N932" i="1" s="1"/>
  <c r="G933" i="1"/>
  <c r="H933" i="1" s="1"/>
  <c r="N933" i="1" s="1"/>
  <c r="G935" i="1"/>
  <c r="M935" i="1" s="1"/>
  <c r="G936" i="1"/>
  <c r="G937" i="1"/>
  <c r="G938" i="1"/>
  <c r="G940" i="1"/>
  <c r="H940" i="1" s="1"/>
  <c r="N940" i="1" s="1"/>
  <c r="P940" i="1" s="1"/>
  <c r="G941" i="1"/>
  <c r="H941" i="1" s="1"/>
  <c r="N941" i="1" s="1"/>
  <c r="G942" i="1"/>
  <c r="H942" i="1" s="1"/>
  <c r="N942" i="1" s="1"/>
  <c r="G943" i="1"/>
  <c r="H943" i="1" s="1"/>
  <c r="N943" i="1" s="1"/>
  <c r="G944" i="1"/>
  <c r="J866" i="1" l="1"/>
  <c r="J692" i="1"/>
  <c r="J606" i="1"/>
  <c r="J558" i="1"/>
  <c r="J472" i="1"/>
  <c r="J407" i="1"/>
  <c r="J243" i="1"/>
  <c r="J215" i="1"/>
  <c r="J129" i="1"/>
  <c r="P25" i="8"/>
  <c r="N20" i="8"/>
  <c r="O25" i="8"/>
  <c r="P898" i="1"/>
  <c r="P792" i="1"/>
  <c r="P763" i="1"/>
  <c r="P524" i="1"/>
  <c r="P390" i="1"/>
  <c r="P841" i="1"/>
  <c r="P829" i="1"/>
  <c r="L957" i="8"/>
  <c r="L962" i="8"/>
  <c r="P945" i="8"/>
  <c r="O945" i="8"/>
  <c r="L291" i="1"/>
  <c r="J445" i="1"/>
  <c r="J123" i="1"/>
  <c r="J114" i="1"/>
  <c r="J40" i="1"/>
  <c r="J21" i="1"/>
  <c r="J10" i="1"/>
  <c r="J5588" i="7"/>
  <c r="J5642" i="7" s="1"/>
  <c r="J5696" i="7" s="1"/>
  <c r="J5750" i="7" s="1"/>
  <c r="J5804" i="7" s="1"/>
  <c r="J5858" i="7" s="1"/>
  <c r="J5912" i="7" s="1"/>
  <c r="J5966" i="7" s="1"/>
  <c r="J6020" i="7" s="1"/>
  <c r="J6074" i="7" s="1"/>
  <c r="J803" i="1"/>
  <c r="L939" i="1"/>
  <c r="K939" i="1"/>
  <c r="J875" i="1"/>
  <c r="J425" i="1"/>
  <c r="J397" i="1"/>
  <c r="J310" i="1"/>
  <c r="J233" i="1"/>
  <c r="J205" i="1"/>
  <c r="J162" i="1"/>
  <c r="J147" i="1"/>
  <c r="J88" i="1"/>
  <c r="J51" i="1"/>
  <c r="M25" i="1"/>
  <c r="H513" i="1"/>
  <c r="N513" i="1" s="1"/>
  <c r="O513" i="1" s="1"/>
  <c r="H776" i="1"/>
  <c r="N776" i="1" s="1"/>
  <c r="O776" i="1" s="1"/>
  <c r="H546" i="1"/>
  <c r="N546" i="1" s="1"/>
  <c r="O546" i="1" s="1"/>
  <c r="H74" i="1"/>
  <c r="N74" i="1" s="1"/>
  <c r="P74" i="1" s="1"/>
  <c r="H668" i="1"/>
  <c r="N668" i="1" s="1"/>
  <c r="P668" i="1" s="1"/>
  <c r="H825" i="1"/>
  <c r="N825" i="1" s="1"/>
  <c r="P825" i="1" s="1"/>
  <c r="H704" i="1"/>
  <c r="N704" i="1" s="1"/>
  <c r="P704" i="1" s="1"/>
  <c r="H403" i="1"/>
  <c r="N403" i="1" s="1"/>
  <c r="P403" i="1" s="1"/>
  <c r="M545" i="1"/>
  <c r="J762" i="1"/>
  <c r="J533" i="1"/>
  <c r="J389" i="1"/>
  <c r="H912" i="1"/>
  <c r="N912" i="1" s="1"/>
  <c r="P912" i="1" s="1"/>
  <c r="H818" i="1"/>
  <c r="N818" i="1" s="1"/>
  <c r="O818" i="1" s="1"/>
  <c r="H466" i="1"/>
  <c r="N466" i="1" s="1"/>
  <c r="P466" i="1" s="1"/>
  <c r="L243" i="1"/>
  <c r="L215" i="1"/>
  <c r="J828" i="1"/>
  <c r="J645" i="1"/>
  <c r="J273" i="1"/>
  <c r="P910" i="1"/>
  <c r="P872" i="1"/>
  <c r="P611" i="1"/>
  <c r="J239" i="1"/>
  <c r="H858" i="1"/>
  <c r="N858" i="1" s="1"/>
  <c r="P858" i="1" s="1"/>
  <c r="H794" i="1"/>
  <c r="N794" i="1" s="1"/>
  <c r="O794" i="1" s="1"/>
  <c r="H769" i="1"/>
  <c r="N769" i="1" s="1"/>
  <c r="O769" i="1" s="1"/>
  <c r="H468" i="1"/>
  <c r="N468" i="1" s="1"/>
  <c r="H404" i="1"/>
  <c r="N404" i="1" s="1"/>
  <c r="K523" i="1"/>
  <c r="K389" i="1"/>
  <c r="K362" i="1"/>
  <c r="K317" i="1"/>
  <c r="K310" i="1"/>
  <c r="O703" i="1"/>
  <c r="P703" i="1"/>
  <c r="O904" i="1"/>
  <c r="P904" i="1"/>
  <c r="O894" i="1"/>
  <c r="P894" i="1"/>
  <c r="O865" i="1"/>
  <c r="P865" i="1"/>
  <c r="O793" i="1"/>
  <c r="P793" i="1"/>
  <c r="O727" i="1"/>
  <c r="P727" i="1"/>
  <c r="O932" i="1"/>
  <c r="P932" i="1"/>
  <c r="O849" i="1"/>
  <c r="P849" i="1"/>
  <c r="O691" i="1"/>
  <c r="P691" i="1"/>
  <c r="O921" i="1"/>
  <c r="P921" i="1"/>
  <c r="O912" i="1"/>
  <c r="O800" i="1"/>
  <c r="P800" i="1"/>
  <c r="O775" i="1"/>
  <c r="P775" i="1"/>
  <c r="O874" i="1"/>
  <c r="P874" i="1"/>
  <c r="O919" i="1"/>
  <c r="P919" i="1"/>
  <c r="O853" i="1"/>
  <c r="P853" i="1"/>
  <c r="O845" i="1"/>
  <c r="P845" i="1"/>
  <c r="O817" i="1"/>
  <c r="P817" i="1"/>
  <c r="O773" i="1"/>
  <c r="P773" i="1"/>
  <c r="O889" i="1"/>
  <c r="P889" i="1"/>
  <c r="O860" i="1"/>
  <c r="P860" i="1"/>
  <c r="O788" i="1"/>
  <c r="P788" i="1"/>
  <c r="O779" i="1"/>
  <c r="P779" i="1"/>
  <c r="O722" i="1"/>
  <c r="P722" i="1"/>
  <c r="O713" i="1"/>
  <c r="P713" i="1"/>
  <c r="O917" i="1"/>
  <c r="P917" i="1"/>
  <c r="O851" i="1"/>
  <c r="P851" i="1"/>
  <c r="O843" i="1"/>
  <c r="P843" i="1"/>
  <c r="O815" i="1"/>
  <c r="P815" i="1"/>
  <c r="O806" i="1"/>
  <c r="P806" i="1"/>
  <c r="O942" i="1"/>
  <c r="P942" i="1"/>
  <c r="O906" i="1"/>
  <c r="P906" i="1"/>
  <c r="O896" i="1"/>
  <c r="P896" i="1"/>
  <c r="O887" i="1"/>
  <c r="P887" i="1"/>
  <c r="O868" i="1"/>
  <c r="P868" i="1"/>
  <c r="O821" i="1"/>
  <c r="P821" i="1"/>
  <c r="O786" i="1"/>
  <c r="P786" i="1"/>
  <c r="O749" i="1"/>
  <c r="P749" i="1"/>
  <c r="O730" i="1"/>
  <c r="P730" i="1"/>
  <c r="O720" i="1"/>
  <c r="P720" i="1"/>
  <c r="O943" i="1"/>
  <c r="P943" i="1"/>
  <c r="M700" i="1"/>
  <c r="M587" i="1"/>
  <c r="O700" i="1"/>
  <c r="P700" i="1"/>
  <c r="O245" i="1"/>
  <c r="P245" i="1"/>
  <c r="O941" i="1"/>
  <c r="P941" i="1"/>
  <c r="O857" i="1"/>
  <c r="P857" i="1"/>
  <c r="O801" i="1"/>
  <c r="P801" i="1"/>
  <c r="H599" i="1"/>
  <c r="N599" i="1" s="1"/>
  <c r="O572" i="1"/>
  <c r="P572" i="1"/>
  <c r="H402" i="1"/>
  <c r="N402" i="1" s="1"/>
  <c r="H112" i="1"/>
  <c r="M594" i="1"/>
  <c r="J96" i="1"/>
  <c r="J58" i="1"/>
  <c r="J46" i="1"/>
  <c r="J15" i="1"/>
  <c r="O814" i="1"/>
  <c r="P814" i="1"/>
  <c r="O721" i="1"/>
  <c r="P721" i="1"/>
  <c r="O864" i="1"/>
  <c r="P864" i="1"/>
  <c r="O710" i="1"/>
  <c r="P710" i="1"/>
  <c r="O582" i="1"/>
  <c r="P582" i="1"/>
  <c r="O545" i="1"/>
  <c r="P545" i="1"/>
  <c r="O299" i="1"/>
  <c r="P299" i="1"/>
  <c r="L515" i="1"/>
  <c r="K393" i="1"/>
  <c r="O933" i="1"/>
  <c r="P933" i="1"/>
  <c r="O824" i="1"/>
  <c r="P824" i="1"/>
  <c r="O684" i="1"/>
  <c r="P684" i="1"/>
  <c r="O554" i="1"/>
  <c r="P554" i="1"/>
  <c r="O920" i="1"/>
  <c r="P920" i="1"/>
  <c r="O835" i="1"/>
  <c r="P835" i="1"/>
  <c r="O825" i="1"/>
  <c r="O810" i="1"/>
  <c r="P810" i="1"/>
  <c r="O799" i="1"/>
  <c r="P799" i="1"/>
  <c r="O774" i="1"/>
  <c r="P774" i="1"/>
  <c r="H764" i="1"/>
  <c r="N764" i="1" s="1"/>
  <c r="O756" i="1"/>
  <c r="P756" i="1"/>
  <c r="O709" i="1"/>
  <c r="P709" i="1"/>
  <c r="O507" i="1"/>
  <c r="P507" i="1"/>
  <c r="O488" i="1"/>
  <c r="P488" i="1"/>
  <c r="H298" i="1"/>
  <c r="N298" i="1" s="1"/>
  <c r="H103" i="1"/>
  <c r="M103" i="1"/>
  <c r="L602" i="1"/>
  <c r="L472" i="1"/>
  <c r="L425" i="1"/>
  <c r="L407" i="1"/>
  <c r="L273" i="1"/>
  <c r="M245" i="1"/>
  <c r="J784" i="1"/>
  <c r="O842" i="1"/>
  <c r="P842" i="1"/>
  <c r="O809" i="1"/>
  <c r="P809" i="1"/>
  <c r="P867" i="1"/>
  <c r="O731" i="1"/>
  <c r="P731" i="1"/>
  <c r="O449" i="1"/>
  <c r="P449" i="1"/>
  <c r="O911" i="1"/>
  <c r="P911" i="1"/>
  <c r="O834" i="1"/>
  <c r="P834" i="1"/>
  <c r="O755" i="1"/>
  <c r="P755" i="1"/>
  <c r="O708" i="1"/>
  <c r="P708" i="1"/>
  <c r="O679" i="1"/>
  <c r="P679" i="1"/>
  <c r="O468" i="1"/>
  <c r="P468" i="1"/>
  <c r="O400" i="1"/>
  <c r="P400" i="1"/>
  <c r="O305" i="1"/>
  <c r="P305" i="1"/>
  <c r="L649" i="1"/>
  <c r="K576" i="1"/>
  <c r="L533" i="1"/>
  <c r="M477" i="1"/>
  <c r="K273" i="1"/>
  <c r="K7" i="1"/>
  <c r="J83" i="1"/>
  <c r="O830" i="1"/>
  <c r="P830" i="1"/>
  <c r="O925" i="1"/>
  <c r="P925" i="1"/>
  <c r="O895" i="1"/>
  <c r="P895" i="1"/>
  <c r="O704" i="1"/>
  <c r="O918" i="1"/>
  <c r="P918" i="1"/>
  <c r="O852" i="1"/>
  <c r="P852" i="1"/>
  <c r="O844" i="1"/>
  <c r="P844" i="1"/>
  <c r="O816" i="1"/>
  <c r="P816" i="1"/>
  <c r="O772" i="1"/>
  <c r="P772" i="1"/>
  <c r="O707" i="1"/>
  <c r="P707" i="1"/>
  <c r="O587" i="1"/>
  <c r="P587" i="1"/>
  <c r="O497" i="1"/>
  <c r="P497" i="1"/>
  <c r="O404" i="1"/>
  <c r="P404" i="1"/>
  <c r="M713" i="1"/>
  <c r="K533" i="1"/>
  <c r="M524" i="1"/>
  <c r="K519" i="1"/>
  <c r="L476" i="1"/>
  <c r="M305" i="1"/>
  <c r="J897" i="1"/>
  <c r="J791" i="1"/>
  <c r="J551" i="1"/>
  <c r="J465" i="1"/>
  <c r="J437" i="1"/>
  <c r="J362" i="1"/>
  <c r="J197" i="1"/>
  <c r="J120" i="1"/>
  <c r="O850" i="1"/>
  <c r="P850" i="1"/>
  <c r="O715" i="1"/>
  <c r="P715" i="1"/>
  <c r="O905" i="1"/>
  <c r="P905" i="1"/>
  <c r="O750" i="1"/>
  <c r="P750" i="1"/>
  <c r="O694" i="1"/>
  <c r="P694" i="1"/>
  <c r="O564" i="1"/>
  <c r="P564" i="1"/>
  <c r="O926" i="1"/>
  <c r="P926" i="1"/>
  <c r="O859" i="1"/>
  <c r="P859" i="1"/>
  <c r="O787" i="1"/>
  <c r="P787" i="1"/>
  <c r="O778" i="1"/>
  <c r="P778" i="1"/>
  <c r="H761" i="1"/>
  <c r="N761" i="1" s="1"/>
  <c r="O723" i="1"/>
  <c r="P723" i="1"/>
  <c r="O714" i="1"/>
  <c r="P714" i="1"/>
  <c r="O686" i="1"/>
  <c r="P686" i="1"/>
  <c r="H622" i="1"/>
  <c r="N622" i="1" s="1"/>
  <c r="O594" i="1"/>
  <c r="P594" i="1"/>
  <c r="O556" i="1"/>
  <c r="P556" i="1"/>
  <c r="H547" i="1"/>
  <c r="N547" i="1" s="1"/>
  <c r="O531" i="1"/>
  <c r="P531" i="1"/>
  <c r="O504" i="1"/>
  <c r="P504" i="1"/>
  <c r="H467" i="1"/>
  <c r="N467" i="1" s="1"/>
  <c r="O422" i="1"/>
  <c r="P422" i="1"/>
  <c r="O414" i="1"/>
  <c r="P414" i="1"/>
  <c r="O312" i="1"/>
  <c r="P312" i="1"/>
  <c r="H246" i="1"/>
  <c r="N246" i="1" s="1"/>
  <c r="M611" i="1"/>
  <c r="M531" i="1"/>
  <c r="M292" i="1"/>
  <c r="L233" i="1"/>
  <c r="J751" i="1"/>
  <c r="J158" i="1"/>
  <c r="L21" i="1"/>
  <c r="H196" i="1"/>
  <c r="M196" i="1"/>
  <c r="L353" i="1"/>
  <c r="H144" i="1"/>
  <c r="O341" i="1"/>
  <c r="P341" i="1"/>
  <c r="L15" i="1"/>
  <c r="O888" i="1"/>
  <c r="P888" i="1"/>
  <c r="O883" i="1"/>
  <c r="P883" i="1"/>
  <c r="O882" i="1"/>
  <c r="P882" i="1"/>
  <c r="O881" i="1"/>
  <c r="P881" i="1"/>
  <c r="H26" i="1"/>
  <c r="O880" i="1"/>
  <c r="P880" i="1"/>
  <c r="O879" i="1"/>
  <c r="P879" i="1"/>
  <c r="O873" i="1"/>
  <c r="P873" i="1"/>
  <c r="O745" i="1"/>
  <c r="P745" i="1"/>
  <c r="H744" i="1"/>
  <c r="N744" i="1" s="1"/>
  <c r="O743" i="1"/>
  <c r="P743" i="1"/>
  <c r="O742" i="1"/>
  <c r="P742" i="1"/>
  <c r="O736" i="1"/>
  <c r="P736" i="1"/>
  <c r="O735" i="1"/>
  <c r="P735" i="1"/>
  <c r="O365" i="1"/>
  <c r="P365" i="1"/>
  <c r="O338" i="1"/>
  <c r="P338" i="1"/>
  <c r="H332" i="1"/>
  <c r="N332" i="1" s="1"/>
  <c r="P332" i="1" s="1"/>
  <c r="L326" i="1"/>
  <c r="L20" i="1"/>
  <c r="M527" i="1"/>
  <c r="H527" i="1"/>
  <c r="N527" i="1" s="1"/>
  <c r="H374" i="1"/>
  <c r="N374" i="1" s="1"/>
  <c r="M374" i="1"/>
  <c r="H856" i="1"/>
  <c r="N856" i="1" s="1"/>
  <c r="P856" i="1" s="1"/>
  <c r="M856" i="1"/>
  <c r="M760" i="1"/>
  <c r="H760" i="1"/>
  <c r="N760" i="1" s="1"/>
  <c r="H585" i="1"/>
  <c r="N585" i="1" s="1"/>
  <c r="M585" i="1"/>
  <c r="H577" i="1"/>
  <c r="N577" i="1" s="1"/>
  <c r="P577" i="1" s="1"/>
  <c r="M577" i="1"/>
  <c r="M561" i="1"/>
  <c r="H561" i="1"/>
  <c r="N561" i="1" s="1"/>
  <c r="H553" i="1"/>
  <c r="N553" i="1" s="1"/>
  <c r="M553" i="1"/>
  <c r="H540" i="1"/>
  <c r="N540" i="1" s="1"/>
  <c r="M540" i="1"/>
  <c r="H448" i="1"/>
  <c r="N448" i="1" s="1"/>
  <c r="M448" i="1"/>
  <c r="H143" i="1"/>
  <c r="H924" i="1"/>
  <c r="N924" i="1" s="1"/>
  <c r="M924" i="1"/>
  <c r="H916" i="1"/>
  <c r="N916" i="1" s="1"/>
  <c r="M916" i="1"/>
  <c r="H901" i="1"/>
  <c r="N901" i="1" s="1"/>
  <c r="M901" i="1"/>
  <c r="H893" i="1"/>
  <c r="N893" i="1" s="1"/>
  <c r="M893" i="1"/>
  <c r="H885" i="1"/>
  <c r="N885" i="1" s="1"/>
  <c r="M885" i="1"/>
  <c r="H877" i="1"/>
  <c r="N877" i="1" s="1"/>
  <c r="M877" i="1"/>
  <c r="H869" i="1"/>
  <c r="N869" i="1" s="1"/>
  <c r="M869" i="1"/>
  <c r="H861" i="1"/>
  <c r="N861" i="1" s="1"/>
  <c r="M861" i="1"/>
  <c r="H854" i="1"/>
  <c r="N854" i="1" s="1"/>
  <c r="M854" i="1"/>
  <c r="H846" i="1"/>
  <c r="N846" i="1" s="1"/>
  <c r="M846" i="1"/>
  <c r="H838" i="1"/>
  <c r="N838" i="1" s="1"/>
  <c r="P838" i="1" s="1"/>
  <c r="M838" i="1"/>
  <c r="O668" i="1"/>
  <c r="H661" i="1"/>
  <c r="N661" i="1" s="1"/>
  <c r="M661" i="1"/>
  <c r="H931" i="1"/>
  <c r="N931" i="1" s="1"/>
  <c r="M931" i="1"/>
  <c r="H923" i="1"/>
  <c r="N923" i="1" s="1"/>
  <c r="M923" i="1"/>
  <c r="H915" i="1"/>
  <c r="N915" i="1" s="1"/>
  <c r="M915" i="1"/>
  <c r="H900" i="1"/>
  <c r="N900" i="1" s="1"/>
  <c r="M900" i="1"/>
  <c r="H892" i="1"/>
  <c r="N892" i="1" s="1"/>
  <c r="M892" i="1"/>
  <c r="H884" i="1"/>
  <c r="N884" i="1" s="1"/>
  <c r="M884" i="1"/>
  <c r="H876" i="1"/>
  <c r="N876" i="1" s="1"/>
  <c r="P876" i="1" s="1"/>
  <c r="M876" i="1"/>
  <c r="O823" i="1"/>
  <c r="O808" i="1"/>
  <c r="O785" i="1"/>
  <c r="H777" i="1"/>
  <c r="N777" i="1" s="1"/>
  <c r="M777" i="1"/>
  <c r="H712" i="1"/>
  <c r="N712" i="1" s="1"/>
  <c r="H705" i="1"/>
  <c r="N705" i="1" s="1"/>
  <c r="M705" i="1"/>
  <c r="H698" i="1"/>
  <c r="N698" i="1" s="1"/>
  <c r="P698" i="1" s="1"/>
  <c r="M698" i="1"/>
  <c r="H690" i="1"/>
  <c r="N690" i="1" s="1"/>
  <c r="M690" i="1"/>
  <c r="H683" i="1"/>
  <c r="N683" i="1" s="1"/>
  <c r="M683" i="1"/>
  <c r="H675" i="1"/>
  <c r="N675" i="1" s="1"/>
  <c r="M675" i="1"/>
  <c r="H644" i="1"/>
  <c r="N644" i="1" s="1"/>
  <c r="M644" i="1"/>
  <c r="H636" i="1"/>
  <c r="N636" i="1" s="1"/>
  <c r="M636" i="1"/>
  <c r="H628" i="1"/>
  <c r="N628" i="1" s="1"/>
  <c r="M628" i="1"/>
  <c r="H621" i="1"/>
  <c r="N621" i="1" s="1"/>
  <c r="P621" i="1" s="1"/>
  <c r="M621" i="1"/>
  <c r="M620" i="1" s="1"/>
  <c r="H613" i="1"/>
  <c r="N613" i="1" s="1"/>
  <c r="M613" i="1"/>
  <c r="H605" i="1"/>
  <c r="N605" i="1" s="1"/>
  <c r="M605" i="1"/>
  <c r="H598" i="1"/>
  <c r="N598" i="1" s="1"/>
  <c r="M598" i="1"/>
  <c r="H521" i="1"/>
  <c r="N521" i="1" s="1"/>
  <c r="M521" i="1"/>
  <c r="H506" i="1"/>
  <c r="N506" i="1" s="1"/>
  <c r="M506" i="1"/>
  <c r="H498" i="1"/>
  <c r="N498" i="1" s="1"/>
  <c r="M498" i="1"/>
  <c r="H482" i="1"/>
  <c r="N482" i="1" s="1"/>
  <c r="M482" i="1"/>
  <c r="H474" i="1"/>
  <c r="N474" i="1" s="1"/>
  <c r="M474" i="1"/>
  <c r="H461" i="1"/>
  <c r="N461" i="1" s="1"/>
  <c r="M461" i="1"/>
  <c r="H453" i="1"/>
  <c r="N453" i="1" s="1"/>
  <c r="M453" i="1"/>
  <c r="M384" i="1"/>
  <c r="H384" i="1"/>
  <c r="N384" i="1" s="1"/>
  <c r="M360" i="1"/>
  <c r="H360" i="1"/>
  <c r="N360" i="1" s="1"/>
  <c r="H211" i="1"/>
  <c r="H203" i="1"/>
  <c r="H195" i="1"/>
  <c r="H187" i="1"/>
  <c r="H914" i="1"/>
  <c r="N914" i="1" s="1"/>
  <c r="P914" i="1" s="1"/>
  <c r="M914" i="1"/>
  <c r="H682" i="1"/>
  <c r="N682" i="1" s="1"/>
  <c r="P682" i="1" s="1"/>
  <c r="M682" i="1"/>
  <c r="H651" i="1"/>
  <c r="N651" i="1" s="1"/>
  <c r="M651" i="1"/>
  <c r="M383" i="1"/>
  <c r="H383" i="1"/>
  <c r="N383" i="1" s="1"/>
  <c r="P383" i="1" s="1"/>
  <c r="H907" i="1"/>
  <c r="N907" i="1" s="1"/>
  <c r="M907" i="1"/>
  <c r="H891" i="1"/>
  <c r="N891" i="1" s="1"/>
  <c r="P891" i="1" s="1"/>
  <c r="M891" i="1"/>
  <c r="H719" i="1"/>
  <c r="N719" i="1" s="1"/>
  <c r="M719" i="1"/>
  <c r="H689" i="1"/>
  <c r="N689" i="1" s="1"/>
  <c r="P689" i="1" s="1"/>
  <c r="M689" i="1"/>
  <c r="H659" i="1"/>
  <c r="N659" i="1" s="1"/>
  <c r="M659" i="1"/>
  <c r="H528" i="1"/>
  <c r="N528" i="1" s="1"/>
  <c r="M528" i="1"/>
  <c r="H412" i="1"/>
  <c r="N412" i="1" s="1"/>
  <c r="M412" i="1"/>
  <c r="H929" i="1"/>
  <c r="N929" i="1" s="1"/>
  <c r="M929" i="1"/>
  <c r="H798" i="1"/>
  <c r="N798" i="1" s="1"/>
  <c r="M798" i="1"/>
  <c r="H741" i="1"/>
  <c r="N741" i="1" s="1"/>
  <c r="M741" i="1"/>
  <c r="H725" i="1"/>
  <c r="N725" i="1" s="1"/>
  <c r="P725" i="1" s="1"/>
  <c r="M725" i="1"/>
  <c r="H711" i="1"/>
  <c r="N711" i="1" s="1"/>
  <c r="M711" i="1"/>
  <c r="H427" i="1"/>
  <c r="N427" i="1" s="1"/>
  <c r="M427" i="1"/>
  <c r="M264" i="1"/>
  <c r="H264" i="1"/>
  <c r="N264" i="1" s="1"/>
  <c r="H256" i="1"/>
  <c r="N256" i="1" s="1"/>
  <c r="M256" i="1"/>
  <c r="H241" i="1"/>
  <c r="N241" i="1" s="1"/>
  <c r="M241" i="1"/>
  <c r="H60" i="1"/>
  <c r="N60" i="1" s="1"/>
  <c r="H52" i="1"/>
  <c r="N52" i="1" s="1"/>
  <c r="P52" i="1" s="1"/>
  <c r="H44" i="1"/>
  <c r="H13" i="1"/>
  <c r="N13" i="1" s="1"/>
  <c r="M13" i="1"/>
  <c r="H944" i="1"/>
  <c r="N944" i="1" s="1"/>
  <c r="N939" i="1" s="1"/>
  <c r="M944" i="1"/>
  <c r="H936" i="1"/>
  <c r="N936" i="1" s="1"/>
  <c r="M936" i="1"/>
  <c r="H826" i="1"/>
  <c r="N826" i="1" s="1"/>
  <c r="H820" i="1"/>
  <c r="N820" i="1" s="1"/>
  <c r="M820" i="1"/>
  <c r="H813" i="1"/>
  <c r="N813" i="1" s="1"/>
  <c r="M813" i="1"/>
  <c r="H805" i="1"/>
  <c r="N805" i="1" s="1"/>
  <c r="M805" i="1"/>
  <c r="H797" i="1"/>
  <c r="N797" i="1" s="1"/>
  <c r="M797" i="1"/>
  <c r="H790" i="1"/>
  <c r="N790" i="1" s="1"/>
  <c r="M790" i="1"/>
  <c r="H782" i="1"/>
  <c r="N782" i="1" s="1"/>
  <c r="M782" i="1"/>
  <c r="M767" i="1"/>
  <c r="H754" i="1"/>
  <c r="N754" i="1" s="1"/>
  <c r="M754" i="1"/>
  <c r="H747" i="1"/>
  <c r="N747" i="1" s="1"/>
  <c r="M747" i="1"/>
  <c r="H740" i="1"/>
  <c r="N740" i="1" s="1"/>
  <c r="M740" i="1"/>
  <c r="H555" i="1"/>
  <c r="N555" i="1" s="1"/>
  <c r="M555" i="1"/>
  <c r="H542" i="1"/>
  <c r="N542" i="1" s="1"/>
  <c r="M542" i="1"/>
  <c r="H534" i="1"/>
  <c r="N534" i="1" s="1"/>
  <c r="P534" i="1" s="1"/>
  <c r="M534" i="1"/>
  <c r="H442" i="1"/>
  <c r="N442" i="1" s="1"/>
  <c r="M442" i="1"/>
  <c r="H434" i="1"/>
  <c r="N434" i="1" s="1"/>
  <c r="M434" i="1"/>
  <c r="H418" i="1"/>
  <c r="N418" i="1" s="1"/>
  <c r="M418" i="1"/>
  <c r="H302" i="1"/>
  <c r="N302" i="1" s="1"/>
  <c r="M302" i="1"/>
  <c r="H287" i="1"/>
  <c r="N287" i="1" s="1"/>
  <c r="M287" i="1"/>
  <c r="H279" i="1"/>
  <c r="N279" i="1" s="1"/>
  <c r="M279" i="1"/>
  <c r="H271" i="1"/>
  <c r="N271" i="1" s="1"/>
  <c r="M271" i="1"/>
  <c r="H90" i="1"/>
  <c r="H82" i="1"/>
  <c r="H67" i="1"/>
  <c r="O940" i="1"/>
  <c r="H833" i="1"/>
  <c r="N833" i="1" s="1"/>
  <c r="P833" i="1" s="1"/>
  <c r="M833" i="1"/>
  <c r="H819" i="1"/>
  <c r="N819" i="1" s="1"/>
  <c r="M819" i="1"/>
  <c r="H812" i="1"/>
  <c r="N812" i="1" s="1"/>
  <c r="M812" i="1"/>
  <c r="H804" i="1"/>
  <c r="N804" i="1" s="1"/>
  <c r="P804" i="1" s="1"/>
  <c r="M804" i="1"/>
  <c r="H796" i="1"/>
  <c r="N796" i="1" s="1"/>
  <c r="P796" i="1" s="1"/>
  <c r="M796" i="1"/>
  <c r="H789" i="1"/>
  <c r="N789" i="1" s="1"/>
  <c r="M789" i="1"/>
  <c r="H781" i="1"/>
  <c r="N781" i="1" s="1"/>
  <c r="M781" i="1"/>
  <c r="H753" i="1"/>
  <c r="N753" i="1" s="1"/>
  <c r="H746" i="1"/>
  <c r="N746" i="1" s="1"/>
  <c r="M746" i="1"/>
  <c r="H739" i="1"/>
  <c r="N739" i="1" s="1"/>
  <c r="M739" i="1"/>
  <c r="M433" i="1"/>
  <c r="H433" i="1"/>
  <c r="N433" i="1" s="1"/>
  <c r="P433" i="1" s="1"/>
  <c r="H348" i="1"/>
  <c r="N348" i="1" s="1"/>
  <c r="M348" i="1"/>
  <c r="H340" i="1"/>
  <c r="N340" i="1" s="1"/>
  <c r="M340" i="1"/>
  <c r="H105" i="1"/>
  <c r="H97" i="1"/>
  <c r="N97" i="1" s="1"/>
  <c r="P97" i="1" s="1"/>
  <c r="M96" i="1"/>
  <c r="O910" i="1"/>
  <c r="N909" i="1"/>
  <c r="O872" i="1"/>
  <c r="N871" i="1"/>
  <c r="H938" i="1"/>
  <c r="N938" i="1" s="1"/>
  <c r="M938" i="1"/>
  <c r="H922" i="1"/>
  <c r="N922" i="1" s="1"/>
  <c r="M922" i="1"/>
  <c r="O763" i="1"/>
  <c r="H391" i="1"/>
  <c r="N391" i="1" s="1"/>
  <c r="M391" i="1"/>
  <c r="H226" i="1"/>
  <c r="N226" i="1" s="1"/>
  <c r="M226" i="1"/>
  <c r="O898" i="1"/>
  <c r="H718" i="1"/>
  <c r="N718" i="1" s="1"/>
  <c r="P718" i="1" s="1"/>
  <c r="M718" i="1"/>
  <c r="H863" i="1"/>
  <c r="N863" i="1" s="1"/>
  <c r="P863" i="1" s="1"/>
  <c r="M863" i="1"/>
  <c r="H848" i="1"/>
  <c r="N848" i="1" s="1"/>
  <c r="M848" i="1"/>
  <c r="H811" i="1"/>
  <c r="N811" i="1" s="1"/>
  <c r="M811" i="1"/>
  <c r="H569" i="1"/>
  <c r="N569" i="1" s="1"/>
  <c r="M569" i="1"/>
  <c r="H135" i="1"/>
  <c r="H930" i="1"/>
  <c r="N930" i="1" s="1"/>
  <c r="M930" i="1"/>
  <c r="H899" i="1"/>
  <c r="N899" i="1" s="1"/>
  <c r="M899" i="1"/>
  <c r="O792" i="1"/>
  <c r="N791" i="1"/>
  <c r="H734" i="1"/>
  <c r="N734" i="1" s="1"/>
  <c r="P734" i="1" s="1"/>
  <c r="M734" i="1"/>
  <c r="H726" i="1"/>
  <c r="N726" i="1" s="1"/>
  <c r="M726" i="1"/>
  <c r="H674" i="1"/>
  <c r="N674" i="1" s="1"/>
  <c r="M674" i="1"/>
  <c r="H420" i="1"/>
  <c r="N420" i="1" s="1"/>
  <c r="M420" i="1"/>
  <c r="H399" i="1"/>
  <c r="N399" i="1" s="1"/>
  <c r="M399" i="1"/>
  <c r="H937" i="1"/>
  <c r="N937" i="1" s="1"/>
  <c r="M937" i="1"/>
  <c r="H783" i="1"/>
  <c r="N783" i="1" s="1"/>
  <c r="M783" i="1"/>
  <c r="H748" i="1"/>
  <c r="N748" i="1" s="1"/>
  <c r="M748" i="1"/>
  <c r="H28" i="1"/>
  <c r="N28" i="1" s="1"/>
  <c r="O903" i="1"/>
  <c r="N902" i="1"/>
  <c r="O738" i="1"/>
  <c r="H440" i="1"/>
  <c r="N440" i="1" s="1"/>
  <c r="M440" i="1"/>
  <c r="M379" i="1"/>
  <c r="H379" i="1"/>
  <c r="N379" i="1" s="1"/>
  <c r="H150" i="1"/>
  <c r="H886" i="1"/>
  <c r="N886" i="1" s="1"/>
  <c r="M886" i="1"/>
  <c r="H878" i="1"/>
  <c r="N878" i="1" s="1"/>
  <c r="M878" i="1"/>
  <c r="H847" i="1"/>
  <c r="N847" i="1" s="1"/>
  <c r="M847" i="1"/>
  <c r="H839" i="1"/>
  <c r="N839" i="1" s="1"/>
  <c r="M839" i="1"/>
  <c r="H831" i="1"/>
  <c r="N831" i="1" s="1"/>
  <c r="M831" i="1"/>
  <c r="M765" i="1"/>
  <c r="H765" i="1"/>
  <c r="N765" i="1" s="1"/>
  <c r="H759" i="1"/>
  <c r="N759" i="1" s="1"/>
  <c r="P759" i="1" s="1"/>
  <c r="M759" i="1"/>
  <c r="M758" i="1" s="1"/>
  <c r="O729" i="1"/>
  <c r="N728" i="1"/>
  <c r="M646" i="1"/>
  <c r="H646" i="1"/>
  <c r="N646" i="1" s="1"/>
  <c r="P646" i="1" s="1"/>
  <c r="H630" i="1"/>
  <c r="N630" i="1" s="1"/>
  <c r="M630" i="1"/>
  <c r="H615" i="1"/>
  <c r="N615" i="1" s="1"/>
  <c r="M615" i="1"/>
  <c r="H607" i="1"/>
  <c r="N607" i="1" s="1"/>
  <c r="P607" i="1" s="1"/>
  <c r="M607" i="1"/>
  <c r="H592" i="1"/>
  <c r="N592" i="1" s="1"/>
  <c r="M592" i="1"/>
  <c r="H508" i="1"/>
  <c r="N508" i="1" s="1"/>
  <c r="M508" i="1"/>
  <c r="H500" i="1"/>
  <c r="N500" i="1" s="1"/>
  <c r="M500" i="1"/>
  <c r="H492" i="1"/>
  <c r="N492" i="1" s="1"/>
  <c r="M492" i="1"/>
  <c r="H484" i="1"/>
  <c r="N484" i="1" s="1"/>
  <c r="M484" i="1"/>
  <c r="H463" i="1"/>
  <c r="N463" i="1" s="1"/>
  <c r="M463" i="1"/>
  <c r="H455" i="1"/>
  <c r="N455" i="1" s="1"/>
  <c r="M455" i="1"/>
  <c r="M354" i="1"/>
  <c r="H354" i="1"/>
  <c r="N354" i="1" s="1"/>
  <c r="P354" i="1" s="1"/>
  <c r="H173" i="1"/>
  <c r="N173" i="1" s="1"/>
  <c r="P173" i="1" s="1"/>
  <c r="H165" i="1"/>
  <c r="N866" i="1"/>
  <c r="O867" i="1"/>
  <c r="M676" i="1"/>
  <c r="H676" i="1"/>
  <c r="N676" i="1" s="1"/>
  <c r="M591" i="1"/>
  <c r="H591" i="1"/>
  <c r="N591" i="1" s="1"/>
  <c r="H583" i="1"/>
  <c r="N583" i="1" s="1"/>
  <c r="M583" i="1"/>
  <c r="H567" i="1"/>
  <c r="N567" i="1" s="1"/>
  <c r="P567" i="1" s="1"/>
  <c r="M567" i="1"/>
  <c r="H180" i="1"/>
  <c r="H660" i="1"/>
  <c r="N660" i="1" s="1"/>
  <c r="M660" i="1"/>
  <c r="H652" i="1"/>
  <c r="N652" i="1" s="1"/>
  <c r="M652" i="1"/>
  <c r="H637" i="1"/>
  <c r="N637" i="1" s="1"/>
  <c r="M637" i="1"/>
  <c r="H629" i="1"/>
  <c r="N629" i="1" s="1"/>
  <c r="M629" i="1"/>
  <c r="H614" i="1"/>
  <c r="N614" i="1" s="1"/>
  <c r="M614" i="1"/>
  <c r="H584" i="1"/>
  <c r="N584" i="1" s="1"/>
  <c r="M584" i="1"/>
  <c r="H568" i="1"/>
  <c r="N568" i="1" s="1"/>
  <c r="M568" i="1"/>
  <c r="H541" i="1"/>
  <c r="N541" i="1" s="1"/>
  <c r="M541" i="1"/>
  <c r="H522" i="1"/>
  <c r="N522" i="1" s="1"/>
  <c r="M522" i="1"/>
  <c r="H514" i="1"/>
  <c r="N514" i="1" s="1"/>
  <c r="M514" i="1"/>
  <c r="H499" i="1"/>
  <c r="N499" i="1" s="1"/>
  <c r="M499" i="1"/>
  <c r="H491" i="1"/>
  <c r="N491" i="1" s="1"/>
  <c r="P491" i="1" s="1"/>
  <c r="M491" i="1"/>
  <c r="H483" i="1"/>
  <c r="N483" i="1" s="1"/>
  <c r="M483" i="1"/>
  <c r="H475" i="1"/>
  <c r="N475" i="1" s="1"/>
  <c r="M475" i="1"/>
  <c r="H462" i="1"/>
  <c r="N462" i="1" s="1"/>
  <c r="M462" i="1"/>
  <c r="H454" i="1"/>
  <c r="N454" i="1" s="1"/>
  <c r="M454" i="1"/>
  <c r="H441" i="1"/>
  <c r="N441" i="1" s="1"/>
  <c r="M441" i="1"/>
  <c r="H426" i="1"/>
  <c r="N426" i="1" s="1"/>
  <c r="P426" i="1" s="1"/>
  <c r="M426" i="1"/>
  <c r="H419" i="1"/>
  <c r="N419" i="1" s="1"/>
  <c r="M419" i="1"/>
  <c r="H411" i="1"/>
  <c r="N411" i="1" s="1"/>
  <c r="P411" i="1" s="1"/>
  <c r="M411" i="1"/>
  <c r="H398" i="1"/>
  <c r="N398" i="1" s="1"/>
  <c r="P398" i="1" s="1"/>
  <c r="M398" i="1"/>
  <c r="O390" i="1"/>
  <c r="H375" i="1"/>
  <c r="N375" i="1" s="1"/>
  <c r="M375" i="1"/>
  <c r="H368" i="1"/>
  <c r="N368" i="1" s="1"/>
  <c r="P368" i="1" s="1"/>
  <c r="M368" i="1"/>
  <c r="H349" i="1"/>
  <c r="N349" i="1" s="1"/>
  <c r="M349" i="1"/>
  <c r="H333" i="1"/>
  <c r="N333" i="1" s="1"/>
  <c r="M333" i="1"/>
  <c r="H318" i="1"/>
  <c r="N318" i="1" s="1"/>
  <c r="P318" i="1" s="1"/>
  <c r="M318" i="1"/>
  <c r="H303" i="1"/>
  <c r="N303" i="1" s="1"/>
  <c r="M303" i="1"/>
  <c r="H296" i="1"/>
  <c r="N296" i="1" s="1"/>
  <c r="P296" i="1" s="1"/>
  <c r="M296" i="1"/>
  <c r="H288" i="1"/>
  <c r="N288" i="1" s="1"/>
  <c r="M288" i="1"/>
  <c r="H280" i="1"/>
  <c r="N280" i="1" s="1"/>
  <c r="M280" i="1"/>
  <c r="H272" i="1"/>
  <c r="N272" i="1" s="1"/>
  <c r="M272" i="1"/>
  <c r="H257" i="1"/>
  <c r="N257" i="1" s="1"/>
  <c r="M257" i="1"/>
  <c r="H249" i="1"/>
  <c r="N249" i="1" s="1"/>
  <c r="P249" i="1" s="1"/>
  <c r="M249" i="1"/>
  <c r="H242" i="1"/>
  <c r="N242" i="1" s="1"/>
  <c r="M242" i="1"/>
  <c r="H234" i="1"/>
  <c r="N234" i="1" s="1"/>
  <c r="P234" i="1" s="1"/>
  <c r="M234" i="1"/>
  <c r="H227" i="1"/>
  <c r="N227" i="1" s="1"/>
  <c r="M227" i="1"/>
  <c r="H219" i="1"/>
  <c r="N219" i="1" s="1"/>
  <c r="P219" i="1" s="1"/>
  <c r="M219" i="1"/>
  <c r="H212" i="1"/>
  <c r="H204" i="1"/>
  <c r="H188" i="1"/>
  <c r="H181" i="1"/>
  <c r="H174" i="1"/>
  <c r="H166" i="1"/>
  <c r="H159" i="1"/>
  <c r="N159" i="1" s="1"/>
  <c r="P159" i="1" s="1"/>
  <c r="H151" i="1"/>
  <c r="H136" i="1"/>
  <c r="H121" i="1"/>
  <c r="N121" i="1" s="1"/>
  <c r="P121" i="1" s="1"/>
  <c r="H113" i="1"/>
  <c r="H106" i="1"/>
  <c r="H98" i="1"/>
  <c r="H91" i="1"/>
  <c r="H75" i="1"/>
  <c r="H68" i="1"/>
  <c r="H53" i="1"/>
  <c r="H45" i="1"/>
  <c r="H37" i="1"/>
  <c r="N37" i="1" s="1"/>
  <c r="H29" i="1"/>
  <c r="N29" i="1" s="1"/>
  <c r="H22" i="1"/>
  <c r="N22" i="1" s="1"/>
  <c r="P22" i="1" s="1"/>
  <c r="M22" i="1"/>
  <c r="H14" i="1"/>
  <c r="N14" i="1" s="1"/>
  <c r="M14" i="1"/>
  <c r="K913" i="1"/>
  <c r="K902" i="1"/>
  <c r="K897" i="1"/>
  <c r="K890" i="1"/>
  <c r="K875" i="1"/>
  <c r="K866" i="1"/>
  <c r="M679" i="1"/>
  <c r="M338" i="1"/>
  <c r="O829" i="1"/>
  <c r="M341" i="1"/>
  <c r="H935" i="1"/>
  <c r="N935" i="1" s="1"/>
  <c r="P935" i="1" s="1"/>
  <c r="H928" i="1"/>
  <c r="N928" i="1" s="1"/>
  <c r="P928" i="1" s="1"/>
  <c r="H780" i="1"/>
  <c r="N780" i="1" s="1"/>
  <c r="H768" i="1"/>
  <c r="N768" i="1" s="1"/>
  <c r="P768" i="1" s="1"/>
  <c r="H757" i="1"/>
  <c r="N757" i="1" s="1"/>
  <c r="H752" i="1"/>
  <c r="N752" i="1" s="1"/>
  <c r="P752" i="1" s="1"/>
  <c r="H716" i="1"/>
  <c r="N716" i="1" s="1"/>
  <c r="H695" i="1"/>
  <c r="N695" i="1" s="1"/>
  <c r="M695" i="1"/>
  <c r="H680" i="1"/>
  <c r="N680" i="1" s="1"/>
  <c r="M680" i="1"/>
  <c r="H673" i="1"/>
  <c r="N673" i="1" s="1"/>
  <c r="M673" i="1"/>
  <c r="H666" i="1"/>
  <c r="N666" i="1" s="1"/>
  <c r="M666" i="1"/>
  <c r="H658" i="1"/>
  <c r="N658" i="1" s="1"/>
  <c r="M658" i="1"/>
  <c r="H650" i="1"/>
  <c r="N650" i="1" s="1"/>
  <c r="P650" i="1" s="1"/>
  <c r="M650" i="1"/>
  <c r="H643" i="1"/>
  <c r="N643" i="1" s="1"/>
  <c r="M643" i="1"/>
  <c r="H635" i="1"/>
  <c r="N635" i="1" s="1"/>
  <c r="M635" i="1"/>
  <c r="H627" i="1"/>
  <c r="N627" i="1" s="1"/>
  <c r="M627" i="1"/>
  <c r="H612" i="1"/>
  <c r="N612" i="1" s="1"/>
  <c r="M612" i="1"/>
  <c r="H604" i="1"/>
  <c r="N604" i="1" s="1"/>
  <c r="M604" i="1"/>
  <c r="H597" i="1"/>
  <c r="N597" i="1" s="1"/>
  <c r="M597" i="1"/>
  <c r="H590" i="1"/>
  <c r="N590" i="1" s="1"/>
  <c r="M590" i="1"/>
  <c r="H574" i="1"/>
  <c r="N574" i="1" s="1"/>
  <c r="M574" i="1"/>
  <c r="H560" i="1"/>
  <c r="N560" i="1" s="1"/>
  <c r="M560" i="1"/>
  <c r="H552" i="1"/>
  <c r="N552" i="1" s="1"/>
  <c r="P552" i="1" s="1"/>
  <c r="M552" i="1"/>
  <c r="H539" i="1"/>
  <c r="N539" i="1" s="1"/>
  <c r="M539" i="1"/>
  <c r="H526" i="1"/>
  <c r="N526" i="1" s="1"/>
  <c r="H520" i="1"/>
  <c r="N520" i="1" s="1"/>
  <c r="P520" i="1" s="1"/>
  <c r="M520" i="1"/>
  <c r="H505" i="1"/>
  <c r="N505" i="1" s="1"/>
  <c r="M505" i="1"/>
  <c r="H481" i="1"/>
  <c r="N481" i="1" s="1"/>
  <c r="P481" i="1" s="1"/>
  <c r="M481" i="1"/>
  <c r="H473" i="1"/>
  <c r="N473" i="1" s="1"/>
  <c r="P473" i="1" s="1"/>
  <c r="M473" i="1"/>
  <c r="H460" i="1"/>
  <c r="N460" i="1" s="1"/>
  <c r="M460" i="1"/>
  <c r="H452" i="1"/>
  <c r="N452" i="1" s="1"/>
  <c r="H447" i="1"/>
  <c r="N447" i="1" s="1"/>
  <c r="M447" i="1"/>
  <c r="H439" i="1"/>
  <c r="N439" i="1" s="1"/>
  <c r="M439" i="1"/>
  <c r="H424" i="1"/>
  <c r="N424" i="1" s="1"/>
  <c r="M424" i="1"/>
  <c r="H417" i="1"/>
  <c r="N417" i="1" s="1"/>
  <c r="M417" i="1"/>
  <c r="H409" i="1"/>
  <c r="N409" i="1" s="1"/>
  <c r="M409" i="1"/>
  <c r="H396" i="1"/>
  <c r="N396" i="1" s="1"/>
  <c r="M396" i="1"/>
  <c r="H388" i="1"/>
  <c r="N388" i="1" s="1"/>
  <c r="M388" i="1"/>
  <c r="H378" i="1"/>
  <c r="N378" i="1" s="1"/>
  <c r="H373" i="1"/>
  <c r="N373" i="1" s="1"/>
  <c r="M373" i="1"/>
  <c r="H366" i="1"/>
  <c r="N366" i="1" s="1"/>
  <c r="M366" i="1"/>
  <c r="H359" i="1"/>
  <c r="N359" i="1" s="1"/>
  <c r="M359" i="1"/>
  <c r="H347" i="1"/>
  <c r="N347" i="1" s="1"/>
  <c r="P347" i="1" s="1"/>
  <c r="M347" i="1"/>
  <c r="H339" i="1"/>
  <c r="N339" i="1" s="1"/>
  <c r="M339" i="1"/>
  <c r="H324" i="1"/>
  <c r="N324" i="1" s="1"/>
  <c r="M324" i="1"/>
  <c r="H316" i="1"/>
  <c r="N316" i="1" s="1"/>
  <c r="M316" i="1"/>
  <c r="H309" i="1"/>
  <c r="N309" i="1" s="1"/>
  <c r="M309" i="1"/>
  <c r="H301" i="1"/>
  <c r="N301" i="1" s="1"/>
  <c r="M301" i="1"/>
  <c r="H294" i="1"/>
  <c r="N294" i="1" s="1"/>
  <c r="M294" i="1"/>
  <c r="H286" i="1"/>
  <c r="N286" i="1" s="1"/>
  <c r="M286" i="1"/>
  <c r="H278" i="1"/>
  <c r="N278" i="1" s="1"/>
  <c r="P278" i="1" s="1"/>
  <c r="M278" i="1"/>
  <c r="H270" i="1"/>
  <c r="N270" i="1" s="1"/>
  <c r="M270" i="1"/>
  <c r="H263" i="1"/>
  <c r="N263" i="1" s="1"/>
  <c r="M263" i="1"/>
  <c r="H255" i="1"/>
  <c r="N255" i="1" s="1"/>
  <c r="M255" i="1"/>
  <c r="H240" i="1"/>
  <c r="N240" i="1" s="1"/>
  <c r="P240" i="1" s="1"/>
  <c r="M240" i="1"/>
  <c r="H232" i="1"/>
  <c r="N232" i="1" s="1"/>
  <c r="M232" i="1"/>
  <c r="H225" i="1"/>
  <c r="N225" i="1" s="1"/>
  <c r="M225" i="1"/>
  <c r="H217" i="1"/>
  <c r="N217" i="1" s="1"/>
  <c r="M217" i="1"/>
  <c r="H210" i="1"/>
  <c r="H202" i="1"/>
  <c r="N202" i="1" s="1"/>
  <c r="P202" i="1" s="1"/>
  <c r="M201" i="1"/>
  <c r="H194" i="1"/>
  <c r="H186" i="1"/>
  <c r="H179" i="1"/>
  <c r="H164" i="1"/>
  <c r="H157" i="1"/>
  <c r="H149" i="1"/>
  <c r="H142" i="1"/>
  <c r="H134" i="1"/>
  <c r="H127" i="1"/>
  <c r="H119" i="1"/>
  <c r="H104" i="1"/>
  <c r="H89" i="1"/>
  <c r="N89" i="1" s="1"/>
  <c r="P89" i="1" s="1"/>
  <c r="H81" i="1"/>
  <c r="H66" i="1"/>
  <c r="N66" i="1" s="1"/>
  <c r="H59" i="1"/>
  <c r="H43" i="1"/>
  <c r="H35" i="1"/>
  <c r="N35" i="1" s="1"/>
  <c r="H27" i="1"/>
  <c r="N27" i="1" s="1"/>
  <c r="H12" i="1"/>
  <c r="N12" i="1" s="1"/>
  <c r="M12" i="1"/>
  <c r="M942" i="1"/>
  <c r="M940" i="1"/>
  <c r="M932" i="1"/>
  <c r="M925" i="1"/>
  <c r="M921" i="1"/>
  <c r="M919" i="1"/>
  <c r="M917" i="1"/>
  <c r="M910" i="1"/>
  <c r="M906" i="1"/>
  <c r="M904" i="1"/>
  <c r="M896" i="1"/>
  <c r="M894" i="1"/>
  <c r="M889" i="1"/>
  <c r="M887" i="1"/>
  <c r="M883" i="1"/>
  <c r="M881" i="1"/>
  <c r="M879" i="1"/>
  <c r="M874" i="1"/>
  <c r="M872" i="1"/>
  <c r="M868" i="1"/>
  <c r="M865" i="1"/>
  <c r="M860" i="1"/>
  <c r="M853" i="1"/>
  <c r="M851" i="1"/>
  <c r="M849" i="1"/>
  <c r="M845" i="1"/>
  <c r="M843" i="1"/>
  <c r="M841" i="1"/>
  <c r="M834" i="1"/>
  <c r="M829" i="1"/>
  <c r="M824" i="1"/>
  <c r="M821" i="1"/>
  <c r="M817" i="1"/>
  <c r="M815" i="1"/>
  <c r="M809" i="1"/>
  <c r="M806" i="1"/>
  <c r="M800" i="1"/>
  <c r="M793" i="1"/>
  <c r="M788" i="1"/>
  <c r="M786" i="1"/>
  <c r="M779" i="1"/>
  <c r="M775" i="1"/>
  <c r="M773" i="1"/>
  <c r="M771" i="1"/>
  <c r="M756" i="1"/>
  <c r="M749" i="1"/>
  <c r="M745" i="1"/>
  <c r="M743" i="1"/>
  <c r="M736" i="1"/>
  <c r="M730" i="1"/>
  <c r="M727" i="1"/>
  <c r="M722" i="1"/>
  <c r="M720" i="1"/>
  <c r="M715" i="1"/>
  <c r="M708" i="1"/>
  <c r="M703" i="1"/>
  <c r="M691" i="1"/>
  <c r="M556" i="1"/>
  <c r="M537" i="1"/>
  <c r="L509" i="1"/>
  <c r="K490" i="1"/>
  <c r="M422" i="1"/>
  <c r="M400" i="1"/>
  <c r="M365" i="1"/>
  <c r="H702" i="1"/>
  <c r="N702" i="1" s="1"/>
  <c r="P702" i="1" s="1"/>
  <c r="M702" i="1"/>
  <c r="H672" i="1"/>
  <c r="N672" i="1" s="1"/>
  <c r="M672" i="1"/>
  <c r="O611" i="1"/>
  <c r="H438" i="1"/>
  <c r="N438" i="1" s="1"/>
  <c r="P438" i="1" s="1"/>
  <c r="M438" i="1"/>
  <c r="H423" i="1"/>
  <c r="N423" i="1" s="1"/>
  <c r="M423" i="1"/>
  <c r="H416" i="1"/>
  <c r="N416" i="1" s="1"/>
  <c r="M416" i="1"/>
  <c r="H395" i="1"/>
  <c r="N395" i="1" s="1"/>
  <c r="M395" i="1"/>
  <c r="H358" i="1"/>
  <c r="N358" i="1" s="1"/>
  <c r="P358" i="1" s="1"/>
  <c r="M358" i="1"/>
  <c r="H323" i="1"/>
  <c r="N323" i="1" s="1"/>
  <c r="M323" i="1"/>
  <c r="H308" i="1"/>
  <c r="N308" i="1" s="1"/>
  <c r="M308" i="1"/>
  <c r="H293" i="1"/>
  <c r="N293" i="1" s="1"/>
  <c r="M293" i="1"/>
  <c r="H285" i="1"/>
  <c r="N285" i="1" s="1"/>
  <c r="M285" i="1"/>
  <c r="H269" i="1"/>
  <c r="N269" i="1" s="1"/>
  <c r="M269" i="1"/>
  <c r="H262" i="1"/>
  <c r="N262" i="1" s="1"/>
  <c r="M262" i="1"/>
  <c r="H254" i="1"/>
  <c r="N254" i="1" s="1"/>
  <c r="M254" i="1"/>
  <c r="H231" i="1"/>
  <c r="N231" i="1" s="1"/>
  <c r="M231" i="1"/>
  <c r="H224" i="1"/>
  <c r="N224" i="1" s="1"/>
  <c r="M224" i="1"/>
  <c r="H216" i="1"/>
  <c r="N216" i="1" s="1"/>
  <c r="P216" i="1" s="1"/>
  <c r="M216" i="1"/>
  <c r="H209" i="1"/>
  <c r="H193" i="1"/>
  <c r="H178" i="1"/>
  <c r="H163" i="1"/>
  <c r="N163" i="1" s="1"/>
  <c r="P163" i="1" s="1"/>
  <c r="H156" i="1"/>
  <c r="H148" i="1"/>
  <c r="N148" i="1" s="1"/>
  <c r="P148" i="1" s="1"/>
  <c r="H141" i="1"/>
  <c r="H133" i="1"/>
  <c r="N133" i="1" s="1"/>
  <c r="P133" i="1" s="1"/>
  <c r="H126" i="1"/>
  <c r="H118" i="1"/>
  <c r="H111" i="1"/>
  <c r="H80" i="1"/>
  <c r="H73" i="1"/>
  <c r="N73" i="1" s="1"/>
  <c r="H65" i="1"/>
  <c r="N65" i="1" s="1"/>
  <c r="H50" i="1"/>
  <c r="H34" i="1"/>
  <c r="H19" i="1"/>
  <c r="N19" i="1" s="1"/>
  <c r="M19" i="1"/>
  <c r="H11" i="1"/>
  <c r="N11" i="1" s="1"/>
  <c r="P11" i="1" s="1"/>
  <c r="M11" i="1"/>
  <c r="L934" i="1"/>
  <c r="L927" i="1"/>
  <c r="L909" i="1"/>
  <c r="L871" i="1"/>
  <c r="M710" i="1"/>
  <c r="M488" i="1"/>
  <c r="M414" i="1"/>
  <c r="M312" i="1"/>
  <c r="H693" i="1"/>
  <c r="N693" i="1" s="1"/>
  <c r="P693" i="1" s="1"/>
  <c r="M693" i="1"/>
  <c r="H678" i="1"/>
  <c r="N678" i="1" s="1"/>
  <c r="M678" i="1"/>
  <c r="H671" i="1"/>
  <c r="N671" i="1" s="1"/>
  <c r="M671" i="1"/>
  <c r="H664" i="1"/>
  <c r="N664" i="1" s="1"/>
  <c r="P664" i="1" s="1"/>
  <c r="M664" i="1"/>
  <c r="H656" i="1"/>
  <c r="N656" i="1" s="1"/>
  <c r="M656" i="1"/>
  <c r="H648" i="1"/>
  <c r="N648" i="1" s="1"/>
  <c r="M648" i="1"/>
  <c r="H641" i="1"/>
  <c r="N641" i="1" s="1"/>
  <c r="M641" i="1"/>
  <c r="H633" i="1"/>
  <c r="N633" i="1" s="1"/>
  <c r="M633" i="1"/>
  <c r="H625" i="1"/>
  <c r="N625" i="1" s="1"/>
  <c r="M625" i="1"/>
  <c r="H618" i="1"/>
  <c r="N618" i="1" s="1"/>
  <c r="M618" i="1"/>
  <c r="H588" i="1"/>
  <c r="N588" i="1" s="1"/>
  <c r="M588" i="1"/>
  <c r="H550" i="1"/>
  <c r="N550" i="1" s="1"/>
  <c r="M550" i="1"/>
  <c r="O537" i="1"/>
  <c r="H530" i="1"/>
  <c r="N530" i="1" s="1"/>
  <c r="H525" i="1"/>
  <c r="N525" i="1" s="1"/>
  <c r="H518" i="1"/>
  <c r="N518" i="1" s="1"/>
  <c r="M518" i="1"/>
  <c r="H511" i="1"/>
  <c r="N511" i="1" s="1"/>
  <c r="M511" i="1"/>
  <c r="H503" i="1"/>
  <c r="N503" i="1" s="1"/>
  <c r="M503" i="1"/>
  <c r="H495" i="1"/>
  <c r="N495" i="1" s="1"/>
  <c r="P495" i="1" s="1"/>
  <c r="M495" i="1"/>
  <c r="H487" i="1"/>
  <c r="N487" i="1" s="1"/>
  <c r="M487" i="1"/>
  <c r="H479" i="1"/>
  <c r="N479" i="1" s="1"/>
  <c r="M479" i="1"/>
  <c r="H471" i="1"/>
  <c r="N471" i="1" s="1"/>
  <c r="M471" i="1"/>
  <c r="H458" i="1"/>
  <c r="N458" i="1" s="1"/>
  <c r="M458" i="1"/>
  <c r="H451" i="1"/>
  <c r="N451" i="1" s="1"/>
  <c r="P451" i="1" s="1"/>
  <c r="H430" i="1"/>
  <c r="N430" i="1" s="1"/>
  <c r="M430" i="1"/>
  <c r="H415" i="1"/>
  <c r="N415" i="1" s="1"/>
  <c r="M415" i="1"/>
  <c r="H394" i="1"/>
  <c r="N394" i="1" s="1"/>
  <c r="P394" i="1" s="1"/>
  <c r="M394" i="1"/>
  <c r="H386" i="1"/>
  <c r="N386" i="1" s="1"/>
  <c r="M386" i="1"/>
  <c r="H381" i="1"/>
  <c r="N381" i="1" s="1"/>
  <c r="H377" i="1"/>
  <c r="N377" i="1" s="1"/>
  <c r="H371" i="1"/>
  <c r="N371" i="1" s="1"/>
  <c r="M371" i="1"/>
  <c r="H364" i="1"/>
  <c r="N364" i="1" s="1"/>
  <c r="M364" i="1"/>
  <c r="H352" i="1"/>
  <c r="N352" i="1" s="1"/>
  <c r="M352" i="1"/>
  <c r="H345" i="1"/>
  <c r="N345" i="1" s="1"/>
  <c r="M345" i="1"/>
  <c r="H337" i="1"/>
  <c r="N337" i="1" s="1"/>
  <c r="M337" i="1"/>
  <c r="H330" i="1"/>
  <c r="N330" i="1" s="1"/>
  <c r="M330" i="1"/>
  <c r="H322" i="1"/>
  <c r="N322" i="1" s="1"/>
  <c r="P322" i="1" s="1"/>
  <c r="M322" i="1"/>
  <c r="H314" i="1"/>
  <c r="N314" i="1" s="1"/>
  <c r="M314" i="1"/>
  <c r="H307" i="1"/>
  <c r="N307" i="1" s="1"/>
  <c r="M307" i="1"/>
  <c r="O292" i="1"/>
  <c r="H284" i="1"/>
  <c r="N284" i="1" s="1"/>
  <c r="M284" i="1"/>
  <c r="H276" i="1"/>
  <c r="N276" i="1" s="1"/>
  <c r="M276" i="1"/>
  <c r="H268" i="1"/>
  <c r="N268" i="1" s="1"/>
  <c r="P268" i="1" s="1"/>
  <c r="M268" i="1"/>
  <c r="H261" i="1"/>
  <c r="N261" i="1" s="1"/>
  <c r="M261" i="1"/>
  <c r="H253" i="1"/>
  <c r="N253" i="1" s="1"/>
  <c r="P253" i="1" s="1"/>
  <c r="M253" i="1"/>
  <c r="H238" i="1"/>
  <c r="N238" i="1" s="1"/>
  <c r="M238" i="1"/>
  <c r="H230" i="1"/>
  <c r="N230" i="1" s="1"/>
  <c r="H223" i="1"/>
  <c r="N223" i="1" s="1"/>
  <c r="M223" i="1"/>
  <c r="H208" i="1"/>
  <c r="H200" i="1"/>
  <c r="H192" i="1"/>
  <c r="H185" i="1"/>
  <c r="H177" i="1"/>
  <c r="H170" i="1"/>
  <c r="H155" i="1"/>
  <c r="N155" i="1" s="1"/>
  <c r="P155" i="1" s="1"/>
  <c r="M154" i="1"/>
  <c r="H140" i="1"/>
  <c r="H125" i="1"/>
  <c r="H117" i="1"/>
  <c r="H110" i="1"/>
  <c r="H102" i="1"/>
  <c r="H94" i="1"/>
  <c r="H87" i="1"/>
  <c r="H79" i="1"/>
  <c r="H64" i="1"/>
  <c r="N64" i="1" s="1"/>
  <c r="H49" i="1"/>
  <c r="H41" i="1"/>
  <c r="N41" i="1" s="1"/>
  <c r="P41" i="1" s="1"/>
  <c r="M40" i="1"/>
  <c r="H33" i="1"/>
  <c r="H18" i="1"/>
  <c r="N18" i="1" s="1"/>
  <c r="M18" i="1"/>
  <c r="K934" i="1"/>
  <c r="M694" i="1"/>
  <c r="M684" i="1"/>
  <c r="L667" i="1"/>
  <c r="M582" i="1"/>
  <c r="K494" i="1"/>
  <c r="M449" i="1"/>
  <c r="M390" i="1"/>
  <c r="O841" i="1"/>
  <c r="O771" i="1"/>
  <c r="H687" i="1"/>
  <c r="N687" i="1" s="1"/>
  <c r="M687" i="1"/>
  <c r="H589" i="1"/>
  <c r="N589" i="1" s="1"/>
  <c r="M589" i="1"/>
  <c r="H573" i="1"/>
  <c r="N573" i="1" s="1"/>
  <c r="M573" i="1"/>
  <c r="H559" i="1"/>
  <c r="N559" i="1" s="1"/>
  <c r="P559" i="1" s="1"/>
  <c r="M559" i="1"/>
  <c r="O466" i="1"/>
  <c r="H446" i="1"/>
  <c r="N446" i="1" s="1"/>
  <c r="P446" i="1" s="1"/>
  <c r="M446" i="1"/>
  <c r="H431" i="1"/>
  <c r="N431" i="1" s="1"/>
  <c r="M431" i="1"/>
  <c r="H408" i="1"/>
  <c r="N408" i="1" s="1"/>
  <c r="P408" i="1" s="1"/>
  <c r="M408" i="1"/>
  <c r="H387" i="1"/>
  <c r="N387" i="1" s="1"/>
  <c r="M387" i="1"/>
  <c r="H372" i="1"/>
  <c r="N372" i="1" s="1"/>
  <c r="M372" i="1"/>
  <c r="H300" i="1"/>
  <c r="N300" i="1" s="1"/>
  <c r="M300" i="1"/>
  <c r="H827" i="1"/>
  <c r="N827" i="1" s="1"/>
  <c r="H685" i="1"/>
  <c r="N685" i="1" s="1"/>
  <c r="M685" i="1"/>
  <c r="H677" i="1"/>
  <c r="N677" i="1" s="1"/>
  <c r="M677" i="1"/>
  <c r="H670" i="1"/>
  <c r="N670" i="1" s="1"/>
  <c r="M670" i="1"/>
  <c r="H655" i="1"/>
  <c r="N655" i="1" s="1"/>
  <c r="M655" i="1"/>
  <c r="H647" i="1"/>
  <c r="N647" i="1" s="1"/>
  <c r="M647" i="1"/>
  <c r="H640" i="1"/>
  <c r="N640" i="1" s="1"/>
  <c r="M640" i="1"/>
  <c r="H632" i="1"/>
  <c r="N632" i="1" s="1"/>
  <c r="M632" i="1"/>
  <c r="H624" i="1"/>
  <c r="N624" i="1" s="1"/>
  <c r="P624" i="1" s="1"/>
  <c r="M624" i="1"/>
  <c r="H617" i="1"/>
  <c r="N617" i="1" s="1"/>
  <c r="M617" i="1"/>
  <c r="H609" i="1"/>
  <c r="N609" i="1" s="1"/>
  <c r="M609" i="1"/>
  <c r="H601" i="1"/>
  <c r="N601" i="1" s="1"/>
  <c r="M601" i="1"/>
  <c r="H579" i="1"/>
  <c r="N579" i="1" s="1"/>
  <c r="M579" i="1"/>
  <c r="H571" i="1"/>
  <c r="N571" i="1" s="1"/>
  <c r="M571" i="1"/>
  <c r="H563" i="1"/>
  <c r="N563" i="1" s="1"/>
  <c r="P563" i="1" s="1"/>
  <c r="M563" i="1"/>
  <c r="H557" i="1"/>
  <c r="N557" i="1" s="1"/>
  <c r="M557" i="1"/>
  <c r="H549" i="1"/>
  <c r="N549" i="1" s="1"/>
  <c r="M549" i="1"/>
  <c r="H544" i="1"/>
  <c r="N544" i="1" s="1"/>
  <c r="M544" i="1"/>
  <c r="H517" i="1"/>
  <c r="N517" i="1" s="1"/>
  <c r="M517" i="1"/>
  <c r="H510" i="1"/>
  <c r="N510" i="1" s="1"/>
  <c r="P510" i="1" s="1"/>
  <c r="M510" i="1"/>
  <c r="H502" i="1"/>
  <c r="N502" i="1" s="1"/>
  <c r="M502" i="1"/>
  <c r="H486" i="1"/>
  <c r="N486" i="1" s="1"/>
  <c r="M486" i="1"/>
  <c r="H478" i="1"/>
  <c r="N478" i="1" s="1"/>
  <c r="M478" i="1"/>
  <c r="H470" i="1"/>
  <c r="N470" i="1" s="1"/>
  <c r="M470" i="1"/>
  <c r="H457" i="1"/>
  <c r="N457" i="1" s="1"/>
  <c r="M457" i="1"/>
  <c r="H436" i="1"/>
  <c r="N436" i="1" s="1"/>
  <c r="M436" i="1"/>
  <c r="H429" i="1"/>
  <c r="N429" i="1" s="1"/>
  <c r="M429" i="1"/>
  <c r="H421" i="1"/>
  <c r="N421" i="1" s="1"/>
  <c r="H401" i="1"/>
  <c r="N401" i="1" s="1"/>
  <c r="M401" i="1"/>
  <c r="H385" i="1"/>
  <c r="N385" i="1" s="1"/>
  <c r="M385" i="1"/>
  <c r="H370" i="1"/>
  <c r="N370" i="1" s="1"/>
  <c r="M370" i="1"/>
  <c r="H363" i="1"/>
  <c r="N363" i="1" s="1"/>
  <c r="P363" i="1" s="1"/>
  <c r="M363" i="1"/>
  <c r="H351" i="1"/>
  <c r="N351" i="1" s="1"/>
  <c r="M351" i="1"/>
  <c r="H344" i="1"/>
  <c r="N344" i="1" s="1"/>
  <c r="M344" i="1"/>
  <c r="H336" i="1"/>
  <c r="N336" i="1" s="1"/>
  <c r="M336" i="1"/>
  <c r="H329" i="1"/>
  <c r="N329" i="1" s="1"/>
  <c r="M329" i="1"/>
  <c r="H313" i="1"/>
  <c r="N313" i="1" s="1"/>
  <c r="M313" i="1"/>
  <c r="H306" i="1"/>
  <c r="N306" i="1" s="1"/>
  <c r="M306" i="1"/>
  <c r="H283" i="1"/>
  <c r="N283" i="1" s="1"/>
  <c r="M283" i="1"/>
  <c r="H275" i="1"/>
  <c r="N275" i="1" s="1"/>
  <c r="M275" i="1"/>
  <c r="H260" i="1"/>
  <c r="N260" i="1" s="1"/>
  <c r="M260" i="1"/>
  <c r="H237" i="1"/>
  <c r="N237" i="1" s="1"/>
  <c r="M237" i="1"/>
  <c r="H222" i="1"/>
  <c r="N222" i="1" s="1"/>
  <c r="M222" i="1"/>
  <c r="H207" i="1"/>
  <c r="H199" i="1"/>
  <c r="H191" i="1"/>
  <c r="N191" i="1" s="1"/>
  <c r="P191" i="1" s="1"/>
  <c r="M190" i="1"/>
  <c r="H184" i="1"/>
  <c r="H176" i="1"/>
  <c r="N176" i="1" s="1"/>
  <c r="P176" i="1" s="1"/>
  <c r="H169" i="1"/>
  <c r="H161" i="1"/>
  <c r="H146" i="1"/>
  <c r="H139" i="1"/>
  <c r="H131" i="1"/>
  <c r="H124" i="1"/>
  <c r="N124" i="1" s="1"/>
  <c r="P124" i="1" s="1"/>
  <c r="M123" i="1"/>
  <c r="H116" i="1"/>
  <c r="H109" i="1"/>
  <c r="H101" i="1"/>
  <c r="H93" i="1"/>
  <c r="H86" i="1"/>
  <c r="H78" i="1"/>
  <c r="H71" i="1"/>
  <c r="H63" i="1"/>
  <c r="N63" i="1" s="1"/>
  <c r="H32" i="1"/>
  <c r="N32" i="1" s="1"/>
  <c r="H17" i="1"/>
  <c r="N17" i="1" s="1"/>
  <c r="M17" i="1"/>
  <c r="H9" i="1"/>
  <c r="N9" i="1" s="1"/>
  <c r="M9" i="1"/>
  <c r="M714" i="1"/>
  <c r="L701" i="1"/>
  <c r="M572" i="1"/>
  <c r="M564" i="1"/>
  <c r="K551" i="1"/>
  <c r="M504" i="1"/>
  <c r="H665" i="1"/>
  <c r="N665" i="1" s="1"/>
  <c r="M665" i="1"/>
  <c r="H657" i="1"/>
  <c r="N657" i="1" s="1"/>
  <c r="M657" i="1"/>
  <c r="H642" i="1"/>
  <c r="N642" i="1" s="1"/>
  <c r="M642" i="1"/>
  <c r="H634" i="1"/>
  <c r="N634" i="1" s="1"/>
  <c r="M634" i="1"/>
  <c r="H626" i="1"/>
  <c r="N626" i="1" s="1"/>
  <c r="M626" i="1"/>
  <c r="H603" i="1"/>
  <c r="N603" i="1" s="1"/>
  <c r="P603" i="1" s="1"/>
  <c r="M603" i="1"/>
  <c r="H596" i="1"/>
  <c r="N596" i="1" s="1"/>
  <c r="P596" i="1" s="1"/>
  <c r="M596" i="1"/>
  <c r="H581" i="1"/>
  <c r="N581" i="1" s="1"/>
  <c r="P581" i="1" s="1"/>
  <c r="M581" i="1"/>
  <c r="H565" i="1"/>
  <c r="N565" i="1" s="1"/>
  <c r="M565" i="1"/>
  <c r="H538" i="1"/>
  <c r="N538" i="1" s="1"/>
  <c r="M538" i="1"/>
  <c r="H512" i="1"/>
  <c r="N512" i="1" s="1"/>
  <c r="M512" i="1"/>
  <c r="H496" i="1"/>
  <c r="N496" i="1" s="1"/>
  <c r="M496" i="1"/>
  <c r="H459" i="1"/>
  <c r="N459" i="1" s="1"/>
  <c r="M459" i="1"/>
  <c r="H315" i="1"/>
  <c r="N315" i="1" s="1"/>
  <c r="M315" i="1"/>
  <c r="H706" i="1"/>
  <c r="N706" i="1" s="1"/>
  <c r="M706" i="1"/>
  <c r="H699" i="1"/>
  <c r="N699" i="1" s="1"/>
  <c r="M699" i="1"/>
  <c r="H669" i="1"/>
  <c r="N669" i="1" s="1"/>
  <c r="M669" i="1"/>
  <c r="H654" i="1"/>
  <c r="N654" i="1" s="1"/>
  <c r="P654" i="1" s="1"/>
  <c r="M654" i="1"/>
  <c r="H639" i="1"/>
  <c r="N639" i="1" s="1"/>
  <c r="P639" i="1" s="1"/>
  <c r="M639" i="1"/>
  <c r="H631" i="1"/>
  <c r="N631" i="1" s="1"/>
  <c r="M631" i="1"/>
  <c r="H616" i="1"/>
  <c r="N616" i="1" s="1"/>
  <c r="M616" i="1"/>
  <c r="H608" i="1"/>
  <c r="N608" i="1" s="1"/>
  <c r="M608" i="1"/>
  <c r="H600" i="1"/>
  <c r="N600" i="1" s="1"/>
  <c r="M600" i="1"/>
  <c r="H593" i="1"/>
  <c r="N593" i="1" s="1"/>
  <c r="M593" i="1"/>
  <c r="H586" i="1"/>
  <c r="N586" i="1" s="1"/>
  <c r="M586" i="1"/>
  <c r="H578" i="1"/>
  <c r="N578" i="1" s="1"/>
  <c r="M578" i="1"/>
  <c r="H570" i="1"/>
  <c r="N570" i="1" s="1"/>
  <c r="M570" i="1"/>
  <c r="H548" i="1"/>
  <c r="N548" i="1" s="1"/>
  <c r="M548" i="1"/>
  <c r="H543" i="1"/>
  <c r="N543" i="1" s="1"/>
  <c r="M543" i="1"/>
  <c r="H535" i="1"/>
  <c r="N535" i="1" s="1"/>
  <c r="M535" i="1"/>
  <c r="H529" i="1"/>
  <c r="N529" i="1" s="1"/>
  <c r="M529" i="1"/>
  <c r="O524" i="1"/>
  <c r="O516" i="1"/>
  <c r="H501" i="1"/>
  <c r="N501" i="1" s="1"/>
  <c r="M501" i="1"/>
  <c r="H493" i="1"/>
  <c r="N493" i="1" s="1"/>
  <c r="M493" i="1"/>
  <c r="H485" i="1"/>
  <c r="N485" i="1" s="1"/>
  <c r="M485" i="1"/>
  <c r="O477" i="1"/>
  <c r="H469" i="1"/>
  <c r="N469" i="1" s="1"/>
  <c r="M469" i="1"/>
  <c r="H464" i="1"/>
  <c r="N464" i="1" s="1"/>
  <c r="M464" i="1"/>
  <c r="H456" i="1"/>
  <c r="N456" i="1" s="1"/>
  <c r="M456" i="1"/>
  <c r="H443" i="1"/>
  <c r="N443" i="1" s="1"/>
  <c r="M443" i="1"/>
  <c r="H435" i="1"/>
  <c r="N435" i="1" s="1"/>
  <c r="M435" i="1"/>
  <c r="H428" i="1"/>
  <c r="N428" i="1" s="1"/>
  <c r="M428" i="1"/>
  <c r="H413" i="1"/>
  <c r="N413" i="1" s="1"/>
  <c r="M413" i="1"/>
  <c r="H405" i="1"/>
  <c r="N405" i="1" s="1"/>
  <c r="M405" i="1"/>
  <c r="H392" i="1"/>
  <c r="N392" i="1" s="1"/>
  <c r="M392" i="1"/>
  <c r="H380" i="1"/>
  <c r="N380" i="1" s="1"/>
  <c r="H376" i="1"/>
  <c r="N376" i="1" s="1"/>
  <c r="H369" i="1"/>
  <c r="N369" i="1" s="1"/>
  <c r="H356" i="1"/>
  <c r="N356" i="1" s="1"/>
  <c r="M356" i="1"/>
  <c r="H350" i="1"/>
  <c r="N350" i="1" s="1"/>
  <c r="H343" i="1"/>
  <c r="N343" i="1" s="1"/>
  <c r="M343" i="1"/>
  <c r="H335" i="1"/>
  <c r="N335" i="1" s="1"/>
  <c r="M335" i="1"/>
  <c r="H328" i="1"/>
  <c r="N328" i="1" s="1"/>
  <c r="M328" i="1"/>
  <c r="H320" i="1"/>
  <c r="N320" i="1" s="1"/>
  <c r="M320" i="1"/>
  <c r="H282" i="1"/>
  <c r="N282" i="1" s="1"/>
  <c r="P282" i="1" s="1"/>
  <c r="M282" i="1"/>
  <c r="H274" i="1"/>
  <c r="N274" i="1" s="1"/>
  <c r="P274" i="1" s="1"/>
  <c r="M274" i="1"/>
  <c r="H266" i="1"/>
  <c r="N266" i="1" s="1"/>
  <c r="M266" i="1"/>
  <c r="H259" i="1"/>
  <c r="N259" i="1" s="1"/>
  <c r="M259" i="1"/>
  <c r="H251" i="1"/>
  <c r="N251" i="1" s="1"/>
  <c r="M251" i="1"/>
  <c r="H244" i="1"/>
  <c r="N244" i="1" s="1"/>
  <c r="P244" i="1" s="1"/>
  <c r="M244" i="1"/>
  <c r="M243" i="1" s="1"/>
  <c r="H236" i="1"/>
  <c r="N236" i="1" s="1"/>
  <c r="M236" i="1"/>
  <c r="H229" i="1"/>
  <c r="N229" i="1" s="1"/>
  <c r="M229" i="1"/>
  <c r="H221" i="1"/>
  <c r="N221" i="1" s="1"/>
  <c r="M221" i="1"/>
  <c r="H206" i="1"/>
  <c r="N206" i="1" s="1"/>
  <c r="P206" i="1" s="1"/>
  <c r="H198" i="1"/>
  <c r="N198" i="1" s="1"/>
  <c r="P198" i="1" s="1"/>
  <c r="H183" i="1"/>
  <c r="M175" i="1"/>
  <c r="H168" i="1"/>
  <c r="H160" i="1"/>
  <c r="H153" i="1"/>
  <c r="H145" i="1"/>
  <c r="H138" i="1"/>
  <c r="H130" i="1"/>
  <c r="N130" i="1" s="1"/>
  <c r="P130" i="1" s="1"/>
  <c r="M129" i="1"/>
  <c r="H115" i="1"/>
  <c r="N115" i="1" s="1"/>
  <c r="P115" i="1" s="1"/>
  <c r="M114" i="1"/>
  <c r="H108" i="1"/>
  <c r="H100" i="1"/>
  <c r="N100" i="1" s="1"/>
  <c r="P100" i="1" s="1"/>
  <c r="H92" i="1"/>
  <c r="H85" i="1"/>
  <c r="H77" i="1"/>
  <c r="N77" i="1" s="1"/>
  <c r="P77" i="1" s="1"/>
  <c r="H70" i="1"/>
  <c r="H62" i="1"/>
  <c r="H55" i="1"/>
  <c r="H47" i="1"/>
  <c r="N47" i="1" s="1"/>
  <c r="P47" i="1" s="1"/>
  <c r="H39" i="1"/>
  <c r="H31" i="1"/>
  <c r="H24" i="1"/>
  <c r="N24" i="1" s="1"/>
  <c r="M24" i="1"/>
  <c r="H16" i="1"/>
  <c r="N16" i="1" s="1"/>
  <c r="P16" i="1" s="1"/>
  <c r="M16" i="1"/>
  <c r="M943" i="1"/>
  <c r="M941" i="1"/>
  <c r="M933" i="1"/>
  <c r="M926" i="1"/>
  <c r="M920" i="1"/>
  <c r="M918" i="1"/>
  <c r="M911" i="1"/>
  <c r="M905" i="1"/>
  <c r="M903" i="1"/>
  <c r="M898" i="1"/>
  <c r="M895" i="1"/>
  <c r="M888" i="1"/>
  <c r="M882" i="1"/>
  <c r="M880" i="1"/>
  <c r="M873" i="1"/>
  <c r="M867" i="1"/>
  <c r="M864" i="1"/>
  <c r="M859" i="1"/>
  <c r="M857" i="1"/>
  <c r="M852" i="1"/>
  <c r="M850" i="1"/>
  <c r="M844" i="1"/>
  <c r="M842" i="1"/>
  <c r="M835" i="1"/>
  <c r="M830" i="1"/>
  <c r="M823" i="1"/>
  <c r="M822" i="1" s="1"/>
  <c r="M816" i="1"/>
  <c r="M814" i="1"/>
  <c r="M810" i="1"/>
  <c r="M808" i="1"/>
  <c r="M801" i="1"/>
  <c r="M799" i="1"/>
  <c r="M792" i="1"/>
  <c r="M787" i="1"/>
  <c r="M785" i="1"/>
  <c r="M778" i="1"/>
  <c r="M774" i="1"/>
  <c r="M772" i="1"/>
  <c r="M763" i="1"/>
  <c r="M762" i="1" s="1"/>
  <c r="M755" i="1"/>
  <c r="M750" i="1"/>
  <c r="M742" i="1"/>
  <c r="M738" i="1"/>
  <c r="M735" i="1"/>
  <c r="M731" i="1"/>
  <c r="M729" i="1"/>
  <c r="M723" i="1"/>
  <c r="M721" i="1"/>
  <c r="M707" i="1"/>
  <c r="M686" i="1"/>
  <c r="M507" i="1"/>
  <c r="M497" i="1"/>
  <c r="M299" i="1"/>
  <c r="H355" i="1"/>
  <c r="N355" i="1" s="1"/>
  <c r="M355" i="1"/>
  <c r="H342" i="1"/>
  <c r="N342" i="1" s="1"/>
  <c r="M342" i="1"/>
  <c r="H334" i="1"/>
  <c r="N334" i="1" s="1"/>
  <c r="M334" i="1"/>
  <c r="H327" i="1"/>
  <c r="N327" i="1" s="1"/>
  <c r="P327" i="1" s="1"/>
  <c r="M327" i="1"/>
  <c r="H319" i="1"/>
  <c r="N319" i="1" s="1"/>
  <c r="M319" i="1"/>
  <c r="H311" i="1"/>
  <c r="N311" i="1" s="1"/>
  <c r="P311" i="1" s="1"/>
  <c r="M311" i="1"/>
  <c r="H304" i="1"/>
  <c r="N304" i="1" s="1"/>
  <c r="M304" i="1"/>
  <c r="H297" i="1"/>
  <c r="N297" i="1" s="1"/>
  <c r="M297" i="1"/>
  <c r="H289" i="1"/>
  <c r="N289" i="1" s="1"/>
  <c r="M289" i="1"/>
  <c r="H265" i="1"/>
  <c r="N265" i="1" s="1"/>
  <c r="M265" i="1"/>
  <c r="H258" i="1"/>
  <c r="N258" i="1" s="1"/>
  <c r="M258" i="1"/>
  <c r="H250" i="1"/>
  <c r="N250" i="1" s="1"/>
  <c r="M250" i="1"/>
  <c r="H235" i="1"/>
  <c r="N235" i="1" s="1"/>
  <c r="M235" i="1"/>
  <c r="H228" i="1"/>
  <c r="N228" i="1" s="1"/>
  <c r="M228" i="1"/>
  <c r="H220" i="1"/>
  <c r="N220" i="1" s="1"/>
  <c r="M220" i="1"/>
  <c r="H213" i="1"/>
  <c r="H189" i="1"/>
  <c r="H182" i="1"/>
  <c r="H167" i="1"/>
  <c r="H152" i="1"/>
  <c r="H137" i="1"/>
  <c r="H122" i="1"/>
  <c r="H107" i="1"/>
  <c r="H84" i="1"/>
  <c r="N84" i="1" s="1"/>
  <c r="P84" i="1" s="1"/>
  <c r="H69" i="1"/>
  <c r="N69" i="1" s="1"/>
  <c r="H54" i="1"/>
  <c r="H38" i="1"/>
  <c r="H30" i="1"/>
  <c r="N30" i="1" s="1"/>
  <c r="H23" i="1"/>
  <c r="N23" i="1" s="1"/>
  <c r="M23" i="1"/>
  <c r="L913" i="1"/>
  <c r="L902" i="1"/>
  <c r="L897" i="1"/>
  <c r="L890" i="1"/>
  <c r="L875" i="1"/>
  <c r="L866" i="1"/>
  <c r="L832" i="1"/>
  <c r="L822" i="1"/>
  <c r="L807" i="1"/>
  <c r="L791" i="1"/>
  <c r="L784" i="1"/>
  <c r="L762" i="1"/>
  <c r="L737" i="1"/>
  <c r="L728" i="1"/>
  <c r="M709" i="1"/>
  <c r="L692" i="1"/>
  <c r="M554" i="1"/>
  <c r="M516" i="1"/>
  <c r="K832" i="1"/>
  <c r="K822" i="1"/>
  <c r="K807" i="1"/>
  <c r="K791" i="1"/>
  <c r="K784" i="1"/>
  <c r="K762" i="1"/>
  <c r="K737" i="1"/>
  <c r="K728" i="1"/>
  <c r="K701" i="1"/>
  <c r="K692" i="1"/>
  <c r="K667" i="1"/>
  <c r="K649" i="1"/>
  <c r="K602" i="1"/>
  <c r="L576" i="1"/>
  <c r="L536" i="1"/>
  <c r="L523" i="1"/>
  <c r="L519" i="1"/>
  <c r="K480" i="1"/>
  <c r="K432" i="1"/>
  <c r="K397" i="1"/>
  <c r="L362" i="1"/>
  <c r="L610" i="1"/>
  <c r="L566" i="1"/>
  <c r="K509" i="1"/>
  <c r="L445" i="1"/>
  <c r="L205" i="1"/>
  <c r="L862" i="1"/>
  <c r="L855" i="1"/>
  <c r="L840" i="1"/>
  <c r="L837" i="1"/>
  <c r="L828" i="1"/>
  <c r="L803" i="1"/>
  <c r="L795" i="1"/>
  <c r="L770" i="1"/>
  <c r="L767" i="1"/>
  <c r="L758" i="1"/>
  <c r="L751" i="1"/>
  <c r="L733" i="1"/>
  <c r="L724" i="1"/>
  <c r="L717" i="1"/>
  <c r="L697" i="1"/>
  <c r="L688" i="1"/>
  <c r="L681" i="1"/>
  <c r="L663" i="1"/>
  <c r="L653" i="1"/>
  <c r="L645" i="1"/>
  <c r="L638" i="1"/>
  <c r="L623" i="1"/>
  <c r="L620" i="1"/>
  <c r="K610" i="1"/>
  <c r="K566" i="1"/>
  <c r="L562" i="1"/>
  <c r="K472" i="1"/>
  <c r="L382" i="1"/>
  <c r="L331" i="1"/>
  <c r="K239" i="1"/>
  <c r="K927" i="1"/>
  <c r="K909" i="1"/>
  <c r="K871" i="1"/>
  <c r="K862" i="1"/>
  <c r="K855" i="1"/>
  <c r="K840" i="1"/>
  <c r="K837" i="1"/>
  <c r="K828" i="1"/>
  <c r="K803" i="1"/>
  <c r="K795" i="1"/>
  <c r="K770" i="1"/>
  <c r="K767" i="1"/>
  <c r="K758" i="1"/>
  <c r="K751" i="1"/>
  <c r="K733" i="1"/>
  <c r="K724" i="1"/>
  <c r="K717" i="1"/>
  <c r="K697" i="1"/>
  <c r="K688" i="1"/>
  <c r="K681" i="1"/>
  <c r="K663" i="1"/>
  <c r="K653" i="1"/>
  <c r="K645" i="1"/>
  <c r="K638" i="1"/>
  <c r="K623" i="1"/>
  <c r="K620" i="1"/>
  <c r="L595" i="1"/>
  <c r="K562" i="1"/>
  <c r="L558" i="1"/>
  <c r="L437" i="1"/>
  <c r="K410" i="1"/>
  <c r="K346" i="1"/>
  <c r="L606" i="1"/>
  <c r="K595" i="1"/>
  <c r="L580" i="1"/>
  <c r="K558" i="1"/>
  <c r="K437" i="1"/>
  <c r="K367" i="1"/>
  <c r="K606" i="1"/>
  <c r="K580" i="1"/>
  <c r="L551" i="1"/>
  <c r="L494" i="1"/>
  <c r="L465" i="1"/>
  <c r="L450" i="1"/>
  <c r="K465" i="1"/>
  <c r="L397" i="1"/>
  <c r="K536" i="1"/>
  <c r="K515" i="1"/>
  <c r="L480" i="1"/>
  <c r="K382" i="1"/>
  <c r="L367" i="1"/>
  <c r="L346" i="1"/>
  <c r="K331" i="1"/>
  <c r="L281" i="1"/>
  <c r="L154" i="1"/>
  <c r="K445" i="1"/>
  <c r="K425" i="1"/>
  <c r="L410" i="1"/>
  <c r="K407" i="1"/>
  <c r="L389" i="1"/>
  <c r="K295" i="1"/>
  <c r="L490" i="1"/>
  <c r="K476" i="1"/>
  <c r="K450" i="1"/>
  <c r="L432" i="1"/>
  <c r="K353" i="1"/>
  <c r="K326" i="1"/>
  <c r="K252" i="1"/>
  <c r="L393" i="1"/>
  <c r="L357" i="1"/>
  <c r="L321" i="1"/>
  <c r="K281" i="1"/>
  <c r="K233" i="1"/>
  <c r="L218" i="1"/>
  <c r="L120" i="1"/>
  <c r="K357" i="1"/>
  <c r="K321" i="1"/>
  <c r="L277" i="1"/>
  <c r="L248" i="1"/>
  <c r="K218" i="1"/>
  <c r="L162" i="1"/>
  <c r="L123" i="1"/>
  <c r="J667" i="1"/>
  <c r="J523" i="1"/>
  <c r="J218" i="1"/>
  <c r="J132" i="1"/>
  <c r="K277" i="1"/>
  <c r="K248" i="1"/>
  <c r="K162" i="1"/>
  <c r="K123" i="1"/>
  <c r="L114" i="1"/>
  <c r="L76" i="1"/>
  <c r="L51" i="1"/>
  <c r="K15" i="1"/>
  <c r="J934" i="1"/>
  <c r="J840" i="1"/>
  <c r="J733" i="1"/>
  <c r="J580" i="1"/>
  <c r="J494" i="1"/>
  <c r="K114" i="1"/>
  <c r="L99" i="1"/>
  <c r="K96" i="1"/>
  <c r="L61" i="1"/>
  <c r="J331" i="1"/>
  <c r="J61" i="1"/>
  <c r="L317" i="1"/>
  <c r="L310" i="1"/>
  <c r="L295" i="1"/>
  <c r="K243" i="1"/>
  <c r="K205" i="1"/>
  <c r="L158" i="1"/>
  <c r="K147" i="1"/>
  <c r="L132" i="1"/>
  <c r="K99" i="1"/>
  <c r="K88" i="1"/>
  <c r="K61" i="1"/>
  <c r="J99" i="1"/>
  <c r="L267" i="1"/>
  <c r="L190" i="1"/>
  <c r="K132" i="1"/>
  <c r="L10" i="1"/>
  <c r="J913" i="1"/>
  <c r="J902" i="1"/>
  <c r="J175" i="1"/>
  <c r="J154" i="1"/>
  <c r="K267" i="1"/>
  <c r="L252" i="1"/>
  <c r="L239" i="1"/>
  <c r="L201" i="1"/>
  <c r="K190" i="1"/>
  <c r="K83" i="1"/>
  <c r="K40" i="1"/>
  <c r="K21" i="1"/>
  <c r="K10" i="1"/>
  <c r="J939" i="1"/>
  <c r="J76" i="1"/>
  <c r="J855" i="1"/>
  <c r="J837" i="1"/>
  <c r="J770" i="1"/>
  <c r="J758" i="1"/>
  <c r="J681" i="1"/>
  <c r="J663" i="1"/>
  <c r="J653" i="1"/>
  <c r="J595" i="1"/>
  <c r="J519" i="1"/>
  <c r="J509" i="1"/>
  <c r="J357" i="1"/>
  <c r="J291" i="1"/>
  <c r="J281" i="1"/>
  <c r="K25" i="1"/>
  <c r="J807" i="1"/>
  <c r="J728" i="1"/>
  <c r="J701" i="1"/>
  <c r="J576" i="1"/>
  <c r="J566" i="1"/>
  <c r="J490" i="1"/>
  <c r="J480" i="1"/>
  <c r="J432" i="1"/>
  <c r="J367" i="1"/>
  <c r="J346" i="1"/>
  <c r="J317" i="1"/>
  <c r="J252" i="1"/>
  <c r="J25" i="1"/>
  <c r="J862" i="1"/>
  <c r="J795" i="1"/>
  <c r="J767" i="1"/>
  <c r="J717" i="1"/>
  <c r="J688" i="1"/>
  <c r="J623" i="1"/>
  <c r="J602" i="1"/>
  <c r="J393" i="1"/>
  <c r="J201" i="1"/>
  <c r="J890" i="1"/>
  <c r="J832" i="1"/>
  <c r="J822" i="1"/>
  <c r="J737" i="1"/>
  <c r="J649" i="1"/>
  <c r="J536" i="1"/>
  <c r="J515" i="1"/>
  <c r="J450" i="1"/>
  <c r="J382" i="1"/>
  <c r="J353" i="1"/>
  <c r="J326" i="1"/>
  <c r="J277" i="1"/>
  <c r="J267" i="1"/>
  <c r="J190" i="1"/>
  <c r="J172" i="1"/>
  <c r="J927" i="1"/>
  <c r="J909" i="1"/>
  <c r="J871" i="1"/>
  <c r="J724" i="1"/>
  <c r="J697" i="1"/>
  <c r="J638" i="1"/>
  <c r="J620" i="1"/>
  <c r="J610" i="1"/>
  <c r="J562" i="1"/>
  <c r="J476" i="1"/>
  <c r="J248" i="1"/>
  <c r="J410" i="1"/>
  <c r="J295" i="1"/>
  <c r="J321" i="1"/>
  <c r="H56" i="1"/>
  <c r="H48" i="1"/>
  <c r="H42" i="1"/>
  <c r="H72" i="1"/>
  <c r="N72" i="1" s="1"/>
  <c r="O403" i="1" l="1"/>
  <c r="P769" i="1"/>
  <c r="M519" i="1"/>
  <c r="P776" i="1"/>
  <c r="P794" i="1"/>
  <c r="J214" i="1"/>
  <c r="P546" i="1"/>
  <c r="P20" i="8"/>
  <c r="O20" i="8"/>
  <c r="N515" i="1"/>
  <c r="M866" i="1"/>
  <c r="J95" i="1"/>
  <c r="J20" i="1"/>
  <c r="L290" i="1"/>
  <c r="K444" i="1"/>
  <c r="L836" i="1"/>
  <c r="J6128" i="7"/>
  <c r="J6182" i="7" s="1"/>
  <c r="J6236" i="7" s="1"/>
  <c r="P513" i="1"/>
  <c r="M897" i="1"/>
  <c r="L619" i="1"/>
  <c r="K489" i="1"/>
  <c r="P818" i="1"/>
  <c r="J662" i="1"/>
  <c r="K406" i="1"/>
  <c r="K870" i="1"/>
  <c r="M602" i="1"/>
  <c r="M291" i="1"/>
  <c r="K945" i="1"/>
  <c r="K57" i="1"/>
  <c r="J171" i="1"/>
  <c r="J532" i="1"/>
  <c r="J836" i="1"/>
  <c r="J128" i="1"/>
  <c r="J489" i="1"/>
  <c r="L57" i="1"/>
  <c r="N71" i="1"/>
  <c r="O71" i="1" s="1"/>
  <c r="N70" i="1"/>
  <c r="O70" i="1" s="1"/>
  <c r="N68" i="1"/>
  <c r="O68" i="1" s="1"/>
  <c r="N67" i="1"/>
  <c r="O67" i="1" s="1"/>
  <c r="L215" i="2"/>
  <c r="N33" i="1"/>
  <c r="P33" i="1" s="1"/>
  <c r="L103" i="2"/>
  <c r="N34" i="1"/>
  <c r="P34" i="1" s="1"/>
  <c r="L116" i="2"/>
  <c r="K290" i="1"/>
  <c r="N840" i="1"/>
  <c r="O840" i="1" s="1"/>
  <c r="L662" i="1"/>
  <c r="M465" i="1"/>
  <c r="O858" i="1"/>
  <c r="M667" i="1"/>
  <c r="K908" i="1"/>
  <c r="N770" i="1"/>
  <c r="P770" i="1" s="1"/>
  <c r="K532" i="1"/>
  <c r="K361" i="1"/>
  <c r="K619" i="1"/>
  <c r="K732" i="1"/>
  <c r="K836" i="1"/>
  <c r="M310" i="1"/>
  <c r="M523" i="1"/>
  <c r="M638" i="1"/>
  <c r="M791" i="1"/>
  <c r="M902" i="1"/>
  <c r="M558" i="1"/>
  <c r="L214" i="1"/>
  <c r="M407" i="1"/>
  <c r="J361" i="1"/>
  <c r="N523" i="1"/>
  <c r="O523" i="1" s="1"/>
  <c r="M215" i="1"/>
  <c r="M239" i="1"/>
  <c r="M277" i="1"/>
  <c r="J732" i="1"/>
  <c r="J444" i="1"/>
  <c r="J908" i="1"/>
  <c r="J766" i="1"/>
  <c r="L247" i="1"/>
  <c r="M728" i="1"/>
  <c r="M649" i="1"/>
  <c r="J290" i="1"/>
  <c r="M472" i="1"/>
  <c r="M515" i="1"/>
  <c r="L532" i="1"/>
  <c r="N107" i="1"/>
  <c r="P107" i="1" s="1"/>
  <c r="O221" i="1"/>
  <c r="P221" i="1"/>
  <c r="O251" i="1"/>
  <c r="P251" i="1"/>
  <c r="O435" i="1"/>
  <c r="P435" i="1"/>
  <c r="O469" i="1"/>
  <c r="P469" i="1"/>
  <c r="O515" i="1"/>
  <c r="P515" i="1"/>
  <c r="M450" i="1"/>
  <c r="N86" i="1"/>
  <c r="P86" i="1" s="1"/>
  <c r="O421" i="1"/>
  <c r="P421" i="1"/>
  <c r="O470" i="1"/>
  <c r="P470" i="1"/>
  <c r="O557" i="1"/>
  <c r="P557" i="1"/>
  <c r="O601" i="1"/>
  <c r="P601" i="1"/>
  <c r="O632" i="1"/>
  <c r="P632" i="1"/>
  <c r="O670" i="1"/>
  <c r="P670" i="1"/>
  <c r="O589" i="1"/>
  <c r="P589" i="1"/>
  <c r="N87" i="1"/>
  <c r="P87" i="1" s="1"/>
  <c r="O223" i="1"/>
  <c r="P223" i="1"/>
  <c r="O307" i="1"/>
  <c r="P307" i="1"/>
  <c r="O415" i="1"/>
  <c r="P415" i="1"/>
  <c r="O550" i="1"/>
  <c r="P550" i="1"/>
  <c r="O633" i="1"/>
  <c r="P633" i="1"/>
  <c r="O224" i="1"/>
  <c r="P224" i="1"/>
  <c r="O269" i="1"/>
  <c r="P269" i="1"/>
  <c r="O323" i="1"/>
  <c r="P323" i="1"/>
  <c r="O423" i="1"/>
  <c r="P423" i="1"/>
  <c r="O217" i="1"/>
  <c r="P217" i="1"/>
  <c r="O255" i="1"/>
  <c r="P255" i="1"/>
  <c r="O286" i="1"/>
  <c r="P286" i="1"/>
  <c r="O316" i="1"/>
  <c r="P316" i="1"/>
  <c r="N113" i="1"/>
  <c r="P113" i="1" s="1"/>
  <c r="O272" i="1"/>
  <c r="P272" i="1"/>
  <c r="O303" i="1"/>
  <c r="P303" i="1"/>
  <c r="O866" i="1"/>
  <c r="P866" i="1"/>
  <c r="O463" i="1"/>
  <c r="P463" i="1"/>
  <c r="O508" i="1"/>
  <c r="P508" i="1"/>
  <c r="O630" i="1"/>
  <c r="P630" i="1"/>
  <c r="M927" i="1"/>
  <c r="O848" i="1"/>
  <c r="P848" i="1"/>
  <c r="O753" i="1"/>
  <c r="P753" i="1"/>
  <c r="O782" i="1"/>
  <c r="P782" i="1"/>
  <c r="O813" i="1"/>
  <c r="P813" i="1"/>
  <c r="O256" i="1"/>
  <c r="P256" i="1"/>
  <c r="O412" i="1"/>
  <c r="P412" i="1"/>
  <c r="O719" i="1"/>
  <c r="P719" i="1"/>
  <c r="O651" i="1"/>
  <c r="P651" i="1"/>
  <c r="O453" i="1"/>
  <c r="P453" i="1"/>
  <c r="O498" i="1"/>
  <c r="P498" i="1"/>
  <c r="O605" i="1"/>
  <c r="P605" i="1"/>
  <c r="O636" i="1"/>
  <c r="P636" i="1"/>
  <c r="O690" i="1"/>
  <c r="P690" i="1"/>
  <c r="O892" i="1"/>
  <c r="P892" i="1"/>
  <c r="O931" i="1"/>
  <c r="P931" i="1"/>
  <c r="O553" i="1"/>
  <c r="P553" i="1"/>
  <c r="J696" i="1"/>
  <c r="J325" i="1"/>
  <c r="J57" i="1"/>
  <c r="K662" i="1"/>
  <c r="N122" i="1"/>
  <c r="P122" i="1" s="1"/>
  <c r="O220" i="1"/>
  <c r="P220" i="1"/>
  <c r="O258" i="1"/>
  <c r="P258" i="1"/>
  <c r="O304" i="1"/>
  <c r="P304" i="1"/>
  <c r="N108" i="1"/>
  <c r="P108" i="1" s="1"/>
  <c r="O543" i="1"/>
  <c r="P543" i="1"/>
  <c r="O586" i="1"/>
  <c r="P586" i="1"/>
  <c r="O616" i="1"/>
  <c r="P616" i="1"/>
  <c r="O669" i="1"/>
  <c r="P669" i="1"/>
  <c r="O459" i="1"/>
  <c r="P459" i="1"/>
  <c r="O565" i="1"/>
  <c r="P565" i="1"/>
  <c r="O626" i="1"/>
  <c r="P626" i="1"/>
  <c r="O665" i="1"/>
  <c r="P665" i="1"/>
  <c r="N93" i="1"/>
  <c r="P93" i="1" s="1"/>
  <c r="N207" i="1"/>
  <c r="P207" i="1" s="1"/>
  <c r="O275" i="1"/>
  <c r="P275" i="1"/>
  <c r="M476" i="1"/>
  <c r="N94" i="1"/>
  <c r="P94" i="1" s="1"/>
  <c r="O230" i="1"/>
  <c r="P230" i="1"/>
  <c r="O479" i="1"/>
  <c r="P479" i="1"/>
  <c r="O511" i="1"/>
  <c r="P511" i="1"/>
  <c r="N80" i="1"/>
  <c r="P80" i="1" s="1"/>
  <c r="N104" i="1"/>
  <c r="P104" i="1" s="1"/>
  <c r="O396" i="1"/>
  <c r="P396" i="1"/>
  <c r="O439" i="1"/>
  <c r="P439" i="1"/>
  <c r="O539" i="1"/>
  <c r="P539" i="1"/>
  <c r="O590" i="1"/>
  <c r="P590" i="1"/>
  <c r="O627" i="1"/>
  <c r="P627" i="1"/>
  <c r="O658" i="1"/>
  <c r="P658" i="1"/>
  <c r="O695" i="1"/>
  <c r="P695" i="1"/>
  <c r="N204" i="1"/>
  <c r="P204" i="1" s="1"/>
  <c r="O419" i="1"/>
  <c r="P419" i="1"/>
  <c r="O462" i="1"/>
  <c r="P462" i="1"/>
  <c r="O499" i="1"/>
  <c r="P499" i="1"/>
  <c r="O568" i="1"/>
  <c r="P568" i="1"/>
  <c r="O637" i="1"/>
  <c r="P637" i="1"/>
  <c r="P902" i="1"/>
  <c r="O937" i="1"/>
  <c r="P937" i="1"/>
  <c r="O726" i="1"/>
  <c r="P726" i="1"/>
  <c r="O930" i="1"/>
  <c r="P930" i="1"/>
  <c r="P909" i="1"/>
  <c r="O287" i="1"/>
  <c r="P287" i="1"/>
  <c r="O442" i="1"/>
  <c r="P442" i="1"/>
  <c r="O264" i="1"/>
  <c r="P264" i="1"/>
  <c r="N203" i="1"/>
  <c r="P203" i="1" s="1"/>
  <c r="O854" i="1"/>
  <c r="P854" i="1"/>
  <c r="O924" i="1"/>
  <c r="P924" i="1"/>
  <c r="O561" i="1"/>
  <c r="P561" i="1"/>
  <c r="O467" i="1"/>
  <c r="P467" i="1"/>
  <c r="O74" i="1"/>
  <c r="N112" i="1"/>
  <c r="P112" i="1" s="1"/>
  <c r="K128" i="1"/>
  <c r="L444" i="1"/>
  <c r="K575" i="1"/>
  <c r="O229" i="1"/>
  <c r="P229" i="1"/>
  <c r="O259" i="1"/>
  <c r="P259" i="1"/>
  <c r="O320" i="1"/>
  <c r="P320" i="1"/>
  <c r="O405" i="1"/>
  <c r="P405" i="1"/>
  <c r="O443" i="1"/>
  <c r="P443" i="1"/>
  <c r="N101" i="1"/>
  <c r="P101" i="1" s="1"/>
  <c r="O429" i="1"/>
  <c r="P429" i="1"/>
  <c r="O478" i="1"/>
  <c r="P478" i="1"/>
  <c r="O517" i="1"/>
  <c r="P517" i="1"/>
  <c r="O609" i="1"/>
  <c r="P609" i="1"/>
  <c r="O640" i="1"/>
  <c r="P640" i="1"/>
  <c r="O677" i="1"/>
  <c r="P677" i="1"/>
  <c r="O687" i="1"/>
  <c r="P687" i="1"/>
  <c r="N102" i="1"/>
  <c r="P102" i="1" s="1"/>
  <c r="O314" i="1"/>
  <c r="P314" i="1"/>
  <c r="O430" i="1"/>
  <c r="P430" i="1"/>
  <c r="O588" i="1"/>
  <c r="P588" i="1"/>
  <c r="O641" i="1"/>
  <c r="P641" i="1"/>
  <c r="O671" i="1"/>
  <c r="P671" i="1"/>
  <c r="N111" i="1"/>
  <c r="P111" i="1" s="1"/>
  <c r="O231" i="1"/>
  <c r="P231" i="1"/>
  <c r="O285" i="1"/>
  <c r="P285" i="1"/>
  <c r="N119" i="1"/>
  <c r="P119" i="1" s="1"/>
  <c r="O225" i="1"/>
  <c r="P225" i="1"/>
  <c r="O263" i="1"/>
  <c r="P263" i="1"/>
  <c r="O294" i="1"/>
  <c r="P294" i="1"/>
  <c r="O324" i="1"/>
  <c r="P324" i="1"/>
  <c r="O716" i="1"/>
  <c r="P716" i="1"/>
  <c r="N212" i="1"/>
  <c r="P212" i="1" s="1"/>
  <c r="O242" i="1"/>
  <c r="P242" i="1"/>
  <c r="O280" i="1"/>
  <c r="P280" i="1"/>
  <c r="O583" i="1"/>
  <c r="P583" i="1"/>
  <c r="O484" i="1"/>
  <c r="P484" i="1"/>
  <c r="O592" i="1"/>
  <c r="P592" i="1"/>
  <c r="O831" i="1"/>
  <c r="P831" i="1"/>
  <c r="O886" i="1"/>
  <c r="P886" i="1"/>
  <c r="O781" i="1"/>
  <c r="P781" i="1"/>
  <c r="O812" i="1"/>
  <c r="P812" i="1"/>
  <c r="N82" i="1"/>
  <c r="P82" i="1" s="1"/>
  <c r="O790" i="1"/>
  <c r="P790" i="1"/>
  <c r="O820" i="1"/>
  <c r="P820" i="1"/>
  <c r="O528" i="1"/>
  <c r="P528" i="1"/>
  <c r="N211" i="1"/>
  <c r="P211" i="1" s="1"/>
  <c r="O461" i="1"/>
  <c r="P461" i="1"/>
  <c r="O506" i="1"/>
  <c r="P506" i="1"/>
  <c r="O613" i="1"/>
  <c r="P613" i="1"/>
  <c r="O644" i="1"/>
  <c r="P644" i="1"/>
  <c r="O900" i="1"/>
  <c r="P900" i="1"/>
  <c r="O661" i="1"/>
  <c r="P661" i="1"/>
  <c r="O246" i="1"/>
  <c r="P246" i="1"/>
  <c r="O761" i="1"/>
  <c r="P761" i="1"/>
  <c r="O402" i="1"/>
  <c r="P402" i="1"/>
  <c r="J247" i="1"/>
  <c r="J802" i="1"/>
  <c r="J406" i="1"/>
  <c r="K6" i="1"/>
  <c r="K247" i="1"/>
  <c r="K214" i="1"/>
  <c r="K325" i="1"/>
  <c r="K766" i="1"/>
  <c r="O228" i="1"/>
  <c r="P228" i="1"/>
  <c r="O265" i="1"/>
  <c r="P265" i="1"/>
  <c r="O485" i="1"/>
  <c r="P485" i="1"/>
  <c r="O548" i="1"/>
  <c r="P548" i="1"/>
  <c r="O593" i="1"/>
  <c r="P593" i="1"/>
  <c r="O631" i="1"/>
  <c r="P631" i="1"/>
  <c r="O699" i="1"/>
  <c r="P699" i="1"/>
  <c r="O496" i="1"/>
  <c r="P496" i="1"/>
  <c r="O634" i="1"/>
  <c r="P634" i="1"/>
  <c r="N109" i="1"/>
  <c r="P109" i="1" s="1"/>
  <c r="O222" i="1"/>
  <c r="P222" i="1"/>
  <c r="O283" i="1"/>
  <c r="P283" i="1"/>
  <c r="N110" i="1"/>
  <c r="P110" i="1" s="1"/>
  <c r="O238" i="1"/>
  <c r="P238" i="1"/>
  <c r="O276" i="1"/>
  <c r="P276" i="1"/>
  <c r="O487" i="1"/>
  <c r="P487" i="1"/>
  <c r="O518" i="1"/>
  <c r="P518" i="1"/>
  <c r="N118" i="1"/>
  <c r="P118" i="1" s="1"/>
  <c r="N127" i="1"/>
  <c r="P127" i="1" s="1"/>
  <c r="O409" i="1"/>
  <c r="P409" i="1"/>
  <c r="O447" i="1"/>
  <c r="P447" i="1"/>
  <c r="O597" i="1"/>
  <c r="P597" i="1"/>
  <c r="O635" i="1"/>
  <c r="P635" i="1"/>
  <c r="O666" i="1"/>
  <c r="P666" i="1"/>
  <c r="O475" i="1"/>
  <c r="P475" i="1"/>
  <c r="O514" i="1"/>
  <c r="P514" i="1"/>
  <c r="O584" i="1"/>
  <c r="P584" i="1"/>
  <c r="O652" i="1"/>
  <c r="P652" i="1"/>
  <c r="O591" i="1"/>
  <c r="P591" i="1"/>
  <c r="P728" i="1"/>
  <c r="O399" i="1"/>
  <c r="P399" i="1"/>
  <c r="N90" i="1"/>
  <c r="P90" i="1" s="1"/>
  <c r="O302" i="1"/>
  <c r="P302" i="1"/>
  <c r="O747" i="1"/>
  <c r="P747" i="1"/>
  <c r="O826" i="1"/>
  <c r="P826" i="1"/>
  <c r="O861" i="1"/>
  <c r="P861" i="1"/>
  <c r="O893" i="1"/>
  <c r="P893" i="1"/>
  <c r="O622" i="1"/>
  <c r="P622" i="1"/>
  <c r="L406" i="1"/>
  <c r="O236" i="1"/>
  <c r="P236" i="1"/>
  <c r="O266" i="1"/>
  <c r="P266" i="1"/>
  <c r="O413" i="1"/>
  <c r="P413" i="1"/>
  <c r="O456" i="1"/>
  <c r="P456" i="1"/>
  <c r="N116" i="1"/>
  <c r="P116" i="1" s="1"/>
  <c r="O436" i="1"/>
  <c r="P436" i="1"/>
  <c r="O486" i="1"/>
  <c r="P486" i="1"/>
  <c r="O544" i="1"/>
  <c r="P544" i="1"/>
  <c r="O571" i="1"/>
  <c r="P571" i="1"/>
  <c r="O617" i="1"/>
  <c r="P617" i="1"/>
  <c r="O647" i="1"/>
  <c r="P647" i="1"/>
  <c r="O685" i="1"/>
  <c r="P685" i="1"/>
  <c r="N117" i="1"/>
  <c r="P117" i="1" s="1"/>
  <c r="O525" i="1"/>
  <c r="P525" i="1"/>
  <c r="O618" i="1"/>
  <c r="P618" i="1"/>
  <c r="O648" i="1"/>
  <c r="P648" i="1"/>
  <c r="O678" i="1"/>
  <c r="P678" i="1"/>
  <c r="N126" i="1"/>
  <c r="P126" i="1" s="1"/>
  <c r="N209" i="1"/>
  <c r="P209" i="1" s="1"/>
  <c r="O254" i="1"/>
  <c r="P254" i="1"/>
  <c r="O293" i="1"/>
  <c r="P293" i="1"/>
  <c r="O395" i="1"/>
  <c r="P395" i="1"/>
  <c r="O232" i="1"/>
  <c r="P232" i="1"/>
  <c r="O270" i="1"/>
  <c r="P270" i="1"/>
  <c r="O301" i="1"/>
  <c r="P301" i="1"/>
  <c r="O452" i="1"/>
  <c r="P452" i="1"/>
  <c r="O505" i="1"/>
  <c r="P505" i="1"/>
  <c r="O757" i="1"/>
  <c r="P757" i="1"/>
  <c r="N75" i="1"/>
  <c r="P75" i="1" s="1"/>
  <c r="O288" i="1"/>
  <c r="P288" i="1"/>
  <c r="O492" i="1"/>
  <c r="P492" i="1"/>
  <c r="O839" i="1"/>
  <c r="P839" i="1"/>
  <c r="O791" i="1"/>
  <c r="P791" i="1"/>
  <c r="O569" i="1"/>
  <c r="P569" i="1"/>
  <c r="O922" i="1"/>
  <c r="P922" i="1"/>
  <c r="O789" i="1"/>
  <c r="P789" i="1"/>
  <c r="O819" i="1"/>
  <c r="P819" i="1"/>
  <c r="M751" i="1"/>
  <c r="O797" i="1"/>
  <c r="P797" i="1"/>
  <c r="M934" i="1"/>
  <c r="O427" i="1"/>
  <c r="P427" i="1"/>
  <c r="O798" i="1"/>
  <c r="P798" i="1"/>
  <c r="O659" i="1"/>
  <c r="P659" i="1"/>
  <c r="O907" i="1"/>
  <c r="P907" i="1"/>
  <c r="O474" i="1"/>
  <c r="P474" i="1"/>
  <c r="O521" i="1"/>
  <c r="P521" i="1"/>
  <c r="O675" i="1"/>
  <c r="P675" i="1"/>
  <c r="O705" i="1"/>
  <c r="P705" i="1"/>
  <c r="O915" i="1"/>
  <c r="P915" i="1"/>
  <c r="O448" i="1"/>
  <c r="P448" i="1"/>
  <c r="O235" i="1"/>
  <c r="P235" i="1"/>
  <c r="O289" i="1"/>
  <c r="P289" i="1"/>
  <c r="O319" i="1"/>
  <c r="P319" i="1"/>
  <c r="O493" i="1"/>
  <c r="P493" i="1"/>
  <c r="O529" i="1"/>
  <c r="P529" i="1"/>
  <c r="O570" i="1"/>
  <c r="P570" i="1"/>
  <c r="O600" i="1"/>
  <c r="P600" i="1"/>
  <c r="O706" i="1"/>
  <c r="P706" i="1"/>
  <c r="O512" i="1"/>
  <c r="P512" i="1"/>
  <c r="O642" i="1"/>
  <c r="P642" i="1"/>
  <c r="O237" i="1"/>
  <c r="P237" i="1"/>
  <c r="O306" i="1"/>
  <c r="P306" i="1"/>
  <c r="O827" i="1"/>
  <c r="P827" i="1"/>
  <c r="N125" i="1"/>
  <c r="P125" i="1" s="1"/>
  <c r="O284" i="1"/>
  <c r="P284" i="1"/>
  <c r="O458" i="1"/>
  <c r="P458" i="1"/>
  <c r="O530" i="1"/>
  <c r="P530" i="1"/>
  <c r="O672" i="1"/>
  <c r="P672" i="1"/>
  <c r="O417" i="1"/>
  <c r="P417" i="1"/>
  <c r="O560" i="1"/>
  <c r="P560" i="1"/>
  <c r="O604" i="1"/>
  <c r="P604" i="1"/>
  <c r="O643" i="1"/>
  <c r="P643" i="1"/>
  <c r="O673" i="1"/>
  <c r="P673" i="1"/>
  <c r="N91" i="1"/>
  <c r="P91" i="1" s="1"/>
  <c r="O441" i="1"/>
  <c r="P441" i="1"/>
  <c r="O483" i="1"/>
  <c r="P483" i="1"/>
  <c r="O522" i="1"/>
  <c r="P522" i="1"/>
  <c r="O614" i="1"/>
  <c r="P614" i="1"/>
  <c r="O660" i="1"/>
  <c r="P660" i="1"/>
  <c r="O676" i="1"/>
  <c r="P676" i="1"/>
  <c r="O420" i="1"/>
  <c r="P420" i="1"/>
  <c r="N105" i="1"/>
  <c r="P105" i="1" s="1"/>
  <c r="O271" i="1"/>
  <c r="P271" i="1"/>
  <c r="O418" i="1"/>
  <c r="P418" i="1"/>
  <c r="O542" i="1"/>
  <c r="P542" i="1"/>
  <c r="O754" i="1"/>
  <c r="P754" i="1"/>
  <c r="O936" i="1"/>
  <c r="P936" i="1"/>
  <c r="O712" i="1"/>
  <c r="P712" i="1"/>
  <c r="O869" i="1"/>
  <c r="P869" i="1"/>
  <c r="O901" i="1"/>
  <c r="P901" i="1"/>
  <c r="N103" i="1"/>
  <c r="P103" i="1" s="1"/>
  <c r="O599" i="1"/>
  <c r="P599" i="1"/>
  <c r="L489" i="1"/>
  <c r="K696" i="1"/>
  <c r="K802" i="1"/>
  <c r="L766" i="1"/>
  <c r="N85" i="1"/>
  <c r="P85" i="1" s="1"/>
  <c r="O428" i="1"/>
  <c r="P428" i="1"/>
  <c r="O464" i="1"/>
  <c r="P464" i="1"/>
  <c r="O457" i="1"/>
  <c r="P457" i="1"/>
  <c r="O502" i="1"/>
  <c r="P502" i="1"/>
  <c r="O549" i="1"/>
  <c r="P549" i="1"/>
  <c r="O579" i="1"/>
  <c r="P579" i="1"/>
  <c r="O655" i="1"/>
  <c r="P655" i="1"/>
  <c r="O573" i="1"/>
  <c r="P573" i="1"/>
  <c r="P840" i="1"/>
  <c r="N208" i="1"/>
  <c r="P208" i="1" s="1"/>
  <c r="O625" i="1"/>
  <c r="P625" i="1"/>
  <c r="O656" i="1"/>
  <c r="P656" i="1"/>
  <c r="O262" i="1"/>
  <c r="P262" i="1"/>
  <c r="O308" i="1"/>
  <c r="P308" i="1"/>
  <c r="O416" i="1"/>
  <c r="P416" i="1"/>
  <c r="N210" i="1"/>
  <c r="P210" i="1" s="1"/>
  <c r="O309" i="1"/>
  <c r="P309" i="1"/>
  <c r="O460" i="1"/>
  <c r="P460" i="1"/>
  <c r="M610" i="1"/>
  <c r="O780" i="1"/>
  <c r="P780" i="1"/>
  <c r="N98" i="1"/>
  <c r="P98" i="1" s="1"/>
  <c r="O227" i="1"/>
  <c r="P227" i="1"/>
  <c r="O257" i="1"/>
  <c r="P257" i="1"/>
  <c r="O455" i="1"/>
  <c r="P455" i="1"/>
  <c r="O500" i="1"/>
  <c r="P500" i="1"/>
  <c r="O615" i="1"/>
  <c r="P615" i="1"/>
  <c r="O847" i="1"/>
  <c r="P847" i="1"/>
  <c r="O811" i="1"/>
  <c r="P811" i="1"/>
  <c r="O938" i="1"/>
  <c r="P938" i="1"/>
  <c r="O805" i="1"/>
  <c r="P805" i="1"/>
  <c r="O241" i="1"/>
  <c r="P241" i="1"/>
  <c r="O711" i="1"/>
  <c r="P711" i="1"/>
  <c r="O929" i="1"/>
  <c r="P929" i="1"/>
  <c r="O482" i="1"/>
  <c r="P482" i="1"/>
  <c r="O598" i="1"/>
  <c r="P598" i="1"/>
  <c r="O628" i="1"/>
  <c r="P628" i="1"/>
  <c r="O683" i="1"/>
  <c r="P683" i="1"/>
  <c r="O923" i="1"/>
  <c r="P923" i="1"/>
  <c r="O540" i="1"/>
  <c r="P540" i="1"/>
  <c r="O585" i="1"/>
  <c r="P585" i="1"/>
  <c r="O527" i="1"/>
  <c r="P527" i="1"/>
  <c r="O547" i="1"/>
  <c r="P547" i="1"/>
  <c r="O298" i="1"/>
  <c r="P298" i="1"/>
  <c r="J619" i="1"/>
  <c r="J575" i="1"/>
  <c r="J870" i="1"/>
  <c r="L696" i="1"/>
  <c r="N213" i="1"/>
  <c r="P213" i="1" s="1"/>
  <c r="O250" i="1"/>
  <c r="P250" i="1"/>
  <c r="O297" i="1"/>
  <c r="P297" i="1"/>
  <c r="N92" i="1"/>
  <c r="P92" i="1" s="1"/>
  <c r="O501" i="1"/>
  <c r="P501" i="1"/>
  <c r="O535" i="1"/>
  <c r="P535" i="1"/>
  <c r="O578" i="1"/>
  <c r="P578" i="1"/>
  <c r="O608" i="1"/>
  <c r="P608" i="1"/>
  <c r="O315" i="1"/>
  <c r="P315" i="1"/>
  <c r="O538" i="1"/>
  <c r="P538" i="1"/>
  <c r="O657" i="1"/>
  <c r="P657" i="1"/>
  <c r="N78" i="1"/>
  <c r="P78" i="1" s="1"/>
  <c r="O260" i="1"/>
  <c r="P260" i="1"/>
  <c r="O313" i="1"/>
  <c r="P313" i="1"/>
  <c r="O401" i="1"/>
  <c r="P401" i="1"/>
  <c r="M509" i="1"/>
  <c r="O300" i="1"/>
  <c r="P300" i="1"/>
  <c r="O431" i="1"/>
  <c r="P431" i="1"/>
  <c r="N79" i="1"/>
  <c r="P79" i="1" s="1"/>
  <c r="O261" i="1"/>
  <c r="P261" i="1"/>
  <c r="O471" i="1"/>
  <c r="P471" i="1"/>
  <c r="O503" i="1"/>
  <c r="P503" i="1"/>
  <c r="N81" i="1"/>
  <c r="P81" i="1" s="1"/>
  <c r="O424" i="1"/>
  <c r="P424" i="1"/>
  <c r="O526" i="1"/>
  <c r="P526" i="1"/>
  <c r="O574" i="1"/>
  <c r="P574" i="1"/>
  <c r="O612" i="1"/>
  <c r="P612" i="1"/>
  <c r="O680" i="1"/>
  <c r="P680" i="1"/>
  <c r="N106" i="1"/>
  <c r="P106" i="1" s="1"/>
  <c r="O454" i="1"/>
  <c r="P454" i="1"/>
  <c r="O541" i="1"/>
  <c r="P541" i="1"/>
  <c r="O629" i="1"/>
  <c r="P629" i="1"/>
  <c r="O765" i="1"/>
  <c r="P765" i="1"/>
  <c r="O440" i="1"/>
  <c r="P440" i="1"/>
  <c r="O783" i="1"/>
  <c r="P783" i="1"/>
  <c r="O674" i="1"/>
  <c r="P674" i="1"/>
  <c r="O899" i="1"/>
  <c r="P899" i="1"/>
  <c r="O226" i="1"/>
  <c r="P226" i="1"/>
  <c r="P871" i="1"/>
  <c r="P939" i="1"/>
  <c r="O279" i="1"/>
  <c r="P279" i="1"/>
  <c r="O434" i="1"/>
  <c r="P434" i="1"/>
  <c r="O555" i="1"/>
  <c r="P555" i="1"/>
  <c r="O944" i="1"/>
  <c r="P944" i="1"/>
  <c r="O777" i="1"/>
  <c r="P777" i="1"/>
  <c r="O846" i="1"/>
  <c r="P846" i="1"/>
  <c r="O916" i="1"/>
  <c r="P916" i="1"/>
  <c r="O760" i="1"/>
  <c r="P760" i="1"/>
  <c r="O764" i="1"/>
  <c r="P764" i="1"/>
  <c r="O379" i="1"/>
  <c r="P379" i="1"/>
  <c r="O360" i="1"/>
  <c r="P360" i="1"/>
  <c r="N54" i="1"/>
  <c r="P54" i="1" s="1"/>
  <c r="N49" i="1"/>
  <c r="P49" i="1" s="1"/>
  <c r="N50" i="1"/>
  <c r="P50" i="1" s="1"/>
  <c r="N149" i="1"/>
  <c r="P149" i="1" s="1"/>
  <c r="O349" i="1"/>
  <c r="P349" i="1"/>
  <c r="O332" i="1"/>
  <c r="O384" i="1"/>
  <c r="P384" i="1"/>
  <c r="N48" i="1"/>
  <c r="P48" i="1" s="1"/>
  <c r="N39" i="1"/>
  <c r="P39" i="1" s="1"/>
  <c r="N153" i="1"/>
  <c r="P153" i="1" s="1"/>
  <c r="O392" i="1"/>
  <c r="P392" i="1"/>
  <c r="N199" i="1"/>
  <c r="P199" i="1" s="1"/>
  <c r="N156" i="1"/>
  <c r="P156" i="1" s="1"/>
  <c r="N164" i="1"/>
  <c r="P164" i="1" s="1"/>
  <c r="O359" i="1"/>
  <c r="P359" i="1"/>
  <c r="N188" i="1"/>
  <c r="P188" i="1" s="1"/>
  <c r="N187" i="1"/>
  <c r="P187" i="1" s="1"/>
  <c r="N144" i="1"/>
  <c r="P144" i="1" s="1"/>
  <c r="N160" i="1"/>
  <c r="P160" i="1" s="1"/>
  <c r="O350" i="1"/>
  <c r="P350" i="1"/>
  <c r="N170" i="1"/>
  <c r="P170" i="1" s="1"/>
  <c r="M357" i="1"/>
  <c r="O12" i="1"/>
  <c r="P12" i="1"/>
  <c r="N45" i="1"/>
  <c r="P45" i="1" s="1"/>
  <c r="N165" i="1"/>
  <c r="P165" i="1" s="1"/>
  <c r="O391" i="1"/>
  <c r="P391" i="1"/>
  <c r="N195" i="1"/>
  <c r="P195" i="1" s="1"/>
  <c r="N167" i="1"/>
  <c r="P167" i="1" s="1"/>
  <c r="N192" i="1"/>
  <c r="P192" i="1" s="1"/>
  <c r="O352" i="1"/>
  <c r="P352" i="1"/>
  <c r="O386" i="1"/>
  <c r="P386" i="1"/>
  <c r="N43" i="1"/>
  <c r="P43" i="1" s="1"/>
  <c r="O344" i="1"/>
  <c r="P344" i="1"/>
  <c r="N42" i="1"/>
  <c r="P42" i="1" s="1"/>
  <c r="N145" i="1"/>
  <c r="P145" i="1" s="1"/>
  <c r="N157" i="1"/>
  <c r="P157" i="1" s="1"/>
  <c r="N56" i="1"/>
  <c r="P56" i="1" s="1"/>
  <c r="N55" i="1"/>
  <c r="P55" i="1" s="1"/>
  <c r="N168" i="1"/>
  <c r="P168" i="1" s="1"/>
  <c r="N161" i="1"/>
  <c r="P161" i="1" s="1"/>
  <c r="O345" i="1"/>
  <c r="P345" i="1"/>
  <c r="O381" i="1"/>
  <c r="P381" i="1"/>
  <c r="N186" i="1"/>
  <c r="P186" i="1" s="1"/>
  <c r="N53" i="1"/>
  <c r="P53" i="1" s="1"/>
  <c r="O348" i="1"/>
  <c r="P348" i="1"/>
  <c r="O13" i="1"/>
  <c r="P13" i="1"/>
  <c r="N38" i="1"/>
  <c r="P38" i="1" s="1"/>
  <c r="O355" i="1"/>
  <c r="P355" i="1"/>
  <c r="O385" i="1"/>
  <c r="P385" i="1"/>
  <c r="N200" i="1"/>
  <c r="P200" i="1" s="1"/>
  <c r="O378" i="1"/>
  <c r="P378" i="1"/>
  <c r="N166" i="1"/>
  <c r="P166" i="1" s="1"/>
  <c r="N31" i="1"/>
  <c r="P31" i="1" s="1"/>
  <c r="O351" i="1"/>
  <c r="P351" i="1"/>
  <c r="O388" i="1"/>
  <c r="P388" i="1"/>
  <c r="N152" i="1"/>
  <c r="P152" i="1" s="1"/>
  <c r="O356" i="1"/>
  <c r="P356" i="1"/>
  <c r="N169" i="1"/>
  <c r="P169" i="1" s="1"/>
  <c r="O387" i="1"/>
  <c r="P387" i="1"/>
  <c r="N193" i="1"/>
  <c r="P193" i="1" s="1"/>
  <c r="N194" i="1"/>
  <c r="P194" i="1" s="1"/>
  <c r="N151" i="1"/>
  <c r="P151" i="1" s="1"/>
  <c r="N150" i="1"/>
  <c r="P150" i="1" s="1"/>
  <c r="N44" i="1"/>
  <c r="P44" i="1" s="1"/>
  <c r="N143" i="1"/>
  <c r="P143" i="1" s="1"/>
  <c r="N196" i="1"/>
  <c r="P196" i="1" s="1"/>
  <c r="O19" i="1"/>
  <c r="P19" i="1"/>
  <c r="O18" i="1"/>
  <c r="P18" i="1"/>
  <c r="O17" i="1"/>
  <c r="P17" i="1"/>
  <c r="O14" i="1"/>
  <c r="P14" i="1"/>
  <c r="O9" i="1"/>
  <c r="P9" i="1"/>
  <c r="O885" i="1"/>
  <c r="P885" i="1"/>
  <c r="O884" i="1"/>
  <c r="P884" i="1"/>
  <c r="N59" i="1"/>
  <c r="P59" i="1" s="1"/>
  <c r="M21" i="1"/>
  <c r="N62" i="1"/>
  <c r="P62" i="1" s="1"/>
  <c r="N26" i="1"/>
  <c r="O26" i="1" s="1"/>
  <c r="O878" i="1"/>
  <c r="P878" i="1"/>
  <c r="O877" i="1"/>
  <c r="P877" i="1"/>
  <c r="L870" i="1"/>
  <c r="O748" i="1"/>
  <c r="P748" i="1"/>
  <c r="O746" i="1"/>
  <c r="P746" i="1"/>
  <c r="O744" i="1"/>
  <c r="P744" i="1"/>
  <c r="O741" i="1"/>
  <c r="P741" i="1"/>
  <c r="L732" i="1"/>
  <c r="O740" i="1"/>
  <c r="P740" i="1"/>
  <c r="O739" i="1"/>
  <c r="P739" i="1"/>
  <c r="N737" i="1"/>
  <c r="P737" i="1" s="1"/>
  <c r="O380" i="1"/>
  <c r="P380" i="1"/>
  <c r="O377" i="1"/>
  <c r="P377" i="1"/>
  <c r="O376" i="1"/>
  <c r="P376" i="1"/>
  <c r="O375" i="1"/>
  <c r="P375" i="1"/>
  <c r="O374" i="1"/>
  <c r="P374" i="1"/>
  <c r="O373" i="1"/>
  <c r="P373" i="1"/>
  <c r="O372" i="1"/>
  <c r="P372" i="1"/>
  <c r="O371" i="1"/>
  <c r="P371" i="1"/>
  <c r="O370" i="1"/>
  <c r="P370" i="1"/>
  <c r="O369" i="1"/>
  <c r="P369" i="1"/>
  <c r="O366" i="1"/>
  <c r="P366" i="1"/>
  <c r="L361" i="1"/>
  <c r="O364" i="1"/>
  <c r="P364" i="1"/>
  <c r="M362" i="1"/>
  <c r="O343" i="1"/>
  <c r="P343" i="1"/>
  <c r="O342" i="1"/>
  <c r="P342" i="1"/>
  <c r="O340" i="1"/>
  <c r="P340" i="1"/>
  <c r="O339" i="1"/>
  <c r="P339" i="1"/>
  <c r="O337" i="1"/>
  <c r="P337" i="1"/>
  <c r="M331" i="1"/>
  <c r="O336" i="1"/>
  <c r="P336" i="1"/>
  <c r="O335" i="1"/>
  <c r="P335" i="1"/>
  <c r="O334" i="1"/>
  <c r="P334" i="1"/>
  <c r="L325" i="1"/>
  <c r="O333" i="1"/>
  <c r="P333" i="1"/>
  <c r="O330" i="1"/>
  <c r="P330" i="1"/>
  <c r="O329" i="1"/>
  <c r="P329" i="1"/>
  <c r="O328" i="1"/>
  <c r="P328" i="1"/>
  <c r="N189" i="1"/>
  <c r="P189" i="1" s="1"/>
  <c r="N185" i="1"/>
  <c r="P185" i="1" s="1"/>
  <c r="N184" i="1"/>
  <c r="P184" i="1" s="1"/>
  <c r="N183" i="1"/>
  <c r="P183" i="1" s="1"/>
  <c r="N182" i="1"/>
  <c r="P182" i="1" s="1"/>
  <c r="N181" i="1"/>
  <c r="P181" i="1" s="1"/>
  <c r="N180" i="1"/>
  <c r="P180" i="1" s="1"/>
  <c r="N179" i="1"/>
  <c r="P179" i="1" s="1"/>
  <c r="N178" i="1"/>
  <c r="P178" i="1" s="1"/>
  <c r="N177" i="1"/>
  <c r="P177" i="1" s="1"/>
  <c r="N174" i="1"/>
  <c r="P174" i="1" s="1"/>
  <c r="N146" i="1"/>
  <c r="P146" i="1" s="1"/>
  <c r="N142" i="1"/>
  <c r="P142" i="1" s="1"/>
  <c r="N141" i="1"/>
  <c r="P141" i="1" s="1"/>
  <c r="N140" i="1"/>
  <c r="P140" i="1" s="1"/>
  <c r="N139" i="1"/>
  <c r="P139" i="1" s="1"/>
  <c r="N138" i="1"/>
  <c r="P138" i="1" s="1"/>
  <c r="N137" i="1"/>
  <c r="P137" i="1" s="1"/>
  <c r="N136" i="1"/>
  <c r="P136" i="1" s="1"/>
  <c r="N135" i="1"/>
  <c r="P135" i="1" s="1"/>
  <c r="N134" i="1"/>
  <c r="P134" i="1" s="1"/>
  <c r="N131" i="1"/>
  <c r="P131" i="1" s="1"/>
  <c r="L171" i="1"/>
  <c r="K171" i="1"/>
  <c r="L128" i="1"/>
  <c r="L95" i="1"/>
  <c r="K95" i="1"/>
  <c r="K20" i="1"/>
  <c r="O73" i="1"/>
  <c r="P73" i="1"/>
  <c r="O72" i="1"/>
  <c r="P72" i="1"/>
  <c r="O69" i="1"/>
  <c r="P69" i="1"/>
  <c r="O66" i="1"/>
  <c r="P66" i="1"/>
  <c r="O65" i="1"/>
  <c r="P65" i="1"/>
  <c r="O64" i="1"/>
  <c r="P64" i="1"/>
  <c r="O63" i="1"/>
  <c r="P63" i="1"/>
  <c r="M58" i="1"/>
  <c r="O60" i="1"/>
  <c r="P60" i="1"/>
  <c r="O37" i="1"/>
  <c r="P37" i="1"/>
  <c r="O36" i="1"/>
  <c r="P36" i="1"/>
  <c r="O35" i="1"/>
  <c r="P35" i="1"/>
  <c r="O32" i="1"/>
  <c r="P32" i="1"/>
  <c r="O30" i="1"/>
  <c r="P30" i="1"/>
  <c r="O29" i="1"/>
  <c r="P29" i="1"/>
  <c r="O28" i="1"/>
  <c r="P28" i="1"/>
  <c r="O27" i="1"/>
  <c r="P27" i="1"/>
  <c r="O24" i="1"/>
  <c r="P24" i="1"/>
  <c r="O23" i="1"/>
  <c r="P23" i="1"/>
  <c r="M807" i="1"/>
  <c r="O115" i="1"/>
  <c r="O198" i="1"/>
  <c r="N580" i="1"/>
  <c r="O581" i="1"/>
  <c r="O176" i="1"/>
  <c r="O363" i="1"/>
  <c r="N362" i="1"/>
  <c r="P362" i="1" s="1"/>
  <c r="N509" i="1"/>
  <c r="O510" i="1"/>
  <c r="M445" i="1"/>
  <c r="M389" i="1"/>
  <c r="M393" i="1"/>
  <c r="M494" i="1"/>
  <c r="M147" i="1"/>
  <c r="M437" i="1"/>
  <c r="M909" i="1"/>
  <c r="O240" i="1"/>
  <c r="N239" i="1"/>
  <c r="N277" i="1"/>
  <c r="O278" i="1"/>
  <c r="M346" i="1"/>
  <c r="N767" i="1"/>
  <c r="P767" i="1" s="1"/>
  <c r="O768" i="1"/>
  <c r="M218" i="1"/>
  <c r="M248" i="1"/>
  <c r="N389" i="1"/>
  <c r="M425" i="1"/>
  <c r="O759" i="1"/>
  <c r="N758" i="1"/>
  <c r="N733" i="1"/>
  <c r="P733" i="1" s="1"/>
  <c r="O734" i="1"/>
  <c r="O863" i="1"/>
  <c r="N862" i="1"/>
  <c r="N331" i="1"/>
  <c r="M795" i="1"/>
  <c r="M832" i="1"/>
  <c r="M688" i="1"/>
  <c r="N382" i="1"/>
  <c r="O383" i="1"/>
  <c r="M837" i="1"/>
  <c r="M576" i="1"/>
  <c r="O100" i="1"/>
  <c r="M83" i="1"/>
  <c r="M326" i="1"/>
  <c r="M205" i="1"/>
  <c r="M273" i="1"/>
  <c r="M595" i="1"/>
  <c r="M562" i="1"/>
  <c r="N445" i="1"/>
  <c r="P445" i="1" s="1"/>
  <c r="O446" i="1"/>
  <c r="N291" i="1"/>
  <c r="P291" i="1" s="1"/>
  <c r="N393" i="1"/>
  <c r="O394" i="1"/>
  <c r="N494" i="1"/>
  <c r="O495" i="1"/>
  <c r="O148" i="1"/>
  <c r="N357" i="1"/>
  <c r="O358" i="1"/>
  <c r="N437" i="1"/>
  <c r="O438" i="1"/>
  <c r="N346" i="1"/>
  <c r="O347" i="1"/>
  <c r="N519" i="1"/>
  <c r="O520" i="1"/>
  <c r="N828" i="1"/>
  <c r="N218" i="1"/>
  <c r="O219" i="1"/>
  <c r="O249" i="1"/>
  <c r="N248" i="1"/>
  <c r="P248" i="1" s="1"/>
  <c r="O426" i="1"/>
  <c r="N425" i="1"/>
  <c r="M717" i="1"/>
  <c r="N762" i="1"/>
  <c r="O909" i="1"/>
  <c r="O796" i="1"/>
  <c r="N795" i="1"/>
  <c r="N832" i="1"/>
  <c r="O833" i="1"/>
  <c r="M533" i="1"/>
  <c r="O689" i="1"/>
  <c r="N688" i="1"/>
  <c r="M382" i="1"/>
  <c r="M697" i="1"/>
  <c r="N784" i="1"/>
  <c r="N837" i="1"/>
  <c r="P837" i="1" s="1"/>
  <c r="O838" i="1"/>
  <c r="N576" i="1"/>
  <c r="P576" i="1" s="1"/>
  <c r="O577" i="1"/>
  <c r="O16" i="1"/>
  <c r="N15" i="1"/>
  <c r="L802" i="1"/>
  <c r="O84" i="1"/>
  <c r="O327" i="1"/>
  <c r="N326" i="1"/>
  <c r="P326" i="1" s="1"/>
  <c r="M61" i="1"/>
  <c r="O130" i="1"/>
  <c r="O206" i="1"/>
  <c r="N243" i="1"/>
  <c r="O244" i="1"/>
  <c r="O274" i="1"/>
  <c r="N273" i="1"/>
  <c r="N638" i="1"/>
  <c r="O639" i="1"/>
  <c r="N595" i="1"/>
  <c r="O596" i="1"/>
  <c r="N562" i="1"/>
  <c r="O563" i="1"/>
  <c r="M267" i="1"/>
  <c r="M692" i="1"/>
  <c r="L908" i="1"/>
  <c r="N610" i="1"/>
  <c r="M828" i="1"/>
  <c r="N649" i="1"/>
  <c r="O650" i="1"/>
  <c r="O928" i="1"/>
  <c r="N927" i="1"/>
  <c r="M158" i="1"/>
  <c r="M295" i="1"/>
  <c r="M397" i="1"/>
  <c r="M172" i="1"/>
  <c r="O646" i="1"/>
  <c r="N645" i="1"/>
  <c r="N717" i="1"/>
  <c r="O718" i="1"/>
  <c r="M803" i="1"/>
  <c r="N533" i="1"/>
  <c r="P533" i="1" s="1"/>
  <c r="O534" i="1"/>
  <c r="M724" i="1"/>
  <c r="N697" i="1"/>
  <c r="P697" i="1" s="1"/>
  <c r="O698" i="1"/>
  <c r="M737" i="1"/>
  <c r="M784" i="1"/>
  <c r="M99" i="1"/>
  <c r="M281" i="1"/>
  <c r="M653" i="1"/>
  <c r="N465" i="1"/>
  <c r="N267" i="1"/>
  <c r="O268" i="1"/>
  <c r="N536" i="1"/>
  <c r="N692" i="1"/>
  <c r="O693" i="1"/>
  <c r="O473" i="1"/>
  <c r="N472" i="1"/>
  <c r="N934" i="1"/>
  <c r="O935" i="1"/>
  <c r="O159" i="1"/>
  <c r="N295" i="1"/>
  <c r="O296" i="1"/>
  <c r="O398" i="1"/>
  <c r="N397" i="1"/>
  <c r="O173" i="1"/>
  <c r="M645" i="1"/>
  <c r="N803" i="1"/>
  <c r="O804" i="1"/>
  <c r="O939" i="1"/>
  <c r="N724" i="1"/>
  <c r="O725" i="1"/>
  <c r="N620" i="1"/>
  <c r="P620" i="1" s="1"/>
  <c r="O621" i="1"/>
  <c r="N807" i="1"/>
  <c r="P807" i="1" s="1"/>
  <c r="O282" i="1"/>
  <c r="N281" i="1"/>
  <c r="O654" i="1"/>
  <c r="N653" i="1"/>
  <c r="O603" i="1"/>
  <c r="N602" i="1"/>
  <c r="O191" i="1"/>
  <c r="O770" i="1"/>
  <c r="O155" i="1"/>
  <c r="M663" i="1"/>
  <c r="M132" i="1"/>
  <c r="M162" i="1"/>
  <c r="M770" i="1"/>
  <c r="M840" i="1"/>
  <c r="M480" i="1"/>
  <c r="M120" i="1"/>
  <c r="M233" i="1"/>
  <c r="M367" i="1"/>
  <c r="M410" i="1"/>
  <c r="M490" i="1"/>
  <c r="O354" i="1"/>
  <c r="N353" i="1"/>
  <c r="M606" i="1"/>
  <c r="O728" i="1"/>
  <c r="N897" i="1"/>
  <c r="O97" i="1"/>
  <c r="M51" i="1"/>
  <c r="M890" i="1"/>
  <c r="M681" i="1"/>
  <c r="O124" i="1"/>
  <c r="M623" i="1"/>
  <c r="O408" i="1"/>
  <c r="N407" i="1"/>
  <c r="P407" i="1" s="1"/>
  <c r="O559" i="1"/>
  <c r="N558" i="1"/>
  <c r="N663" i="1"/>
  <c r="P663" i="1" s="1"/>
  <c r="O664" i="1"/>
  <c r="O133" i="1"/>
  <c r="O163" i="1"/>
  <c r="N215" i="1"/>
  <c r="P215" i="1" s="1"/>
  <c r="O216" i="1"/>
  <c r="M536" i="1"/>
  <c r="M871" i="1"/>
  <c r="O481" i="1"/>
  <c r="N480" i="1"/>
  <c r="M551" i="1"/>
  <c r="O121" i="1"/>
  <c r="N120" i="1"/>
  <c r="N233" i="1"/>
  <c r="O234" i="1"/>
  <c r="N367" i="1"/>
  <c r="O368" i="1"/>
  <c r="O411" i="1"/>
  <c r="N410" i="1"/>
  <c r="N490" i="1"/>
  <c r="P490" i="1" s="1"/>
  <c r="O491" i="1"/>
  <c r="M353" i="1"/>
  <c r="N606" i="1"/>
  <c r="O607" i="1"/>
  <c r="O902" i="1"/>
  <c r="O433" i="1"/>
  <c r="N432" i="1"/>
  <c r="O52" i="1"/>
  <c r="N890" i="1"/>
  <c r="O891" i="1"/>
  <c r="N681" i="1"/>
  <c r="O682" i="1"/>
  <c r="N822" i="1"/>
  <c r="L575" i="1"/>
  <c r="N310" i="1"/>
  <c r="O311" i="1"/>
  <c r="M15" i="1"/>
  <c r="M46" i="1"/>
  <c r="M76" i="1"/>
  <c r="N476" i="1"/>
  <c r="N623" i="1"/>
  <c r="O624" i="1"/>
  <c r="O41" i="1"/>
  <c r="M252" i="1"/>
  <c r="M321" i="1"/>
  <c r="N450" i="1"/>
  <c r="O451" i="1"/>
  <c r="M10" i="1"/>
  <c r="M701" i="1"/>
  <c r="M939" i="1"/>
  <c r="M88" i="1"/>
  <c r="O202" i="1"/>
  <c r="N551" i="1"/>
  <c r="O552" i="1"/>
  <c r="N751" i="1"/>
  <c r="O752" i="1"/>
  <c r="M317" i="1"/>
  <c r="M566" i="1"/>
  <c r="M432" i="1"/>
  <c r="M913" i="1"/>
  <c r="M875" i="1"/>
  <c r="M855" i="1"/>
  <c r="O47" i="1"/>
  <c r="O77" i="1"/>
  <c r="M197" i="1"/>
  <c r="M580" i="1"/>
  <c r="O253" i="1"/>
  <c r="N252" i="1"/>
  <c r="O322" i="1"/>
  <c r="N321" i="1"/>
  <c r="O11" i="1"/>
  <c r="N10" i="1"/>
  <c r="N701" i="1"/>
  <c r="O702" i="1"/>
  <c r="O89" i="1"/>
  <c r="O22" i="1"/>
  <c r="N21" i="1"/>
  <c r="O318" i="1"/>
  <c r="N317" i="1"/>
  <c r="O567" i="1"/>
  <c r="N566" i="1"/>
  <c r="M733" i="1"/>
  <c r="M862" i="1"/>
  <c r="O871" i="1"/>
  <c r="O914" i="1"/>
  <c r="N913" i="1"/>
  <c r="N875" i="1"/>
  <c r="O876" i="1"/>
  <c r="N667" i="1"/>
  <c r="P667" i="1" s="1"/>
  <c r="N855" i="1"/>
  <c r="O856" i="1"/>
  <c r="N51" i="1" l="1"/>
  <c r="P67" i="1"/>
  <c r="O62" i="1"/>
  <c r="J6290" i="7"/>
  <c r="J6344" i="7" s="1"/>
  <c r="P68" i="1"/>
  <c r="N114" i="1"/>
  <c r="O93" i="1"/>
  <c r="M290" i="1"/>
  <c r="N96" i="1"/>
  <c r="P96" i="1" s="1"/>
  <c r="P71" i="1"/>
  <c r="O33" i="1"/>
  <c r="O34" i="1"/>
  <c r="P70" i="1"/>
  <c r="N162" i="1"/>
  <c r="O157" i="1"/>
  <c r="O125" i="1"/>
  <c r="O209" i="1"/>
  <c r="O118" i="1"/>
  <c r="O212" i="1"/>
  <c r="O106" i="1"/>
  <c r="O110" i="1"/>
  <c r="O91" i="1"/>
  <c r="O75" i="1"/>
  <c r="O203" i="1"/>
  <c r="N154" i="1"/>
  <c r="P154" i="1" s="1"/>
  <c r="N158" i="1"/>
  <c r="O158" i="1" s="1"/>
  <c r="O45" i="1"/>
  <c r="O160" i="1"/>
  <c r="O85" i="1"/>
  <c r="O127" i="1"/>
  <c r="N123" i="1"/>
  <c r="P123" i="1" s="1"/>
  <c r="N83" i="1"/>
  <c r="P83" i="1" s="1"/>
  <c r="O98" i="1"/>
  <c r="O117" i="1"/>
  <c r="O116" i="1"/>
  <c r="O113" i="1"/>
  <c r="P523" i="1"/>
  <c r="O92" i="1"/>
  <c r="O105" i="1"/>
  <c r="N76" i="1"/>
  <c r="P76" i="1" s="1"/>
  <c r="N88" i="1"/>
  <c r="N205" i="1"/>
  <c r="P205" i="1" s="1"/>
  <c r="O112" i="1"/>
  <c r="M766" i="1"/>
  <c r="N201" i="1"/>
  <c r="O201" i="1" s="1"/>
  <c r="O208" i="1"/>
  <c r="N99" i="1"/>
  <c r="P99" i="1" s="1"/>
  <c r="O108" i="1"/>
  <c r="O122" i="1"/>
  <c r="O252" i="1"/>
  <c r="P252" i="1"/>
  <c r="O450" i="1"/>
  <c r="P450" i="1"/>
  <c r="O606" i="1"/>
  <c r="P606" i="1"/>
  <c r="O558" i="1"/>
  <c r="P558" i="1"/>
  <c r="O934" i="1"/>
  <c r="P934" i="1"/>
  <c r="O465" i="1"/>
  <c r="P465" i="1"/>
  <c r="O649" i="1"/>
  <c r="P649" i="1"/>
  <c r="M696" i="1"/>
  <c r="O832" i="1"/>
  <c r="P832" i="1"/>
  <c r="O855" i="1"/>
  <c r="P855" i="1"/>
  <c r="O551" i="1"/>
  <c r="P551" i="1"/>
  <c r="O566" i="1"/>
  <c r="P566" i="1"/>
  <c r="O890" i="1"/>
  <c r="P890" i="1"/>
  <c r="O233" i="1"/>
  <c r="P233" i="1"/>
  <c r="O602" i="1"/>
  <c r="P602" i="1"/>
  <c r="O397" i="1"/>
  <c r="P397" i="1"/>
  <c r="O472" i="1"/>
  <c r="P472" i="1"/>
  <c r="O595" i="1"/>
  <c r="P595" i="1"/>
  <c r="O795" i="1"/>
  <c r="P795" i="1"/>
  <c r="O393" i="1"/>
  <c r="P393" i="1"/>
  <c r="O194" i="1"/>
  <c r="O149" i="1"/>
  <c r="O213" i="1"/>
  <c r="O109" i="1"/>
  <c r="O102" i="1"/>
  <c r="O101" i="1"/>
  <c r="O610" i="1"/>
  <c r="P610" i="1"/>
  <c r="O437" i="1"/>
  <c r="P437" i="1"/>
  <c r="O758" i="1"/>
  <c r="P758" i="1"/>
  <c r="O317" i="1"/>
  <c r="P317" i="1"/>
  <c r="O310" i="1"/>
  <c r="P310" i="1"/>
  <c r="O653" i="1"/>
  <c r="P653" i="1"/>
  <c r="O724" i="1"/>
  <c r="P724" i="1"/>
  <c r="O638" i="1"/>
  <c r="P638" i="1"/>
  <c r="O218" i="1"/>
  <c r="P218" i="1"/>
  <c r="O165" i="1"/>
  <c r="O78" i="1"/>
  <c r="O913" i="1"/>
  <c r="P913" i="1"/>
  <c r="O432" i="1"/>
  <c r="P432" i="1"/>
  <c r="O410" i="1"/>
  <c r="P410" i="1"/>
  <c r="M619" i="1"/>
  <c r="O897" i="1"/>
  <c r="P897" i="1"/>
  <c r="M662" i="1"/>
  <c r="O295" i="1"/>
  <c r="P295" i="1"/>
  <c r="O692" i="1"/>
  <c r="P692" i="1"/>
  <c r="O273" i="1"/>
  <c r="P273" i="1"/>
  <c r="O688" i="1"/>
  <c r="P688" i="1"/>
  <c r="O762" i="1"/>
  <c r="P762" i="1"/>
  <c r="O828" i="1"/>
  <c r="P828" i="1"/>
  <c r="O277" i="1"/>
  <c r="P277" i="1"/>
  <c r="O580" i="1"/>
  <c r="P580" i="1"/>
  <c r="O143" i="1"/>
  <c r="O192" i="1"/>
  <c r="O210" i="1"/>
  <c r="O103" i="1"/>
  <c r="O126" i="1"/>
  <c r="O207" i="1"/>
  <c r="O107" i="1"/>
  <c r="O701" i="1"/>
  <c r="P701" i="1"/>
  <c r="O623" i="1"/>
  <c r="P623" i="1"/>
  <c r="O480" i="1"/>
  <c r="P480" i="1"/>
  <c r="O281" i="1"/>
  <c r="P281" i="1"/>
  <c r="O536" i="1"/>
  <c r="P536" i="1"/>
  <c r="O927" i="1"/>
  <c r="P927" i="1"/>
  <c r="O239" i="1"/>
  <c r="P239" i="1"/>
  <c r="O90" i="1"/>
  <c r="O111" i="1"/>
  <c r="O204" i="1"/>
  <c r="O104" i="1"/>
  <c r="O321" i="1"/>
  <c r="P321" i="1"/>
  <c r="O822" i="1"/>
  <c r="P822" i="1"/>
  <c r="O751" i="1"/>
  <c r="P751" i="1"/>
  <c r="O476" i="1"/>
  <c r="P476" i="1"/>
  <c r="O803" i="1"/>
  <c r="P803" i="1"/>
  <c r="O717" i="1"/>
  <c r="P717" i="1"/>
  <c r="O425" i="1"/>
  <c r="P425" i="1"/>
  <c r="O519" i="1"/>
  <c r="P519" i="1"/>
  <c r="O862" i="1"/>
  <c r="P862" i="1"/>
  <c r="O31" i="1"/>
  <c r="O56" i="1"/>
  <c r="O43" i="1"/>
  <c r="O167" i="1"/>
  <c r="O81" i="1"/>
  <c r="O79" i="1"/>
  <c r="O681" i="1"/>
  <c r="P681" i="1"/>
  <c r="O267" i="1"/>
  <c r="P267" i="1"/>
  <c r="O645" i="1"/>
  <c r="P645" i="1"/>
  <c r="O562" i="1"/>
  <c r="P562" i="1"/>
  <c r="O243" i="1"/>
  <c r="P243" i="1"/>
  <c r="O784" i="1"/>
  <c r="P784" i="1"/>
  <c r="O494" i="1"/>
  <c r="P494" i="1"/>
  <c r="M214" i="1"/>
  <c r="M908" i="1"/>
  <c r="O509" i="1"/>
  <c r="P509" i="1"/>
  <c r="O211" i="1"/>
  <c r="O82" i="1"/>
  <c r="O119" i="1"/>
  <c r="O80" i="1"/>
  <c r="O94" i="1"/>
  <c r="O87" i="1"/>
  <c r="O86" i="1"/>
  <c r="O353" i="1"/>
  <c r="P353" i="1"/>
  <c r="N61" i="1"/>
  <c r="O61" i="1" s="1"/>
  <c r="O357" i="1"/>
  <c r="P357" i="1"/>
  <c r="O150" i="1"/>
  <c r="O38" i="1"/>
  <c r="O186" i="1"/>
  <c r="O168" i="1"/>
  <c r="O145" i="1"/>
  <c r="O195" i="1"/>
  <c r="O49" i="1"/>
  <c r="O144" i="1"/>
  <c r="O164" i="1"/>
  <c r="O153" i="1"/>
  <c r="N147" i="1"/>
  <c r="O147" i="1" s="1"/>
  <c r="O389" i="1"/>
  <c r="P389" i="1"/>
  <c r="N197" i="1"/>
  <c r="P197" i="1" s="1"/>
  <c r="O196" i="1"/>
  <c r="O151" i="1"/>
  <c r="O169" i="1"/>
  <c r="O200" i="1"/>
  <c r="O55" i="1"/>
  <c r="O42" i="1"/>
  <c r="O54" i="1"/>
  <c r="N190" i="1"/>
  <c r="P190" i="1" s="1"/>
  <c r="N172" i="1"/>
  <c r="P172" i="1" s="1"/>
  <c r="N40" i="1"/>
  <c r="O40" i="1" s="1"/>
  <c r="O170" i="1"/>
  <c r="O187" i="1"/>
  <c r="O156" i="1"/>
  <c r="O39" i="1"/>
  <c r="O188" i="1"/>
  <c r="O199" i="1"/>
  <c r="O48" i="1"/>
  <c r="O346" i="1"/>
  <c r="P346" i="1"/>
  <c r="N46" i="1"/>
  <c r="O46" i="1" s="1"/>
  <c r="O382" i="1"/>
  <c r="P382" i="1"/>
  <c r="O44" i="1"/>
  <c r="O193" i="1"/>
  <c r="O152" i="1"/>
  <c r="O166" i="1"/>
  <c r="O53" i="1"/>
  <c r="O161" i="1"/>
  <c r="O50" i="1"/>
  <c r="N58" i="1"/>
  <c r="O58" i="1" s="1"/>
  <c r="O59" i="1"/>
  <c r="O15" i="1"/>
  <c r="P15" i="1"/>
  <c r="O10" i="1"/>
  <c r="P10" i="1"/>
  <c r="N129" i="1"/>
  <c r="P129" i="1" s="1"/>
  <c r="M361" i="1"/>
  <c r="N175" i="1"/>
  <c r="O175" i="1" s="1"/>
  <c r="P26" i="1"/>
  <c r="N25" i="1"/>
  <c r="O25" i="1" s="1"/>
  <c r="N132" i="1"/>
  <c r="O875" i="1"/>
  <c r="P875" i="1"/>
  <c r="M732" i="1"/>
  <c r="O737" i="1"/>
  <c r="O367" i="1"/>
  <c r="P367" i="1"/>
  <c r="O331" i="1"/>
  <c r="P331" i="1"/>
  <c r="O189" i="1"/>
  <c r="O185" i="1"/>
  <c r="O184" i="1"/>
  <c r="O183" i="1"/>
  <c r="O182" i="1"/>
  <c r="O181" i="1"/>
  <c r="O180" i="1"/>
  <c r="O179" i="1"/>
  <c r="O178" i="1"/>
  <c r="O177" i="1"/>
  <c r="O174" i="1"/>
  <c r="O146" i="1"/>
  <c r="O142" i="1"/>
  <c r="O141" i="1"/>
  <c r="O140" i="1"/>
  <c r="O139" i="1"/>
  <c r="O138" i="1"/>
  <c r="O137" i="1"/>
  <c r="O136" i="1"/>
  <c r="O135" i="1"/>
  <c r="O134" i="1"/>
  <c r="O131" i="1"/>
  <c r="O205" i="1"/>
  <c r="O162" i="1"/>
  <c r="P162" i="1"/>
  <c r="M128" i="1"/>
  <c r="O123" i="1"/>
  <c r="O120" i="1"/>
  <c r="P120" i="1"/>
  <c r="O114" i="1"/>
  <c r="P114" i="1"/>
  <c r="O88" i="1"/>
  <c r="P88" i="1"/>
  <c r="M57" i="1"/>
  <c r="O51" i="1"/>
  <c r="P51" i="1"/>
  <c r="M20" i="1"/>
  <c r="P21" i="1"/>
  <c r="N532" i="1"/>
  <c r="O533" i="1"/>
  <c r="N870" i="1"/>
  <c r="N214" i="1"/>
  <c r="O215" i="1"/>
  <c r="N802" i="1"/>
  <c r="O807" i="1"/>
  <c r="M802" i="1"/>
  <c r="N247" i="1"/>
  <c r="O248" i="1"/>
  <c r="N325" i="1"/>
  <c r="O326" i="1"/>
  <c r="O21" i="1"/>
  <c r="N489" i="1"/>
  <c r="O490" i="1"/>
  <c r="N406" i="1"/>
  <c r="O407" i="1"/>
  <c r="O96" i="1"/>
  <c r="M489" i="1"/>
  <c r="M575" i="1"/>
  <c r="O697" i="1"/>
  <c r="N696" i="1"/>
  <c r="N575" i="1"/>
  <c r="O576" i="1"/>
  <c r="O445" i="1"/>
  <c r="N444" i="1"/>
  <c r="O667" i="1"/>
  <c r="M406" i="1"/>
  <c r="N619" i="1"/>
  <c r="O620" i="1"/>
  <c r="N908" i="1"/>
  <c r="M836" i="1"/>
  <c r="M247" i="1"/>
  <c r="M444" i="1"/>
  <c r="M870" i="1"/>
  <c r="M95" i="1"/>
  <c r="M171" i="1"/>
  <c r="O837" i="1"/>
  <c r="N836" i="1"/>
  <c r="M532" i="1"/>
  <c r="O291" i="1"/>
  <c r="N290" i="1"/>
  <c r="M325" i="1"/>
  <c r="N732" i="1"/>
  <c r="O733" i="1"/>
  <c r="N766" i="1"/>
  <c r="O767" i="1"/>
  <c r="O362" i="1"/>
  <c r="N361" i="1"/>
  <c r="N662" i="1"/>
  <c r="O663" i="1"/>
  <c r="J6398" i="7" l="1"/>
  <c r="J6452" i="7" s="1"/>
  <c r="J6506" i="7" s="1"/>
  <c r="J6560" i="7" s="1"/>
  <c r="J6614" i="7" s="1"/>
  <c r="J6668" i="7" s="1"/>
  <c r="J6723" i="7" s="1"/>
  <c r="J6778" i="7" s="1"/>
  <c r="J6833" i="7" s="1"/>
  <c r="O154" i="1"/>
  <c r="O83" i="1"/>
  <c r="O99" i="1"/>
  <c r="N95" i="1"/>
  <c r="O95" i="1" s="1"/>
  <c r="O76" i="1"/>
  <c r="P40" i="1"/>
  <c r="P201" i="1"/>
  <c r="O190" i="1"/>
  <c r="O197" i="1"/>
  <c r="P158" i="1"/>
  <c r="P58" i="1"/>
  <c r="O214" i="1"/>
  <c r="P214" i="1"/>
  <c r="O766" i="1"/>
  <c r="P766" i="1"/>
  <c r="O836" i="1"/>
  <c r="P836" i="1"/>
  <c r="O247" i="1"/>
  <c r="P247" i="1"/>
  <c r="O908" i="1"/>
  <c r="P908" i="1"/>
  <c r="O696" i="1"/>
  <c r="P696" i="1"/>
  <c r="O532" i="1"/>
  <c r="P532" i="1"/>
  <c r="O575" i="1"/>
  <c r="P575" i="1"/>
  <c r="O619" i="1"/>
  <c r="P619" i="1"/>
  <c r="O489" i="1"/>
  <c r="P489" i="1"/>
  <c r="O662" i="1"/>
  <c r="P662" i="1"/>
  <c r="O802" i="1"/>
  <c r="P802" i="1"/>
  <c r="O406" i="1"/>
  <c r="P406" i="1"/>
  <c r="O290" i="1"/>
  <c r="P290" i="1"/>
  <c r="O444" i="1"/>
  <c r="P444" i="1"/>
  <c r="N20" i="1"/>
  <c r="O20" i="1" s="1"/>
  <c r="N57" i="1"/>
  <c r="O57" i="1" s="1"/>
  <c r="O172" i="1"/>
  <c r="O129" i="1"/>
  <c r="P61" i="1"/>
  <c r="P46" i="1"/>
  <c r="P147" i="1"/>
  <c r="N128" i="1"/>
  <c r="O128" i="1" s="1"/>
  <c r="P132" i="1"/>
  <c r="O132" i="1"/>
  <c r="P25" i="1"/>
  <c r="N171" i="1"/>
  <c r="P171" i="1" s="1"/>
  <c r="P175" i="1"/>
  <c r="O870" i="1"/>
  <c r="P870" i="1"/>
  <c r="O732" i="1"/>
  <c r="P732" i="1"/>
  <c r="O361" i="1"/>
  <c r="P361" i="1"/>
  <c r="O325" i="1"/>
  <c r="P325" i="1"/>
  <c r="P95" i="1" l="1"/>
  <c r="P20" i="1"/>
  <c r="P57" i="1"/>
  <c r="P128" i="1"/>
  <c r="O171" i="1"/>
  <c r="L8" i="1"/>
  <c r="L7" i="1" s="1"/>
  <c r="G8" i="1"/>
  <c r="M8" i="1" s="1"/>
  <c r="M7" i="1" s="1"/>
  <c r="M6" i="1" l="1"/>
  <c r="M945" i="1"/>
  <c r="N956" i="1" s="1"/>
  <c r="L945" i="1"/>
  <c r="L957" i="1" s="1"/>
  <c r="L6" i="1"/>
  <c r="H8" i="1"/>
  <c r="N8" i="1" s="1"/>
  <c r="N7" i="1" l="1"/>
  <c r="O8" i="1"/>
  <c r="P8" i="1"/>
  <c r="O7" i="1" l="1"/>
  <c r="N6" i="1"/>
  <c r="P7" i="1"/>
  <c r="N945" i="1"/>
  <c r="P945" i="1" l="1"/>
  <c r="O945" i="1"/>
  <c r="O6" i="1"/>
  <c r="P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Pereira Lima Santos</author>
  </authors>
  <commentList>
    <comment ref="E3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o periodo de medição não abrange os serviços execuatdos</t>
        </r>
      </text>
    </comment>
    <comment ref="E35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Esse item foi medido um percentual na primeira medição, cadê o acumulado?</t>
        </r>
      </text>
    </comment>
    <comment ref="F38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Quando foi executado? Tem foto no RF?
Na ultima visita quinta feira não havia sido executada 2103/2024</t>
        </r>
      </text>
    </comment>
    <comment ref="F40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Já havia piso na praça!</t>
        </r>
      </text>
    </comment>
    <comment ref="F46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Na ultima visita dia 2/03/2024 ainda não sido pintado, já foi pintado após a visita?</t>
        </r>
      </text>
    </comment>
    <comment ref="E72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Esse item foi medido no primeiro bm, mas não tem o acumulado anterior dele</t>
        </r>
      </text>
    </comment>
    <comment ref="F74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Quando foi executado?
Tem foto no RF?</t>
        </r>
      </text>
    </comment>
    <comment ref="F82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Em visita não vi execução da rampa</t>
        </r>
      </text>
    </comment>
    <comment ref="F86" authorId="0" shapeId="0" xr:uid="{00000000-0006-0000-0000-000009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quando foi executado?
Tem foto no RF?</t>
        </r>
      </text>
    </comment>
    <comment ref="E142" authorId="0" shapeId="0" xr:uid="{00000000-0006-0000-0000-00000A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Item medido no primeiro bm e não tem o acumulado aqui</t>
        </r>
      </text>
    </comment>
    <comment ref="F147" authorId="0" shapeId="0" xr:uid="{00000000-0006-0000-0000-00000B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Porquê não está medindo os itens de pavimentação?</t>
        </r>
      </text>
    </comment>
    <comment ref="E184" authorId="0" shapeId="0" xr:uid="{00000000-0006-0000-0000-00000C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Item medido no primeiro bm e não tem o acumulado aqui</t>
        </r>
      </text>
    </comment>
    <comment ref="E342" authorId="0" shapeId="0" xr:uid="{00000000-0006-0000-0000-00000D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Item medido no primeiro bm e não tem o acumulado aqui</t>
        </r>
      </text>
    </comment>
    <comment ref="F342" authorId="0" shapeId="0" xr:uid="{00000000-0006-0000-0000-00000E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Porquê de todos os itens de montagem de elementos, vc tirou o acumulado e colocou tudo nesta medição?</t>
        </r>
      </text>
    </comment>
    <comment ref="F345" authorId="0" shapeId="0" xr:uid="{00000000-0006-0000-0000-00000F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Quando foi executado?
Tem foto no RF?</t>
        </r>
      </text>
    </comment>
    <comment ref="F373" authorId="0" shapeId="0" xr:uid="{00000000-0006-0000-0000-000010000000}">
      <text>
        <r>
          <rPr>
            <b/>
            <sz val="9"/>
            <color indexed="81"/>
            <rFont val="Segoe UI"/>
            <charset val="1"/>
          </rPr>
          <t>Izabela Pereira Lima Santos:
Houve serviços neste abrigo após a ultima medição?</t>
        </r>
      </text>
    </comment>
    <comment ref="E377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Item medido no primeiro bm e não tem o acumulado aqui</t>
        </r>
      </text>
    </comment>
    <comment ref="F881" authorId="0" shapeId="0" xr:uid="{00000000-0006-0000-0000-000012000000}">
      <text>
        <r>
          <rPr>
            <b/>
            <sz val="9"/>
            <color indexed="81"/>
            <rFont val="Segoe UI"/>
            <family val="2"/>
          </rPr>
          <t>Izabela Pereira Lima Santos:</t>
        </r>
        <r>
          <rPr>
            <sz val="9"/>
            <color indexed="81"/>
            <rFont val="Segoe UI"/>
            <family val="2"/>
          </rPr>
          <t xml:space="preserve">
vc esta medindo quantitativo para dois abrigos neste e nos demais itens abaixo?</t>
        </r>
      </text>
    </comment>
    <comment ref="F889" authorId="0" shapeId="0" xr:uid="{00000000-0006-0000-0000-000013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quando foi executado?
Coloque foto no RF</t>
        </r>
      </text>
    </comment>
    <comment ref="F892" authorId="0" shapeId="0" xr:uid="{00000000-0006-0000-0000-000014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Foi aplicado?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Pereira Lima Santos</author>
  </authors>
  <commentList>
    <comment ref="E3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o periodo de medição não abrange os serviços execuatdos</t>
        </r>
      </text>
    </comment>
    <comment ref="E35" authorId="0" shapeId="0" xr:uid="{00000000-0006-0000-0100-000002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Esse item foi medido um percentual na primeira medição, cadê o acumulado?</t>
        </r>
      </text>
    </comment>
    <comment ref="F38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Quando foi executado? Tem foto no RF?
Na ultima visita quinta feira não havia sido executada 2103/2024</t>
        </r>
      </text>
    </comment>
    <comment ref="F40" authorId="0" shapeId="0" xr:uid="{00000000-0006-0000-0100-000004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Já havia piso na praça!</t>
        </r>
      </text>
    </comment>
    <comment ref="F46" authorId="0" shapeId="0" xr:uid="{00000000-0006-0000-0100-000005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Na ultima visita dia 2/03/2024 ainda não sido pintado, já foi pintado após a visita?</t>
        </r>
      </text>
    </comment>
    <comment ref="E72" authorId="0" shapeId="0" xr:uid="{00000000-0006-0000-0100-000006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Esse item foi medido no primeiro bm, mas não tem o acumulado anterior dele</t>
        </r>
      </text>
    </comment>
    <comment ref="F74" authorId="0" shapeId="0" xr:uid="{00000000-0006-0000-0100-000007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Quando foi executado?
Tem foto no RF?</t>
        </r>
      </text>
    </comment>
    <comment ref="F82" authorId="0" shapeId="0" xr:uid="{00000000-0006-0000-0100-000008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Em visita não vi execução da rampa</t>
        </r>
      </text>
    </comment>
    <comment ref="F86" authorId="0" shapeId="0" xr:uid="{00000000-0006-0000-0100-000009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quando foi executado?
Tem foto no RF?</t>
        </r>
      </text>
    </comment>
    <comment ref="E142" authorId="0" shapeId="0" xr:uid="{00000000-0006-0000-0100-00000A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Item medido no primeiro bm e não tem o acumulado aqui</t>
        </r>
      </text>
    </comment>
    <comment ref="F147" authorId="0" shapeId="0" xr:uid="{00000000-0006-0000-0100-00000B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Porquê não está medindo os itens de pavimentação?</t>
        </r>
      </text>
    </comment>
    <comment ref="E184" authorId="0" shapeId="0" xr:uid="{00000000-0006-0000-0100-00000C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Item medido no primeiro bm e não tem o acumulado aqui</t>
        </r>
      </text>
    </comment>
    <comment ref="E342" authorId="0" shapeId="0" xr:uid="{00000000-0006-0000-0100-00000D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Item medido no primeiro bm e não tem o acumulado aqui</t>
        </r>
      </text>
    </comment>
    <comment ref="F342" authorId="0" shapeId="0" xr:uid="{00000000-0006-0000-0100-00000E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Porquê de todos os itens de montagem de elementos, vc tirou o acumulado e colocou tudo nesta medição?</t>
        </r>
      </text>
    </comment>
    <comment ref="F345" authorId="0" shapeId="0" xr:uid="{00000000-0006-0000-0100-00000F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Quando foi executado?
Tem foto no RF?</t>
        </r>
      </text>
    </comment>
    <comment ref="F373" authorId="0" shapeId="0" xr:uid="{00000000-0006-0000-0100-000010000000}">
      <text>
        <r>
          <rPr>
            <b/>
            <sz val="9"/>
            <color indexed="81"/>
            <rFont val="Segoe UI"/>
            <charset val="1"/>
          </rPr>
          <t>Izabela Pereira Lima Santos:
Houve serviços neste abrigo após a ultima medição?</t>
        </r>
      </text>
    </comment>
    <comment ref="E377" authorId="0" shapeId="0" xr:uid="{00000000-0006-0000-0100-000011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Item medido no primeiro bm e não tem o acumulado aqui</t>
        </r>
      </text>
    </comment>
    <comment ref="F881" authorId="0" shapeId="0" xr:uid="{00000000-0006-0000-0100-000012000000}">
      <text>
        <r>
          <rPr>
            <b/>
            <sz val="9"/>
            <color indexed="81"/>
            <rFont val="Segoe UI"/>
            <family val="2"/>
          </rPr>
          <t>Izabela Pereira Lima Santos:</t>
        </r>
        <r>
          <rPr>
            <sz val="9"/>
            <color indexed="81"/>
            <rFont val="Segoe UI"/>
            <family val="2"/>
          </rPr>
          <t xml:space="preserve">
vc esta medindo quantitativo para dois abrigos neste e nos demais itens abaixo?</t>
        </r>
      </text>
    </comment>
    <comment ref="F889" authorId="0" shapeId="0" xr:uid="{00000000-0006-0000-0100-000013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quando foi executado?
Coloque foto no RF</t>
        </r>
      </text>
    </comment>
    <comment ref="F892" authorId="0" shapeId="0" xr:uid="{00000000-0006-0000-0100-000014000000}">
      <text>
        <r>
          <rPr>
            <b/>
            <sz val="9"/>
            <color indexed="81"/>
            <rFont val="Segoe UI"/>
            <charset val="1"/>
          </rPr>
          <t>Izabela Pereira Lima Santos:</t>
        </r>
        <r>
          <rPr>
            <sz val="9"/>
            <color indexed="81"/>
            <rFont val="Segoe UI"/>
            <charset val="1"/>
          </rPr>
          <t xml:space="preserve">
Foi aplicado?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MARCONI_CARREIRO</author>
  </authors>
  <commentList>
    <comment ref="E55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MARCONI_CARREIRO:</t>
        </r>
        <r>
          <rPr>
            <sz val="9"/>
            <color indexed="81"/>
            <rFont val="Segoe UI"/>
            <family val="2"/>
          </rPr>
          <t xml:space="preserve">
incluida demolição de concreto das sapatas 
</t>
        </r>
      </text>
    </comment>
    <comment ref="E59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MARCONI_CARREIRO:</t>
        </r>
        <r>
          <rPr>
            <sz val="9"/>
            <color indexed="81"/>
            <rFont val="Segoe UI"/>
            <family val="2"/>
          </rPr>
          <t xml:space="preserve">
incluida demolição de concreto das sapatas 
</t>
        </r>
      </text>
    </comment>
  </commentList>
</comments>
</file>

<file path=xl/sharedStrings.xml><?xml version="1.0" encoding="utf-8"?>
<sst xmlns="http://schemas.openxmlformats.org/spreadsheetml/2006/main" count="19360" uniqueCount="1244">
  <si>
    <t>BESSA CONSTRUÇÕES E EMPREENDIMENTOS EIRELI</t>
  </si>
  <si>
    <t>AV. JÚLIO VIEIRA DE ANDRADE, 811  CENTRO RIACHUELO-SE CNPJ : 19.668.756/0001-31</t>
  </si>
  <si>
    <t>Empreendimento: 000224 - ABRIGOS DE ÔNIBUS</t>
  </si>
  <si>
    <t>ITEM</t>
  </si>
  <si>
    <t>DESCRIÇÃO DO ITEM</t>
  </si>
  <si>
    <t>UNID</t>
  </si>
  <si>
    <t>QUANT</t>
  </si>
  <si>
    <t>PREÇO UNIT</t>
  </si>
  <si>
    <t>VALOR TOTAL</t>
  </si>
  <si>
    <t>ADMINISTRAÇÃO LOCAL</t>
  </si>
  <si>
    <t>01.01 </t>
  </si>
  <si>
    <t>ADMINISTRAÇÃO DA OBRA</t>
  </si>
  <si>
    <t>01.01.001 </t>
  </si>
  <si>
    <t>Engenheiro civil de obra pleno com encargos complementares</t>
  </si>
  <si>
    <t>h</t>
  </si>
  <si>
    <t>01.01.002 </t>
  </si>
  <si>
    <t>Mestre de obras com encargos complementares</t>
  </si>
  <si>
    <t>01.02 </t>
  </si>
  <si>
    <t>IMPLANTAÇÃO CANTEIRO</t>
  </si>
  <si>
    <t>01.02.001 </t>
  </si>
  <si>
    <t>Aluguel de banheiro químico, com limpezas diárias</t>
  </si>
  <si>
    <t>mês</t>
  </si>
  <si>
    <t>01.02.002 </t>
  </si>
  <si>
    <t>Barracão para Obras de Médio Porte Reaproveitamento 2 vezes</t>
  </si>
  <si>
    <t>m2</t>
  </si>
  <si>
    <t>01.02.003 </t>
  </si>
  <si>
    <t>Tapume em chapa compensada esp = 10mm (1 uso)</t>
  </si>
  <si>
    <t>01.02.004 </t>
  </si>
  <si>
    <t>Placa de obra em chapa aço galvanizado, instalada - Rev 02_01/2022</t>
  </si>
  <si>
    <t>01.03 </t>
  </si>
  <si>
    <t>MOBILIZAÇÃO E DESMOBILIZAÇÃO</t>
  </si>
  <si>
    <t>01.03.001 </t>
  </si>
  <si>
    <t>Caminhão Carroceria de madeira 9 t - fonte:DNIT</t>
  </si>
  <si>
    <t>01.03.002 </t>
  </si>
  <si>
    <t>Transportes de máquinas e equipamentos por caminhão munck</t>
  </si>
  <si>
    <t>km</t>
  </si>
  <si>
    <t>01.03.003 </t>
  </si>
  <si>
    <t>Motorista operador de munck com encargos complementares</t>
  </si>
  <si>
    <t>01.03.004 </t>
  </si>
  <si>
    <t>Mão de obra de servente</t>
  </si>
  <si>
    <t>PARADA DE ONIBUS 01 - DUPLO - RUA G - EDUARDO GOMES</t>
  </si>
  <si>
    <t>02.01 </t>
  </si>
  <si>
    <t>SERVIÇOS PRELIMINARES</t>
  </si>
  <si>
    <t>02.01.001 </t>
  </si>
  <si>
    <t>Remoção de estrutura metálica chumbada em concreto (alambrado, guarda-corpo)</t>
  </si>
  <si>
    <t>m²</t>
  </si>
  <si>
    <t>02.01.002 </t>
  </si>
  <si>
    <t>Limpeza manual de vegetação em terreno com enxada.af_05/2018</t>
  </si>
  <si>
    <t>02.01.003 </t>
  </si>
  <si>
    <t>Locação de construção de edificação até 200m2,  inclusive execução de gabarito de madeira</t>
  </si>
  <si>
    <t>02.02 </t>
  </si>
  <si>
    <t>FUNDAÇÃO/ESTRUTURA</t>
  </si>
  <si>
    <t>02.02.001 </t>
  </si>
  <si>
    <t>Escavação manual de vala ou cava em material de 1ª categoria, profundidade até 1,50m</t>
  </si>
  <si>
    <t>m3</t>
  </si>
  <si>
    <t>02.02.002 </t>
  </si>
  <si>
    <t>Carga manual de material de 1ª categoria</t>
  </si>
  <si>
    <t>02.02.003 </t>
  </si>
  <si>
    <t>Transporte local com caminhão basculante de 10m³, em rodovia pavimentada (construção) densidade=1,5t/m³</t>
  </si>
  <si>
    <t>tkm</t>
  </si>
  <si>
    <t>02.02.004 </t>
  </si>
  <si>
    <t>Apiloamento manual de fundo de vala</t>
  </si>
  <si>
    <t>02.02.005 </t>
  </si>
  <si>
    <t>Lastro de concreto magro, aplicado em blocos de coroamento ou sapatas, espessura de 5 cm. af_08/2017</t>
  </si>
  <si>
    <t>02.02.006 </t>
  </si>
  <si>
    <t>Impermeabilização de alicerce e viga baldrame com 1 demão tinta asfáltica tipo Neutrol da Vedacit ou similar, inclusive argamassa impermeabilização esp=2cm</t>
  </si>
  <si>
    <t>02.02.007 </t>
  </si>
  <si>
    <t>Forma metálica para estruturas (pilares e vigas) - Rev. 01</t>
  </si>
  <si>
    <t>02.02.008 </t>
  </si>
  <si>
    <t>Aço CA - 50 Ø 6,3 a 12,5mm, inclusive corte, dobragem, montagem e colocacao de ferragens nas formas, para superestruturas e fundações - R1</t>
  </si>
  <si>
    <t>kg</t>
  </si>
  <si>
    <t>02.02.009 </t>
  </si>
  <si>
    <t>Aço CA - 60 Ø 4,2 a 9,5mm, inclusive corte, dobragem, montagem e colocacao de ferragens nas formas, para superestruturas e fundações - R1</t>
  </si>
  <si>
    <t>02.02.010 </t>
  </si>
  <si>
    <t>Montagem de elementos pré-moldados com caminhão guindauto (Munck) até 1000 Kg</t>
  </si>
  <si>
    <t>un</t>
  </si>
  <si>
    <t>02.02.011 </t>
  </si>
  <si>
    <t>Concreto simples usinado fck=30mpa, bombeado, lançado e adensado em superestrutura</t>
  </si>
  <si>
    <t>02.02.012 </t>
  </si>
  <si>
    <t>Reaterro manual de valas ou áreas, compactado manualmente a 95% do pn, com compactador à percussão sapinho</t>
  </si>
  <si>
    <t>02.02.013 </t>
  </si>
  <si>
    <t>Impermeabilização c/ manta asfáltica aluminizada 3mm, estruturada com não-tecido de poliéster, inclusive aplicação de 1 demão de primer</t>
  </si>
  <si>
    <t>02.02.014 </t>
  </si>
  <si>
    <t>Regularização de base para revest. de pisos com arg. traço t4, esp. média = 2,5cm</t>
  </si>
  <si>
    <t>02.03 </t>
  </si>
  <si>
    <t>PAVIMENTAÇÃO</t>
  </si>
  <si>
    <t>02.03.001 </t>
  </si>
  <si>
    <t>Regularização Manual</t>
  </si>
  <si>
    <t>02.03.002 </t>
  </si>
  <si>
    <t>Aplicação de lona plástica para execução de pavimentos de concreto. af_04/2022</t>
  </si>
  <si>
    <t>02.03.003 </t>
  </si>
  <si>
    <t>Piso em concreto simples desempolado, fck = 21 MPa, e = 10 cm, com forma em quadros 2,0x2,0m, para juntas de concretagem - tres usos - Rev 01</t>
  </si>
  <si>
    <t>02.03.004 </t>
  </si>
  <si>
    <t>02.03.005 </t>
  </si>
  <si>
    <t>Piso tátil direcional e/ou alerta, de concreto, colorido, p/deficientes visuais, dimensões 25x25cm, aplicado com argamassa industrializada ac-ii, rejuntado, exclusive regularização de base</t>
  </si>
  <si>
    <t>02.04 </t>
  </si>
  <si>
    <t>PINTURA</t>
  </si>
  <si>
    <t>02.04.001 </t>
  </si>
  <si>
    <t>Pintura de proteção e/ou acabamento sobre superfícies metálicas com aplicação de 01 demão de primer epoxi rico em zinco, e = 35 micra - R1</t>
  </si>
  <si>
    <t>02.04.002 </t>
  </si>
  <si>
    <t>Pintura de acabamento com aplicação de 02 demãos de verniz poliuretano sobre superfícies de madeira</t>
  </si>
  <si>
    <t>02.04.003 </t>
  </si>
  <si>
    <t>Acabamento superficial de concreto com lixamento e polimento</t>
  </si>
  <si>
    <t>02.04.004 </t>
  </si>
  <si>
    <t>Pintura de acabamento com aplicação de 01 demão de verniz acrílico para proteção de superfícies em concreto aparente, marca FOSROC, ref Dekguard FS ou similar- R1</t>
  </si>
  <si>
    <t>02.05 </t>
  </si>
  <si>
    <t>ACABAMENTOS</t>
  </si>
  <si>
    <t>02.05.001 </t>
  </si>
  <si>
    <t>Perfil montante em aco zincado</t>
  </si>
  <si>
    <t>m</t>
  </si>
  <si>
    <t>02.05.002 </t>
  </si>
  <si>
    <t>Madeiramento em massaranduba/madeira de lei, peça aparelhada 5cm x 16cm</t>
  </si>
  <si>
    <t>02.05.003 </t>
  </si>
  <si>
    <t>Fornecimento e instalação de parafuso francês zincado 1/2" x 4 e chumbador de aço</t>
  </si>
  <si>
    <t>02.05.004 </t>
  </si>
  <si>
    <t>Película refletiva lentes inclusas</t>
  </si>
  <si>
    <t>02.05.005 </t>
  </si>
  <si>
    <t>Vidro temperado 10 mm, liso, transparente, com ferragens - Rev 02_10/2021</t>
  </si>
  <si>
    <t>PARADA DE ÔNIBUS 02 - TIPO - RODOVIA JOÃO BEBE ÁGUA ( PROX AO POSTO BR)</t>
  </si>
  <si>
    <t>03.01 </t>
  </si>
  <si>
    <t>03.01.001 </t>
  </si>
  <si>
    <t>03.01.002 </t>
  </si>
  <si>
    <t>03.02 </t>
  </si>
  <si>
    <t>FUNDAÇÃO / ESTRUTURA</t>
  </si>
  <si>
    <t>03.02.001 </t>
  </si>
  <si>
    <t>Escavação manual de vala com profundidade menor ou igual a 1,30 m. af_02/2021</t>
  </si>
  <si>
    <t>03.02.002 </t>
  </si>
  <si>
    <t>03.02.003 </t>
  </si>
  <si>
    <t>03.02.004 </t>
  </si>
  <si>
    <t>03.02.005 </t>
  </si>
  <si>
    <t>03.02.006 </t>
  </si>
  <si>
    <t>03.02.007 </t>
  </si>
  <si>
    <t>03.02.008 </t>
  </si>
  <si>
    <t>03.02.009 </t>
  </si>
  <si>
    <t>03.02.010 </t>
  </si>
  <si>
    <t>03.02.011 </t>
  </si>
  <si>
    <t>03.02.012 </t>
  </si>
  <si>
    <t>03.02.013 </t>
  </si>
  <si>
    <t>03.02.014 </t>
  </si>
  <si>
    <t>03.03 </t>
  </si>
  <si>
    <t>03.03.001 </t>
  </si>
  <si>
    <t>03.03.002 </t>
  </si>
  <si>
    <t>03.03.003 </t>
  </si>
  <si>
    <t>03.03.004 </t>
  </si>
  <si>
    <t>03.03.005 </t>
  </si>
  <si>
    <t>03.03.006 </t>
  </si>
  <si>
    <t>Rampa padrão para acesso de deficientes a passeio público, em concreto simples Fck=25MPa, desempolada, pintada em novacor, 02 demãos e piso tátil de alerta/direcional.</t>
  </si>
  <si>
    <t>03.04 </t>
  </si>
  <si>
    <t>03.04.001 </t>
  </si>
  <si>
    <t>03.04.002 </t>
  </si>
  <si>
    <t>03.04.003 </t>
  </si>
  <si>
    <t>03.04.004 </t>
  </si>
  <si>
    <t>03.05 </t>
  </si>
  <si>
    <t>03.05.001 </t>
  </si>
  <si>
    <t>03.05.002 </t>
  </si>
  <si>
    <t>03.05.003 </t>
  </si>
  <si>
    <t>03.05.004 </t>
  </si>
  <si>
    <t>03.05.005 </t>
  </si>
  <si>
    <t>Lixeira Tropical</t>
  </si>
  <si>
    <t>und</t>
  </si>
  <si>
    <t>03.05.006 </t>
  </si>
  <si>
    <t>PARADA DE ÔNIBUS 03 - REDUZIDO - RUA RIO BRANCO</t>
  </si>
  <si>
    <t>04.01 </t>
  </si>
  <si>
    <t>04.01.001 </t>
  </si>
  <si>
    <t>04.01.002 </t>
  </si>
  <si>
    <t>04.02 </t>
  </si>
  <si>
    <t>04.02.001 </t>
  </si>
  <si>
    <t>04.02.002 </t>
  </si>
  <si>
    <t>04.02.003 </t>
  </si>
  <si>
    <t>04.02.004 </t>
  </si>
  <si>
    <t>04.02.005 </t>
  </si>
  <si>
    <t>04.02.006 </t>
  </si>
  <si>
    <t>04.02.007 </t>
  </si>
  <si>
    <t>04.02.008 </t>
  </si>
  <si>
    <t>04.02.009 </t>
  </si>
  <si>
    <t>04.02.010 </t>
  </si>
  <si>
    <t>04.02.011 </t>
  </si>
  <si>
    <t>04.02.012 </t>
  </si>
  <si>
    <t>04.02.013 </t>
  </si>
  <si>
    <t>04.02.014 </t>
  </si>
  <si>
    <t>04.03 </t>
  </si>
  <si>
    <t>04.03.001 </t>
  </si>
  <si>
    <t>04.03.002 </t>
  </si>
  <si>
    <t>04.03.003 </t>
  </si>
  <si>
    <t>04.03.004 </t>
  </si>
  <si>
    <t>04.03.005 </t>
  </si>
  <si>
    <t>Piso tátil direcional e de alerta, em concreto colorido, p/deficientes visuais, dimensões 30x30cm, aplicado com argamassa industrializada ac-ii, rejuntado, exclusive regularização de base</t>
  </si>
  <si>
    <t>04.04 </t>
  </si>
  <si>
    <t>04.04.001 </t>
  </si>
  <si>
    <t>04.04.002 </t>
  </si>
  <si>
    <t>04.05 </t>
  </si>
  <si>
    <t>04.05.001 </t>
  </si>
  <si>
    <t>04.05.002 </t>
  </si>
  <si>
    <t>04.05.003 </t>
  </si>
  <si>
    <t>04.05.004 </t>
  </si>
  <si>
    <t>PARADA DE ÔNIBUS 04 - REDUZIDO - ROD. JOÃO BEBE ÁGUA (3D METALÚRGICA)</t>
  </si>
  <si>
    <t>05.01 </t>
  </si>
  <si>
    <t>05.01.001 </t>
  </si>
  <si>
    <t>05.01.002 </t>
  </si>
  <si>
    <t>05.02 </t>
  </si>
  <si>
    <t>05.02.001 </t>
  </si>
  <si>
    <t>05.02.002 </t>
  </si>
  <si>
    <t>Coleta e carga manuais de entulho</t>
  </si>
  <si>
    <t>05.02.003 </t>
  </si>
  <si>
    <t>05.02.004 </t>
  </si>
  <si>
    <t>05.02.005 </t>
  </si>
  <si>
    <t>05.02.006 </t>
  </si>
  <si>
    <t>05.02.007 </t>
  </si>
  <si>
    <t>05.02.008 </t>
  </si>
  <si>
    <t>05.02.009 </t>
  </si>
  <si>
    <t>05.02.010 </t>
  </si>
  <si>
    <t>05.02.011 </t>
  </si>
  <si>
    <t>05.02.012 </t>
  </si>
  <si>
    <t>05.02.013 </t>
  </si>
  <si>
    <t>05.02.014 </t>
  </si>
  <si>
    <t>05.03 </t>
  </si>
  <si>
    <t>05.03.001 </t>
  </si>
  <si>
    <t>05.03.002 </t>
  </si>
  <si>
    <t>05.03.003 </t>
  </si>
  <si>
    <t>05.03.004 </t>
  </si>
  <si>
    <t>05.03.005 </t>
  </si>
  <si>
    <t>05.03.006 </t>
  </si>
  <si>
    <t>05.04 </t>
  </si>
  <si>
    <t>05.04.001 </t>
  </si>
  <si>
    <t>05.04.002 </t>
  </si>
  <si>
    <t>05.04.003 </t>
  </si>
  <si>
    <t>05.05 </t>
  </si>
  <si>
    <t>05.05.001 </t>
  </si>
  <si>
    <t>05.05.002 </t>
  </si>
  <si>
    <t>05.05.003 </t>
  </si>
  <si>
    <t>05.06 </t>
  </si>
  <si>
    <t>INSTALAÇÕES ELÉTRICAS</t>
  </si>
  <si>
    <t>05.06.001 </t>
  </si>
  <si>
    <t>Luminária LED p/ iluminação pública, c/ vidro de prot. anti vandalismo contra impacto IK08, Pot.27W, 37W ou 55W, Fluxo lumin. 3600 a 6100l lumens, 4000K, CRI/IRC&gt;70, base p/ relê fotocélula, corpoem alum. injetadoc/ pint. poliester a pó, tensão 220v</t>
  </si>
  <si>
    <t>05.06.002 </t>
  </si>
  <si>
    <t>Ponto de luz em teto ou parede, com eletroduto pvc rígido embutido Ø 3/4"</t>
  </si>
  <si>
    <t>05.06.003 </t>
  </si>
  <si>
    <t>Tampa de concreto para caixas de passagem 0,40x0,40mx0,07m</t>
  </si>
  <si>
    <t>05.06.004 </t>
  </si>
  <si>
    <t>Caixa de concreto pre moldado para aterramento, com tampa, 40 x 40 x 40, e = 5cm</t>
  </si>
  <si>
    <t>05.06.005 </t>
  </si>
  <si>
    <t>Haste cobreada copperweld p/aterramento d=  5/8" x 2,40m</t>
  </si>
  <si>
    <t>05.06.006 </t>
  </si>
  <si>
    <t>Conector para haste de aterramento 5/8" - fornecimento e assentamento - Rev 02 (10/2021)</t>
  </si>
  <si>
    <t>05.06.007 </t>
  </si>
  <si>
    <t>Cabo de cobre isolado pvc rígido unipolar seção  10mm², 0,6/ 1kv/ 70°</t>
  </si>
  <si>
    <t>05.06.008 </t>
  </si>
  <si>
    <t>Instalação provisória de energia elétrica, aerea, trifasica, em poste galvanizado, exclusive fornecimento do medidor</t>
  </si>
  <si>
    <t>PARADA DE ÔNIBUS 05 - REDUZIDO - ROD. JOÃO BEBE ÁGUA (ENTRADA DA CABRITA)</t>
  </si>
  <si>
    <t>06.01 </t>
  </si>
  <si>
    <t>06.01.001 </t>
  </si>
  <si>
    <t>06.01.002 </t>
  </si>
  <si>
    <t>06.02 </t>
  </si>
  <si>
    <t>06.02.001 </t>
  </si>
  <si>
    <t>06.02.002 </t>
  </si>
  <si>
    <t>06.02.003 </t>
  </si>
  <si>
    <t>06.02.004 </t>
  </si>
  <si>
    <t>06.02.005 </t>
  </si>
  <si>
    <t>06.02.006 </t>
  </si>
  <si>
    <t>06.02.007 </t>
  </si>
  <si>
    <t>06.02.008 </t>
  </si>
  <si>
    <t>06.02.009 </t>
  </si>
  <si>
    <t>06.02.010 </t>
  </si>
  <si>
    <t>06.02.011 </t>
  </si>
  <si>
    <t>06.02.012 </t>
  </si>
  <si>
    <t>06.02.013 </t>
  </si>
  <si>
    <t>06.02.014 </t>
  </si>
  <si>
    <t>06.03 </t>
  </si>
  <si>
    <t>06.03.001 </t>
  </si>
  <si>
    <t>06.03.002 </t>
  </si>
  <si>
    <t>06.03.003 </t>
  </si>
  <si>
    <t>06.03.004 </t>
  </si>
  <si>
    <t>06.03.005 </t>
  </si>
  <si>
    <t>06.03.006 </t>
  </si>
  <si>
    <t>06.04 </t>
  </si>
  <si>
    <t>06.04.001 </t>
  </si>
  <si>
    <t>06.04.002 </t>
  </si>
  <si>
    <t>06.04.003 </t>
  </si>
  <si>
    <t>06.05 </t>
  </si>
  <si>
    <t>06.05.001 </t>
  </si>
  <si>
    <t>06.05.002 </t>
  </si>
  <si>
    <t>06.05.003 </t>
  </si>
  <si>
    <t>06.06 </t>
  </si>
  <si>
    <t>06.06.001 </t>
  </si>
  <si>
    <t>06.06.002 </t>
  </si>
  <si>
    <t>06.06.003 </t>
  </si>
  <si>
    <t>06.06.004 </t>
  </si>
  <si>
    <t>06.06.005 </t>
  </si>
  <si>
    <t>06.06.006 </t>
  </si>
  <si>
    <t>06.06.007 </t>
  </si>
  <si>
    <t>06.06.008 </t>
  </si>
  <si>
    <t>PARADA DE ÔNIBUS 06 - REDUZIDO - ROD. JOÃO BEBE ÁGUA (CPRV)</t>
  </si>
  <si>
    <t>07.01 </t>
  </si>
  <si>
    <t>07.01.001 </t>
  </si>
  <si>
    <t>Limpeza manual de terreno com vegetação rasteira, incluindo roçagem e queima</t>
  </si>
  <si>
    <t>07.01.002 </t>
  </si>
  <si>
    <t>07.02 </t>
  </si>
  <si>
    <t>07.02.001 </t>
  </si>
  <si>
    <t>07.02.002 </t>
  </si>
  <si>
    <t>07.02.003 </t>
  </si>
  <si>
    <t>07.02.004 </t>
  </si>
  <si>
    <t>07.02.005 </t>
  </si>
  <si>
    <t>07.02.006 </t>
  </si>
  <si>
    <t>07.02.007 </t>
  </si>
  <si>
    <t>07.02.008 </t>
  </si>
  <si>
    <t>07.02.009 </t>
  </si>
  <si>
    <t>07.02.010 </t>
  </si>
  <si>
    <t>07.02.011 </t>
  </si>
  <si>
    <t>07.02.012 </t>
  </si>
  <si>
    <t>07.02.013 </t>
  </si>
  <si>
    <t>07.02.014 </t>
  </si>
  <si>
    <t>07.03 </t>
  </si>
  <si>
    <t>07.03.001 </t>
  </si>
  <si>
    <t>07.03.002 </t>
  </si>
  <si>
    <t>07.03.003 </t>
  </si>
  <si>
    <t>07.03.004 </t>
  </si>
  <si>
    <t>07.03.005 </t>
  </si>
  <si>
    <t>07.04 </t>
  </si>
  <si>
    <t>07.04.001 </t>
  </si>
  <si>
    <t>07.04.002 </t>
  </si>
  <si>
    <t>07.04.003 </t>
  </si>
  <si>
    <t>07.05 </t>
  </si>
  <si>
    <t>07.05.001 </t>
  </si>
  <si>
    <t>07.05.002 </t>
  </si>
  <si>
    <t>07.05.003 </t>
  </si>
  <si>
    <t>PARADA DE ÔNIBUS 07 -  REDUZIDO - ROD. JOÃO BEBE ÁGUA (GRANJA ASA BRANCA) - SENTIDO EDUARDO GOMES</t>
  </si>
  <si>
    <t>08.01 </t>
  </si>
  <si>
    <t>08.01.001 </t>
  </si>
  <si>
    <t>08.01.002 </t>
  </si>
  <si>
    <t>Remoção de madeiramento (ripa e ripão) em telhado com telha cerâmica</t>
  </si>
  <si>
    <t>08.01.003 </t>
  </si>
  <si>
    <t>08.02 </t>
  </si>
  <si>
    <t>08.02.001 </t>
  </si>
  <si>
    <t>08.02.002 </t>
  </si>
  <si>
    <t>08.02.003 </t>
  </si>
  <si>
    <t>08.02.004 </t>
  </si>
  <si>
    <t>08.02.005 </t>
  </si>
  <si>
    <t>08.02.006 </t>
  </si>
  <si>
    <t>08.02.007 </t>
  </si>
  <si>
    <t>08.02.008 </t>
  </si>
  <si>
    <t>08.02.009 </t>
  </si>
  <si>
    <t>08.02.010 </t>
  </si>
  <si>
    <t>08.02.011 </t>
  </si>
  <si>
    <t>08.02.012 </t>
  </si>
  <si>
    <t>08.02.013 </t>
  </si>
  <si>
    <t>08.02.014 </t>
  </si>
  <si>
    <t>08.03 </t>
  </si>
  <si>
    <t>08.03.001 </t>
  </si>
  <si>
    <t>08.03.002 </t>
  </si>
  <si>
    <t>08.03.003 </t>
  </si>
  <si>
    <t>08.03.004 </t>
  </si>
  <si>
    <t>08.03.005 </t>
  </si>
  <si>
    <t>08.04 </t>
  </si>
  <si>
    <t>08.04.001 </t>
  </si>
  <si>
    <t>08.04.002 </t>
  </si>
  <si>
    <t>08.04.003 </t>
  </si>
  <si>
    <t>08.05 </t>
  </si>
  <si>
    <t>08.05.001 </t>
  </si>
  <si>
    <t>08.05.002 </t>
  </si>
  <si>
    <t>08.05.003 </t>
  </si>
  <si>
    <t>08.06 </t>
  </si>
  <si>
    <t>08.06.001 </t>
  </si>
  <si>
    <t>08.06.002 </t>
  </si>
  <si>
    <t>08.06.003 </t>
  </si>
  <si>
    <t>08.06.004 </t>
  </si>
  <si>
    <t>08.06.005 </t>
  </si>
  <si>
    <t>08.06.006 </t>
  </si>
  <si>
    <t>08.06.007 </t>
  </si>
  <si>
    <t>08.06.008 </t>
  </si>
  <si>
    <t>PARADA DE ÔNIBUS 08 - REDUZIDO - ROD. JOÃO BEBE ÁGUA (GRANJA ASA BRANCA) - SENTIDO SEDE</t>
  </si>
  <si>
    <t>09.01 </t>
  </si>
  <si>
    <t>09.01.001 </t>
  </si>
  <si>
    <t>09.01.002 </t>
  </si>
  <si>
    <t>09.01.003 </t>
  </si>
  <si>
    <t>09.02 </t>
  </si>
  <si>
    <t>09.02.001 </t>
  </si>
  <si>
    <t>09.02.002 </t>
  </si>
  <si>
    <t>09.02.003 </t>
  </si>
  <si>
    <t>09.02.004 </t>
  </si>
  <si>
    <t>09.02.005 </t>
  </si>
  <si>
    <t>09.02.006 </t>
  </si>
  <si>
    <t>09.02.007 </t>
  </si>
  <si>
    <t>09.02.008 </t>
  </si>
  <si>
    <t>09.02.009 </t>
  </si>
  <si>
    <t>09.02.010 </t>
  </si>
  <si>
    <t>09.02.011 </t>
  </si>
  <si>
    <t>09.02.012 </t>
  </si>
  <si>
    <t>09.02.013 </t>
  </si>
  <si>
    <t>09.02.014 </t>
  </si>
  <si>
    <t>09.03 </t>
  </si>
  <si>
    <t>09.03.001 </t>
  </si>
  <si>
    <t>09.03.002 </t>
  </si>
  <si>
    <t>09.03.003 </t>
  </si>
  <si>
    <t>09.03.004 </t>
  </si>
  <si>
    <t>09.03.005 </t>
  </si>
  <si>
    <t>09.03.006 </t>
  </si>
  <si>
    <t>09.04 </t>
  </si>
  <si>
    <t>09.04.001 </t>
  </si>
  <si>
    <t>09.04.002 </t>
  </si>
  <si>
    <t>09.04.003 </t>
  </si>
  <si>
    <t>09.05 </t>
  </si>
  <si>
    <t>09.05.001 </t>
  </si>
  <si>
    <t>09.05.002 </t>
  </si>
  <si>
    <t>09.05.003 </t>
  </si>
  <si>
    <t>PARADA DE ÔNIBUS 09 -  REDUZIDO - ROD. JOÃO BEBE ÁGUA (ENTRADA ÁGUA MINERAL SC) - SENTIDO EDUARDO GOMES</t>
  </si>
  <si>
    <t>10.01 </t>
  </si>
  <si>
    <t>10.01.001 </t>
  </si>
  <si>
    <t>10.01.002 </t>
  </si>
  <si>
    <t>10.01.003 </t>
  </si>
  <si>
    <t>Demolição de concreto manualmente</t>
  </si>
  <si>
    <t>10.01.004 </t>
  </si>
  <si>
    <t>10.02 </t>
  </si>
  <si>
    <t>10.02.001 </t>
  </si>
  <si>
    <t>10.02.002 </t>
  </si>
  <si>
    <t>10.02.003 </t>
  </si>
  <si>
    <t>10.02.004 </t>
  </si>
  <si>
    <t>10.02.005 </t>
  </si>
  <si>
    <t>10.02.006 </t>
  </si>
  <si>
    <t>10.02.007 </t>
  </si>
  <si>
    <t>10.02.008 </t>
  </si>
  <si>
    <t>10.02.009 </t>
  </si>
  <si>
    <t>10.02.010 </t>
  </si>
  <si>
    <t>10.02.011 </t>
  </si>
  <si>
    <t>10.02.012 </t>
  </si>
  <si>
    <t>10.02.013 </t>
  </si>
  <si>
    <t>10.02.014 </t>
  </si>
  <si>
    <t>10.03 </t>
  </si>
  <si>
    <t>10.03.001 </t>
  </si>
  <si>
    <t>10.03.002 </t>
  </si>
  <si>
    <t>10.03.003 </t>
  </si>
  <si>
    <t>10.03.004 </t>
  </si>
  <si>
    <t>10.03.005 </t>
  </si>
  <si>
    <t>10.03.006 </t>
  </si>
  <si>
    <t>10.04 </t>
  </si>
  <si>
    <t>10.04.001 </t>
  </si>
  <si>
    <t>10.04.002 </t>
  </si>
  <si>
    <t>10.04.003 </t>
  </si>
  <si>
    <t>10.05 </t>
  </si>
  <si>
    <t>10.05.001 </t>
  </si>
  <si>
    <t>10.05.002 </t>
  </si>
  <si>
    <t>10.05.003 </t>
  </si>
  <si>
    <t>PARADA DE ÔNIBUS 10 -  REDUZIDO - ROD. JOÃO BEBE ÁGUA (ENTRADA ÁGUA MINERAL SC) - SENTIDO SEDE</t>
  </si>
  <si>
    <t>11.01 </t>
  </si>
  <si>
    <t>11.01.001 </t>
  </si>
  <si>
    <t>11.01.002 </t>
  </si>
  <si>
    <t>11.01.003 </t>
  </si>
  <si>
    <t>11.01.004 </t>
  </si>
  <si>
    <t>11.02 </t>
  </si>
  <si>
    <t>11.02.001 </t>
  </si>
  <si>
    <t>11.02.002 </t>
  </si>
  <si>
    <t>11.02.003 </t>
  </si>
  <si>
    <t>11.02.004 </t>
  </si>
  <si>
    <t>11.02.005 </t>
  </si>
  <si>
    <t>11.02.006 </t>
  </si>
  <si>
    <t>11.02.007 </t>
  </si>
  <si>
    <t>11.02.008 </t>
  </si>
  <si>
    <t>11.02.009 </t>
  </si>
  <si>
    <t>11.02.010 </t>
  </si>
  <si>
    <t>11.02.011 </t>
  </si>
  <si>
    <t>11.02.012 </t>
  </si>
  <si>
    <t>11.02.013 </t>
  </si>
  <si>
    <t>11.02.014 </t>
  </si>
  <si>
    <t>11.03 </t>
  </si>
  <si>
    <t>11.03.001 </t>
  </si>
  <si>
    <t>11.03.002 </t>
  </si>
  <si>
    <t>11.03.003 </t>
  </si>
  <si>
    <t>11.03.004 </t>
  </si>
  <si>
    <t>11.03.005 </t>
  </si>
  <si>
    <t>11.03.006 </t>
  </si>
  <si>
    <t>11.04 </t>
  </si>
  <si>
    <t>11.04.001 </t>
  </si>
  <si>
    <t>11.04.002 </t>
  </si>
  <si>
    <t>11.04.003 </t>
  </si>
  <si>
    <t>11.05 </t>
  </si>
  <si>
    <t>11.05.001 </t>
  </si>
  <si>
    <t>11.05.002 </t>
  </si>
  <si>
    <t>11.05.003 </t>
  </si>
  <si>
    <t>11.06 </t>
  </si>
  <si>
    <t>11.06.001 </t>
  </si>
  <si>
    <t>11.06.002 </t>
  </si>
  <si>
    <t>11.06.003 </t>
  </si>
  <si>
    <t>11.06.004 </t>
  </si>
  <si>
    <t>11.06.005 </t>
  </si>
  <si>
    <t>11.06.006 </t>
  </si>
  <si>
    <t>11.06.007 </t>
  </si>
  <si>
    <t>11.06.008 </t>
  </si>
  <si>
    <t>PARADA DE ÔNIBUS 11 -  REDUZIDO - ROD. JOÃO BEBE ÁGUA (CHÁCARA FLOR DE LOTUS) - SENTIDO SEDE</t>
  </si>
  <si>
    <t>12.01 </t>
  </si>
  <si>
    <t>12.01.001 </t>
  </si>
  <si>
    <t>12.01.002 </t>
  </si>
  <si>
    <t>12.02 </t>
  </si>
  <si>
    <t>12.02.001 </t>
  </si>
  <si>
    <t>12.02.002 </t>
  </si>
  <si>
    <t>12.02.003 </t>
  </si>
  <si>
    <t>12.02.004 </t>
  </si>
  <si>
    <t>12.02.005 </t>
  </si>
  <si>
    <t>12.02.006 </t>
  </si>
  <si>
    <t>12.02.007 </t>
  </si>
  <si>
    <t>12.02.008 </t>
  </si>
  <si>
    <t>12.02.009 </t>
  </si>
  <si>
    <t>12.02.010 </t>
  </si>
  <si>
    <t>12.02.011 </t>
  </si>
  <si>
    <t>12.02.012 </t>
  </si>
  <si>
    <t>12.02.013 </t>
  </si>
  <si>
    <t>12.02.014 </t>
  </si>
  <si>
    <t>12.03 </t>
  </si>
  <si>
    <t>12.03.001 </t>
  </si>
  <si>
    <t>12.03.002 </t>
  </si>
  <si>
    <t>12.03.003 </t>
  </si>
  <si>
    <t>12.03.004 </t>
  </si>
  <si>
    <t>12.03.005 </t>
  </si>
  <si>
    <t>12.03.006 </t>
  </si>
  <si>
    <t>12.04 </t>
  </si>
  <si>
    <t>12.04.001 </t>
  </si>
  <si>
    <t>12.04.002 </t>
  </si>
  <si>
    <t>12.04.003 </t>
  </si>
  <si>
    <t>12.04.004 </t>
  </si>
  <si>
    <t>12.05 </t>
  </si>
  <si>
    <t>12.05.001 </t>
  </si>
  <si>
    <t>12.05.002 </t>
  </si>
  <si>
    <t>12.05.003 </t>
  </si>
  <si>
    <t>12.05.004 </t>
  </si>
  <si>
    <t>12.05.005 </t>
  </si>
  <si>
    <t>12.05.006 </t>
  </si>
  <si>
    <t>PARADA DE ÔNIBUS 12 - REDUZIDO - ROD. JOÃO BEBE ÁGUA (ENTRADA GRANJA PITANGA) - SENTIDO EDUARDO GOMES</t>
  </si>
  <si>
    <t>13.01 </t>
  </si>
  <si>
    <t>13.01.001 </t>
  </si>
  <si>
    <t>13.01.002 </t>
  </si>
  <si>
    <t>13.01.003 </t>
  </si>
  <si>
    <t>13.01.004 </t>
  </si>
  <si>
    <t>13.02 </t>
  </si>
  <si>
    <t>13.02.001 </t>
  </si>
  <si>
    <t>13.02.002 </t>
  </si>
  <si>
    <t>13.02.003 </t>
  </si>
  <si>
    <t>13.02.004 </t>
  </si>
  <si>
    <t>13.02.005 </t>
  </si>
  <si>
    <t>13.02.006 </t>
  </si>
  <si>
    <t>13.02.007 </t>
  </si>
  <si>
    <t>13.02.008 </t>
  </si>
  <si>
    <t>13.02.009 </t>
  </si>
  <si>
    <t>13.02.010 </t>
  </si>
  <si>
    <t>13.02.011 </t>
  </si>
  <si>
    <t>13.02.012 </t>
  </si>
  <si>
    <t>13.02.013 </t>
  </si>
  <si>
    <t>13.02.014 </t>
  </si>
  <si>
    <t>13.03 </t>
  </si>
  <si>
    <t>13.03.001 </t>
  </si>
  <si>
    <t>13.03.002 </t>
  </si>
  <si>
    <t>13.03.003 </t>
  </si>
  <si>
    <t>13.03.004 </t>
  </si>
  <si>
    <t>13.03.005 </t>
  </si>
  <si>
    <t>13.03.006 </t>
  </si>
  <si>
    <t>13.04 </t>
  </si>
  <si>
    <t>13.04.001 </t>
  </si>
  <si>
    <t>13.04.002 </t>
  </si>
  <si>
    <t>13.04.003 </t>
  </si>
  <si>
    <t>13.05 </t>
  </si>
  <si>
    <t>13.05.001 </t>
  </si>
  <si>
    <t>13.05.002 </t>
  </si>
  <si>
    <t>13.05.003 </t>
  </si>
  <si>
    <t>13.06 </t>
  </si>
  <si>
    <t>13.06.001 </t>
  </si>
  <si>
    <t>13.06.002 </t>
  </si>
  <si>
    <t>13.06.003 </t>
  </si>
  <si>
    <t>13.06.004 </t>
  </si>
  <si>
    <t>13.06.005 </t>
  </si>
  <si>
    <t>13.06.006 </t>
  </si>
  <si>
    <t>13.06.007 </t>
  </si>
  <si>
    <t>13.06.008 </t>
  </si>
  <si>
    <t>PARADA DE ÔNIBUS 13 - REDUZIDO - ROD. JOÃO BEBE ÁGUA (ENTRADA GRANJA PITANGA) - SENTIDO SEDE</t>
  </si>
  <si>
    <t>14.01 </t>
  </si>
  <si>
    <t>14.01.001 </t>
  </si>
  <si>
    <t>14.01.002 </t>
  </si>
  <si>
    <t>14.01.003 </t>
  </si>
  <si>
    <t>14.02 </t>
  </si>
  <si>
    <t>14.02.001 </t>
  </si>
  <si>
    <t>14.02.002 </t>
  </si>
  <si>
    <t>14.02.003 </t>
  </si>
  <si>
    <t>14.02.004 </t>
  </si>
  <si>
    <t>14.02.005 </t>
  </si>
  <si>
    <t>14.02.006 </t>
  </si>
  <si>
    <t>14.02.007 </t>
  </si>
  <si>
    <t>14.02.008 </t>
  </si>
  <si>
    <t>14.02.009 </t>
  </si>
  <si>
    <t>14.02.010 </t>
  </si>
  <si>
    <t>14.02.011 </t>
  </si>
  <si>
    <t>14.02.012 </t>
  </si>
  <si>
    <t>14.02.013 </t>
  </si>
  <si>
    <t>14.02.014 </t>
  </si>
  <si>
    <t>14.03 </t>
  </si>
  <si>
    <t>14.03.001 </t>
  </si>
  <si>
    <t>14.03.002 </t>
  </si>
  <si>
    <t>14.03.003 </t>
  </si>
  <si>
    <t>14.03.004 </t>
  </si>
  <si>
    <t>14.03.005 </t>
  </si>
  <si>
    <t>14.04 </t>
  </si>
  <si>
    <t>14.04.001 </t>
  </si>
  <si>
    <t>14.04.002 </t>
  </si>
  <si>
    <t>14.04.003 </t>
  </si>
  <si>
    <t>14.05 </t>
  </si>
  <si>
    <t>14.05.001 </t>
  </si>
  <si>
    <t>14.05.002 </t>
  </si>
  <si>
    <t>14.05.003 </t>
  </si>
  <si>
    <t>14.06 </t>
  </si>
  <si>
    <t>14.06.001 </t>
  </si>
  <si>
    <t>14.06.002 </t>
  </si>
  <si>
    <t>14.06.003 </t>
  </si>
  <si>
    <t>14.06.004 </t>
  </si>
  <si>
    <t>14.06.005 </t>
  </si>
  <si>
    <t>14.06.006 </t>
  </si>
  <si>
    <t>14.06.007 </t>
  </si>
  <si>
    <t>14.06.008 </t>
  </si>
  <si>
    <t>PARADA DE ÔNIBUS 14 - REDUZIDO - ROD. JOÃO BEBE ÁGUA (SITIO PESSOA UMBAUBA) - SENTIDO SEDE</t>
  </si>
  <si>
    <t>15.01 </t>
  </si>
  <si>
    <t>15.01.001 </t>
  </si>
  <si>
    <t>15.01.002 </t>
  </si>
  <si>
    <t>15.02 </t>
  </si>
  <si>
    <t>15.02.001 </t>
  </si>
  <si>
    <t>15.02.002 </t>
  </si>
  <si>
    <t>15.02.003 </t>
  </si>
  <si>
    <t>15.02.004 </t>
  </si>
  <si>
    <t>15.02.005 </t>
  </si>
  <si>
    <t>15.02.006 </t>
  </si>
  <si>
    <t>15.02.007 </t>
  </si>
  <si>
    <t>15.02.008 </t>
  </si>
  <si>
    <t>15.02.009 </t>
  </si>
  <si>
    <t>15.02.010 </t>
  </si>
  <si>
    <t>15.02.011 </t>
  </si>
  <si>
    <t>15.02.012 </t>
  </si>
  <si>
    <t>15.02.013 </t>
  </si>
  <si>
    <t>15.02.014 </t>
  </si>
  <si>
    <t>15.03 </t>
  </si>
  <si>
    <t>15.03.001 </t>
  </si>
  <si>
    <t>15.03.002 </t>
  </si>
  <si>
    <t>15.03.003 </t>
  </si>
  <si>
    <t>15.03.004 </t>
  </si>
  <si>
    <t>15.03.005 </t>
  </si>
  <si>
    <t>15.03.006 </t>
  </si>
  <si>
    <t>15.04 </t>
  </si>
  <si>
    <t>15.04.001 </t>
  </si>
  <si>
    <t>15.04.002 </t>
  </si>
  <si>
    <t>15.04.003 </t>
  </si>
  <si>
    <t>15.05 </t>
  </si>
  <si>
    <t>15.05.001 </t>
  </si>
  <si>
    <t>15.05.002 </t>
  </si>
  <si>
    <t>15.05.003 </t>
  </si>
  <si>
    <t>15.06 </t>
  </si>
  <si>
    <t>15.06.001 </t>
  </si>
  <si>
    <t>15.06.002 </t>
  </si>
  <si>
    <t>15.06.003 </t>
  </si>
  <si>
    <t>15.06.004 </t>
  </si>
  <si>
    <t>15.06.005 </t>
  </si>
  <si>
    <t>15.06.006 </t>
  </si>
  <si>
    <t>15.06.007 </t>
  </si>
  <si>
    <t>15.06.008 </t>
  </si>
  <si>
    <t>PARADA DE ÔNIBUS 15 - REDUZIDO - ROD. JOÃO BEBE ÁGUA (LOT. SÃO JOÃO) - SENTIDO EDUARDO GOMES</t>
  </si>
  <si>
    <t>16.01 </t>
  </si>
  <si>
    <t>16.01.001 </t>
  </si>
  <si>
    <t>16.01.002 </t>
  </si>
  <si>
    <t>16.01.003 </t>
  </si>
  <si>
    <t>16.02 </t>
  </si>
  <si>
    <t>16.02.001 </t>
  </si>
  <si>
    <t>16.02.002 </t>
  </si>
  <si>
    <t>16.02.003 </t>
  </si>
  <si>
    <t>16.02.004 </t>
  </si>
  <si>
    <t>16.02.005 </t>
  </si>
  <si>
    <t>16.02.006 </t>
  </si>
  <si>
    <t>16.02.007 </t>
  </si>
  <si>
    <t>16.02.008 </t>
  </si>
  <si>
    <t>16.02.009 </t>
  </si>
  <si>
    <t>16.02.010 </t>
  </si>
  <si>
    <t>16.02.011 </t>
  </si>
  <si>
    <t>16.02.012 </t>
  </si>
  <si>
    <t>16.02.013 </t>
  </si>
  <si>
    <t>16.02.014 </t>
  </si>
  <si>
    <t>16.03 </t>
  </si>
  <si>
    <t>16.03.001 </t>
  </si>
  <si>
    <t>16.03.002 </t>
  </si>
  <si>
    <t>16.03.003 </t>
  </si>
  <si>
    <t>16.03.004 </t>
  </si>
  <si>
    <t>16.03.005 </t>
  </si>
  <si>
    <t>16.03.006 </t>
  </si>
  <si>
    <t>16.04 </t>
  </si>
  <si>
    <t>16.04.001 </t>
  </si>
  <si>
    <t>16.04.002 </t>
  </si>
  <si>
    <t>16.04.003 </t>
  </si>
  <si>
    <t>16.05 </t>
  </si>
  <si>
    <t>16.05.001 </t>
  </si>
  <si>
    <t>16.05.002 </t>
  </si>
  <si>
    <t>16.05.003 </t>
  </si>
  <si>
    <t>16.06 </t>
  </si>
  <si>
    <t>16.06.001 </t>
  </si>
  <si>
    <t>16.06.002 </t>
  </si>
  <si>
    <t>16.06.003 </t>
  </si>
  <si>
    <t>16.06.004 </t>
  </si>
  <si>
    <t>16.06.005 </t>
  </si>
  <si>
    <t>16.06.006 </t>
  </si>
  <si>
    <t>16.06.007 </t>
  </si>
  <si>
    <t>16.06.008 </t>
  </si>
  <si>
    <t>PARADA DE ÔNIBUS 16 -  REDUZIDO - ROD. JOÃO BEBE ÁGUA (LOT. SÃO JOÃO) - SENTIDO SEDE</t>
  </si>
  <si>
    <t>17.01 </t>
  </si>
  <si>
    <t>17.01.001 </t>
  </si>
  <si>
    <t>17.01.002 </t>
  </si>
  <si>
    <t>17.02 </t>
  </si>
  <si>
    <t>17.02.001 </t>
  </si>
  <si>
    <t>17.02.002 </t>
  </si>
  <si>
    <t>17.02.003 </t>
  </si>
  <si>
    <t>17.02.004 </t>
  </si>
  <si>
    <t>17.02.005 </t>
  </si>
  <si>
    <t>17.02.006 </t>
  </si>
  <si>
    <t>17.02.007 </t>
  </si>
  <si>
    <t>17.02.008 </t>
  </si>
  <si>
    <t>17.02.009 </t>
  </si>
  <si>
    <t>17.02.010 </t>
  </si>
  <si>
    <t>17.02.011 </t>
  </si>
  <si>
    <t>17.02.012 </t>
  </si>
  <si>
    <t>17.02.013 </t>
  </si>
  <si>
    <t>17.02.014 </t>
  </si>
  <si>
    <t>17.03 </t>
  </si>
  <si>
    <t>17.03.001 </t>
  </si>
  <si>
    <t>17.03.002 </t>
  </si>
  <si>
    <t>17.03.003 </t>
  </si>
  <si>
    <t>17.03.004 </t>
  </si>
  <si>
    <t>17.03.005 </t>
  </si>
  <si>
    <t>17.03.006 </t>
  </si>
  <si>
    <t>17.04 </t>
  </si>
  <si>
    <t>17.04.001 </t>
  </si>
  <si>
    <t>17.04.002 </t>
  </si>
  <si>
    <t>17.04.003 </t>
  </si>
  <si>
    <t>17.05 </t>
  </si>
  <si>
    <t>17.05.001 </t>
  </si>
  <si>
    <t>17.05.002 </t>
  </si>
  <si>
    <t>17.05.003 </t>
  </si>
  <si>
    <t>17.06 </t>
  </si>
  <si>
    <t>17.06.001 </t>
  </si>
  <si>
    <t>17.06.002 </t>
  </si>
  <si>
    <t>17.06.003 </t>
  </si>
  <si>
    <t>17.06.004 </t>
  </si>
  <si>
    <t>17.06.005 </t>
  </si>
  <si>
    <t>17.06.006 </t>
  </si>
  <si>
    <t>17.06.007 </t>
  </si>
  <si>
    <t>17.06.008 </t>
  </si>
  <si>
    <t>PARADA DE ÔNIBUS 17 -  REDUZIDO - LOTEAMENTO JUPIAR (CURVA DA JAQUEIRA)</t>
  </si>
  <si>
    <t>18.01 </t>
  </si>
  <si>
    <t>18.01.001 </t>
  </si>
  <si>
    <t>18.01.002 </t>
  </si>
  <si>
    <t>Aterro de áreas sem aquisição de material, com espalhamento mecânico, sem compactação e sem transporte</t>
  </si>
  <si>
    <t>18.01.003 </t>
  </si>
  <si>
    <t>18.02 </t>
  </si>
  <si>
    <t>18.02.001 </t>
  </si>
  <si>
    <t>18.02.002 </t>
  </si>
  <si>
    <t>18.02.003 </t>
  </si>
  <si>
    <t>18.02.004 </t>
  </si>
  <si>
    <t>18.02.005 </t>
  </si>
  <si>
    <t>18.02.006 </t>
  </si>
  <si>
    <t>18.02.007 </t>
  </si>
  <si>
    <t>18.02.008 </t>
  </si>
  <si>
    <t>18.02.009 </t>
  </si>
  <si>
    <t>18.02.010 </t>
  </si>
  <si>
    <t>18.02.011 </t>
  </si>
  <si>
    <t>18.02.012 </t>
  </si>
  <si>
    <t>18.02.013 </t>
  </si>
  <si>
    <t>18.03 </t>
  </si>
  <si>
    <t>18.03.001 </t>
  </si>
  <si>
    <t>18.03.002 </t>
  </si>
  <si>
    <t>18.03.003 </t>
  </si>
  <si>
    <t>18.03.004 </t>
  </si>
  <si>
    <t>18.03.005 </t>
  </si>
  <si>
    <t>18.03.006 </t>
  </si>
  <si>
    <t>18.04 </t>
  </si>
  <si>
    <t>18.04.001 </t>
  </si>
  <si>
    <t>18.04.002 </t>
  </si>
  <si>
    <t>18.04.003 </t>
  </si>
  <si>
    <t>18.05 </t>
  </si>
  <si>
    <t>ACABAMANENTOS</t>
  </si>
  <si>
    <t>18.05.001 </t>
  </si>
  <si>
    <t>18.05.002 </t>
  </si>
  <si>
    <t>18.05.003 </t>
  </si>
  <si>
    <t>PARADA DE ÔNIBUS 18 - TIPO - AV. PAULO BARRETO DE MENEZES</t>
  </si>
  <si>
    <t>19.01 </t>
  </si>
  <si>
    <t>19.01.001 </t>
  </si>
  <si>
    <t>19.01.002 </t>
  </si>
  <si>
    <t>Aterro com areia fina, compactado mecanicamente, inclusive aquisição em depósito de material, exclusive transporte - Rev.04</t>
  </si>
  <si>
    <t>19.01.003 </t>
  </si>
  <si>
    <t>19.02 </t>
  </si>
  <si>
    <t>19.02.001 </t>
  </si>
  <si>
    <t>19.02.002 </t>
  </si>
  <si>
    <t>19.02.003 </t>
  </si>
  <si>
    <t>19.02.004 </t>
  </si>
  <si>
    <t>19.02.005 </t>
  </si>
  <si>
    <t>19.02.006 </t>
  </si>
  <si>
    <t>19.02.007 </t>
  </si>
  <si>
    <t>19.02.008 </t>
  </si>
  <si>
    <t>19.02.009 </t>
  </si>
  <si>
    <t>19.02.010 </t>
  </si>
  <si>
    <t>19.02.011 </t>
  </si>
  <si>
    <t>19.02.012 </t>
  </si>
  <si>
    <t>19.02.013 </t>
  </si>
  <si>
    <t>19.02.014 </t>
  </si>
  <si>
    <t>19.02.015 </t>
  </si>
  <si>
    <t>19.03 </t>
  </si>
  <si>
    <t>19.03.001 </t>
  </si>
  <si>
    <t>19.03.002 </t>
  </si>
  <si>
    <t>19.03.003 </t>
  </si>
  <si>
    <t>19.03.004 </t>
  </si>
  <si>
    <t>19.03.005 </t>
  </si>
  <si>
    <t>19.03.006 </t>
  </si>
  <si>
    <t>19.04 </t>
  </si>
  <si>
    <t>19.04.001 </t>
  </si>
  <si>
    <t>19.04.002 </t>
  </si>
  <si>
    <t>19.04.003 </t>
  </si>
  <si>
    <t>19.05 </t>
  </si>
  <si>
    <t>19.05.001 </t>
  </si>
  <si>
    <t>19.05.002 </t>
  </si>
  <si>
    <t>19.05.003 </t>
  </si>
  <si>
    <t>PARADA DE ÔNIBUS 19 - TIPO - RUA 24 DE OUTUBRO (LADEIRA DOM JOSÉ VICENTE TÁVORA) - SENTIDO EDUARDO GOMES</t>
  </si>
  <si>
    <t>20.01 </t>
  </si>
  <si>
    <t>20.01.001 </t>
  </si>
  <si>
    <t>20.01.002 </t>
  </si>
  <si>
    <t>20.01.003 </t>
  </si>
  <si>
    <t>20.02 </t>
  </si>
  <si>
    <t>20.02.001 </t>
  </si>
  <si>
    <t>20.02.002 </t>
  </si>
  <si>
    <t>20.02.003 </t>
  </si>
  <si>
    <t>20.02.004 </t>
  </si>
  <si>
    <t>20.02.005 </t>
  </si>
  <si>
    <t>20.02.006 </t>
  </si>
  <si>
    <t>20.02.007 </t>
  </si>
  <si>
    <t>20.02.008 </t>
  </si>
  <si>
    <t>20.02.009 </t>
  </si>
  <si>
    <t>20.02.010 </t>
  </si>
  <si>
    <t>20.02.011 </t>
  </si>
  <si>
    <t>20.02.012 </t>
  </si>
  <si>
    <t>20.02.013 </t>
  </si>
  <si>
    <t>Impermeabilizaçao flexível, base acrílica, tipo Igolflex Branco Sika ou similar, p/lajes, calhas, varandas, terraços e coberturas de reservatorios</t>
  </si>
  <si>
    <t>20.03 </t>
  </si>
  <si>
    <t>20.03.001 </t>
  </si>
  <si>
    <t>20.03.002 </t>
  </si>
  <si>
    <t>20.03.003 </t>
  </si>
  <si>
    <t>20.03.004 </t>
  </si>
  <si>
    <t>20.03.005 </t>
  </si>
  <si>
    <t>20.03.006 </t>
  </si>
  <si>
    <t>20.04 </t>
  </si>
  <si>
    <t>20.04.001 </t>
  </si>
  <si>
    <t>20.04.002 </t>
  </si>
  <si>
    <t>20.04.003 </t>
  </si>
  <si>
    <t>20.05 </t>
  </si>
  <si>
    <t>20.05.001 </t>
  </si>
  <si>
    <t>20.05.002 </t>
  </si>
  <si>
    <t>20.05.003 </t>
  </si>
  <si>
    <t>PARADA DE ÔNIBUS 20 - TIPO - RUA 24 DE OUTUBRO (LADEIRA DOM JOSÉ VICENTE TÁVORA) - SENTIDO SEDE</t>
  </si>
  <si>
    <t>21.01 </t>
  </si>
  <si>
    <t>21.01.001 </t>
  </si>
  <si>
    <t>21.01.002 </t>
  </si>
  <si>
    <t>21.02 </t>
  </si>
  <si>
    <t>21.02.001 </t>
  </si>
  <si>
    <t>21.02.002 </t>
  </si>
  <si>
    <t>21.02.003 </t>
  </si>
  <si>
    <t>21.02.004 </t>
  </si>
  <si>
    <t>21.02.005 </t>
  </si>
  <si>
    <t>21.02.006 </t>
  </si>
  <si>
    <t>21.02.007 </t>
  </si>
  <si>
    <t>21.02.008 </t>
  </si>
  <si>
    <t>21.02.009 </t>
  </si>
  <si>
    <t>21.02.010 </t>
  </si>
  <si>
    <t>21.02.011 </t>
  </si>
  <si>
    <t>21.02.012 </t>
  </si>
  <si>
    <t>21.02.013 </t>
  </si>
  <si>
    <t>21.03 </t>
  </si>
  <si>
    <t>21.03.001 </t>
  </si>
  <si>
    <t>21.03.002 </t>
  </si>
  <si>
    <t>21.03.003 </t>
  </si>
  <si>
    <t>21.03.004 </t>
  </si>
  <si>
    <t>21.03.005 </t>
  </si>
  <si>
    <t>21.03.006 </t>
  </si>
  <si>
    <t>21.04 </t>
  </si>
  <si>
    <t>21.04.001 </t>
  </si>
  <si>
    <t>21.04.002 </t>
  </si>
  <si>
    <t>21.04.003 </t>
  </si>
  <si>
    <t>21.05 </t>
  </si>
  <si>
    <t>21.05.001 </t>
  </si>
  <si>
    <t>21.05.002 </t>
  </si>
  <si>
    <t>21.05.003 </t>
  </si>
  <si>
    <t>21.05.004 </t>
  </si>
  <si>
    <t>21.05.005 </t>
  </si>
  <si>
    <t>21.05.006 </t>
  </si>
  <si>
    <t>PARADA DE ÔNIBUS 21 - REDUZIDO - AV. 03 DE MARÇO - (EM FRENTE A CHÁCARA RECANTO DO CACAU)</t>
  </si>
  <si>
    <t>22.01 </t>
  </si>
  <si>
    <t>22.01.001 </t>
  </si>
  <si>
    <t>22.01.002 </t>
  </si>
  <si>
    <t>22.01.003 </t>
  </si>
  <si>
    <t>22.02 </t>
  </si>
  <si>
    <t>22.02.001 </t>
  </si>
  <si>
    <t>22.02.002 </t>
  </si>
  <si>
    <t>22.02.003 </t>
  </si>
  <si>
    <t>22.02.004 </t>
  </si>
  <si>
    <t>22.02.005 </t>
  </si>
  <si>
    <t>22.02.006 </t>
  </si>
  <si>
    <t>22.02.007 </t>
  </si>
  <si>
    <t>22.02.008 </t>
  </si>
  <si>
    <t>22.02.009 </t>
  </si>
  <si>
    <t>22.02.010 </t>
  </si>
  <si>
    <t>22.02.011 </t>
  </si>
  <si>
    <t>22.02.012 </t>
  </si>
  <si>
    <t>22.02.013 </t>
  </si>
  <si>
    <t>22.02.014 </t>
  </si>
  <si>
    <t>22.03 </t>
  </si>
  <si>
    <t>22.03.001 </t>
  </si>
  <si>
    <t>22.03.002 </t>
  </si>
  <si>
    <t>22.03.003 </t>
  </si>
  <si>
    <t>Rampa padrão para acesso de deficientes a passeio público, em concreto simples Fck=25MPa, desempolada, com pintura indicativa em novacor, 02 demãos</t>
  </si>
  <si>
    <t>22.03.004 </t>
  </si>
  <si>
    <t>22.03.005 </t>
  </si>
  <si>
    <t>22.04 </t>
  </si>
  <si>
    <t>22.04.001 </t>
  </si>
  <si>
    <t>22.04.002 </t>
  </si>
  <si>
    <t>22.04.003 </t>
  </si>
  <si>
    <t>22.05 </t>
  </si>
  <si>
    <t>22.05.001 </t>
  </si>
  <si>
    <t>22.05.002 </t>
  </si>
  <si>
    <t>22.05.003 </t>
  </si>
  <si>
    <t>PARADA DE ÔNIBUS 22 - REDUZIDO - AV. 03 DE MARÇO - (CANTEIRO - SENTIDO SEDE)</t>
  </si>
  <si>
    <t>23.01 </t>
  </si>
  <si>
    <t>23.01.001 </t>
  </si>
  <si>
    <t>23.01.002 </t>
  </si>
  <si>
    <t>23.02 </t>
  </si>
  <si>
    <t>23.02.001 </t>
  </si>
  <si>
    <t>23.02.002 </t>
  </si>
  <si>
    <t>23.02.003 </t>
  </si>
  <si>
    <t>23.02.004 </t>
  </si>
  <si>
    <t>23.02.005 </t>
  </si>
  <si>
    <t>23.02.006 </t>
  </si>
  <si>
    <t>23.02.007 </t>
  </si>
  <si>
    <t>23.02.008 </t>
  </si>
  <si>
    <t>23.02.009 </t>
  </si>
  <si>
    <t>23.02.010 </t>
  </si>
  <si>
    <t>23.02.011 </t>
  </si>
  <si>
    <t>23.02.012 </t>
  </si>
  <si>
    <t>23.02.013 </t>
  </si>
  <si>
    <t>23.02.014 </t>
  </si>
  <si>
    <t>23.03 </t>
  </si>
  <si>
    <t>23.03.001 </t>
  </si>
  <si>
    <t>23.03.002 </t>
  </si>
  <si>
    <t>23.03.003 </t>
  </si>
  <si>
    <t>23.03.004 </t>
  </si>
  <si>
    <t>23.03.005 </t>
  </si>
  <si>
    <t>23.03.006 </t>
  </si>
  <si>
    <t>23.04 </t>
  </si>
  <si>
    <t>23.04.001 </t>
  </si>
  <si>
    <t>23.04.002 </t>
  </si>
  <si>
    <t>23.04.003 </t>
  </si>
  <si>
    <t>23.05 </t>
  </si>
  <si>
    <t>23.05.001 </t>
  </si>
  <si>
    <t>23.05.002 </t>
  </si>
  <si>
    <t>23.05.003 </t>
  </si>
  <si>
    <t>PARADA DE ONIBUS 23 -TIPO - RUA 24 DE OUTUBRO - PÇ DA BÍBLIA</t>
  </si>
  <si>
    <t>24.01 </t>
  </si>
  <si>
    <t>24.01.001 </t>
  </si>
  <si>
    <t>24.01.002 </t>
  </si>
  <si>
    <t>24.01.003 </t>
  </si>
  <si>
    <t>24.02 </t>
  </si>
  <si>
    <t>24.02.001 </t>
  </si>
  <si>
    <t>24.02.002 </t>
  </si>
  <si>
    <t>24.02.003 </t>
  </si>
  <si>
    <t>24.02.004 </t>
  </si>
  <si>
    <t>24.02.005 </t>
  </si>
  <si>
    <t>24.02.006 </t>
  </si>
  <si>
    <t>24.02.007 </t>
  </si>
  <si>
    <t>24.02.008 </t>
  </si>
  <si>
    <t>24.02.009 </t>
  </si>
  <si>
    <t>24.02.010 </t>
  </si>
  <si>
    <t>24.02.011 </t>
  </si>
  <si>
    <t>24.02.012 </t>
  </si>
  <si>
    <t>24.02.013 </t>
  </si>
  <si>
    <t>24.02.014 </t>
  </si>
  <si>
    <t>24.03 </t>
  </si>
  <si>
    <t>24.03.001 </t>
  </si>
  <si>
    <t>24.03.002 </t>
  </si>
  <si>
    <t>24.03.003 </t>
  </si>
  <si>
    <t>24.03.004 </t>
  </si>
  <si>
    <t>24.03.005 </t>
  </si>
  <si>
    <t>24.03.006 </t>
  </si>
  <si>
    <t>24.04 </t>
  </si>
  <si>
    <t>24.04.001 </t>
  </si>
  <si>
    <t>24.04.002 </t>
  </si>
  <si>
    <t>24.04.003 </t>
  </si>
  <si>
    <t>24.04.004 </t>
  </si>
  <si>
    <t>24.05 </t>
  </si>
  <si>
    <t>24.05.001 </t>
  </si>
  <si>
    <t>24.05.002 </t>
  </si>
  <si>
    <t>24.05.003 </t>
  </si>
  <si>
    <t>24.05.004 </t>
  </si>
  <si>
    <t>24.05.005 </t>
  </si>
  <si>
    <t>PARADA DE ONIBUS 24 - DUPLO - ROD. JOÃO BEBE ÁGUA - UFS</t>
  </si>
  <si>
    <t>25.01 </t>
  </si>
  <si>
    <t>25.01.001 </t>
  </si>
  <si>
    <t>25.01.002 </t>
  </si>
  <si>
    <t>25.01.003 </t>
  </si>
  <si>
    <t>25.02 </t>
  </si>
  <si>
    <t>25.02.001 </t>
  </si>
  <si>
    <t>25.02.002 </t>
  </si>
  <si>
    <t>25.02.003 </t>
  </si>
  <si>
    <t>25.02.004 </t>
  </si>
  <si>
    <t>25.02.005 </t>
  </si>
  <si>
    <t>25.02.006 </t>
  </si>
  <si>
    <t>25.02.007 </t>
  </si>
  <si>
    <t>25.02.008 </t>
  </si>
  <si>
    <t>25.02.009 </t>
  </si>
  <si>
    <t>25.02.010 </t>
  </si>
  <si>
    <t>25.02.011 </t>
  </si>
  <si>
    <t>25.02.012 </t>
  </si>
  <si>
    <t>25.02.013 </t>
  </si>
  <si>
    <t>25.03 </t>
  </si>
  <si>
    <t>25.03.001 </t>
  </si>
  <si>
    <t>25.03.002 </t>
  </si>
  <si>
    <t>25.03.003 </t>
  </si>
  <si>
    <t>25.03.004 </t>
  </si>
  <si>
    <t>25.03.005 </t>
  </si>
  <si>
    <t>25.03.006 </t>
  </si>
  <si>
    <t>25.04 </t>
  </si>
  <si>
    <t>25.04.001 </t>
  </si>
  <si>
    <t>25.04.002 </t>
  </si>
  <si>
    <t>25.04.003 </t>
  </si>
  <si>
    <t>25.04.004 </t>
  </si>
  <si>
    <t>25.05 </t>
  </si>
  <si>
    <t>25.05.001 </t>
  </si>
  <si>
    <t>Madeiramento em massaranduba/madeira de lei, peça serrada 5cm x 9cm com abertura de encaixes</t>
  </si>
  <si>
    <t>25.05.002 </t>
  </si>
  <si>
    <t>25.05.003 </t>
  </si>
  <si>
    <t>25.05.004 </t>
  </si>
  <si>
    <t>25.05.005 </t>
  </si>
  <si>
    <t>TOTAL DO ORÇAMENTO</t>
  </si>
  <si>
    <t>Quantidades</t>
  </si>
  <si>
    <t>Acumulada Anterior</t>
  </si>
  <si>
    <t>Do Período</t>
  </si>
  <si>
    <t>Acumulada até o Período</t>
  </si>
  <si>
    <t>Saldo a medir</t>
  </si>
  <si>
    <t>% Medido</t>
  </si>
  <si>
    <t>Acumulado Anterior</t>
  </si>
  <si>
    <t>Acumulado até o Período</t>
  </si>
  <si>
    <t>TOTAL</t>
  </si>
  <si>
    <t>BOLETIM DE MEDIÇÃO</t>
  </si>
  <si>
    <t>COMP</t>
  </si>
  <si>
    <t>LARG</t>
  </si>
  <si>
    <t>ÁREA</t>
  </si>
  <si>
    <t>PROF</t>
  </si>
  <si>
    <t>VOLUME</t>
  </si>
  <si>
    <t>QTD</t>
  </si>
  <si>
    <t xml:space="preserve">FUNDAÇÕES </t>
  </si>
  <si>
    <t>EMP</t>
  </si>
  <si>
    <t>VOL</t>
  </si>
  <si>
    <t>DENS</t>
  </si>
  <si>
    <t>DENS 1,5T/M³</t>
  </si>
  <si>
    <t>DMT</t>
  </si>
  <si>
    <t>TKM</t>
  </si>
  <si>
    <t>REPT</t>
  </si>
  <si>
    <t>SAPATAS</t>
  </si>
  <si>
    <t>PILARES</t>
  </si>
  <si>
    <t>ALTURA</t>
  </si>
  <si>
    <t>COMP. PILARES</t>
  </si>
  <si>
    <t>BANCO</t>
  </si>
  <si>
    <t>LAJE</t>
  </si>
  <si>
    <t>VIGA SUPERIOR</t>
  </si>
  <si>
    <t>N8</t>
  </si>
  <si>
    <t>N9</t>
  </si>
  <si>
    <t>N19</t>
  </si>
  <si>
    <t xml:space="preserve">N1 </t>
  </si>
  <si>
    <t>N2</t>
  </si>
  <si>
    <t>POS</t>
  </si>
  <si>
    <t>BIT</t>
  </si>
  <si>
    <t>PESO</t>
  </si>
  <si>
    <t>BANCOS</t>
  </si>
  <si>
    <t>N14</t>
  </si>
  <si>
    <t>N13</t>
  </si>
  <si>
    <t>N10</t>
  </si>
  <si>
    <t>N16</t>
  </si>
  <si>
    <t>DUPLO</t>
  </si>
  <si>
    <t>SIMPLES</t>
  </si>
  <si>
    <t>VIGA SUP</t>
  </si>
  <si>
    <t>N18</t>
  </si>
  <si>
    <t>N17</t>
  </si>
  <si>
    <t>N7</t>
  </si>
  <si>
    <t>N22</t>
  </si>
  <si>
    <t>N11</t>
  </si>
  <si>
    <t>N12</t>
  </si>
  <si>
    <t>N6</t>
  </si>
  <si>
    <t>N15</t>
  </si>
  <si>
    <t>N21</t>
  </si>
  <si>
    <t>N3</t>
  </si>
  <si>
    <t>5.0</t>
  </si>
  <si>
    <t>N4</t>
  </si>
  <si>
    <t>N5</t>
  </si>
  <si>
    <t>N20</t>
  </si>
  <si>
    <t>PESO KG</t>
  </si>
  <si>
    <t>FORMA</t>
  </si>
  <si>
    <t xml:space="preserve">ALTURA </t>
  </si>
  <si>
    <t xml:space="preserve">ÁREA </t>
  </si>
  <si>
    <t>RELATÓRIO FOTOGRÁFICO</t>
  </si>
  <si>
    <t xml:space="preserve">ORDEM DE SERVIÇO Nº: </t>
  </si>
  <si>
    <t>ATESTAMOS QUE OS SERVIÇOS CONSTANTES NESTE BM</t>
  </si>
  <si>
    <t>APROVADO PARA PAGAMENTO</t>
  </si>
  <si>
    <t>FORAM RECEBIDOS POR NÓS EM PERFEITA ORDEM.</t>
  </si>
  <si>
    <t xml:space="preserve">DATA: </t>
  </si>
  <si>
    <t xml:space="preserve"> </t>
  </si>
  <si>
    <t>_______________________________________________________________</t>
  </si>
  <si>
    <t xml:space="preserve">BESSA CONSTRUÇÕES E EMPREENDIMENTOS EIRELI </t>
  </si>
  <si>
    <t>Engº Civil</t>
  </si>
  <si>
    <t xml:space="preserve">MEMORIAL DE CÁLCULO </t>
  </si>
  <si>
    <t>LARGURA</t>
  </si>
  <si>
    <t>MOBILIZAÇÃO</t>
  </si>
  <si>
    <t>RPT</t>
  </si>
  <si>
    <t>CONTRATO N° 34/2023</t>
  </si>
  <si>
    <t>COIMBRA SERVIÇOS E CONSTRUÇÕES</t>
  </si>
  <si>
    <t>DIÁRIO DE OBRA</t>
  </si>
  <si>
    <r>
      <t xml:space="preserve"> </t>
    </r>
    <r>
      <rPr>
        <b/>
        <sz val="10"/>
        <rFont val="Arial"/>
        <family val="2"/>
      </rPr>
      <t>PREFEITURA MUNICIPAL DE SÃO CRISTOVÃO/SE</t>
    </r>
  </si>
  <si>
    <t>COIMBRA SERVIÇOS E CONSTRUÇÕES - EPP</t>
  </si>
  <si>
    <t xml:space="preserve">Contrato:      20/2023        </t>
  </si>
  <si>
    <t xml:space="preserve">Data: </t>
  </si>
  <si>
    <t>Página:</t>
  </si>
  <si>
    <t>Empreendimento: 000213 - Pórtico de entrada do município de São Cristóvão</t>
  </si>
  <si>
    <t>Tempo</t>
  </si>
  <si>
    <t>Sol</t>
  </si>
  <si>
    <t>Nublado</t>
  </si>
  <si>
    <t>Chuva</t>
  </si>
  <si>
    <t>Manhã</t>
  </si>
  <si>
    <t>x</t>
  </si>
  <si>
    <t>Tarde</t>
  </si>
  <si>
    <t>Equipam.</t>
  </si>
  <si>
    <t>Pessoal</t>
  </si>
  <si>
    <t>Descrição</t>
  </si>
  <si>
    <t>Quant.</t>
  </si>
  <si>
    <t>Engenheiro</t>
  </si>
  <si>
    <t>Almoxarife/Apontador</t>
  </si>
  <si>
    <t>Mestre de Obras/ Encarregado</t>
  </si>
  <si>
    <t>Bombeiro</t>
  </si>
  <si>
    <t>Carpinteiro</t>
  </si>
  <si>
    <t>Eletricista</t>
  </si>
  <si>
    <t>Pedreiro/Calceteiro</t>
  </si>
  <si>
    <t>Pintor</t>
  </si>
  <si>
    <t>Armador</t>
  </si>
  <si>
    <t>Vidraceiro</t>
  </si>
  <si>
    <t>Servente</t>
  </si>
  <si>
    <t>Gesseiro</t>
  </si>
  <si>
    <t>Serviços</t>
  </si>
  <si>
    <t>Observação</t>
  </si>
  <si>
    <t xml:space="preserve"> Fiscalização:</t>
  </si>
  <si>
    <t>Contratada:</t>
  </si>
  <si>
    <t>PREFEITURA MUNICIPAL DE SÃO CRISTOVÃO/SE</t>
  </si>
  <si>
    <t>Demolição de revestimento cerâmico ou azulejo</t>
  </si>
  <si>
    <t>Carga mecânica de material de 1ª categoria</t>
  </si>
  <si>
    <t>Transporte comercial com caminhão basculante de 10m³</t>
  </si>
  <si>
    <t>Chapisco em parede com argamassa traço t2 - 1:3  (cimento / areia / adesivo bianco)</t>
  </si>
  <si>
    <t>Regularização de reboco interno, de parede, com argamassa traço t6 - 1:2:10</t>
  </si>
  <si>
    <t>Piso em concreto simples desempolado, fck = 15 MPa, e = 7 cm</t>
  </si>
  <si>
    <t>Madeiramento em massaranduba/madeira de lei</t>
  </si>
  <si>
    <t>Telhamento com telha cerâmica tipo canal, vermelha</t>
  </si>
  <si>
    <t>Cumeeira para telha canal plan, inclusive emassamento</t>
  </si>
  <si>
    <t>Modelagem e execução de formas dos elementos decorativos</t>
  </si>
  <si>
    <t>Pintura para interiores, sobre paredes, com lixamento</t>
  </si>
  <si>
    <t>Emassamento de beiral de telha ceramica</t>
  </si>
  <si>
    <t>Locação de construção</t>
  </si>
  <si>
    <t>Escavação manual de vala</t>
  </si>
  <si>
    <t>Carga manual</t>
  </si>
  <si>
    <t>Transporte local com caminhão</t>
  </si>
  <si>
    <t>Lastro de concreto magro</t>
  </si>
  <si>
    <t>Aço CA - 50 Ø 6,3 a 12,5mm, inclusive corte, dobragem, montagem</t>
  </si>
  <si>
    <t>Aço CA - 60 Ø 4,2 a 9,5mm, inclusive corte, dobragem, montagem</t>
  </si>
  <si>
    <t>Forma metálica para estruturas</t>
  </si>
  <si>
    <t>PARADA DE ONIBUS 01 - RUA G - EDUARDO GOMES</t>
  </si>
  <si>
    <t>Concreto simples usinado fck=30mpa</t>
  </si>
  <si>
    <t>PARADA DE ÔNIBUS 02 - RODOVIA JOÃO BEBE ÁGUA</t>
  </si>
  <si>
    <t xml:space="preserve">Limpeza manual de vegetação </t>
  </si>
  <si>
    <t xml:space="preserve">Forma metálica para estruturas </t>
  </si>
  <si>
    <t>Reaterro manual de valas ou áreas</t>
  </si>
  <si>
    <t>Reaterro manual de valas ou área</t>
  </si>
  <si>
    <t>PARADA DE ÔNIBUS 04 - ROD. JOÃO BEBE ÁGUA (3D METALÚRGICA)</t>
  </si>
  <si>
    <t>Locação de construção de edificação</t>
  </si>
  <si>
    <t>Transporte local com caminhão basculante</t>
  </si>
  <si>
    <t>Lastro de concreto magro,</t>
  </si>
  <si>
    <t>Reaterro manual de valas</t>
  </si>
  <si>
    <t>PARADA DE ÔNIBUS 05 - ROD. JOÃO BEBE ÁGUA (ENTRADA DA CABRITA)</t>
  </si>
  <si>
    <t>Limpeza manual de vegetação</t>
  </si>
  <si>
    <t>Carga manual de material</t>
  </si>
  <si>
    <t xml:space="preserve">Transporte local com caminhão basculante </t>
  </si>
  <si>
    <t xml:space="preserve">Reaterro manual de valas </t>
  </si>
  <si>
    <t xml:space="preserve">PARADA DE ÔNIBUS 09 - ROD. JOÃO BEBE ÁGUA (ENTRADA ÁGUA MINERAL SC) </t>
  </si>
  <si>
    <t>Carga manual de materia</t>
  </si>
  <si>
    <t xml:space="preserve">PARADA DE ÔNIBUS 10 - ROD. JOÃO BEBE ÁGUA (ENTRADA ÁGUA MINERAL SC) </t>
  </si>
  <si>
    <t>PARADA DE ÔNIBUS 19 - RUA 24 DE OUTUBRO (LADEIRA DOM JOSÉ VICENTE TÁVORA)</t>
  </si>
  <si>
    <t>Limpeza manual de terreno</t>
  </si>
  <si>
    <t>PARADA DE ONIBUS 23 - RUA 24 DE OUTUBRO - PÇ DA BÍBLIA</t>
  </si>
  <si>
    <t xml:space="preserve">Contrato: 34/2023        </t>
  </si>
  <si>
    <t>unidades</t>
  </si>
  <si>
    <t>100% DA MONTAGEM</t>
  </si>
  <si>
    <t>DESC</t>
  </si>
  <si>
    <t>med 01</t>
  </si>
  <si>
    <t>med 02</t>
  </si>
  <si>
    <t>MED 01</t>
  </si>
  <si>
    <t>MED 02</t>
  </si>
  <si>
    <t>VIG SUP</t>
  </si>
  <si>
    <t xml:space="preserve">100% DA MONTAGEM DAS FORMAS </t>
  </si>
  <si>
    <t xml:space="preserve">MONTAGEM DE 100% DA ESTRUTURA </t>
  </si>
  <si>
    <t>B.M.Nº:  02</t>
  </si>
  <si>
    <t>Colocar fotos dos serviços execuatdos, como impermabilização, pintura e rampas</t>
  </si>
  <si>
    <t>desmp</t>
  </si>
  <si>
    <t>Período: 01/12/2023 a 17/04/2024</t>
  </si>
  <si>
    <t>DATA: 17/04/2024</t>
  </si>
  <si>
    <t xml:space="preserve"> ABRIGO 05 - ENTRADA DA CABRITA</t>
  </si>
  <si>
    <t>ABRIGO 23 - PRAÇA DA BIBLIA</t>
  </si>
  <si>
    <t>ABRIGO 02 - POSTO BR - SANTA MARIA</t>
  </si>
  <si>
    <t xml:space="preserve">ABRIGO 04 - 3D METALURGICA </t>
  </si>
  <si>
    <t>ABRIGO 01 - RUA G - EDUARDO GOMES</t>
  </si>
  <si>
    <t>ABRIGO 09 - ENTRADA DA ÁGUA MINERAL SC</t>
  </si>
  <si>
    <t>ABRIGO 10 - ENTRADA DA ÁGUA MINERAL SC</t>
  </si>
  <si>
    <t>ABRIGO 08 - GRANJA ASA BRANCA</t>
  </si>
  <si>
    <t>ABRIGO 07 - GRANJA ASA BRANCA</t>
  </si>
  <si>
    <t>LARG/ALT</t>
  </si>
  <si>
    <t>ALT</t>
  </si>
  <si>
    <t xml:space="preserve">13% DE PROGRESSO DA OBRA </t>
  </si>
  <si>
    <t xml:space="preserve">23% DE PROGRESSO DA OBRA </t>
  </si>
  <si>
    <t>Aço CA - 50 Ø 6,3 a 12,5mm - VIGAS / LAJE / BANCOS</t>
  </si>
  <si>
    <t>Montagem de formas</t>
  </si>
  <si>
    <t xml:space="preserve">Concretage de pilares, vigas superiores </t>
  </si>
  <si>
    <t xml:space="preserve">Regularização de base para piso </t>
  </si>
  <si>
    <t>Piso em concreto simples desempolado, fck = 21 MPa, e = 10 cm</t>
  </si>
  <si>
    <t>Concreto de vigas/Laje/Bancos</t>
  </si>
  <si>
    <t>Piso tátil direcional e/ou alerta, de concreto, colorido</t>
  </si>
  <si>
    <t>Pinturas - abrigos/pisos</t>
  </si>
  <si>
    <t>Acabamentos - pinturas de abrigos/pisos</t>
  </si>
  <si>
    <t>Aplicação de piso tátil</t>
  </si>
  <si>
    <t>aplicação de piso tátil</t>
  </si>
  <si>
    <t>Pavimentação em concreto</t>
  </si>
  <si>
    <t xml:space="preserve">pinturas e acabamentos </t>
  </si>
  <si>
    <t>Execução de acabamentos - piso e pinturas</t>
  </si>
  <si>
    <t>Construção de rampa pra deficiente</t>
  </si>
  <si>
    <t xml:space="preserve">Execução de acabamentos - demarcação de vaga de cadeirante </t>
  </si>
  <si>
    <t>Concretagem de pilares/vigas/lajes</t>
  </si>
  <si>
    <t>Execução de pavimentação em concreto 21 Mpa</t>
  </si>
  <si>
    <t xml:space="preserve">Demarcação de vaga de cadeirante </t>
  </si>
  <si>
    <t xml:space="preserve">Rampa padrão para acesso de deficientes </t>
  </si>
  <si>
    <t>PARADA DE ÔNIBUS 08 - REDUZIDO - ROD. JOÃO BEBE ÁGUA (GRANJA ASA BRANCA)</t>
  </si>
  <si>
    <t xml:space="preserve">Limpeza manual </t>
  </si>
  <si>
    <t xml:space="preserve">Locação de construção de edificação </t>
  </si>
  <si>
    <t>PARADA DE ÔNIBUS 10 -  REDUZIDO - ROD. JOÃO BEBE ÁGUA (ENTRADA ÁGUA MINERAL 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</si>
</sst>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.##000##"/>
    <numFmt numFmtId="165" formatCode="##.##000"/>
    <numFmt numFmtId="166" formatCode="_-* #,##0.000_-;\-* #,##0.000_-;_-* &quot;-&quot;??_-;_-@_-"/>
    <numFmt numFmtId="167" formatCode="_-* #,##0.000_-;\-* #,##0.000_-;_-* &quot;-&quot;???_-;_-@_-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B050"/>
      <name val="Arial"/>
      <family val="2"/>
    </font>
    <font>
      <b/>
      <sz val="9"/>
      <name val="Arial"/>
      <family val="2"/>
    </font>
    <font>
      <b/>
      <sz val="9"/>
      <color rgb="FF00B05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4"/>
      <name val="Arial"/>
      <family val="2"/>
    </font>
    <font>
      <b/>
      <sz val="9"/>
      <color theme="4"/>
      <name val="Arial"/>
      <family val="2"/>
    </font>
    <font>
      <sz val="10"/>
      <color theme="4"/>
      <name val="Arial"/>
      <family val="2"/>
    </font>
    <font>
      <sz val="9"/>
      <color theme="4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6"/>
      <color rgb="FFFF0000"/>
      <name val="Arial"/>
      <family val="2"/>
    </font>
    <font>
      <sz val="11"/>
      <color rgb="FF00B05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44" fontId="3" fillId="0" borderId="0" applyFont="0" applyFill="0" applyBorder="0" applyAlignment="0" applyProtection="0"/>
  </cellStyleXfs>
  <cellXfs count="62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43" fontId="0" fillId="0" borderId="0" xfId="1" applyFont="1"/>
    <xf numFmtId="166" fontId="0" fillId="0" borderId="0" xfId="1" applyNumberFormat="1" applyFont="1"/>
    <xf numFmtId="43" fontId="0" fillId="4" borderId="0" xfId="1" applyFont="1" applyFill="1"/>
    <xf numFmtId="0" fontId="11" fillId="4" borderId="0" xfId="0" applyFont="1" applyFill="1" applyAlignment="1">
      <alignment vertical="center"/>
    </xf>
    <xf numFmtId="43" fontId="11" fillId="4" borderId="0" xfId="1" applyFont="1" applyFill="1" applyAlignment="1">
      <alignment vertical="center"/>
    </xf>
    <xf numFmtId="166" fontId="11" fillId="4" borderId="0" xfId="1" applyNumberFormat="1" applyFont="1" applyFill="1" applyAlignment="1">
      <alignment vertical="center"/>
    </xf>
    <xf numFmtId="166" fontId="11" fillId="4" borderId="0" xfId="1" applyNumberFormat="1" applyFont="1" applyFill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7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43" fontId="0" fillId="0" borderId="0" xfId="1" applyFont="1" applyFill="1"/>
    <xf numFmtId="43" fontId="0" fillId="0" borderId="0" xfId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166" fontId="0" fillId="0" borderId="0" xfId="1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43" fontId="11" fillId="5" borderId="0" xfId="1" applyFont="1" applyFill="1" applyAlignment="1">
      <alignment horizontal="center" vertical="center"/>
    </xf>
    <xf numFmtId="43" fontId="11" fillId="6" borderId="0" xfId="1" applyFont="1" applyFill="1"/>
    <xf numFmtId="43" fontId="11" fillId="9" borderId="0" xfId="1" applyFont="1" applyFill="1"/>
    <xf numFmtId="43" fontId="2" fillId="0" borderId="1" xfId="1" applyFont="1" applyFill="1" applyBorder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 wrapText="1"/>
    </xf>
    <xf numFmtId="43" fontId="0" fillId="0" borderId="0" xfId="1" applyFont="1" applyFill="1" applyBorder="1"/>
    <xf numFmtId="43" fontId="0" fillId="0" borderId="0" xfId="1" applyFont="1" applyBorder="1"/>
    <xf numFmtId="166" fontId="0" fillId="0" borderId="0" xfId="1" applyNumberFormat="1" applyFont="1" applyBorder="1"/>
    <xf numFmtId="43" fontId="11" fillId="6" borderId="0" xfId="1" applyFont="1" applyFill="1" applyBorder="1"/>
    <xf numFmtId="43" fontId="11" fillId="4" borderId="0" xfId="1" applyFont="1" applyFill="1" applyBorder="1" applyAlignment="1">
      <alignment vertical="center"/>
    </xf>
    <xf numFmtId="166" fontId="11" fillId="4" borderId="0" xfId="1" applyNumberFormat="1" applyFont="1" applyFill="1" applyBorder="1" applyAlignment="1">
      <alignment vertical="center"/>
    </xf>
    <xf numFmtId="43" fontId="1" fillId="0" borderId="0" xfId="1" applyFont="1" applyBorder="1" applyAlignment="1">
      <alignment horizontal="center" vertical="center" wrapText="1"/>
    </xf>
    <xf numFmtId="43" fontId="0" fillId="0" borderId="0" xfId="1" applyFont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43" fontId="11" fillId="9" borderId="0" xfId="1" applyFont="1" applyFill="1" applyBorder="1"/>
    <xf numFmtId="0" fontId="14" fillId="0" borderId="0" xfId="3" applyAlignment="1">
      <alignment vertical="center"/>
    </xf>
    <xf numFmtId="0" fontId="16" fillId="0" borderId="18" xfId="3" applyFont="1" applyBorder="1" applyAlignment="1">
      <alignment horizontal="left" vertical="center"/>
    </xf>
    <xf numFmtId="0" fontId="16" fillId="0" borderId="2" xfId="3" applyFont="1" applyBorder="1" applyAlignment="1">
      <alignment horizontal="left" vertical="center" wrapText="1"/>
    </xf>
    <xf numFmtId="0" fontId="14" fillId="0" borderId="2" xfId="3" applyBorder="1" applyAlignment="1">
      <alignment horizontal="center" vertical="center"/>
    </xf>
    <xf numFmtId="4" fontId="14" fillId="0" borderId="2" xfId="3" applyNumberFormat="1" applyBorder="1" applyAlignment="1">
      <alignment horizontal="right" vertical="center"/>
    </xf>
    <xf numFmtId="4" fontId="16" fillId="0" borderId="2" xfId="3" applyNumberFormat="1" applyFont="1" applyBorder="1" applyAlignment="1">
      <alignment horizontal="right" vertical="center"/>
    </xf>
    <xf numFmtId="0" fontId="14" fillId="0" borderId="19" xfId="3" applyBorder="1" applyAlignment="1">
      <alignment vertical="center"/>
    </xf>
    <xf numFmtId="0" fontId="14" fillId="0" borderId="4" xfId="3" applyBorder="1" applyAlignment="1">
      <alignment vertical="center"/>
    </xf>
    <xf numFmtId="0" fontId="14" fillId="0" borderId="0" xfId="3" applyAlignment="1">
      <alignment horizontal="center" vertical="center"/>
    </xf>
    <xf numFmtId="0" fontId="17" fillId="0" borderId="19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4" fillId="0" borderId="19" xfId="3" applyBorder="1" applyAlignment="1">
      <alignment vertical="center" wrapText="1"/>
    </xf>
    <xf numFmtId="2" fontId="14" fillId="0" borderId="0" xfId="3" applyNumberFormat="1" applyAlignment="1">
      <alignment vertical="center"/>
    </xf>
    <xf numFmtId="0" fontId="14" fillId="0" borderId="5" xfId="3" applyBorder="1" applyAlignment="1">
      <alignment vertical="center" wrapText="1"/>
    </xf>
    <xf numFmtId="0" fontId="14" fillId="0" borderId="18" xfId="3" applyBorder="1" applyAlignment="1">
      <alignment vertical="center"/>
    </xf>
    <xf numFmtId="0" fontId="14" fillId="0" borderId="2" xfId="3" applyBorder="1" applyAlignment="1">
      <alignment vertical="center"/>
    </xf>
    <xf numFmtId="0" fontId="14" fillId="0" borderId="3" xfId="3" applyBorder="1" applyAlignment="1">
      <alignment vertical="center"/>
    </xf>
    <xf numFmtId="4" fontId="14" fillId="0" borderId="18" xfId="3" applyNumberFormat="1" applyBorder="1" applyAlignment="1">
      <alignment vertical="center"/>
    </xf>
    <xf numFmtId="4" fontId="14" fillId="0" borderId="2" xfId="3" applyNumberFormat="1" applyBorder="1" applyAlignment="1">
      <alignment vertical="center"/>
    </xf>
    <xf numFmtId="0" fontId="14" fillId="0" borderId="3" xfId="3" applyBorder="1" applyAlignment="1">
      <alignment horizontal="center" vertical="center"/>
    </xf>
    <xf numFmtId="4" fontId="14" fillId="0" borderId="0" xfId="3" applyNumberFormat="1" applyAlignment="1">
      <alignment vertical="center"/>
    </xf>
    <xf numFmtId="4" fontId="14" fillId="0" borderId="0" xfId="3" applyNumberFormat="1" applyAlignment="1">
      <alignment horizontal="right" vertical="center"/>
    </xf>
    <xf numFmtId="4" fontId="14" fillId="0" borderId="19" xfId="3" applyNumberFormat="1" applyBorder="1" applyAlignment="1">
      <alignment vertical="center"/>
    </xf>
    <xf numFmtId="0" fontId="14" fillId="0" borderId="0" xfId="3" applyAlignment="1">
      <alignment horizontal="center" vertical="center" wrapText="1"/>
    </xf>
    <xf numFmtId="0" fontId="14" fillId="0" borderId="4" xfId="3" applyBorder="1" applyAlignment="1">
      <alignment horizontal="center" vertical="center"/>
    </xf>
    <xf numFmtId="4" fontId="9" fillId="0" borderId="0" xfId="3" applyNumberFormat="1" applyFont="1" applyAlignment="1">
      <alignment vertical="center" wrapText="1"/>
    </xf>
    <xf numFmtId="0" fontId="14" fillId="0" borderId="0" xfId="3" applyAlignment="1">
      <alignment vertical="center" wrapText="1"/>
    </xf>
    <xf numFmtId="0" fontId="14" fillId="0" borderId="20" xfId="3" applyBorder="1" applyAlignment="1">
      <alignment vertical="center"/>
    </xf>
    <xf numFmtId="0" fontId="14" fillId="0" borderId="5" xfId="3" applyBorder="1" applyAlignment="1">
      <alignment vertical="center"/>
    </xf>
    <xf numFmtId="0" fontId="14" fillId="0" borderId="6" xfId="3" applyBorder="1" applyAlignment="1">
      <alignment vertical="center"/>
    </xf>
    <xf numFmtId="2" fontId="15" fillId="0" borderId="5" xfId="3" applyNumberFormat="1" applyFont="1" applyBorder="1" applyAlignment="1">
      <alignment vertical="center"/>
    </xf>
    <xf numFmtId="0" fontId="15" fillId="0" borderId="2" xfId="3" applyFont="1" applyBorder="1" applyAlignment="1">
      <alignment vertical="center" wrapText="1"/>
    </xf>
    <xf numFmtId="0" fontId="15" fillId="0" borderId="3" xfId="3" applyFont="1" applyBorder="1" applyAlignment="1">
      <alignment vertical="center" wrapText="1"/>
    </xf>
    <xf numFmtId="2" fontId="15" fillId="0" borderId="0" xfId="3" applyNumberFormat="1" applyFont="1" applyAlignment="1">
      <alignment vertical="center"/>
    </xf>
    <xf numFmtId="2" fontId="15" fillId="0" borderId="4" xfId="3" applyNumberFormat="1" applyFont="1" applyBorder="1" applyAlignment="1">
      <alignment vertical="center"/>
    </xf>
    <xf numFmtId="43" fontId="6" fillId="0" borderId="19" xfId="1" applyFont="1" applyFill="1" applyBorder="1" applyAlignment="1">
      <alignment horizontal="center" vertical="center"/>
    </xf>
    <xf numFmtId="43" fontId="1" fillId="0" borderId="39" xfId="1" applyFont="1" applyBorder="1" applyAlignment="1">
      <alignment horizontal="center" vertical="center" wrapText="1"/>
    </xf>
    <xf numFmtId="43" fontId="2" fillId="2" borderId="39" xfId="1" applyFont="1" applyFill="1" applyBorder="1" applyAlignment="1">
      <alignment horizontal="center" vertical="center" wrapText="1"/>
    </xf>
    <xf numFmtId="43" fontId="2" fillId="4" borderId="39" xfId="1" applyFont="1" applyFill="1" applyBorder="1" applyAlignment="1">
      <alignment horizontal="center" vertical="center" wrapText="1"/>
    </xf>
    <xf numFmtId="43" fontId="2" fillId="0" borderId="39" xfId="1" applyFont="1" applyFill="1" applyBorder="1" applyAlignment="1">
      <alignment horizontal="center" vertical="center" wrapText="1"/>
    </xf>
    <xf numFmtId="43" fontId="1" fillId="0" borderId="39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6" fillId="0" borderId="19" xfId="0" applyFont="1" applyBorder="1" applyAlignment="1">
      <alignment horizontal="left" vertical="center"/>
    </xf>
    <xf numFmtId="0" fontId="14" fillId="0" borderId="0" xfId="0" applyFont="1" applyAlignment="1">
      <alignment vertical="top" wrapText="1"/>
    </xf>
    <xf numFmtId="0" fontId="14" fillId="0" borderId="35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14" fillId="0" borderId="17" xfId="0" applyFont="1" applyBorder="1" applyAlignment="1">
      <alignment vertical="top"/>
    </xf>
    <xf numFmtId="14" fontId="14" fillId="0" borderId="36" xfId="0" applyNumberFormat="1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9" fillId="4" borderId="44" xfId="0" applyFont="1" applyFill="1" applyBorder="1" applyAlignment="1">
      <alignment vertical="top"/>
    </xf>
    <xf numFmtId="0" fontId="9" fillId="4" borderId="45" xfId="0" applyFont="1" applyFill="1" applyBorder="1" applyAlignment="1">
      <alignment vertical="top"/>
    </xf>
    <xf numFmtId="0" fontId="9" fillId="4" borderId="46" xfId="0" applyFont="1" applyFill="1" applyBorder="1" applyAlignment="1">
      <alignment vertical="top"/>
    </xf>
    <xf numFmtId="0" fontId="14" fillId="0" borderId="10" xfId="0" applyFont="1" applyBorder="1" applyAlignment="1">
      <alignment horizontal="center" vertical="center"/>
    </xf>
    <xf numFmtId="14" fontId="14" fillId="0" borderId="31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8" fillId="0" borderId="62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vertical="center"/>
    </xf>
    <xf numFmtId="0" fontId="18" fillId="0" borderId="74" xfId="0" applyFont="1" applyBorder="1" applyAlignment="1">
      <alignment horizontal="center" vertical="center"/>
    </xf>
    <xf numFmtId="0" fontId="18" fillId="0" borderId="75" xfId="0" applyFont="1" applyBorder="1" applyAlignment="1">
      <alignment vertical="center"/>
    </xf>
    <xf numFmtId="0" fontId="18" fillId="0" borderId="72" xfId="0" applyFont="1" applyBorder="1" applyAlignment="1">
      <alignment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vertical="center"/>
    </xf>
    <xf numFmtId="0" fontId="18" fillId="0" borderId="71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14" fontId="0" fillId="0" borderId="0" xfId="0" applyNumberFormat="1"/>
    <xf numFmtId="0" fontId="18" fillId="0" borderId="71" xfId="0" applyFont="1" applyBorder="1" applyAlignment="1">
      <alignment horizontal="left" vertical="center" indent="1"/>
    </xf>
    <xf numFmtId="0" fontId="18" fillId="0" borderId="72" xfId="0" applyFont="1" applyBorder="1" applyAlignment="1">
      <alignment horizontal="left" vertical="center" indent="1"/>
    </xf>
    <xf numFmtId="0" fontId="18" fillId="0" borderId="75" xfId="0" applyFont="1" applyBorder="1" applyAlignment="1">
      <alignment horizontal="left" vertical="center" indent="1"/>
    </xf>
    <xf numFmtId="0" fontId="18" fillId="0" borderId="71" xfId="0" applyFont="1" applyBorder="1" applyAlignment="1">
      <alignment horizontal="left" vertical="center" indent="2"/>
    </xf>
    <xf numFmtId="0" fontId="18" fillId="0" borderId="72" xfId="0" applyFont="1" applyBorder="1" applyAlignment="1">
      <alignment horizontal="left" vertical="center" indent="2"/>
    </xf>
    <xf numFmtId="0" fontId="18" fillId="0" borderId="75" xfId="0" applyFont="1" applyBorder="1" applyAlignment="1">
      <alignment horizontal="left" vertical="center" indent="2"/>
    </xf>
    <xf numFmtId="14" fontId="14" fillId="0" borderId="3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0" fillId="10" borderId="1" xfId="0" applyNumberFormat="1" applyFill="1" applyBorder="1"/>
    <xf numFmtId="0" fontId="0" fillId="0" borderId="1" xfId="0" applyBorder="1"/>
    <xf numFmtId="0" fontId="1" fillId="0" borderId="12" xfId="0" applyFont="1" applyBorder="1" applyAlignment="1">
      <alignment horizontal="center" vertical="center"/>
    </xf>
    <xf numFmtId="0" fontId="0" fillId="10" borderId="0" xfId="0" applyFill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43" fontId="9" fillId="0" borderId="2" xfId="1" applyFont="1" applyFill="1" applyBorder="1" applyAlignment="1">
      <alignment horizontal="left" vertical="center"/>
    </xf>
    <xf numFmtId="9" fontId="4" fillId="0" borderId="3" xfId="2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4" xfId="0" applyNumberFormat="1" applyFont="1" applyBorder="1" applyAlignment="1">
      <alignment horizontal="right" vertical="center"/>
    </xf>
    <xf numFmtId="43" fontId="9" fillId="0" borderId="0" xfId="1" applyFont="1" applyFill="1" applyBorder="1" applyAlignment="1">
      <alignment horizontal="left" vertical="center"/>
    </xf>
    <xf numFmtId="9" fontId="4" fillId="0" borderId="4" xfId="2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43" fontId="9" fillId="0" borderId="5" xfId="1" applyFont="1" applyFill="1" applyBorder="1" applyAlignment="1">
      <alignment horizontal="left" vertical="center"/>
    </xf>
    <xf numFmtId="9" fontId="4" fillId="0" borderId="6" xfId="2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/>
    </xf>
    <xf numFmtId="43" fontId="1" fillId="0" borderId="7" xfId="1" applyFont="1" applyFill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3" fontId="10" fillId="0" borderId="7" xfId="1" applyFont="1" applyFill="1" applyBorder="1" applyAlignment="1">
      <alignment horizontal="right" vertical="center"/>
    </xf>
    <xf numFmtId="43" fontId="7" fillId="0" borderId="7" xfId="1" applyFont="1" applyFill="1" applyBorder="1" applyAlignment="1">
      <alignment horizontal="right" vertical="center"/>
    </xf>
    <xf numFmtId="9" fontId="10" fillId="0" borderId="7" xfId="2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3" fontId="4" fillId="0" borderId="1" xfId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3" fontId="6" fillId="0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9" fontId="9" fillId="0" borderId="1" xfId="2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right" vertical="center"/>
    </xf>
    <xf numFmtId="43" fontId="4" fillId="0" borderId="8" xfId="1" applyFont="1" applyFill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3" fontId="7" fillId="0" borderId="8" xfId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 wrapText="1"/>
    </xf>
    <xf numFmtId="9" fontId="6" fillId="0" borderId="8" xfId="2" applyFont="1" applyFill="1" applyBorder="1" applyAlignment="1">
      <alignment horizontal="center" vertical="center" wrapText="1"/>
    </xf>
    <xf numFmtId="4" fontId="12" fillId="0" borderId="2" xfId="3" applyNumberFormat="1" applyFont="1" applyBorder="1" applyAlignment="1">
      <alignment vertical="center"/>
    </xf>
    <xf numFmtId="4" fontId="12" fillId="0" borderId="18" xfId="3" applyNumberFormat="1" applyFont="1" applyBorder="1" applyAlignment="1">
      <alignment vertical="center"/>
    </xf>
    <xf numFmtId="4" fontId="12" fillId="0" borderId="0" xfId="3" applyNumberFormat="1" applyFont="1" applyAlignment="1">
      <alignment vertical="center"/>
    </xf>
    <xf numFmtId="4" fontId="12" fillId="0" borderId="19" xfId="3" applyNumberFormat="1" applyFont="1" applyBorder="1" applyAlignment="1">
      <alignment vertical="center"/>
    </xf>
    <xf numFmtId="4" fontId="5" fillId="0" borderId="0" xfId="3" applyNumberFormat="1" applyFont="1" applyAlignment="1">
      <alignment vertical="center" wrapText="1"/>
    </xf>
    <xf numFmtId="0" fontId="12" fillId="0" borderId="19" xfId="3" applyFont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0" fontId="12" fillId="0" borderId="19" xfId="3" applyFont="1" applyBorder="1" applyAlignment="1">
      <alignment vertical="center" wrapText="1"/>
    </xf>
    <xf numFmtId="0" fontId="12" fillId="0" borderId="5" xfId="3" applyFont="1" applyBorder="1" applyAlignment="1">
      <alignment vertical="center"/>
    </xf>
    <xf numFmtId="0" fontId="12" fillId="0" borderId="20" xfId="3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3" fontId="4" fillId="0" borderId="0" xfId="1" applyFont="1" applyFill="1" applyAlignment="1">
      <alignment horizontal="right" vertical="center"/>
    </xf>
    <xf numFmtId="43" fontId="5" fillId="0" borderId="0" xfId="1" applyFont="1" applyFill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43" fontId="1" fillId="0" borderId="0" xfId="1" applyFont="1" applyFill="1" applyAlignment="1">
      <alignment horizontal="right" vertical="center"/>
    </xf>
    <xf numFmtId="9" fontId="4" fillId="0" borderId="0" xfId="2" applyFont="1" applyFill="1" applyAlignment="1">
      <alignment horizontal="center" vertical="center"/>
    </xf>
    <xf numFmtId="165" fontId="2" fillId="11" borderId="17" xfId="0" applyNumberFormat="1" applyFont="1" applyFill="1" applyBorder="1" applyAlignment="1">
      <alignment horizontal="center" vertical="center"/>
    </xf>
    <xf numFmtId="165" fontId="13" fillId="11" borderId="17" xfId="0" applyNumberFormat="1" applyFont="1" applyFill="1" applyBorder="1" applyAlignment="1">
      <alignment horizontal="center" vertical="center"/>
    </xf>
    <xf numFmtId="43" fontId="6" fillId="11" borderId="10" xfId="1" applyFont="1" applyFill="1" applyBorder="1" applyAlignment="1">
      <alignment horizontal="center" vertical="center" wrapText="1"/>
    </xf>
    <xf numFmtId="43" fontId="7" fillId="11" borderId="10" xfId="1" applyFont="1" applyFill="1" applyBorder="1" applyAlignment="1">
      <alignment horizontal="center" vertical="center" wrapText="1"/>
    </xf>
    <xf numFmtId="43" fontId="2" fillId="0" borderId="18" xfId="1" applyFont="1" applyBorder="1" applyAlignment="1">
      <alignment horizontal="center" vertical="center"/>
    </xf>
    <xf numFmtId="43" fontId="1" fillId="0" borderId="2" xfId="1" applyFont="1" applyBorder="1" applyAlignment="1">
      <alignment horizontal="left" vertical="center" wrapText="1"/>
    </xf>
    <xf numFmtId="43" fontId="1" fillId="0" borderId="19" xfId="1" applyFont="1" applyBorder="1" applyAlignment="1">
      <alignment horizontal="center" vertical="center"/>
    </xf>
    <xf numFmtId="43" fontId="1" fillId="0" borderId="0" xfId="1" applyFont="1" applyAlignment="1">
      <alignment horizontal="left" vertical="center" wrapText="1"/>
    </xf>
    <xf numFmtId="43" fontId="1" fillId="0" borderId="0" xfId="1" applyFont="1" applyAlignment="1">
      <alignment horizontal="center" vertical="center"/>
    </xf>
    <xf numFmtId="43" fontId="2" fillId="0" borderId="13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left" vertical="center" wrapText="1"/>
    </xf>
    <xf numFmtId="43" fontId="1" fillId="0" borderId="7" xfId="1" applyFont="1" applyBorder="1" applyAlignment="1">
      <alignment horizontal="center" vertical="center"/>
    </xf>
    <xf numFmtId="43" fontId="1" fillId="0" borderId="7" xfId="1" applyFont="1" applyBorder="1" applyAlignment="1">
      <alignment horizontal="center" vertical="center" wrapText="1"/>
    </xf>
    <xf numFmtId="43" fontId="2" fillId="0" borderId="15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left" vertical="center" wrapText="1"/>
    </xf>
    <xf numFmtId="43" fontId="1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43" fontId="1" fillId="0" borderId="15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right" vertical="center"/>
    </xf>
    <xf numFmtId="43" fontId="2" fillId="0" borderId="1" xfId="1" applyFont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center" vertical="center"/>
    </xf>
    <xf numFmtId="43" fontId="1" fillId="0" borderId="29" xfId="1" applyFont="1" applyBorder="1" applyAlignment="1">
      <alignment horizontal="center" vertical="center" wrapText="1"/>
    </xf>
    <xf numFmtId="43" fontId="1" fillId="7" borderId="1" xfId="1" applyFont="1" applyFill="1" applyBorder="1" applyAlignment="1">
      <alignment horizontal="center" vertical="center"/>
    </xf>
    <xf numFmtId="43" fontId="1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center" vertical="center" wrapText="1"/>
    </xf>
    <xf numFmtId="43" fontId="1" fillId="4" borderId="29" xfId="1" applyFont="1" applyFill="1" applyBorder="1" applyAlignment="1">
      <alignment horizontal="right" vertical="center"/>
    </xf>
    <xf numFmtId="43" fontId="2" fillId="2" borderId="29" xfId="1" applyFont="1" applyFill="1" applyBorder="1" applyAlignment="1">
      <alignment horizontal="center" vertical="center" wrapText="1"/>
    </xf>
    <xf numFmtId="43" fontId="1" fillId="12" borderId="30" xfId="1" applyFont="1" applyFill="1" applyBorder="1" applyAlignment="1">
      <alignment horizontal="right" vertical="center"/>
    </xf>
    <xf numFmtId="43" fontId="1" fillId="8" borderId="1" xfId="1" applyFont="1" applyFill="1" applyBorder="1" applyAlignment="1">
      <alignment horizontal="center" vertical="center"/>
    </xf>
    <xf numFmtId="43" fontId="1" fillId="0" borderId="8" xfId="1" applyFont="1" applyBorder="1" applyAlignment="1">
      <alignment horizontal="center" vertical="center"/>
    </xf>
    <xf numFmtId="43" fontId="1" fillId="0" borderId="38" xfId="1" applyFont="1" applyBorder="1" applyAlignment="1">
      <alignment horizontal="center" vertical="center" wrapText="1"/>
    </xf>
    <xf numFmtId="43" fontId="1" fillId="0" borderId="9" xfId="1" applyFont="1" applyBorder="1" applyAlignment="1">
      <alignment horizontal="left" vertical="center" wrapText="1"/>
    </xf>
    <xf numFmtId="43" fontId="1" fillId="0" borderId="9" xfId="1" applyFont="1" applyBorder="1" applyAlignment="1">
      <alignment horizontal="center" vertical="center"/>
    </xf>
    <xf numFmtId="43" fontId="1" fillId="0" borderId="16" xfId="1" applyFont="1" applyBorder="1" applyAlignment="1">
      <alignment horizontal="center" vertical="center"/>
    </xf>
    <xf numFmtId="43" fontId="2" fillId="0" borderId="8" xfId="1" applyFont="1" applyBorder="1" applyAlignment="1">
      <alignment horizontal="left" vertical="center" wrapText="1"/>
    </xf>
    <xf numFmtId="43" fontId="25" fillId="0" borderId="18" xfId="1" applyFont="1" applyBorder="1" applyAlignment="1">
      <alignment horizontal="center" wrapText="1"/>
    </xf>
    <xf numFmtId="43" fontId="25" fillId="0" borderId="2" xfId="1" applyFont="1" applyBorder="1" applyAlignment="1">
      <alignment horizontal="center" wrapText="1"/>
    </xf>
    <xf numFmtId="43" fontId="25" fillId="0" borderId="3" xfId="1" applyFont="1" applyBorder="1" applyAlignment="1">
      <alignment horizontal="center" wrapText="1"/>
    </xf>
    <xf numFmtId="43" fontId="25" fillId="0" borderId="0" xfId="1" applyFont="1" applyAlignment="1">
      <alignment horizontal="center"/>
    </xf>
    <xf numFmtId="43" fontId="25" fillId="0" borderId="19" xfId="1" applyFont="1" applyBorder="1" applyAlignment="1">
      <alignment horizontal="center" wrapText="1"/>
    </xf>
    <xf numFmtId="43" fontId="25" fillId="0" borderId="0" xfId="1" applyFont="1" applyAlignment="1">
      <alignment horizontal="center" wrapText="1"/>
    </xf>
    <xf numFmtId="43" fontId="25" fillId="0" borderId="4" xfId="1" applyFont="1" applyBorder="1" applyAlignment="1">
      <alignment horizontal="center" wrapText="1"/>
    </xf>
    <xf numFmtId="43" fontId="25" fillId="0" borderId="20" xfId="1" applyFont="1" applyBorder="1" applyAlignment="1">
      <alignment horizontal="center" wrapText="1"/>
    </xf>
    <xf numFmtId="43" fontId="25" fillId="0" borderId="5" xfId="1" applyFont="1" applyBorder="1" applyAlignment="1">
      <alignment horizontal="center" wrapText="1"/>
    </xf>
    <xf numFmtId="43" fontId="25" fillId="0" borderId="6" xfId="1" applyFont="1" applyBorder="1" applyAlignment="1">
      <alignment horizontal="center" wrapText="1"/>
    </xf>
    <xf numFmtId="43" fontId="25" fillId="0" borderId="0" xfId="1" applyFont="1" applyFill="1" applyAlignment="1">
      <alignment horizontal="center"/>
    </xf>
    <xf numFmtId="43" fontId="26" fillId="0" borderId="0" xfId="1" applyFont="1" applyAlignment="1">
      <alignment horizontal="center" vertical="center"/>
    </xf>
    <xf numFmtId="43" fontId="25" fillId="0" borderId="1" xfId="1" applyFont="1" applyBorder="1" applyAlignment="1">
      <alignment horizontal="center"/>
    </xf>
    <xf numFmtId="43" fontId="25" fillId="0" borderId="1" xfId="1" applyFont="1" applyFill="1" applyBorder="1" applyAlignment="1">
      <alignment horizontal="center"/>
    </xf>
    <xf numFmtId="43" fontId="25" fillId="0" borderId="1" xfId="1" applyFont="1" applyBorder="1" applyAlignment="1">
      <alignment horizontal="center" vertical="center"/>
    </xf>
    <xf numFmtId="43" fontId="25" fillId="0" borderId="1" xfId="1" applyFont="1" applyFill="1" applyBorder="1" applyAlignment="1">
      <alignment horizontal="center" vertical="center"/>
    </xf>
    <xf numFmtId="43" fontId="25" fillId="0" borderId="1" xfId="1" applyFont="1" applyBorder="1" applyAlignment="1">
      <alignment horizontal="center" wrapText="1"/>
    </xf>
    <xf numFmtId="43" fontId="25" fillId="0" borderId="39" xfId="1" applyFont="1" applyFill="1" applyBorder="1" applyAlignment="1">
      <alignment horizontal="center"/>
    </xf>
    <xf numFmtId="43" fontId="26" fillId="0" borderId="0" xfId="1" applyFont="1" applyAlignment="1">
      <alignment horizontal="center"/>
    </xf>
    <xf numFmtId="43" fontId="25" fillId="0" borderId="0" xfId="1" applyFont="1" applyAlignment="1">
      <alignment horizontal="center" vertical="center"/>
    </xf>
    <xf numFmtId="43" fontId="2" fillId="0" borderId="29" xfId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43" fontId="25" fillId="0" borderId="41" xfId="1" applyFont="1" applyBorder="1" applyAlignment="1">
      <alignment horizontal="center" wrapText="1"/>
    </xf>
    <xf numFmtId="165" fontId="16" fillId="11" borderId="17" xfId="0" applyNumberFormat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right" vertical="center"/>
    </xf>
    <xf numFmtId="43" fontId="14" fillId="0" borderId="2" xfId="1" applyFont="1" applyFill="1" applyBorder="1" applyAlignment="1">
      <alignment vertical="center"/>
    </xf>
    <xf numFmtId="43" fontId="14" fillId="0" borderId="0" xfId="1" applyFont="1" applyFill="1" applyAlignment="1">
      <alignment vertical="center"/>
    </xf>
    <xf numFmtId="43" fontId="14" fillId="0" borderId="5" xfId="1" applyFont="1" applyFill="1" applyBorder="1" applyAlignment="1">
      <alignment vertical="center"/>
    </xf>
    <xf numFmtId="43" fontId="9" fillId="0" borderId="0" xfId="1" applyFont="1" applyFill="1" applyAlignment="1">
      <alignment horizontal="right" vertical="center"/>
    </xf>
    <xf numFmtId="43" fontId="9" fillId="0" borderId="2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3" fontId="9" fillId="0" borderId="5" xfId="1" applyFont="1" applyFill="1" applyBorder="1" applyAlignment="1">
      <alignment horizontal="right" vertical="center"/>
    </xf>
    <xf numFmtId="43" fontId="1" fillId="4" borderId="29" xfId="1" applyFont="1" applyFill="1" applyBorder="1" applyAlignment="1">
      <alignment horizontal="center" vertical="center"/>
    </xf>
    <xf numFmtId="43" fontId="30" fillId="0" borderId="10" xfId="1" applyFont="1" applyFill="1" applyBorder="1" applyAlignment="1">
      <alignment horizontal="center" vertical="center" wrapText="1"/>
    </xf>
    <xf numFmtId="43" fontId="31" fillId="0" borderId="7" xfId="1" applyFont="1" applyFill="1" applyBorder="1" applyAlignment="1">
      <alignment vertical="center"/>
    </xf>
    <xf numFmtId="43" fontId="32" fillId="0" borderId="1" xfId="1" applyFont="1" applyFill="1" applyBorder="1" applyAlignment="1">
      <alignment horizontal="right" vertical="center"/>
    </xf>
    <xf numFmtId="43" fontId="32" fillId="0" borderId="8" xfId="1" applyFont="1" applyFill="1" applyBorder="1" applyAlignment="1">
      <alignment horizontal="right" vertical="center"/>
    </xf>
    <xf numFmtId="43" fontId="31" fillId="0" borderId="2" xfId="1" applyFont="1" applyFill="1" applyBorder="1" applyAlignment="1">
      <alignment vertical="center"/>
    </xf>
    <xf numFmtId="43" fontId="31" fillId="0" borderId="0" xfId="1" applyFont="1" applyFill="1" applyAlignment="1">
      <alignment vertical="center"/>
    </xf>
    <xf numFmtId="43" fontId="32" fillId="0" borderId="0" xfId="1" applyFont="1" applyFill="1" applyAlignment="1">
      <alignment vertical="center" wrapText="1"/>
    </xf>
    <xf numFmtId="43" fontId="31" fillId="0" borderId="5" xfId="1" applyFont="1" applyFill="1" applyBorder="1" applyAlignment="1">
      <alignment vertical="center"/>
    </xf>
    <xf numFmtId="43" fontId="32" fillId="0" borderId="0" xfId="1" applyFont="1" applyFill="1" applyAlignment="1">
      <alignment horizontal="right" vertical="center"/>
    </xf>
    <xf numFmtId="0" fontId="14" fillId="0" borderId="5" xfId="3" applyBorder="1" applyAlignment="1">
      <alignment horizontal="center" vertical="center"/>
    </xf>
    <xf numFmtId="2" fontId="14" fillId="0" borderId="5" xfId="3" applyNumberFormat="1" applyBorder="1" applyAlignment="1">
      <alignment vertical="center"/>
    </xf>
    <xf numFmtId="43" fontId="1" fillId="0" borderId="10" xfId="1" applyFont="1" applyBorder="1" applyAlignment="1">
      <alignment horizontal="center" vertical="center"/>
    </xf>
    <xf numFmtId="43" fontId="1" fillId="4" borderId="31" xfId="1" applyFont="1" applyFill="1" applyBorder="1" applyAlignment="1">
      <alignment horizontal="right" vertical="center"/>
    </xf>
    <xf numFmtId="43" fontId="1" fillId="13" borderId="1" xfId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left" vertical="center"/>
    </xf>
    <xf numFmtId="4" fontId="1" fillId="7" borderId="1" xfId="0" applyNumberFormat="1" applyFont="1" applyFill="1" applyBorder="1" applyAlignment="1">
      <alignment horizontal="right" vertical="center"/>
    </xf>
    <xf numFmtId="43" fontId="14" fillId="0" borderId="7" xfId="1" applyFont="1" applyFill="1" applyBorder="1" applyAlignment="1">
      <alignment vertical="center"/>
    </xf>
    <xf numFmtId="43" fontId="9" fillId="0" borderId="1" xfId="1" applyFont="1" applyFill="1" applyBorder="1" applyAlignment="1">
      <alignment horizontal="right" vertical="center"/>
    </xf>
    <xf numFmtId="43" fontId="9" fillId="7" borderId="1" xfId="1" applyFont="1" applyFill="1" applyBorder="1" applyAlignment="1">
      <alignment horizontal="right" vertical="center"/>
    </xf>
    <xf numFmtId="43" fontId="9" fillId="3" borderId="1" xfId="1" applyFont="1" applyFill="1" applyBorder="1" applyAlignment="1">
      <alignment horizontal="right" vertical="center"/>
    </xf>
    <xf numFmtId="4" fontId="14" fillId="7" borderId="1" xfId="0" applyNumberFormat="1" applyFont="1" applyFill="1" applyBorder="1" applyAlignment="1">
      <alignment horizontal="right" vertical="center"/>
    </xf>
    <xf numFmtId="43" fontId="9" fillId="0" borderId="8" xfId="1" applyFont="1" applyFill="1" applyBorder="1" applyAlignment="1">
      <alignment horizontal="right" vertical="center"/>
    </xf>
    <xf numFmtId="43" fontId="1" fillId="0" borderId="0" xfId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43" fontId="2" fillId="4" borderId="0" xfId="1" applyFont="1" applyFill="1" applyBorder="1" applyAlignment="1">
      <alignment horizontal="center" vertical="center" wrapText="1"/>
    </xf>
    <xf numFmtId="43" fontId="2" fillId="14" borderId="1" xfId="1" applyFont="1" applyFill="1" applyBorder="1" applyAlignment="1">
      <alignment horizontal="center" vertical="center" wrapText="1"/>
    </xf>
    <xf numFmtId="43" fontId="25" fillId="14" borderId="1" xfId="1" applyFont="1" applyFill="1" applyBorder="1" applyAlignment="1">
      <alignment horizontal="center"/>
    </xf>
    <xf numFmtId="43" fontId="2" fillId="14" borderId="39" xfId="1" applyFont="1" applyFill="1" applyBorder="1" applyAlignment="1">
      <alignment horizontal="center" vertical="center" wrapText="1"/>
    </xf>
    <xf numFmtId="43" fontId="25" fillId="0" borderId="0" xfId="1" applyFont="1" applyBorder="1" applyAlignment="1">
      <alignment horizontal="center" wrapText="1"/>
    </xf>
    <xf numFmtId="43" fontId="2" fillId="0" borderId="28" xfId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43" fontId="16" fillId="0" borderId="1" xfId="1" applyFont="1" applyFill="1" applyBorder="1" applyAlignment="1">
      <alignment horizontal="center" vertical="center" wrapText="1"/>
    </xf>
    <xf numFmtId="0" fontId="14" fillId="0" borderId="2" xfId="3" applyBorder="1" applyAlignment="1">
      <alignment horizontal="center" vertical="center" wrapText="1"/>
    </xf>
    <xf numFmtId="0" fontId="14" fillId="0" borderId="19" xfId="3" applyBorder="1" applyAlignment="1">
      <alignment horizontal="center" vertical="center" wrapText="1"/>
    </xf>
    <xf numFmtId="43" fontId="14" fillId="0" borderId="7" xfId="1" applyFont="1" applyFill="1" applyBorder="1" applyAlignment="1">
      <alignment horizontal="center" vertical="center" wrapText="1"/>
    </xf>
    <xf numFmtId="43" fontId="14" fillId="0" borderId="14" xfId="1" applyFont="1" applyFill="1" applyBorder="1" applyAlignment="1">
      <alignment horizontal="center" vertical="center" wrapText="1"/>
    </xf>
    <xf numFmtId="43" fontId="33" fillId="0" borderId="0" xfId="1" applyFont="1" applyFill="1" applyAlignment="1">
      <alignment horizontal="center"/>
    </xf>
    <xf numFmtId="43" fontId="14" fillId="0" borderId="1" xfId="1" applyFont="1" applyFill="1" applyBorder="1" applyAlignment="1">
      <alignment horizontal="center" vertical="center" wrapText="1"/>
    </xf>
    <xf numFmtId="43" fontId="14" fillId="0" borderId="39" xfId="1" applyFont="1" applyFill="1" applyBorder="1" applyAlignment="1">
      <alignment horizontal="center" vertical="center" wrapText="1"/>
    </xf>
    <xf numFmtId="43" fontId="16" fillId="0" borderId="39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right" vertical="center"/>
    </xf>
    <xf numFmtId="43" fontId="16" fillId="0" borderId="10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right" vertical="center" wrapText="1"/>
    </xf>
    <xf numFmtId="43" fontId="34" fillId="0" borderId="0" xfId="1" applyFont="1" applyFill="1" applyAlignment="1">
      <alignment horizontal="center"/>
    </xf>
    <xf numFmtId="43" fontId="34" fillId="0" borderId="0" xfId="1" applyFont="1" applyFill="1" applyAlignment="1">
      <alignment horizontal="center" vertical="center"/>
    </xf>
    <xf numFmtId="43" fontId="33" fillId="0" borderId="1" xfId="1" applyFont="1" applyFill="1" applyBorder="1" applyAlignment="1">
      <alignment horizontal="center"/>
    </xf>
    <xf numFmtId="43" fontId="33" fillId="0" borderId="39" xfId="1" applyFont="1" applyFill="1" applyBorder="1" applyAlignment="1">
      <alignment horizontal="center"/>
    </xf>
    <xf numFmtId="43" fontId="33" fillId="0" borderId="1" xfId="1" applyFont="1" applyFill="1" applyBorder="1" applyAlignment="1">
      <alignment horizontal="center" vertical="center"/>
    </xf>
    <xf numFmtId="43" fontId="33" fillId="0" borderId="1" xfId="1" applyFont="1" applyFill="1" applyBorder="1" applyAlignment="1">
      <alignment horizontal="center" wrapText="1"/>
    </xf>
    <xf numFmtId="43" fontId="34" fillId="0" borderId="39" xfId="1" applyFont="1" applyFill="1" applyBorder="1" applyAlignment="1">
      <alignment horizontal="center"/>
    </xf>
    <xf numFmtId="43" fontId="14" fillId="0" borderId="9" xfId="1" applyFont="1" applyFill="1" applyBorder="1" applyAlignment="1">
      <alignment horizontal="center" vertical="center" wrapText="1"/>
    </xf>
    <xf numFmtId="43" fontId="16" fillId="0" borderId="9" xfId="1" applyFont="1" applyFill="1" applyBorder="1" applyAlignment="1">
      <alignment horizontal="center" vertical="center" wrapText="1"/>
    </xf>
    <xf numFmtId="43" fontId="34" fillId="0" borderId="28" xfId="1" applyFont="1" applyFill="1" applyBorder="1" applyAlignment="1">
      <alignment horizontal="center"/>
    </xf>
    <xf numFmtId="43" fontId="33" fillId="0" borderId="0" xfId="1" applyFont="1" applyFill="1" applyAlignment="1">
      <alignment horizontal="center" vertical="center"/>
    </xf>
    <xf numFmtId="43" fontId="14" fillId="0" borderId="10" xfId="1" applyFont="1" applyFill="1" applyBorder="1" applyAlignment="1">
      <alignment horizontal="center" vertical="center" wrapText="1"/>
    </xf>
    <xf numFmtId="43" fontId="33" fillId="0" borderId="0" xfId="1" applyFont="1" applyFill="1" applyBorder="1" applyAlignment="1">
      <alignment horizontal="center" wrapText="1"/>
    </xf>
    <xf numFmtId="43" fontId="14" fillId="0" borderId="30" xfId="1" applyFont="1" applyFill="1" applyBorder="1" applyAlignment="1">
      <alignment horizontal="right" vertical="center"/>
    </xf>
    <xf numFmtId="43" fontId="33" fillId="0" borderId="39" xfId="1" applyFont="1" applyFill="1" applyBorder="1" applyAlignment="1">
      <alignment horizontal="center" wrapText="1"/>
    </xf>
    <xf numFmtId="43" fontId="14" fillId="0" borderId="30" xfId="1" applyFont="1" applyFill="1" applyBorder="1" applyAlignment="1">
      <alignment horizontal="center" vertical="center"/>
    </xf>
    <xf numFmtId="43" fontId="14" fillId="0" borderId="30" xfId="1" applyFont="1" applyFill="1" applyBorder="1" applyAlignment="1">
      <alignment horizontal="center" vertical="center" wrapText="1"/>
    </xf>
    <xf numFmtId="43" fontId="14" fillId="0" borderId="30" xfId="1" applyFont="1" applyFill="1" applyBorder="1" applyAlignment="1">
      <alignment horizontal="right" vertical="center" wrapText="1"/>
    </xf>
    <xf numFmtId="43" fontId="33" fillId="0" borderId="0" xfId="1" applyFont="1" applyFill="1" applyAlignment="1">
      <alignment horizontal="center" wrapText="1"/>
    </xf>
    <xf numFmtId="43" fontId="33" fillId="0" borderId="4" xfId="1" applyFont="1" applyFill="1" applyBorder="1" applyAlignment="1">
      <alignment horizontal="center" wrapText="1"/>
    </xf>
    <xf numFmtId="43" fontId="14" fillId="0" borderId="39" xfId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10" fillId="0" borderId="19" xfId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43" fontId="10" fillId="0" borderId="20" xfId="1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center" vertical="center"/>
    </xf>
    <xf numFmtId="43" fontId="6" fillId="11" borderId="9" xfId="1" applyFont="1" applyFill="1" applyBorder="1" applyAlignment="1">
      <alignment horizontal="center" vertical="center"/>
    </xf>
    <xf numFmtId="9" fontId="6" fillId="11" borderId="28" xfId="2" applyFont="1" applyFill="1" applyBorder="1" applyAlignment="1">
      <alignment horizontal="center" vertical="center" wrapText="1"/>
    </xf>
    <xf numFmtId="9" fontId="6" fillId="11" borderId="21" xfId="2" applyFont="1" applyFill="1" applyBorder="1" applyAlignment="1">
      <alignment horizontal="center" vertical="center" wrapText="1"/>
    </xf>
    <xf numFmtId="165" fontId="2" fillId="11" borderId="12" xfId="0" applyNumberFormat="1" applyFont="1" applyFill="1" applyBorder="1" applyAlignment="1">
      <alignment horizontal="center" vertical="center"/>
    </xf>
    <xf numFmtId="4" fontId="14" fillId="0" borderId="0" xfId="3" applyNumberFormat="1" applyAlignment="1">
      <alignment horizontal="center" vertical="center"/>
    </xf>
    <xf numFmtId="4" fontId="14" fillId="0" borderId="4" xfId="3" applyNumberFormat="1" applyBorder="1" applyAlignment="1">
      <alignment horizontal="center" vertical="center"/>
    </xf>
    <xf numFmtId="0" fontId="14" fillId="0" borderId="5" xfId="3" applyBorder="1" applyAlignment="1">
      <alignment horizontal="center" vertical="center"/>
    </xf>
    <xf numFmtId="0" fontId="14" fillId="0" borderId="6" xfId="3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/>
    </xf>
    <xf numFmtId="164" fontId="2" fillId="11" borderId="12" xfId="0" applyNumberFormat="1" applyFont="1" applyFill="1" applyBorder="1" applyAlignment="1">
      <alignment horizontal="center" vertical="center"/>
    </xf>
    <xf numFmtId="0" fontId="14" fillId="0" borderId="0" xfId="3" applyAlignment="1">
      <alignment horizontal="center" vertical="center"/>
    </xf>
    <xf numFmtId="0" fontId="14" fillId="0" borderId="4" xfId="3" applyBorder="1" applyAlignment="1">
      <alignment horizontal="center" vertical="center"/>
    </xf>
    <xf numFmtId="43" fontId="2" fillId="0" borderId="18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1" fillId="0" borderId="19" xfId="1" applyFont="1" applyBorder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43" fontId="1" fillId="0" borderId="20" xfId="1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/>
    </xf>
    <xf numFmtId="43" fontId="1" fillId="0" borderId="6" xfId="1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 wrapText="1"/>
    </xf>
    <xf numFmtId="43" fontId="2" fillId="2" borderId="22" xfId="1" applyFont="1" applyFill="1" applyBorder="1" applyAlignment="1">
      <alignment horizontal="center" vertical="center" wrapText="1"/>
    </xf>
    <xf numFmtId="43" fontId="2" fillId="2" borderId="23" xfId="1" applyFont="1" applyFill="1" applyBorder="1" applyAlignment="1">
      <alignment horizontal="center" vertical="center"/>
    </xf>
    <xf numFmtId="43" fontId="2" fillId="2" borderId="24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left" vertical="center" wrapText="1"/>
    </xf>
    <xf numFmtId="43" fontId="2" fillId="2" borderId="22" xfId="1" applyFont="1" applyFill="1" applyBorder="1" applyAlignment="1">
      <alignment horizontal="left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22" xfId="1" applyFont="1" applyFill="1" applyBorder="1" applyAlignment="1">
      <alignment horizontal="center" vertical="center"/>
    </xf>
    <xf numFmtId="43" fontId="1" fillId="4" borderId="29" xfId="1" applyFont="1" applyFill="1" applyBorder="1" applyAlignment="1">
      <alignment horizontal="center" vertical="center" wrapText="1"/>
    </xf>
    <xf numFmtId="43" fontId="14" fillId="0" borderId="30" xfId="1" applyFont="1" applyFill="1" applyBorder="1" applyAlignment="1">
      <alignment horizontal="center" vertical="center" wrapText="1"/>
    </xf>
    <xf numFmtId="43" fontId="2" fillId="2" borderId="26" xfId="1" applyFont="1" applyFill="1" applyBorder="1" applyAlignment="1">
      <alignment horizontal="center" vertical="center" wrapText="1"/>
    </xf>
    <xf numFmtId="43" fontId="2" fillId="2" borderId="27" xfId="1" applyFont="1" applyFill="1" applyBorder="1" applyAlignment="1">
      <alignment horizontal="center" vertical="center" wrapText="1"/>
    </xf>
    <xf numFmtId="43" fontId="1" fillId="4" borderId="29" xfId="1" applyFont="1" applyFill="1" applyBorder="1" applyAlignment="1">
      <alignment horizontal="center" vertical="center"/>
    </xf>
    <xf numFmtId="43" fontId="14" fillId="0" borderId="30" xfId="1" applyFont="1" applyFill="1" applyBorder="1" applyAlignment="1">
      <alignment horizontal="center" vertical="center"/>
    </xf>
    <xf numFmtId="43" fontId="1" fillId="4" borderId="1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 wrapText="1"/>
    </xf>
    <xf numFmtId="0" fontId="14" fillId="0" borderId="31" xfId="3" applyBorder="1" applyAlignment="1">
      <alignment horizontal="center" vertical="center"/>
    </xf>
    <xf numFmtId="0" fontId="14" fillId="0" borderId="32" xfId="3" applyBorder="1" applyAlignment="1">
      <alignment horizontal="center" vertical="center"/>
    </xf>
    <xf numFmtId="0" fontId="14" fillId="0" borderId="34" xfId="3" applyBorder="1" applyAlignment="1">
      <alignment horizontal="center" vertical="center"/>
    </xf>
    <xf numFmtId="0" fontId="14" fillId="0" borderId="35" xfId="3" applyBorder="1" applyAlignment="1">
      <alignment horizontal="center" vertical="center"/>
    </xf>
    <xf numFmtId="0" fontId="14" fillId="0" borderId="17" xfId="3" applyBorder="1" applyAlignment="1">
      <alignment horizontal="center" vertical="center"/>
    </xf>
    <xf numFmtId="0" fontId="14" fillId="0" borderId="36" xfId="3" applyBorder="1" applyAlignment="1">
      <alignment horizontal="center" vertical="center"/>
    </xf>
    <xf numFmtId="0" fontId="14" fillId="0" borderId="33" xfId="3" applyBorder="1" applyAlignment="1">
      <alignment horizontal="center" vertical="center"/>
    </xf>
    <xf numFmtId="0" fontId="14" fillId="0" borderId="37" xfId="3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14" fillId="0" borderId="5" xfId="3" applyBorder="1" applyAlignment="1">
      <alignment horizontal="center" vertical="center" wrapText="1"/>
    </xf>
    <xf numFmtId="0" fontId="18" fillId="0" borderId="33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43" fontId="15" fillId="0" borderId="19" xfId="3" applyNumberFormat="1" applyFont="1" applyBorder="1" applyAlignment="1">
      <alignment horizontal="center" vertical="center"/>
    </xf>
    <xf numFmtId="43" fontId="15" fillId="0" borderId="0" xfId="3" applyNumberFormat="1" applyFont="1" applyAlignment="1">
      <alignment horizontal="center" vertical="center"/>
    </xf>
    <xf numFmtId="43" fontId="15" fillId="0" borderId="4" xfId="3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43" fontId="15" fillId="0" borderId="20" xfId="3" applyNumberFormat="1" applyFont="1" applyBorder="1" applyAlignment="1">
      <alignment horizontal="center" vertical="center"/>
    </xf>
    <xf numFmtId="43" fontId="15" fillId="0" borderId="5" xfId="3" applyNumberFormat="1" applyFont="1" applyBorder="1" applyAlignment="1">
      <alignment horizontal="center" vertical="center"/>
    </xf>
    <xf numFmtId="43" fontId="15" fillId="0" borderId="6" xfId="3" applyNumberFormat="1" applyFont="1" applyBorder="1" applyAlignment="1">
      <alignment horizontal="center" vertical="center"/>
    </xf>
    <xf numFmtId="0" fontId="15" fillId="0" borderId="20" xfId="3" applyFont="1" applyBorder="1" applyAlignment="1">
      <alignment horizontal="left" vertical="center"/>
    </xf>
    <xf numFmtId="0" fontId="15" fillId="0" borderId="5" xfId="3" applyFont="1" applyBorder="1" applyAlignment="1">
      <alignment horizontal="left" vertical="center"/>
    </xf>
    <xf numFmtId="0" fontId="15" fillId="0" borderId="6" xfId="3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 indent="2"/>
    </xf>
    <xf numFmtId="0" fontId="18" fillId="0" borderId="53" xfId="0" applyFont="1" applyBorder="1" applyAlignment="1">
      <alignment horizontal="left" vertical="center" indent="2"/>
    </xf>
    <xf numFmtId="0" fontId="18" fillId="0" borderId="54" xfId="0" applyFont="1" applyBorder="1" applyAlignment="1">
      <alignment horizontal="left" vertical="center" indent="2"/>
    </xf>
    <xf numFmtId="0" fontId="18" fillId="0" borderId="56" xfId="0" applyFont="1" applyBorder="1" applyAlignment="1">
      <alignment horizontal="left" vertical="center" indent="1"/>
    </xf>
    <xf numFmtId="0" fontId="18" fillId="0" borderId="57" xfId="0" applyFont="1" applyBorder="1" applyAlignment="1">
      <alignment horizontal="left" vertical="center" indent="1"/>
    </xf>
    <xf numFmtId="0" fontId="18" fillId="0" borderId="58" xfId="0" applyFont="1" applyBorder="1" applyAlignment="1">
      <alignment horizontal="left" vertical="center" indent="1"/>
    </xf>
    <xf numFmtId="0" fontId="18" fillId="0" borderId="71" xfId="0" applyFont="1" applyBorder="1" applyAlignment="1">
      <alignment horizontal="left" vertical="center" indent="2"/>
    </xf>
    <xf numFmtId="0" fontId="18" fillId="0" borderId="72" xfId="0" applyFont="1" applyBorder="1" applyAlignment="1">
      <alignment horizontal="left" vertical="center" indent="2"/>
    </xf>
    <xf numFmtId="0" fontId="18" fillId="0" borderId="75" xfId="0" applyFont="1" applyBorder="1" applyAlignment="1">
      <alignment horizontal="left" vertical="center" indent="2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18" fillId="0" borderId="71" xfId="0" applyFont="1" applyBorder="1" applyAlignment="1">
      <alignment horizontal="left" vertical="center" indent="1"/>
    </xf>
    <xf numFmtId="0" fontId="18" fillId="0" borderId="72" xfId="0" applyFont="1" applyBorder="1" applyAlignment="1">
      <alignment horizontal="left" vertical="center" indent="1"/>
    </xf>
    <xf numFmtId="0" fontId="18" fillId="0" borderId="75" xfId="0" applyFont="1" applyBorder="1" applyAlignment="1">
      <alignment horizontal="left" vertical="center" indent="1"/>
    </xf>
    <xf numFmtId="0" fontId="23" fillId="0" borderId="52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71" xfId="0" applyFont="1" applyBorder="1" applyAlignment="1">
      <alignment vertical="center"/>
    </xf>
    <xf numFmtId="0" fontId="23" fillId="0" borderId="72" xfId="0" applyFont="1" applyBorder="1" applyAlignment="1">
      <alignment vertical="center"/>
    </xf>
    <xf numFmtId="0" fontId="23" fillId="0" borderId="75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18" fillId="0" borderId="47" xfId="0" applyFont="1" applyBorder="1" applyAlignment="1">
      <alignment horizontal="center" vertical="center" textRotation="90"/>
    </xf>
    <xf numFmtId="0" fontId="18" fillId="0" borderId="51" xfId="0" applyFont="1" applyBorder="1" applyAlignment="1">
      <alignment horizontal="center" vertical="center" textRotation="90"/>
    </xf>
    <xf numFmtId="0" fontId="18" fillId="0" borderId="55" xfId="0" applyFont="1" applyBorder="1" applyAlignment="1">
      <alignment horizontal="center" vertical="center" textRotation="90"/>
    </xf>
    <xf numFmtId="0" fontId="16" fillId="0" borderId="1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top" wrapText="1"/>
    </xf>
    <xf numFmtId="0" fontId="15" fillId="0" borderId="41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8" fillId="0" borderId="53" xfId="0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0" fontId="18" fillId="0" borderId="71" xfId="0" applyFont="1" applyBorder="1" applyAlignment="1">
      <alignment vertical="center"/>
    </xf>
    <xf numFmtId="0" fontId="18" fillId="0" borderId="72" xfId="0" applyFont="1" applyBorder="1" applyAlignment="1">
      <alignment vertical="center"/>
    </xf>
    <xf numFmtId="0" fontId="18" fillId="0" borderId="75" xfId="0" applyFont="1" applyBorder="1" applyAlignment="1">
      <alignment vertical="center"/>
    </xf>
    <xf numFmtId="0" fontId="18" fillId="0" borderId="66" xfId="0" applyFont="1" applyBorder="1" applyAlignment="1">
      <alignment vertical="center"/>
    </xf>
    <xf numFmtId="0" fontId="18" fillId="0" borderId="67" xfId="0" applyFont="1" applyBorder="1" applyAlignment="1">
      <alignment vertical="center"/>
    </xf>
    <xf numFmtId="0" fontId="18" fillId="0" borderId="70" xfId="0" applyFont="1" applyBorder="1" applyAlignment="1">
      <alignment vertical="center"/>
    </xf>
    <xf numFmtId="0" fontId="18" fillId="0" borderId="59" xfId="0" applyFont="1" applyBorder="1" applyAlignment="1">
      <alignment horizontal="center" vertical="center" textRotation="90"/>
    </xf>
    <xf numFmtId="0" fontId="18" fillId="0" borderId="65" xfId="0" applyFont="1" applyBorder="1" applyAlignment="1">
      <alignment horizontal="center" vertical="center" textRotation="90"/>
    </xf>
    <xf numFmtId="0" fontId="18" fillId="0" borderId="76" xfId="0" applyFont="1" applyBorder="1" applyAlignment="1">
      <alignment horizontal="center" vertical="center" textRotation="90"/>
    </xf>
    <xf numFmtId="0" fontId="22" fillId="0" borderId="69" xfId="0" applyFont="1" applyBorder="1" applyAlignment="1">
      <alignment vertical="center"/>
    </xf>
    <xf numFmtId="0" fontId="22" fillId="0" borderId="67" xfId="0" applyFont="1" applyBorder="1" applyAlignment="1">
      <alignment vertical="center"/>
    </xf>
    <xf numFmtId="0" fontId="22" fillId="0" borderId="68" xfId="0" applyFont="1" applyBorder="1" applyAlignment="1">
      <alignment vertical="center"/>
    </xf>
    <xf numFmtId="0" fontId="22" fillId="0" borderId="66" xfId="0" applyFont="1" applyBorder="1" applyAlignment="1">
      <alignment vertical="center"/>
    </xf>
    <xf numFmtId="0" fontId="18" fillId="0" borderId="61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7" xfId="0" applyFont="1" applyBorder="1" applyAlignment="1">
      <alignment vertical="center"/>
    </xf>
    <xf numFmtId="0" fontId="18" fillId="0" borderId="58" xfId="0" applyFont="1" applyBorder="1" applyAlignment="1">
      <alignment vertical="center"/>
    </xf>
    <xf numFmtId="0" fontId="18" fillId="0" borderId="56" xfId="0" applyFont="1" applyBorder="1" applyAlignment="1">
      <alignment vertical="center"/>
    </xf>
    <xf numFmtId="0" fontId="18" fillId="0" borderId="74" xfId="0" applyFont="1" applyBorder="1" applyAlignment="1">
      <alignment vertical="center"/>
    </xf>
    <xf numFmtId="0" fontId="18" fillId="0" borderId="73" xfId="0" applyFont="1" applyBorder="1" applyAlignment="1">
      <alignment vertical="center"/>
    </xf>
    <xf numFmtId="0" fontId="22" fillId="0" borderId="71" xfId="0" applyFont="1" applyBorder="1" applyAlignment="1">
      <alignment vertical="center"/>
    </xf>
    <xf numFmtId="0" fontId="22" fillId="0" borderId="72" xfId="0" applyFont="1" applyBorder="1" applyAlignment="1">
      <alignment vertical="center"/>
    </xf>
    <xf numFmtId="0" fontId="22" fillId="0" borderId="73" xfId="0" applyFont="1" applyBorder="1" applyAlignment="1">
      <alignment vertical="center"/>
    </xf>
    <xf numFmtId="0" fontId="22" fillId="0" borderId="74" xfId="0" applyFont="1" applyBorder="1" applyAlignment="1">
      <alignment vertical="center"/>
    </xf>
    <xf numFmtId="0" fontId="18" fillId="0" borderId="80" xfId="0" applyFont="1" applyBorder="1" applyAlignment="1">
      <alignment vertical="center"/>
    </xf>
    <xf numFmtId="0" fontId="18" fillId="0" borderId="78" xfId="0" applyFont="1" applyBorder="1" applyAlignment="1">
      <alignment vertical="center"/>
    </xf>
    <xf numFmtId="0" fontId="18" fillId="0" borderId="79" xfId="0" applyFont="1" applyBorder="1" applyAlignment="1">
      <alignment vertical="center"/>
    </xf>
    <xf numFmtId="0" fontId="22" fillId="0" borderId="77" xfId="0" applyFont="1" applyBorder="1" applyAlignment="1">
      <alignment vertical="center"/>
    </xf>
    <xf numFmtId="0" fontId="22" fillId="0" borderId="78" xfId="0" applyFont="1" applyBorder="1" applyAlignment="1">
      <alignment vertical="center"/>
    </xf>
    <xf numFmtId="0" fontId="22" fillId="0" borderId="79" xfId="0" applyFont="1" applyBorder="1" applyAlignment="1">
      <alignment vertical="center"/>
    </xf>
    <xf numFmtId="0" fontId="14" fillId="0" borderId="85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34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86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18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0" fontId="18" fillId="0" borderId="82" xfId="0" applyFont="1" applyBorder="1" applyAlignment="1">
      <alignment vertical="center"/>
    </xf>
    <xf numFmtId="0" fontId="18" fillId="0" borderId="83" xfId="0" applyFont="1" applyBorder="1" applyAlignment="1">
      <alignment vertical="center"/>
    </xf>
    <xf numFmtId="0" fontId="18" fillId="0" borderId="84" xfId="0" applyFont="1" applyBorder="1" applyAlignment="1">
      <alignment vertical="center"/>
    </xf>
    <xf numFmtId="0" fontId="15" fillId="0" borderId="40" xfId="0" applyFont="1" applyBorder="1" applyAlignment="1">
      <alignment horizontal="left" vertical="top" wrapText="1"/>
    </xf>
    <xf numFmtId="0" fontId="18" fillId="0" borderId="77" xfId="0" applyFont="1" applyBorder="1" applyAlignment="1">
      <alignment vertical="center"/>
    </xf>
    <xf numFmtId="0" fontId="18" fillId="0" borderId="81" xfId="0" applyFont="1" applyBorder="1" applyAlignment="1">
      <alignment vertical="center"/>
    </xf>
    <xf numFmtId="0" fontId="18" fillId="0" borderId="52" xfId="0" applyFont="1" applyBorder="1" applyAlignment="1">
      <alignment horizontal="left" vertical="center" indent="4"/>
    </xf>
    <xf numFmtId="0" fontId="18" fillId="0" borderId="53" xfId="0" applyFont="1" applyBorder="1" applyAlignment="1">
      <alignment horizontal="left" vertical="center" indent="4"/>
    </xf>
    <xf numFmtId="0" fontId="18" fillId="0" borderId="54" xfId="0" applyFont="1" applyBorder="1" applyAlignment="1">
      <alignment horizontal="left" vertical="center" indent="4"/>
    </xf>
    <xf numFmtId="0" fontId="18" fillId="0" borderId="52" xfId="0" applyFont="1" applyBorder="1" applyAlignment="1">
      <alignment horizontal="left" vertical="center" indent="1"/>
    </xf>
    <xf numFmtId="0" fontId="18" fillId="0" borderId="53" xfId="0" applyFont="1" applyBorder="1" applyAlignment="1">
      <alignment horizontal="left" vertical="center" indent="1"/>
    </xf>
    <xf numFmtId="0" fontId="18" fillId="0" borderId="54" xfId="0" applyFont="1" applyBorder="1" applyAlignment="1">
      <alignment horizontal="left" vertical="center" indent="1"/>
    </xf>
    <xf numFmtId="0" fontId="23" fillId="0" borderId="66" xfId="0" applyFont="1" applyBorder="1" applyAlignment="1">
      <alignment vertical="center"/>
    </xf>
    <xf numFmtId="0" fontId="23" fillId="0" borderId="67" xfId="0" applyFont="1" applyBorder="1" applyAlignment="1">
      <alignment vertical="center"/>
    </xf>
    <xf numFmtId="0" fontId="23" fillId="0" borderId="70" xfId="0" applyFont="1" applyBorder="1" applyAlignment="1">
      <alignment vertical="center"/>
    </xf>
    <xf numFmtId="0" fontId="11" fillId="5" borderId="0" xfId="0" applyFont="1" applyFill="1" applyAlignment="1">
      <alignment horizontal="center" vertical="center"/>
    </xf>
    <xf numFmtId="43" fontId="11" fillId="4" borderId="0" xfId="1" applyFont="1" applyFill="1" applyAlignment="1">
      <alignment horizontal="center"/>
    </xf>
    <xf numFmtId="0" fontId="23" fillId="0" borderId="52" xfId="0" applyFont="1" applyBorder="1" applyAlignment="1">
      <alignment horizontal="left" vertical="center"/>
    </xf>
    <xf numFmtId="0" fontId="23" fillId="0" borderId="53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 indent="1"/>
    </xf>
    <xf numFmtId="0" fontId="23" fillId="0" borderId="72" xfId="0" applyFont="1" applyBorder="1" applyAlignment="1">
      <alignment horizontal="left" vertical="center" indent="1"/>
    </xf>
    <xf numFmtId="0" fontId="23" fillId="0" borderId="75" xfId="0" applyFont="1" applyBorder="1" applyAlignment="1">
      <alignment horizontal="left" vertical="center" indent="1"/>
    </xf>
    <xf numFmtId="0" fontId="6" fillId="0" borderId="1" xfId="1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9" fontId="14" fillId="0" borderId="3" xfId="2" applyFont="1" applyBorder="1" applyAlignment="1">
      <alignment horizontal="center" vertical="center"/>
    </xf>
    <xf numFmtId="9" fontId="14" fillId="0" borderId="4" xfId="2" applyFont="1" applyBorder="1" applyAlignment="1">
      <alignment horizontal="center" vertical="center"/>
    </xf>
    <xf numFmtId="9" fontId="14" fillId="0" borderId="4" xfId="2" applyFont="1" applyBorder="1" applyAlignment="1">
      <alignment vertical="center"/>
    </xf>
    <xf numFmtId="9" fontId="14" fillId="0" borderId="6" xfId="2" applyFont="1" applyBorder="1" applyAlignment="1">
      <alignment vertical="center"/>
    </xf>
    <xf numFmtId="44" fontId="6" fillId="0" borderId="18" xfId="4" applyFont="1" applyBorder="1" applyAlignment="1">
      <alignment horizontal="left" vertical="center"/>
    </xf>
    <xf numFmtId="44" fontId="9" fillId="0" borderId="2" xfId="4" applyFont="1" applyFill="1" applyBorder="1" applyAlignment="1">
      <alignment horizontal="right" vertical="center"/>
    </xf>
    <xf numFmtId="44" fontId="9" fillId="0" borderId="2" xfId="4" applyFont="1" applyFill="1" applyBorder="1" applyAlignment="1">
      <alignment horizontal="left" vertical="center"/>
    </xf>
    <xf numFmtId="44" fontId="6" fillId="0" borderId="19" xfId="4" applyFont="1" applyFill="1" applyBorder="1" applyAlignment="1">
      <alignment horizontal="center" vertical="center"/>
    </xf>
    <xf numFmtId="44" fontId="9" fillId="0" borderId="0" xfId="4" applyFont="1" applyAlignment="1">
      <alignment horizontal="left" vertical="center"/>
    </xf>
    <xf numFmtId="44" fontId="9" fillId="0" borderId="0" xfId="4" applyFont="1" applyFill="1" applyBorder="1" applyAlignment="1">
      <alignment horizontal="left" vertical="center"/>
    </xf>
    <xf numFmtId="44" fontId="6" fillId="0" borderId="20" xfId="4" applyFont="1" applyBorder="1" applyAlignment="1">
      <alignment horizontal="left" vertical="center"/>
    </xf>
    <xf numFmtId="44" fontId="9" fillId="0" borderId="5" xfId="4" applyFont="1" applyFill="1" applyBorder="1" applyAlignment="1">
      <alignment horizontal="right" vertical="center"/>
    </xf>
    <xf numFmtId="44" fontId="9" fillId="0" borderId="5" xfId="4" applyFont="1" applyFill="1" applyBorder="1" applyAlignment="1">
      <alignment horizontal="left" vertical="center"/>
    </xf>
    <xf numFmtId="44" fontId="2" fillId="11" borderId="12" xfId="4" applyFont="1" applyFill="1" applyBorder="1" applyAlignment="1">
      <alignment horizontal="center" vertical="center"/>
    </xf>
    <xf numFmtId="44" fontId="16" fillId="11" borderId="17" xfId="4" applyFont="1" applyFill="1" applyBorder="1" applyAlignment="1">
      <alignment horizontal="center" vertical="center"/>
    </xf>
    <xf numFmtId="44" fontId="13" fillId="11" borderId="17" xfId="4" applyFont="1" applyFill="1" applyBorder="1" applyAlignment="1">
      <alignment horizontal="center" vertical="center"/>
    </xf>
    <xf numFmtId="44" fontId="2" fillId="11" borderId="17" xfId="4" applyFont="1" applyFill="1" applyBorder="1" applyAlignment="1">
      <alignment horizontal="center" vertical="center"/>
    </xf>
    <xf numFmtId="44" fontId="6" fillId="11" borderId="10" xfId="4" applyFont="1" applyFill="1" applyBorder="1" applyAlignment="1">
      <alignment horizontal="center" vertical="center" wrapText="1"/>
    </xf>
    <xf numFmtId="44" fontId="7" fillId="11" borderId="10" xfId="4" applyFont="1" applyFill="1" applyBorder="1" applyAlignment="1">
      <alignment horizontal="center" vertical="center" wrapText="1"/>
    </xf>
    <xf numFmtId="44" fontId="16" fillId="0" borderId="7" xfId="4" applyFont="1" applyBorder="1" applyAlignment="1">
      <alignment horizontal="right" vertical="center"/>
    </xf>
    <xf numFmtId="44" fontId="6" fillId="0" borderId="7" xfId="4" applyFont="1" applyFill="1" applyBorder="1" applyAlignment="1">
      <alignment horizontal="right" vertical="center"/>
    </xf>
    <xf numFmtId="44" fontId="16" fillId="0" borderId="7" xfId="4" applyFont="1" applyFill="1" applyBorder="1" applyAlignment="1">
      <alignment horizontal="right" vertical="center"/>
    </xf>
    <xf numFmtId="44" fontId="16" fillId="0" borderId="1" xfId="4" applyFont="1" applyBorder="1" applyAlignment="1">
      <alignment horizontal="right" vertical="center"/>
    </xf>
    <xf numFmtId="44" fontId="6" fillId="0" borderId="1" xfId="4" applyFont="1" applyFill="1" applyBorder="1" applyAlignment="1">
      <alignment horizontal="center" vertical="center" wrapText="1"/>
    </xf>
    <xf numFmtId="44" fontId="16" fillId="0" borderId="1" xfId="4" applyFont="1" applyFill="1" applyBorder="1" applyAlignment="1">
      <alignment horizontal="center" vertical="center" wrapText="1"/>
    </xf>
    <xf numFmtId="44" fontId="14" fillId="0" borderId="1" xfId="4" applyFont="1" applyBorder="1" applyAlignment="1">
      <alignment horizontal="right" vertical="center"/>
    </xf>
    <xf numFmtId="44" fontId="9" fillId="0" borderId="1" xfId="4" applyFont="1" applyFill="1" applyBorder="1" applyAlignment="1">
      <alignment horizontal="center" vertical="center" wrapText="1"/>
    </xf>
    <xf numFmtId="44" fontId="16" fillId="0" borderId="8" xfId="4" applyFont="1" applyBorder="1" applyAlignment="1">
      <alignment horizontal="right" vertical="center"/>
    </xf>
    <xf numFmtId="44" fontId="6" fillId="0" borderId="8" xfId="4" applyFont="1" applyFill="1" applyBorder="1" applyAlignment="1">
      <alignment horizontal="center" vertical="center" wrapText="1"/>
    </xf>
    <xf numFmtId="44" fontId="16" fillId="0" borderId="8" xfId="4" applyFont="1" applyFill="1" applyBorder="1" applyAlignment="1">
      <alignment horizontal="center" vertical="center" wrapText="1"/>
    </xf>
    <xf numFmtId="44" fontId="14" fillId="0" borderId="2" xfId="4" applyFont="1" applyBorder="1" applyAlignment="1">
      <alignment vertical="center"/>
    </xf>
    <xf numFmtId="44" fontId="14" fillId="0" borderId="2" xfId="4" applyFont="1" applyFill="1" applyBorder="1" applyAlignment="1">
      <alignment vertical="center"/>
    </xf>
    <xf numFmtId="44" fontId="14" fillId="0" borderId="18" xfId="4" applyFont="1" applyBorder="1" applyAlignment="1">
      <alignment vertical="center"/>
    </xf>
    <xf numFmtId="44" fontId="14" fillId="0" borderId="2" xfId="4" applyFont="1" applyBorder="1" applyAlignment="1">
      <alignment horizontal="right" vertical="center"/>
    </xf>
    <xf numFmtId="44" fontId="14" fillId="0" borderId="0" xfId="4" applyFont="1" applyAlignment="1">
      <alignment vertical="center"/>
    </xf>
    <xf numFmtId="44" fontId="14" fillId="0" borderId="0" xfId="4" applyFont="1" applyFill="1" applyAlignment="1">
      <alignment vertical="center"/>
    </xf>
    <xf numFmtId="44" fontId="14" fillId="0" borderId="19" xfId="4" applyFont="1" applyBorder="1" applyAlignment="1">
      <alignment vertical="center"/>
    </xf>
    <xf numFmtId="44" fontId="14" fillId="0" borderId="0" xfId="4" applyFont="1" applyAlignment="1">
      <alignment horizontal="right" vertical="center"/>
    </xf>
    <xf numFmtId="44" fontId="9" fillId="0" borderId="0" xfId="4" applyFont="1" applyAlignment="1">
      <alignment vertical="center" wrapText="1"/>
    </xf>
    <xf numFmtId="44" fontId="12" fillId="0" borderId="19" xfId="4" applyFont="1" applyBorder="1" applyAlignment="1">
      <alignment horizontal="center" vertical="center" wrapText="1"/>
    </xf>
    <xf numFmtId="44" fontId="14" fillId="0" borderId="0" xfId="4" applyFont="1" applyAlignment="1">
      <alignment horizontal="center" vertical="center" wrapText="1"/>
    </xf>
    <xf numFmtId="44" fontId="12" fillId="0" borderId="19" xfId="4" applyFont="1" applyBorder="1" applyAlignment="1">
      <alignment vertical="center" wrapText="1"/>
    </xf>
    <xf numFmtId="44" fontId="14" fillId="0" borderId="0" xfId="4" applyFont="1" applyAlignment="1">
      <alignment vertical="center" wrapText="1"/>
    </xf>
    <xf numFmtId="44" fontId="14" fillId="0" borderId="5" xfId="4" applyFont="1" applyBorder="1" applyAlignment="1">
      <alignment vertical="center"/>
    </xf>
    <xf numFmtId="44" fontId="14" fillId="0" borderId="5" xfId="4" applyFont="1" applyFill="1" applyBorder="1" applyAlignment="1">
      <alignment vertical="center"/>
    </xf>
    <xf numFmtId="44" fontId="12" fillId="0" borderId="20" xfId="4" applyFont="1" applyBorder="1" applyAlignment="1">
      <alignment vertical="center"/>
    </xf>
    <xf numFmtId="44" fontId="1" fillId="0" borderId="0" xfId="4" applyFont="1" applyFill="1" applyAlignment="1">
      <alignment horizontal="right" vertical="center"/>
    </xf>
    <xf numFmtId="44" fontId="9" fillId="0" borderId="0" xfId="4" applyFont="1" applyFill="1" applyAlignment="1">
      <alignment horizontal="right" vertical="center"/>
    </xf>
    <xf numFmtId="44" fontId="5" fillId="0" borderId="0" xfId="4" applyFont="1" applyFill="1" applyAlignment="1">
      <alignment horizontal="right" vertical="center"/>
    </xf>
    <xf numFmtId="44" fontId="4" fillId="0" borderId="0" xfId="4" applyFont="1" applyFill="1" applyAlignment="1">
      <alignment horizontal="right" vertical="center"/>
    </xf>
    <xf numFmtId="44" fontId="1" fillId="0" borderId="0" xfId="4" applyFont="1" applyAlignment="1">
      <alignment horizontal="right" vertical="center"/>
    </xf>
    <xf numFmtId="0" fontId="2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2" fillId="11" borderId="12" xfId="1" applyNumberFormat="1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4" fillId="0" borderId="7" xfId="1" applyNumberFormat="1" applyFont="1" applyBorder="1" applyAlignment="1">
      <alignment horizontal="right" vertical="center"/>
    </xf>
    <xf numFmtId="0" fontId="1" fillId="0" borderId="1" xfId="1" applyNumberFormat="1" applyFont="1" applyBorder="1" applyAlignment="1">
      <alignment horizontal="right" vertical="center"/>
    </xf>
    <xf numFmtId="0" fontId="14" fillId="0" borderId="1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0" fontId="14" fillId="0" borderId="8" xfId="1" applyNumberFormat="1" applyFont="1" applyBorder="1" applyAlignment="1">
      <alignment horizontal="right" vertical="center"/>
    </xf>
    <xf numFmtId="0" fontId="14" fillId="0" borderId="2" xfId="1" applyNumberFormat="1" applyFont="1" applyBorder="1" applyAlignment="1">
      <alignment vertical="center"/>
    </xf>
    <xf numFmtId="0" fontId="14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 wrapText="1"/>
    </xf>
    <xf numFmtId="0" fontId="12" fillId="0" borderId="0" xfId="1" applyNumberFormat="1" applyFont="1" applyAlignment="1">
      <alignment vertical="center"/>
    </xf>
    <xf numFmtId="0" fontId="12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vertical="center"/>
    </xf>
    <xf numFmtId="2" fontId="6" fillId="11" borderId="9" xfId="1" applyNumberFormat="1" applyFont="1" applyFill="1" applyBorder="1" applyAlignment="1">
      <alignment horizontal="center" vertical="center"/>
    </xf>
    <xf numFmtId="2" fontId="6" fillId="11" borderId="10" xfId="1" applyNumberFormat="1" applyFont="1" applyFill="1" applyBorder="1" applyAlignment="1">
      <alignment horizontal="center" vertical="center" wrapText="1"/>
    </xf>
    <xf numFmtId="2" fontId="1" fillId="0" borderId="7" xfId="1" applyNumberFormat="1" applyFont="1" applyFill="1" applyBorder="1" applyAlignment="1">
      <alignment vertical="center"/>
    </xf>
    <xf numFmtId="2" fontId="14" fillId="0" borderId="7" xfId="1" applyNumberFormat="1" applyFont="1" applyFill="1" applyBorder="1" applyAlignment="1">
      <alignment vertical="center"/>
    </xf>
    <xf numFmtId="2" fontId="4" fillId="0" borderId="1" xfId="1" applyNumberFormat="1" applyFont="1" applyFill="1" applyBorder="1" applyAlignment="1">
      <alignment horizontal="right" vertical="center"/>
    </xf>
    <xf numFmtId="2" fontId="9" fillId="0" borderId="1" xfId="1" applyNumberFormat="1" applyFont="1" applyFill="1" applyBorder="1" applyAlignment="1">
      <alignment horizontal="right" vertical="center"/>
    </xf>
    <xf numFmtId="2" fontId="8" fillId="0" borderId="1" xfId="1" applyNumberFormat="1" applyFont="1" applyFill="1" applyBorder="1" applyAlignment="1">
      <alignment vertical="center"/>
    </xf>
    <xf numFmtId="2" fontId="4" fillId="0" borderId="8" xfId="1" applyNumberFormat="1" applyFont="1" applyFill="1" applyBorder="1" applyAlignment="1">
      <alignment horizontal="right" vertical="center"/>
    </xf>
    <xf numFmtId="2" fontId="9" fillId="0" borderId="8" xfId="1" applyNumberFormat="1" applyFont="1" applyFill="1" applyBorder="1" applyAlignment="1">
      <alignment horizontal="right" vertical="center"/>
    </xf>
    <xf numFmtId="2" fontId="14" fillId="0" borderId="2" xfId="1" applyNumberFormat="1" applyFont="1" applyBorder="1" applyAlignment="1">
      <alignment vertical="center"/>
    </xf>
    <xf numFmtId="2" fontId="14" fillId="0" borderId="18" xfId="1" applyNumberFormat="1" applyFont="1" applyBorder="1" applyAlignment="1">
      <alignment vertical="center"/>
    </xf>
    <xf numFmtId="2" fontId="14" fillId="0" borderId="2" xfId="1" applyNumberFormat="1" applyFont="1" applyFill="1" applyBorder="1" applyAlignment="1">
      <alignment vertical="center"/>
    </xf>
    <xf numFmtId="2" fontId="14" fillId="0" borderId="0" xfId="1" applyNumberFormat="1" applyFont="1" applyAlignment="1">
      <alignment vertical="center"/>
    </xf>
    <xf numFmtId="2" fontId="14" fillId="0" borderId="19" xfId="1" applyNumberFormat="1" applyFont="1" applyBorder="1" applyAlignment="1">
      <alignment vertical="center"/>
    </xf>
    <xf numFmtId="2" fontId="14" fillId="0" borderId="0" xfId="1" applyNumberFormat="1" applyFont="1" applyFill="1" applyAlignment="1">
      <alignment vertical="center"/>
    </xf>
    <xf numFmtId="2" fontId="32" fillId="0" borderId="0" xfId="1" applyNumberFormat="1" applyFont="1" applyFill="1" applyAlignment="1">
      <alignment vertical="center" wrapText="1"/>
    </xf>
    <xf numFmtId="2" fontId="31" fillId="0" borderId="0" xfId="1" applyNumberFormat="1" applyFont="1" applyFill="1" applyAlignment="1">
      <alignment vertical="center"/>
    </xf>
    <xf numFmtId="2" fontId="14" fillId="0" borderId="20" xfId="1" applyNumberFormat="1" applyFont="1" applyBorder="1" applyAlignment="1">
      <alignment vertical="center"/>
    </xf>
    <xf numFmtId="2" fontId="31" fillId="0" borderId="5" xfId="1" applyNumberFormat="1" applyFont="1" applyFill="1" applyBorder="1" applyAlignment="1">
      <alignment vertical="center"/>
    </xf>
    <xf numFmtId="2" fontId="4" fillId="0" borderId="0" xfId="1" applyNumberFormat="1" applyFont="1" applyFill="1" applyAlignment="1">
      <alignment horizontal="right" vertical="center"/>
    </xf>
    <xf numFmtId="2" fontId="32" fillId="0" borderId="0" xfId="1" applyNumberFormat="1" applyFont="1" applyFill="1" applyAlignment="1">
      <alignment horizontal="right" vertical="center"/>
    </xf>
    <xf numFmtId="2" fontId="7" fillId="11" borderId="10" xfId="1" applyNumberFormat="1" applyFont="1" applyFill="1" applyBorder="1" applyAlignment="1">
      <alignment horizontal="center" vertical="center" wrapText="1"/>
    </xf>
    <xf numFmtId="2" fontId="12" fillId="0" borderId="7" xfId="1" applyNumberFormat="1" applyFont="1" applyFill="1" applyBorder="1" applyAlignment="1">
      <alignment vertical="center"/>
    </xf>
    <xf numFmtId="2" fontId="5" fillId="0" borderId="1" xfId="1" applyNumberFormat="1" applyFont="1" applyFill="1" applyBorder="1" applyAlignment="1">
      <alignment horizontal="right" vertical="center"/>
    </xf>
    <xf numFmtId="2" fontId="5" fillId="3" borderId="1" xfId="1" applyNumberFormat="1" applyFont="1" applyFill="1" applyBorder="1" applyAlignment="1">
      <alignment horizontal="right" vertical="center"/>
    </xf>
    <xf numFmtId="2" fontId="5" fillId="7" borderId="1" xfId="1" applyNumberFormat="1" applyFont="1" applyFill="1" applyBorder="1" applyAlignment="1">
      <alignment horizontal="right" vertical="center"/>
    </xf>
    <xf numFmtId="2" fontId="36" fillId="0" borderId="1" xfId="1" applyNumberFormat="1" applyFont="1" applyFill="1" applyBorder="1" applyAlignment="1">
      <alignment vertical="center"/>
    </xf>
    <xf numFmtId="2" fontId="12" fillId="0" borderId="1" xfId="1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12" fillId="0" borderId="3" xfId="1" applyNumberFormat="1" applyFont="1" applyBorder="1" applyAlignment="1">
      <alignment vertical="center"/>
    </xf>
    <xf numFmtId="2" fontId="12" fillId="0" borderId="4" xfId="1" applyNumberFormat="1" applyFont="1" applyBorder="1" applyAlignment="1">
      <alignment vertical="center"/>
    </xf>
    <xf numFmtId="2" fontId="5" fillId="0" borderId="0" xfId="1" applyNumberFormat="1" applyFont="1" applyFill="1" applyAlignment="1">
      <alignment horizontal="right" vertical="center"/>
    </xf>
    <xf numFmtId="43" fontId="2" fillId="0" borderId="39" xfId="1" applyFont="1" applyBorder="1" applyAlignment="1">
      <alignment horizontal="center" vertical="center" wrapText="1"/>
    </xf>
  </cellXfs>
  <cellStyles count="5">
    <cellStyle name="Moeda" xfId="4" builtinId="4"/>
    <cellStyle name="Normal" xfId="0" builtinId="0"/>
    <cellStyle name="Normal 2 2" xfId="3" xr:uid="{00000000-0005-0000-0000-000001000000}"/>
    <cellStyle name="Porcentagem" xfId="2" builtinId="5"/>
    <cellStyle name="Vírgula" xfId="1" builtinId="3"/>
  </cellStyles>
  <dxfs count="1">
    <dxf>
      <font>
        <b/>
        <i val="0"/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1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419101</xdr:colOff>
      <xdr:row>0</xdr:row>
      <xdr:rowOff>64192</xdr:rowOff>
    </xdr:from>
    <xdr:ext cx="1197758" cy="443807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501" y="6419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2524124</xdr:colOff>
      <xdr:row>944</xdr:row>
      <xdr:rowOff>36652</xdr:rowOff>
    </xdr:from>
    <xdr:to>
      <xdr:col>1</xdr:col>
      <xdr:colOff>4000499</xdr:colOff>
      <xdr:row>952</xdr:row>
      <xdr:rowOff>76014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699" y="279519202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597353</xdr:colOff>
      <xdr:row>900</xdr:row>
      <xdr:rowOff>151039</xdr:rowOff>
    </xdr:from>
    <xdr:to>
      <xdr:col>6</xdr:col>
      <xdr:colOff>805542</xdr:colOff>
      <xdr:row>905</xdr:row>
      <xdr:rowOff>39091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5610" y="246973725"/>
          <a:ext cx="1514475" cy="123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581025</xdr:colOff>
      <xdr:row>862</xdr:row>
      <xdr:rowOff>9525</xdr:rowOff>
    </xdr:from>
    <xdr:to>
      <xdr:col>6</xdr:col>
      <xdr:colOff>796291</xdr:colOff>
      <xdr:row>866</xdr:row>
      <xdr:rowOff>71748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54879475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826</xdr:row>
      <xdr:rowOff>19050</xdr:rowOff>
    </xdr:from>
    <xdr:to>
      <xdr:col>6</xdr:col>
      <xdr:colOff>758191</xdr:colOff>
      <xdr:row>830</xdr:row>
      <xdr:rowOff>77462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44040025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787</xdr:row>
      <xdr:rowOff>19050</xdr:rowOff>
    </xdr:from>
    <xdr:to>
      <xdr:col>6</xdr:col>
      <xdr:colOff>872491</xdr:colOff>
      <xdr:row>790</xdr:row>
      <xdr:rowOff>77463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32219500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751</xdr:row>
      <xdr:rowOff>114300</xdr:rowOff>
    </xdr:from>
    <xdr:to>
      <xdr:col>6</xdr:col>
      <xdr:colOff>910591</xdr:colOff>
      <xdr:row>755</xdr:row>
      <xdr:rowOff>3167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21141925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447675</xdr:colOff>
      <xdr:row>708</xdr:row>
      <xdr:rowOff>190500</xdr:rowOff>
    </xdr:from>
    <xdr:to>
      <xdr:col>6</xdr:col>
      <xdr:colOff>651511</xdr:colOff>
      <xdr:row>712</xdr:row>
      <xdr:rowOff>262248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07940275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673</xdr:row>
      <xdr:rowOff>304800</xdr:rowOff>
    </xdr:from>
    <xdr:to>
      <xdr:col>6</xdr:col>
      <xdr:colOff>834391</xdr:colOff>
      <xdr:row>676</xdr:row>
      <xdr:rowOff>319399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97043675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552450</xdr:colOff>
      <xdr:row>631</xdr:row>
      <xdr:rowOff>38100</xdr:rowOff>
    </xdr:from>
    <xdr:to>
      <xdr:col>6</xdr:col>
      <xdr:colOff>762001</xdr:colOff>
      <xdr:row>634</xdr:row>
      <xdr:rowOff>262249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84470675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457200</xdr:colOff>
      <xdr:row>587</xdr:row>
      <xdr:rowOff>200025</xdr:rowOff>
    </xdr:from>
    <xdr:to>
      <xdr:col>6</xdr:col>
      <xdr:colOff>681991</xdr:colOff>
      <xdr:row>590</xdr:row>
      <xdr:rowOff>262249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71354750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523875</xdr:colOff>
      <xdr:row>544</xdr:row>
      <xdr:rowOff>276225</xdr:rowOff>
    </xdr:from>
    <xdr:to>
      <xdr:col>6</xdr:col>
      <xdr:colOff>727711</xdr:colOff>
      <xdr:row>547</xdr:row>
      <xdr:rowOff>186047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58638875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500</xdr:row>
      <xdr:rowOff>333375</xdr:rowOff>
    </xdr:from>
    <xdr:to>
      <xdr:col>7</xdr:col>
      <xdr:colOff>110490</xdr:colOff>
      <xdr:row>505</xdr:row>
      <xdr:rowOff>448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5903950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465</xdr:row>
      <xdr:rowOff>66675</xdr:rowOff>
    </xdr:from>
    <xdr:to>
      <xdr:col>6</xdr:col>
      <xdr:colOff>872491</xdr:colOff>
      <xdr:row>468</xdr:row>
      <xdr:rowOff>452747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35435975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418</xdr:row>
      <xdr:rowOff>66675</xdr:rowOff>
    </xdr:from>
    <xdr:to>
      <xdr:col>7</xdr:col>
      <xdr:colOff>110490</xdr:colOff>
      <xdr:row>421</xdr:row>
      <xdr:rowOff>117469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1186575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238125</xdr:colOff>
      <xdr:row>382</xdr:row>
      <xdr:rowOff>257175</xdr:rowOff>
    </xdr:from>
    <xdr:to>
      <xdr:col>7</xdr:col>
      <xdr:colOff>152400</xdr:colOff>
      <xdr:row>386</xdr:row>
      <xdr:rowOff>153663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1013875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16328</xdr:colOff>
      <xdr:row>317</xdr:row>
      <xdr:rowOff>91984</xdr:rowOff>
    </xdr:from>
    <xdr:to>
      <xdr:col>6</xdr:col>
      <xdr:colOff>883376</xdr:colOff>
      <xdr:row>321</xdr:row>
      <xdr:rowOff>81273</xdr:rowOff>
    </xdr:to>
    <xdr:pic>
      <xdr:nvPicPr>
        <xdr:cNvPr id="18" name="Pictur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6842" y="84358298"/>
          <a:ext cx="1531077" cy="115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283</xdr:row>
      <xdr:rowOff>269421</xdr:rowOff>
    </xdr:from>
    <xdr:to>
      <xdr:col>7</xdr:col>
      <xdr:colOff>83277</xdr:colOff>
      <xdr:row>289</xdr:row>
      <xdr:rowOff>144682</xdr:rowOff>
    </xdr:to>
    <xdr:pic>
      <xdr:nvPicPr>
        <xdr:cNvPr id="19" name="Pictur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914" y="76055764"/>
          <a:ext cx="1531077" cy="137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256</xdr:row>
      <xdr:rowOff>161925</xdr:rowOff>
    </xdr:from>
    <xdr:to>
      <xdr:col>6</xdr:col>
      <xdr:colOff>842011</xdr:colOff>
      <xdr:row>260</xdr:row>
      <xdr:rowOff>71748</xdr:rowOff>
    </xdr:to>
    <xdr:pic>
      <xdr:nvPicPr>
        <xdr:cNvPr id="20" name="Pictur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73190100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213</xdr:row>
      <xdr:rowOff>123825</xdr:rowOff>
    </xdr:from>
    <xdr:to>
      <xdr:col>6</xdr:col>
      <xdr:colOff>880111</xdr:colOff>
      <xdr:row>218</xdr:row>
      <xdr:rowOff>186048</xdr:rowOff>
    </xdr:to>
    <xdr:pic>
      <xdr:nvPicPr>
        <xdr:cNvPr id="21" name="Pictur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60845700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106136</xdr:colOff>
      <xdr:row>162</xdr:row>
      <xdr:rowOff>670288</xdr:rowOff>
    </xdr:from>
    <xdr:to>
      <xdr:col>7</xdr:col>
      <xdr:colOff>656955</xdr:colOff>
      <xdr:row>169</xdr:row>
      <xdr:rowOff>11876</xdr:rowOff>
    </xdr:to>
    <xdr:pic>
      <xdr:nvPicPr>
        <xdr:cNvPr id="22" name="Pictur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679" y="43407602"/>
          <a:ext cx="1486990" cy="134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118</xdr:row>
      <xdr:rowOff>419100</xdr:rowOff>
    </xdr:from>
    <xdr:to>
      <xdr:col>6</xdr:col>
      <xdr:colOff>689611</xdr:colOff>
      <xdr:row>124</xdr:row>
      <xdr:rowOff>153663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33289875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25854</xdr:colOff>
      <xdr:row>87</xdr:row>
      <xdr:rowOff>42181</xdr:rowOff>
    </xdr:from>
    <xdr:to>
      <xdr:col>12</xdr:col>
      <xdr:colOff>570412</xdr:colOff>
      <xdr:row>92</xdr:row>
      <xdr:rowOff>85353</xdr:rowOff>
    </xdr:to>
    <xdr:pic>
      <xdr:nvPicPr>
        <xdr:cNvPr id="24" name="Picture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0640" y="24507824"/>
          <a:ext cx="1497058" cy="1376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549728</xdr:colOff>
      <xdr:row>15</xdr:row>
      <xdr:rowOff>33747</xdr:rowOff>
    </xdr:from>
    <xdr:to>
      <xdr:col>6</xdr:col>
      <xdr:colOff>772885</xdr:colOff>
      <xdr:row>21</xdr:row>
      <xdr:rowOff>282389</xdr:rowOff>
    </xdr:to>
    <xdr:pic>
      <xdr:nvPicPr>
        <xdr:cNvPr id="25" name="Pictur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7985" y="3092633"/>
          <a:ext cx="1529443" cy="1228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419101</xdr:colOff>
      <xdr:row>0</xdr:row>
      <xdr:rowOff>64192</xdr:rowOff>
    </xdr:from>
    <xdr:ext cx="1197758" cy="443807"/>
    <xdr:pic>
      <xdr:nvPicPr>
        <xdr:cNvPr id="2" name="Imagem 1">
          <a:extLst>
            <a:ext uri="{FF2B5EF4-FFF2-40B4-BE49-F238E27FC236}">
              <a16:creationId xmlns:a16="http://schemas.microsoft.com/office/drawing/2014/main" id="{2782463D-6417-4071-836A-598D161357A3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6" y="6419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2524124</xdr:colOff>
      <xdr:row>944</xdr:row>
      <xdr:rowOff>36652</xdr:rowOff>
    </xdr:from>
    <xdr:to>
      <xdr:col>1</xdr:col>
      <xdr:colOff>4000499</xdr:colOff>
      <xdr:row>951</xdr:row>
      <xdr:rowOff>56965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E6AD606-DCD1-4C70-96F6-A4D2A99C7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699" y="255668602"/>
          <a:ext cx="1476375" cy="135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140153</xdr:colOff>
      <xdr:row>898</xdr:row>
      <xdr:rowOff>201839</xdr:rowOff>
    </xdr:from>
    <xdr:to>
      <xdr:col>17</xdr:col>
      <xdr:colOff>1640112</xdr:colOff>
      <xdr:row>905</xdr:row>
      <xdr:rowOff>69026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78403991-EBE1-4E1E-BC7F-7342EEC66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453" y="220737339"/>
          <a:ext cx="1503588" cy="1543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161925</xdr:colOff>
      <xdr:row>865</xdr:row>
      <xdr:rowOff>149225</xdr:rowOff>
    </xdr:from>
    <xdr:to>
      <xdr:col>7</xdr:col>
      <xdr:colOff>72390</xdr:colOff>
      <xdr:row>874</xdr:row>
      <xdr:rowOff>36822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D98966-18EB-44A5-B364-6FD7F73CF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09089625"/>
          <a:ext cx="1510665" cy="1538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826</xdr:row>
      <xdr:rowOff>19050</xdr:rowOff>
    </xdr:from>
    <xdr:to>
      <xdr:col>6</xdr:col>
      <xdr:colOff>758190</xdr:colOff>
      <xdr:row>832</xdr:row>
      <xdr:rowOff>96511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87E28420-F7D3-46EA-B2F7-5D4346E59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223246950"/>
          <a:ext cx="1491616" cy="102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808</xdr:row>
      <xdr:rowOff>107950</xdr:rowOff>
    </xdr:from>
    <xdr:to>
      <xdr:col>20</xdr:col>
      <xdr:colOff>250191</xdr:colOff>
      <xdr:row>817</xdr:row>
      <xdr:rowOff>318763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E15D800-4FF3-4713-8960-64DFFE11D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0600" y="194811650"/>
          <a:ext cx="1494790" cy="252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139700</xdr:colOff>
      <xdr:row>773</xdr:row>
      <xdr:rowOff>127001</xdr:rowOff>
    </xdr:from>
    <xdr:to>
      <xdr:col>7</xdr:col>
      <xdr:colOff>34290</xdr:colOff>
      <xdr:row>779</xdr:row>
      <xdr:rowOff>0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908D0DC-392C-44E8-84F3-56EF976DB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0200" y="186296301"/>
          <a:ext cx="1494790" cy="151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723</xdr:row>
      <xdr:rowOff>78740</xdr:rowOff>
    </xdr:from>
    <xdr:to>
      <xdr:col>7</xdr:col>
      <xdr:colOff>156210</xdr:colOff>
      <xdr:row>729</xdr:row>
      <xdr:rowOff>139701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986FB0D7-154E-45B6-8615-7F0117D3E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174500540"/>
          <a:ext cx="1499235" cy="138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215900</xdr:colOff>
      <xdr:row>681</xdr:row>
      <xdr:rowOff>142240</xdr:rowOff>
    </xdr:from>
    <xdr:to>
      <xdr:col>7</xdr:col>
      <xdr:colOff>135890</xdr:colOff>
      <xdr:row>686</xdr:row>
      <xdr:rowOff>127000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9A57B38D-B564-4768-8B80-7074C339B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164111940"/>
          <a:ext cx="1520190" cy="13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615950</xdr:colOff>
      <xdr:row>636</xdr:row>
      <xdr:rowOff>88900</xdr:rowOff>
    </xdr:from>
    <xdr:to>
      <xdr:col>6</xdr:col>
      <xdr:colOff>825500</xdr:colOff>
      <xdr:row>642</xdr:row>
      <xdr:rowOff>241300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4B2ECE83-4F7E-468C-AAE8-623DFA44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52958800"/>
          <a:ext cx="1504950" cy="147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45358</xdr:colOff>
      <xdr:row>591</xdr:row>
      <xdr:rowOff>234938</xdr:rowOff>
    </xdr:from>
    <xdr:to>
      <xdr:col>6</xdr:col>
      <xdr:colOff>859972</xdr:colOff>
      <xdr:row>597</xdr:row>
      <xdr:rowOff>172356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F19FB232-4421-46DF-A9E3-493496BCB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1" y="142445909"/>
          <a:ext cx="1478642" cy="1439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548</xdr:row>
      <xdr:rowOff>123825</xdr:rowOff>
    </xdr:from>
    <xdr:to>
      <xdr:col>6</xdr:col>
      <xdr:colOff>765810</xdr:colOff>
      <xdr:row>554</xdr:row>
      <xdr:rowOff>130256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02E74EF7-3898-48FF-BC4C-E0EECB66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475" y="131619625"/>
          <a:ext cx="1499235" cy="149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500</xdr:row>
      <xdr:rowOff>333375</xdr:rowOff>
    </xdr:from>
    <xdr:to>
      <xdr:col>7</xdr:col>
      <xdr:colOff>110490</xdr:colOff>
      <xdr:row>507</xdr:row>
      <xdr:rowOff>16323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A8BDDF9B-C1E3-4B94-B04A-9DAC60B8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134397750"/>
          <a:ext cx="1491615" cy="1133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465</xdr:row>
      <xdr:rowOff>66675</xdr:rowOff>
    </xdr:from>
    <xdr:to>
      <xdr:col>6</xdr:col>
      <xdr:colOff>872490</xdr:colOff>
      <xdr:row>470</xdr:row>
      <xdr:rowOff>279401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2867D785-3860-4EB6-B5BB-CEEDF4633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11509175"/>
          <a:ext cx="1504315" cy="154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418</xdr:row>
      <xdr:rowOff>66675</xdr:rowOff>
    </xdr:from>
    <xdr:to>
      <xdr:col>7</xdr:col>
      <xdr:colOff>110490</xdr:colOff>
      <xdr:row>424</xdr:row>
      <xdr:rowOff>136519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FDEA61CD-7A39-45C9-BCE1-777E43678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111652050"/>
          <a:ext cx="1491615" cy="102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96611</xdr:colOff>
      <xdr:row>383</xdr:row>
      <xdr:rowOff>635</xdr:rowOff>
    </xdr:from>
    <xdr:to>
      <xdr:col>7</xdr:col>
      <xdr:colOff>10886</xdr:colOff>
      <xdr:row>385</xdr:row>
      <xdr:rowOff>489857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E8057958-330D-42A1-BD9D-D83CC9604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554" y="92039349"/>
          <a:ext cx="1514475" cy="1153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168728</xdr:colOff>
      <xdr:row>329</xdr:row>
      <xdr:rowOff>244384</xdr:rowOff>
    </xdr:from>
    <xdr:to>
      <xdr:col>8</xdr:col>
      <xdr:colOff>908775</xdr:colOff>
      <xdr:row>336</xdr:row>
      <xdr:rowOff>59048</xdr:rowOff>
    </xdr:to>
    <xdr:pic>
      <xdr:nvPicPr>
        <xdr:cNvPr id="18" name="Picture 4">
          <a:extLst>
            <a:ext uri="{FF2B5EF4-FFF2-40B4-BE49-F238E27FC236}">
              <a16:creationId xmlns:a16="http://schemas.microsoft.com/office/drawing/2014/main" id="{8382E32E-4AFD-426C-AD9C-C24289C34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9428" y="78374784"/>
          <a:ext cx="1527447" cy="1465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283</xdr:row>
      <xdr:rowOff>269421</xdr:rowOff>
    </xdr:from>
    <xdr:to>
      <xdr:col>7</xdr:col>
      <xdr:colOff>83277</xdr:colOff>
      <xdr:row>291</xdr:row>
      <xdr:rowOff>60318</xdr:rowOff>
    </xdr:to>
    <xdr:pic>
      <xdr:nvPicPr>
        <xdr:cNvPr id="19" name="Picture 4">
          <a:extLst>
            <a:ext uri="{FF2B5EF4-FFF2-40B4-BE49-F238E27FC236}">
              <a16:creationId xmlns:a16="http://schemas.microsoft.com/office/drawing/2014/main" id="{496D54FD-202C-4A08-8323-300937D46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0696"/>
          <a:ext cx="1492977" cy="1332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539750</xdr:colOff>
      <xdr:row>258</xdr:row>
      <xdr:rowOff>123825</xdr:rowOff>
    </xdr:from>
    <xdr:to>
      <xdr:col>21</xdr:col>
      <xdr:colOff>156209</xdr:colOff>
      <xdr:row>263</xdr:row>
      <xdr:rowOff>187408</xdr:rowOff>
    </xdr:to>
    <xdr:pic>
      <xdr:nvPicPr>
        <xdr:cNvPr id="20" name="Picture 4">
          <a:extLst>
            <a:ext uri="{FF2B5EF4-FFF2-40B4-BE49-F238E27FC236}">
              <a16:creationId xmlns:a16="http://schemas.microsoft.com/office/drawing/2014/main" id="{0F5A1783-A95F-4EBE-A107-4D579D2C6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0350" y="62099825"/>
          <a:ext cx="1483360" cy="154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213</xdr:row>
      <xdr:rowOff>123825</xdr:rowOff>
    </xdr:from>
    <xdr:to>
      <xdr:col>6</xdr:col>
      <xdr:colOff>880110</xdr:colOff>
      <xdr:row>220</xdr:row>
      <xdr:rowOff>320759</xdr:rowOff>
    </xdr:to>
    <xdr:pic>
      <xdr:nvPicPr>
        <xdr:cNvPr id="21" name="Picture 4">
          <a:extLst>
            <a:ext uri="{FF2B5EF4-FFF2-40B4-BE49-F238E27FC236}">
              <a16:creationId xmlns:a16="http://schemas.microsoft.com/office/drawing/2014/main" id="{0E2FBDCD-1BC2-4B6B-846E-DC471B8AF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6473725"/>
          <a:ext cx="1470661" cy="1195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156</xdr:row>
      <xdr:rowOff>88992</xdr:rowOff>
    </xdr:from>
    <xdr:to>
      <xdr:col>6</xdr:col>
      <xdr:colOff>842014</xdr:colOff>
      <xdr:row>162</xdr:row>
      <xdr:rowOff>426895</xdr:rowOff>
    </xdr:to>
    <xdr:pic>
      <xdr:nvPicPr>
        <xdr:cNvPr id="22" name="Picture 4">
          <a:extLst>
            <a:ext uri="{FF2B5EF4-FFF2-40B4-BE49-F238E27FC236}">
              <a16:creationId xmlns:a16="http://schemas.microsoft.com/office/drawing/2014/main" id="{6D10AA7B-EAA8-46F2-962A-A3FBC3A11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993" y="37492306"/>
          <a:ext cx="1486992" cy="1491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41275</xdr:colOff>
      <xdr:row>110</xdr:row>
      <xdr:rowOff>266700</xdr:rowOff>
    </xdr:from>
    <xdr:to>
      <xdr:col>6</xdr:col>
      <xdr:colOff>880110</xdr:colOff>
      <xdr:row>116</xdr:row>
      <xdr:rowOff>239388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EE05CD73-D88C-40CA-A554-49D0A185A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775" y="25958800"/>
          <a:ext cx="1499235" cy="129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25854</xdr:colOff>
      <xdr:row>87</xdr:row>
      <xdr:rowOff>42181</xdr:rowOff>
    </xdr:from>
    <xdr:to>
      <xdr:col>12</xdr:col>
      <xdr:colOff>168630</xdr:colOff>
      <xdr:row>92</xdr:row>
      <xdr:rowOff>161553</xdr:rowOff>
    </xdr:to>
    <xdr:pic>
      <xdr:nvPicPr>
        <xdr:cNvPr id="24" name="Picture 4">
          <a:extLst>
            <a:ext uri="{FF2B5EF4-FFF2-40B4-BE49-F238E27FC236}">
              <a16:creationId xmlns:a16="http://schemas.microsoft.com/office/drawing/2014/main" id="{D68E4159-7942-4510-A533-FEFA3BC46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2679" y="22921231"/>
          <a:ext cx="1497058" cy="109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625928</xdr:colOff>
      <xdr:row>15</xdr:row>
      <xdr:rowOff>77290</xdr:rowOff>
    </xdr:from>
    <xdr:to>
      <xdr:col>6</xdr:col>
      <xdr:colOff>849084</xdr:colOff>
      <xdr:row>21</xdr:row>
      <xdr:rowOff>154482</xdr:rowOff>
    </xdr:to>
    <xdr:pic>
      <xdr:nvPicPr>
        <xdr:cNvPr id="25" name="Picture 4">
          <a:extLst>
            <a:ext uri="{FF2B5EF4-FFF2-40B4-BE49-F238E27FC236}">
              <a16:creationId xmlns:a16="http://schemas.microsoft.com/office/drawing/2014/main" id="{532B3914-9ED8-44C5-9CC3-9FE3BF39F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614" y="3136176"/>
          <a:ext cx="1529441" cy="1056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477065</xdr:colOff>
      <xdr:row>0</xdr:row>
      <xdr:rowOff>0</xdr:rowOff>
    </xdr:from>
    <xdr:ext cx="1197758" cy="443807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6779" y="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277586</xdr:colOff>
      <xdr:row>13</xdr:row>
      <xdr:rowOff>65314</xdr:rowOff>
    </xdr:from>
    <xdr:to>
      <xdr:col>6</xdr:col>
      <xdr:colOff>442504</xdr:colOff>
      <xdr:row>53</xdr:row>
      <xdr:rowOff>215530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351314"/>
          <a:ext cx="1514747" cy="1431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399687</xdr:colOff>
      <xdr:row>161</xdr:row>
      <xdr:rowOff>94344</xdr:rowOff>
    </xdr:from>
    <xdr:to>
      <xdr:col>18</xdr:col>
      <xdr:colOff>26034</xdr:colOff>
      <xdr:row>167</xdr:row>
      <xdr:rowOff>159923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0587" y="15943944"/>
          <a:ext cx="1493247" cy="1437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2312307</xdr:colOff>
      <xdr:row>259</xdr:row>
      <xdr:rowOff>0</xdr:rowOff>
    </xdr:from>
    <xdr:to>
      <xdr:col>1</xdr:col>
      <xdr:colOff>3906157</xdr:colOff>
      <xdr:row>270</xdr:row>
      <xdr:rowOff>53513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4307" y="31216600"/>
          <a:ext cx="1593850" cy="145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1495425</xdr:colOff>
      <xdr:row>449</xdr:row>
      <xdr:rowOff>149679</xdr:rowOff>
    </xdr:from>
    <xdr:to>
      <xdr:col>1</xdr:col>
      <xdr:colOff>2971800</xdr:colOff>
      <xdr:row>458</xdr:row>
      <xdr:rowOff>47528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818" y="48196500"/>
          <a:ext cx="1476375" cy="136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1171575</xdr:colOff>
      <xdr:row>847</xdr:row>
      <xdr:rowOff>466725</xdr:rowOff>
    </xdr:from>
    <xdr:to>
      <xdr:col>1</xdr:col>
      <xdr:colOff>2659380</xdr:colOff>
      <xdr:row>862</xdr:row>
      <xdr:rowOff>27215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60636150"/>
          <a:ext cx="1476375" cy="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1556</xdr:row>
      <xdr:rowOff>40821</xdr:rowOff>
    </xdr:from>
    <xdr:to>
      <xdr:col>14</xdr:col>
      <xdr:colOff>334735</xdr:colOff>
      <xdr:row>1694</xdr:row>
      <xdr:rowOff>6343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74880107"/>
          <a:ext cx="1483178" cy="1348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1297214</xdr:colOff>
      <xdr:row>964</xdr:row>
      <xdr:rowOff>382813</xdr:rowOff>
    </xdr:from>
    <xdr:to>
      <xdr:col>1</xdr:col>
      <xdr:colOff>2809238</xdr:colOff>
      <xdr:row>978</xdr:row>
      <xdr:rowOff>87893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214" y="107710513"/>
          <a:ext cx="1512024" cy="145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500291</xdr:colOff>
      <xdr:row>994</xdr:row>
      <xdr:rowOff>139700</xdr:rowOff>
    </xdr:from>
    <xdr:to>
      <xdr:col>21</xdr:col>
      <xdr:colOff>109766</xdr:colOff>
      <xdr:row>1686</xdr:row>
      <xdr:rowOff>37549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8091" y="109410500"/>
          <a:ext cx="1476375" cy="149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1495425</xdr:colOff>
      <xdr:row>574</xdr:row>
      <xdr:rowOff>149679</xdr:rowOff>
    </xdr:from>
    <xdr:ext cx="1476375" cy="1465392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50996850"/>
          <a:ext cx="1476375" cy="1465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17691</xdr:colOff>
      <xdr:row>1722</xdr:row>
      <xdr:rowOff>31296</xdr:rowOff>
    </xdr:from>
    <xdr:ext cx="1476375" cy="1465392"/>
    <xdr:pic>
      <xdr:nvPicPr>
        <xdr:cNvPr id="13" name="Picture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3991" y="117861896"/>
          <a:ext cx="1476375" cy="1465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2465614</xdr:colOff>
      <xdr:row>1789</xdr:row>
      <xdr:rowOff>110671</xdr:rowOff>
    </xdr:from>
    <xdr:ext cx="1476375" cy="1465392"/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614" y="152917071"/>
          <a:ext cx="1476375" cy="1465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2514600</xdr:colOff>
      <xdr:row>613</xdr:row>
      <xdr:rowOff>63500</xdr:rowOff>
    </xdr:from>
    <xdr:to>
      <xdr:col>1</xdr:col>
      <xdr:colOff>4108450</xdr:colOff>
      <xdr:row>627</xdr:row>
      <xdr:rowOff>117013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72466200"/>
          <a:ext cx="1593850" cy="145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713014</xdr:colOff>
      <xdr:row>35</xdr:row>
      <xdr:rowOff>13608</xdr:rowOff>
    </xdr:from>
    <xdr:to>
      <xdr:col>17</xdr:col>
      <xdr:colOff>191860</xdr:colOff>
      <xdr:row>42</xdr:row>
      <xdr:rowOff>167272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3814" y="8167008"/>
          <a:ext cx="1579789" cy="1361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68035</xdr:colOff>
      <xdr:row>4</xdr:row>
      <xdr:rowOff>40822</xdr:rowOff>
    </xdr:from>
    <xdr:to>
      <xdr:col>2</xdr:col>
      <xdr:colOff>324964</xdr:colOff>
      <xdr:row>13</xdr:row>
      <xdr:rowOff>216429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06" y="748393"/>
          <a:ext cx="3277715" cy="2379965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</xdr:colOff>
      <xdr:row>16</xdr:row>
      <xdr:rowOff>10886</xdr:rowOff>
    </xdr:from>
    <xdr:to>
      <xdr:col>2</xdr:col>
      <xdr:colOff>359228</xdr:colOff>
      <xdr:row>25</xdr:row>
      <xdr:rowOff>239487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5" y="3537857"/>
          <a:ext cx="3450772" cy="2481944"/>
        </a:xfrm>
        <a:prstGeom prst="rect">
          <a:avLst/>
        </a:prstGeom>
      </xdr:spPr>
    </xdr:pic>
    <xdr:clientData/>
  </xdr:twoCellAnchor>
  <xdr:twoCellAnchor editAs="oneCell">
    <xdr:from>
      <xdr:col>1</xdr:col>
      <xdr:colOff>49628</xdr:colOff>
      <xdr:row>43</xdr:row>
      <xdr:rowOff>60513</xdr:rowOff>
    </xdr:from>
    <xdr:to>
      <xdr:col>2</xdr:col>
      <xdr:colOff>337457</xdr:colOff>
      <xdr:row>52</xdr:row>
      <xdr:rowOff>216512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142" y="9204513"/>
          <a:ext cx="3401144" cy="2322257"/>
        </a:xfrm>
        <a:prstGeom prst="rect">
          <a:avLst/>
        </a:prstGeom>
      </xdr:spPr>
    </xdr:pic>
    <xdr:clientData/>
  </xdr:twoCellAnchor>
  <xdr:twoCellAnchor editAs="oneCell">
    <xdr:from>
      <xdr:col>11</xdr:col>
      <xdr:colOff>64198</xdr:colOff>
      <xdr:row>28</xdr:row>
      <xdr:rowOff>20656</xdr:rowOff>
    </xdr:from>
    <xdr:to>
      <xdr:col>15</xdr:col>
      <xdr:colOff>435428</xdr:colOff>
      <xdr:row>37</xdr:row>
      <xdr:rowOff>217435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2141" y="6421456"/>
          <a:ext cx="3397459" cy="2450122"/>
        </a:xfrm>
        <a:prstGeom prst="rect">
          <a:avLst/>
        </a:prstGeom>
      </xdr:spPr>
    </xdr:pic>
    <xdr:clientData/>
  </xdr:twoCellAnchor>
  <xdr:twoCellAnchor editAs="oneCell">
    <xdr:from>
      <xdr:col>4</xdr:col>
      <xdr:colOff>29140</xdr:colOff>
      <xdr:row>55</xdr:row>
      <xdr:rowOff>40029</xdr:rowOff>
    </xdr:from>
    <xdr:to>
      <xdr:col>9</xdr:col>
      <xdr:colOff>642257</xdr:colOff>
      <xdr:row>64</xdr:row>
      <xdr:rowOff>181459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369" y="11949000"/>
          <a:ext cx="3410745" cy="2296801"/>
        </a:xfrm>
        <a:prstGeom prst="rect">
          <a:avLst/>
        </a:prstGeom>
      </xdr:spPr>
    </xdr:pic>
    <xdr:clientData/>
  </xdr:twoCellAnchor>
  <xdr:twoCellAnchor editAs="oneCell">
    <xdr:from>
      <xdr:col>4</xdr:col>
      <xdr:colOff>59400</xdr:colOff>
      <xdr:row>28</xdr:row>
      <xdr:rowOff>48514</xdr:rowOff>
    </xdr:from>
    <xdr:to>
      <xdr:col>9</xdr:col>
      <xdr:colOff>631372</xdr:colOff>
      <xdr:row>37</xdr:row>
      <xdr:rowOff>199906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629" y="6449314"/>
          <a:ext cx="3369600" cy="2404735"/>
        </a:xfrm>
        <a:prstGeom prst="rect">
          <a:avLst/>
        </a:prstGeom>
      </xdr:spPr>
    </xdr:pic>
    <xdr:clientData/>
  </xdr:twoCellAnchor>
  <xdr:twoCellAnchor editAs="oneCell">
    <xdr:from>
      <xdr:col>4</xdr:col>
      <xdr:colOff>56999</xdr:colOff>
      <xdr:row>16</xdr:row>
      <xdr:rowOff>46115</xdr:rowOff>
    </xdr:from>
    <xdr:to>
      <xdr:col>9</xdr:col>
      <xdr:colOff>642256</xdr:colOff>
      <xdr:row>25</xdr:row>
      <xdr:rowOff>199308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7228" y="3573086"/>
          <a:ext cx="3382885" cy="2406536"/>
        </a:xfrm>
        <a:prstGeom prst="rect">
          <a:avLst/>
        </a:prstGeom>
      </xdr:spPr>
    </xdr:pic>
    <xdr:clientData/>
  </xdr:twoCellAnchor>
  <xdr:twoCellAnchor editAs="oneCell">
    <xdr:from>
      <xdr:col>1</xdr:col>
      <xdr:colOff>65315</xdr:colOff>
      <xdr:row>28</xdr:row>
      <xdr:rowOff>43543</xdr:rowOff>
    </xdr:from>
    <xdr:to>
      <xdr:col>2</xdr:col>
      <xdr:colOff>359228</xdr:colOff>
      <xdr:row>37</xdr:row>
      <xdr:rowOff>195943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29" y="6444343"/>
          <a:ext cx="3407228" cy="2405743"/>
        </a:xfrm>
        <a:prstGeom prst="rect">
          <a:avLst/>
        </a:prstGeom>
      </xdr:spPr>
    </xdr:pic>
    <xdr:clientData/>
  </xdr:twoCellAnchor>
  <xdr:twoCellAnchor editAs="oneCell">
    <xdr:from>
      <xdr:col>4</xdr:col>
      <xdr:colOff>52027</xdr:colOff>
      <xdr:row>43</xdr:row>
      <xdr:rowOff>41142</xdr:rowOff>
    </xdr:from>
    <xdr:to>
      <xdr:col>9</xdr:col>
      <xdr:colOff>631372</xdr:colOff>
      <xdr:row>52</xdr:row>
      <xdr:rowOff>195941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256" y="9185142"/>
          <a:ext cx="3376973" cy="2321057"/>
        </a:xfrm>
        <a:prstGeom prst="rect">
          <a:avLst/>
        </a:prstGeom>
      </xdr:spPr>
    </xdr:pic>
    <xdr:clientData/>
  </xdr:twoCellAnchor>
  <xdr:twoCellAnchor editAs="oneCell">
    <xdr:from>
      <xdr:col>11</xdr:col>
      <xdr:colOff>43544</xdr:colOff>
      <xdr:row>4</xdr:row>
      <xdr:rowOff>50801</xdr:rowOff>
    </xdr:from>
    <xdr:to>
      <xdr:col>15</xdr:col>
      <xdr:colOff>446315</xdr:colOff>
      <xdr:row>14</xdr:row>
      <xdr:rowOff>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1487" y="703944"/>
          <a:ext cx="3429000" cy="2452913"/>
        </a:xfrm>
        <a:prstGeom prst="rect">
          <a:avLst/>
        </a:prstGeom>
      </xdr:spPr>
    </xdr:pic>
    <xdr:clientData/>
  </xdr:twoCellAnchor>
  <xdr:twoCellAnchor editAs="oneCell">
    <xdr:from>
      <xdr:col>4</xdr:col>
      <xdr:colOff>43543</xdr:colOff>
      <xdr:row>4</xdr:row>
      <xdr:rowOff>76201</xdr:rowOff>
    </xdr:from>
    <xdr:to>
      <xdr:col>9</xdr:col>
      <xdr:colOff>664029</xdr:colOff>
      <xdr:row>13</xdr:row>
      <xdr:rowOff>185057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3772" y="729344"/>
          <a:ext cx="3418114" cy="2362199"/>
        </a:xfrm>
        <a:prstGeom prst="rect">
          <a:avLst/>
        </a:prstGeom>
      </xdr:spPr>
    </xdr:pic>
    <xdr:clientData/>
  </xdr:twoCellAnchor>
  <xdr:twoCellAnchor editAs="oneCell">
    <xdr:from>
      <xdr:col>11</xdr:col>
      <xdr:colOff>54429</xdr:colOff>
      <xdr:row>16</xdr:row>
      <xdr:rowOff>21772</xdr:rowOff>
    </xdr:from>
    <xdr:to>
      <xdr:col>15</xdr:col>
      <xdr:colOff>435428</xdr:colOff>
      <xdr:row>25</xdr:row>
      <xdr:rowOff>228600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2372" y="3548743"/>
          <a:ext cx="3407228" cy="2460171"/>
        </a:xfrm>
        <a:prstGeom prst="rect">
          <a:avLst/>
        </a:prstGeom>
      </xdr:spPr>
    </xdr:pic>
    <xdr:clientData/>
  </xdr:twoCellAnchor>
  <xdr:twoCellAnchor editAs="oneCell">
    <xdr:from>
      <xdr:col>11</xdr:col>
      <xdr:colOff>76199</xdr:colOff>
      <xdr:row>43</xdr:row>
      <xdr:rowOff>65314</xdr:rowOff>
    </xdr:from>
    <xdr:to>
      <xdr:col>15</xdr:col>
      <xdr:colOff>446313</xdr:colOff>
      <xdr:row>52</xdr:row>
      <xdr:rowOff>193221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4142" y="9209314"/>
          <a:ext cx="3396343" cy="2294165"/>
        </a:xfrm>
        <a:prstGeom prst="rect">
          <a:avLst/>
        </a:prstGeom>
      </xdr:spPr>
    </xdr:pic>
    <xdr:clientData/>
  </xdr:twoCellAnchor>
  <xdr:twoCellAnchor editAs="oneCell">
    <xdr:from>
      <xdr:col>1</xdr:col>
      <xdr:colOff>30257</xdr:colOff>
      <xdr:row>55</xdr:row>
      <xdr:rowOff>52029</xdr:rowOff>
    </xdr:from>
    <xdr:to>
      <xdr:col>2</xdr:col>
      <xdr:colOff>348342</xdr:colOff>
      <xdr:row>64</xdr:row>
      <xdr:rowOff>195944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771" y="11961000"/>
          <a:ext cx="3431400" cy="2299286"/>
        </a:xfrm>
        <a:prstGeom prst="rect">
          <a:avLst/>
        </a:prstGeom>
      </xdr:spPr>
    </xdr:pic>
    <xdr:clientData/>
  </xdr:twoCellAnchor>
  <xdr:twoCellAnchor editAs="oneCell">
    <xdr:from>
      <xdr:col>11</xdr:col>
      <xdr:colOff>54428</xdr:colOff>
      <xdr:row>55</xdr:row>
      <xdr:rowOff>65313</xdr:rowOff>
    </xdr:from>
    <xdr:to>
      <xdr:col>15</xdr:col>
      <xdr:colOff>402770</xdr:colOff>
      <xdr:row>64</xdr:row>
      <xdr:rowOff>179613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2371" y="11974284"/>
          <a:ext cx="3374571" cy="2269671"/>
        </a:xfrm>
        <a:prstGeom prst="rect">
          <a:avLst/>
        </a:prstGeom>
      </xdr:spPr>
    </xdr:pic>
    <xdr:clientData/>
  </xdr:twoCellAnchor>
  <xdr:oneCellAnchor>
    <xdr:from>
      <xdr:col>1</xdr:col>
      <xdr:colOff>54428</xdr:colOff>
      <xdr:row>66</xdr:row>
      <xdr:rowOff>24170</xdr:rowOff>
    </xdr:from>
    <xdr:ext cx="3439886" cy="2348915"/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42" y="16004399"/>
          <a:ext cx="3439886" cy="2348915"/>
        </a:xfrm>
        <a:prstGeom prst="rect">
          <a:avLst/>
        </a:prstGeom>
      </xdr:spPr>
    </xdr:pic>
    <xdr:clientData/>
  </xdr:oneCellAnchor>
  <xdr:oneCellAnchor>
    <xdr:from>
      <xdr:col>4</xdr:col>
      <xdr:colOff>41142</xdr:colOff>
      <xdr:row>66</xdr:row>
      <xdr:rowOff>32656</xdr:rowOff>
    </xdr:from>
    <xdr:ext cx="3439886" cy="2340429"/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371" y="16012885"/>
          <a:ext cx="3439886" cy="2340429"/>
        </a:xfrm>
        <a:prstGeom prst="rect">
          <a:avLst/>
        </a:prstGeom>
      </xdr:spPr>
    </xdr:pic>
    <xdr:clientData/>
  </xdr:oneCellAnchor>
  <xdr:twoCellAnchor editAs="oneCell">
    <xdr:from>
      <xdr:col>11</xdr:col>
      <xdr:colOff>65312</xdr:colOff>
      <xdr:row>66</xdr:row>
      <xdr:rowOff>76201</xdr:rowOff>
    </xdr:from>
    <xdr:to>
      <xdr:col>16</xdr:col>
      <xdr:colOff>0</xdr:colOff>
      <xdr:row>75</xdr:row>
      <xdr:rowOff>228602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3255" y="14619515"/>
          <a:ext cx="3429002" cy="2307772"/>
        </a:xfrm>
        <a:prstGeom prst="rect">
          <a:avLst/>
        </a:prstGeom>
      </xdr:spPr>
    </xdr:pic>
    <xdr:clientData/>
  </xdr:twoCellAnchor>
  <xdr:twoCellAnchor editAs="oneCell">
    <xdr:from>
      <xdr:col>1</xdr:col>
      <xdr:colOff>106456</xdr:colOff>
      <xdr:row>83</xdr:row>
      <xdr:rowOff>30257</xdr:rowOff>
    </xdr:from>
    <xdr:to>
      <xdr:col>2</xdr:col>
      <xdr:colOff>370113</xdr:colOff>
      <xdr:row>92</xdr:row>
      <xdr:rowOff>195943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970" y="17284114"/>
          <a:ext cx="3376972" cy="2299286"/>
        </a:xfrm>
        <a:prstGeom prst="rect">
          <a:avLst/>
        </a:prstGeom>
      </xdr:spPr>
    </xdr:pic>
    <xdr:clientData/>
  </xdr:twoCellAnchor>
  <xdr:oneCellAnchor>
    <xdr:from>
      <xdr:col>6</xdr:col>
      <xdr:colOff>21771</xdr:colOff>
      <xdr:row>0</xdr:row>
      <xdr:rowOff>54429</xdr:rowOff>
    </xdr:from>
    <xdr:ext cx="1197758" cy="443807"/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/>
      </xdr:nvPicPr>
      <xdr:blipFill>
        <a:blip xmlns:r="http://schemas.openxmlformats.org/officeDocument/2006/relationships" r:embed="rId21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9428" y="5442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14</xdr:col>
      <xdr:colOff>304801</xdr:colOff>
      <xdr:row>74</xdr:row>
      <xdr:rowOff>32657</xdr:rowOff>
    </xdr:from>
    <xdr:to>
      <xdr:col>16</xdr:col>
      <xdr:colOff>600076</xdr:colOff>
      <xdr:row>83</xdr:row>
      <xdr:rowOff>1263</xdr:rowOff>
    </xdr:to>
    <xdr:pic>
      <xdr:nvPicPr>
        <xdr:cNvPr id="28" name="Picture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1" y="17047028"/>
          <a:ext cx="1579789" cy="1361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1741714</xdr:colOff>
      <xdr:row>93</xdr:row>
      <xdr:rowOff>32657</xdr:rowOff>
    </xdr:from>
    <xdr:to>
      <xdr:col>2</xdr:col>
      <xdr:colOff>208188</xdr:colOff>
      <xdr:row>102</xdr:row>
      <xdr:rowOff>88350</xdr:rowOff>
    </xdr:to>
    <xdr:pic>
      <xdr:nvPicPr>
        <xdr:cNvPr id="29" name="Picture 4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228" y="20813486"/>
          <a:ext cx="1579789" cy="1361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184610</xdr:colOff>
      <xdr:row>923</xdr:row>
      <xdr:rowOff>38101</xdr:rowOff>
    </xdr:from>
    <xdr:ext cx="2200275" cy="505716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1248384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971</xdr:row>
      <xdr:rowOff>43542</xdr:rowOff>
    </xdr:from>
    <xdr:ext cx="1062083" cy="1023257"/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13411744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1024</xdr:row>
      <xdr:rowOff>185057</xdr:rowOff>
    </xdr:from>
    <xdr:ext cx="1062083" cy="1023257"/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14444689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486814</xdr:colOff>
      <xdr:row>923</xdr:row>
      <xdr:rowOff>11949</xdr:rowOff>
    </xdr:from>
    <xdr:to>
      <xdr:col>15</xdr:col>
      <xdr:colOff>147861</xdr:colOff>
      <xdr:row>925</xdr:row>
      <xdr:rowOff>85031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85834" y="124812309"/>
          <a:ext cx="1489847" cy="438842"/>
        </a:xfrm>
        <a:prstGeom prst="rect">
          <a:avLst/>
        </a:prstGeom>
      </xdr:spPr>
    </xdr:pic>
    <xdr:clientData/>
  </xdr:twoCellAnchor>
  <xdr:oneCellAnchor>
    <xdr:from>
      <xdr:col>0</xdr:col>
      <xdr:colOff>184610</xdr:colOff>
      <xdr:row>977</xdr:row>
      <xdr:rowOff>38101</xdr:rowOff>
    </xdr:from>
    <xdr:ext cx="2200275" cy="505716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1352321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223578</xdr:colOff>
      <xdr:row>977</xdr:row>
      <xdr:rowOff>67368</xdr:rowOff>
    </xdr:from>
    <xdr:ext cx="1480545" cy="462914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2598" y="135261408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186515</xdr:colOff>
      <xdr:row>1141</xdr:row>
      <xdr:rowOff>41564</xdr:rowOff>
    </xdr:from>
    <xdr:ext cx="2200275" cy="505716"/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145614044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377883</xdr:colOff>
      <xdr:row>1141</xdr:row>
      <xdr:rowOff>156210</xdr:rowOff>
    </xdr:from>
    <xdr:ext cx="1480545" cy="462914"/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76903" y="145728690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1188</xdr:row>
      <xdr:rowOff>185057</xdr:rowOff>
    </xdr:from>
    <xdr:ext cx="1062083" cy="1023257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15482533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1195</xdr:row>
      <xdr:rowOff>38101</xdr:rowOff>
    </xdr:from>
    <xdr:ext cx="2200275" cy="505716"/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1559890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1243</xdr:row>
      <xdr:rowOff>43542</xdr:rowOff>
    </xdr:from>
    <xdr:ext cx="1062083" cy="1023257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16526038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1296</xdr:row>
      <xdr:rowOff>185057</xdr:rowOff>
    </xdr:from>
    <xdr:ext cx="1062083" cy="1023257"/>
    <xdr:pic>
      <xdr:nvPicPr>
        <xdr:cNvPr id="13" name="Picture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17558983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251286</xdr:colOff>
      <xdr:row>1195</xdr:row>
      <xdr:rowOff>122786</xdr:rowOff>
    </xdr:from>
    <xdr:ext cx="1480545" cy="462914"/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69506" y="156073706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1249</xdr:row>
      <xdr:rowOff>38101</xdr:rowOff>
    </xdr:from>
    <xdr:ext cx="2200275" cy="505716"/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16637508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71177</xdr:colOff>
      <xdr:row>1249</xdr:row>
      <xdr:rowOff>81222</xdr:rowOff>
    </xdr:from>
    <xdr:ext cx="1480545" cy="462914"/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70197" y="166418202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1350</xdr:row>
      <xdr:rowOff>185057</xdr:rowOff>
    </xdr:from>
    <xdr:ext cx="1062083" cy="1023257"/>
    <xdr:pic>
      <xdr:nvPicPr>
        <xdr:cNvPr id="17" name="Picture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18596827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1303</xdr:row>
      <xdr:rowOff>38101</xdr:rowOff>
    </xdr:from>
    <xdr:ext cx="2200275" cy="505716"/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1767535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514523</xdr:colOff>
      <xdr:row>1304</xdr:row>
      <xdr:rowOff>11950</xdr:rowOff>
    </xdr:from>
    <xdr:ext cx="1480545" cy="462914"/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51943" y="176910250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1357</xdr:row>
      <xdr:rowOff>38101</xdr:rowOff>
    </xdr:from>
    <xdr:ext cx="2200275" cy="505716"/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1871319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1405</xdr:row>
      <xdr:rowOff>43542</xdr:rowOff>
    </xdr:from>
    <xdr:ext cx="1062083" cy="1023257"/>
    <xdr:pic>
      <xdr:nvPicPr>
        <xdr:cNvPr id="21" name="Picture 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19640332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472960</xdr:colOff>
      <xdr:row>1359</xdr:row>
      <xdr:rowOff>39658</xdr:rowOff>
    </xdr:from>
    <xdr:ext cx="1480545" cy="462914"/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91180" y="187499278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186515</xdr:colOff>
      <xdr:row>1521</xdr:row>
      <xdr:rowOff>41565</xdr:rowOff>
    </xdr:from>
    <xdr:ext cx="2200275" cy="505716"/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197521485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17</xdr:col>
      <xdr:colOff>253192</xdr:colOff>
      <xdr:row>1521</xdr:row>
      <xdr:rowOff>45374</xdr:rowOff>
    </xdr:from>
    <xdr:ext cx="1480545" cy="462914"/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00212" y="197525294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337457</xdr:colOff>
      <xdr:row>1569</xdr:row>
      <xdr:rowOff>43542</xdr:rowOff>
    </xdr:from>
    <xdr:ext cx="1062083" cy="1023257"/>
    <xdr:pic>
      <xdr:nvPicPr>
        <xdr:cNvPr id="25" name="Picture 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20680462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1622</xdr:row>
      <xdr:rowOff>185057</xdr:rowOff>
    </xdr:from>
    <xdr:ext cx="1062083" cy="1023257"/>
    <xdr:pic>
      <xdr:nvPicPr>
        <xdr:cNvPr id="26" name="Picture 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21714931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1575</xdr:row>
      <xdr:rowOff>38101</xdr:rowOff>
    </xdr:from>
    <xdr:ext cx="2200275" cy="505716"/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2079193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223577</xdr:colOff>
      <xdr:row>1575</xdr:row>
      <xdr:rowOff>150495</xdr:rowOff>
    </xdr:from>
    <xdr:ext cx="1480545" cy="462914"/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51397" y="208031715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1676</xdr:row>
      <xdr:rowOff>185057</xdr:rowOff>
    </xdr:from>
    <xdr:ext cx="1062083" cy="1023257"/>
    <xdr:pic>
      <xdr:nvPicPr>
        <xdr:cNvPr id="29" name="Picture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22752775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1629</xdr:row>
      <xdr:rowOff>38101</xdr:rowOff>
    </xdr:from>
    <xdr:ext cx="2200275" cy="505716"/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2183130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306704</xdr:colOff>
      <xdr:row>1631</xdr:row>
      <xdr:rowOff>53514</xdr:rowOff>
    </xdr:from>
    <xdr:ext cx="1480545" cy="462914"/>
    <xdr:pic>
      <xdr:nvPicPr>
        <xdr:cNvPr id="31" name="Imagem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44124" y="218694174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1683</xdr:row>
      <xdr:rowOff>38101</xdr:rowOff>
    </xdr:from>
    <xdr:ext cx="2200275" cy="505716"/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2286914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1731</xdr:row>
      <xdr:rowOff>43542</xdr:rowOff>
    </xdr:from>
    <xdr:ext cx="1062083" cy="1023257"/>
    <xdr:pic>
      <xdr:nvPicPr>
        <xdr:cNvPr id="33" name="Picture 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2379628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1784</xdr:row>
      <xdr:rowOff>185057</xdr:rowOff>
    </xdr:from>
    <xdr:ext cx="1062083" cy="1023257"/>
    <xdr:pic>
      <xdr:nvPicPr>
        <xdr:cNvPr id="34" name="Picture 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24829225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348268</xdr:colOff>
      <xdr:row>1684</xdr:row>
      <xdr:rowOff>150495</xdr:rowOff>
    </xdr:from>
    <xdr:ext cx="1480545" cy="462914"/>
    <xdr:pic>
      <xdr:nvPicPr>
        <xdr:cNvPr id="35" name="Imagem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66488" y="228986715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1737</xdr:row>
      <xdr:rowOff>38101</xdr:rowOff>
    </xdr:from>
    <xdr:ext cx="2200275" cy="505716"/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2390775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486814</xdr:colOff>
      <xdr:row>1737</xdr:row>
      <xdr:rowOff>192058</xdr:rowOff>
    </xdr:from>
    <xdr:ext cx="1480545" cy="462914"/>
    <xdr:pic>
      <xdr:nvPicPr>
        <xdr:cNvPr id="37" name="Imagem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85834" y="239223838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186515</xdr:colOff>
      <xdr:row>1901</xdr:row>
      <xdr:rowOff>41563</xdr:rowOff>
    </xdr:from>
    <xdr:ext cx="2200275" cy="505716"/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249459403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1948</xdr:row>
      <xdr:rowOff>185057</xdr:rowOff>
    </xdr:from>
    <xdr:ext cx="1062083" cy="1023257"/>
    <xdr:pic>
      <xdr:nvPicPr>
        <xdr:cNvPr id="39" name="Picture 4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25867831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419446</xdr:colOff>
      <xdr:row>1902</xdr:row>
      <xdr:rowOff>100792</xdr:rowOff>
    </xdr:from>
    <xdr:ext cx="1480545" cy="462914"/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28066" y="249701512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2002</xdr:row>
      <xdr:rowOff>185057</xdr:rowOff>
    </xdr:from>
    <xdr:ext cx="1062083" cy="1023257"/>
    <xdr:pic>
      <xdr:nvPicPr>
        <xdr:cNvPr id="41" name="Picture 4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26906437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1955</xdr:row>
      <xdr:rowOff>38101</xdr:rowOff>
    </xdr:from>
    <xdr:ext cx="2200275" cy="505716"/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2598420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542233</xdr:colOff>
      <xdr:row>1957</xdr:row>
      <xdr:rowOff>25804</xdr:rowOff>
    </xdr:from>
    <xdr:ext cx="1480545" cy="462914"/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50853" y="260195464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2009</xdr:row>
      <xdr:rowOff>38101</xdr:rowOff>
    </xdr:from>
    <xdr:ext cx="2200275" cy="505716"/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2702280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2057</xdr:row>
      <xdr:rowOff>43542</xdr:rowOff>
    </xdr:from>
    <xdr:ext cx="1062083" cy="1023257"/>
    <xdr:pic>
      <xdr:nvPicPr>
        <xdr:cNvPr id="45" name="Picture 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27950704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2110</xdr:row>
      <xdr:rowOff>185057</xdr:rowOff>
    </xdr:from>
    <xdr:ext cx="1062083" cy="1023257"/>
    <xdr:pic>
      <xdr:nvPicPr>
        <xdr:cNvPr id="46" name="Picture 4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28984411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154305</xdr:colOff>
      <xdr:row>2009</xdr:row>
      <xdr:rowOff>25803</xdr:rowOff>
    </xdr:from>
    <xdr:ext cx="1480545" cy="462914"/>
    <xdr:pic>
      <xdr:nvPicPr>
        <xdr:cNvPr id="47" name="Imagem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72525" y="270215763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2063</xdr:row>
      <xdr:rowOff>38101</xdr:rowOff>
    </xdr:from>
    <xdr:ext cx="2200275" cy="505716"/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2806217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126596</xdr:colOff>
      <xdr:row>2063</xdr:row>
      <xdr:rowOff>95077</xdr:rowOff>
    </xdr:from>
    <xdr:ext cx="1480545" cy="462914"/>
    <xdr:pic>
      <xdr:nvPicPr>
        <xdr:cNvPr id="49" name="Imagem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25616" y="280678717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2164</xdr:row>
      <xdr:rowOff>185057</xdr:rowOff>
    </xdr:from>
    <xdr:ext cx="1062083" cy="1023257"/>
    <xdr:pic>
      <xdr:nvPicPr>
        <xdr:cNvPr id="50" name="Picture 4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30022255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2117</xdr:row>
      <xdr:rowOff>38101</xdr:rowOff>
    </xdr:from>
    <xdr:ext cx="2200275" cy="505716"/>
    <xdr:pic>
      <xdr:nvPicPr>
        <xdr:cNvPr id="51" name="Imagem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2910078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251287</xdr:colOff>
      <xdr:row>2117</xdr:row>
      <xdr:rowOff>25804</xdr:rowOff>
    </xdr:from>
    <xdr:ext cx="1480545" cy="462914"/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79107" y="290995504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2328</xdr:row>
      <xdr:rowOff>185057</xdr:rowOff>
    </xdr:from>
    <xdr:ext cx="1062083" cy="1023257"/>
    <xdr:pic>
      <xdr:nvPicPr>
        <xdr:cNvPr id="53" name="Picture 4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31060099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2281</xdr:row>
      <xdr:rowOff>38101</xdr:rowOff>
    </xdr:from>
    <xdr:ext cx="2200275" cy="505716"/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3013862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265142</xdr:colOff>
      <xdr:row>2281</xdr:row>
      <xdr:rowOff>67367</xdr:rowOff>
    </xdr:from>
    <xdr:ext cx="1480545" cy="462914"/>
    <xdr:pic>
      <xdr:nvPicPr>
        <xdr:cNvPr id="55" name="Imagem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02562" y="301415507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2335</xdr:row>
      <xdr:rowOff>38101</xdr:rowOff>
    </xdr:from>
    <xdr:ext cx="2200275" cy="505716"/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31176468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2383</xdr:row>
      <xdr:rowOff>43542</xdr:rowOff>
    </xdr:from>
    <xdr:ext cx="1062083" cy="1023257"/>
    <xdr:pic>
      <xdr:nvPicPr>
        <xdr:cNvPr id="57" name="Picture 4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32103604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2436</xdr:row>
      <xdr:rowOff>185057</xdr:rowOff>
    </xdr:from>
    <xdr:ext cx="1062083" cy="1023257"/>
    <xdr:pic>
      <xdr:nvPicPr>
        <xdr:cNvPr id="58" name="Picture 4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33137311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597651</xdr:colOff>
      <xdr:row>2335</xdr:row>
      <xdr:rowOff>39658</xdr:rowOff>
    </xdr:from>
    <xdr:ext cx="1480545" cy="462914"/>
    <xdr:pic>
      <xdr:nvPicPr>
        <xdr:cNvPr id="59" name="Imagem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96671" y="311766238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2389</xdr:row>
      <xdr:rowOff>38101</xdr:rowOff>
    </xdr:from>
    <xdr:ext cx="2200275" cy="505716"/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3221507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98887</xdr:colOff>
      <xdr:row>2388</xdr:row>
      <xdr:rowOff>108932</xdr:rowOff>
    </xdr:from>
    <xdr:ext cx="1480545" cy="462914"/>
    <xdr:pic>
      <xdr:nvPicPr>
        <xdr:cNvPr id="61" name="Imagem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97907" y="322038692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2490</xdr:row>
      <xdr:rowOff>185057</xdr:rowOff>
    </xdr:from>
    <xdr:ext cx="1062083" cy="1023257"/>
    <xdr:pic>
      <xdr:nvPicPr>
        <xdr:cNvPr id="62" name="Picture 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34175917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2443</xdr:row>
      <xdr:rowOff>38101</xdr:rowOff>
    </xdr:from>
    <xdr:ext cx="2200275" cy="505716"/>
    <xdr:pic>
      <xdr:nvPicPr>
        <xdr:cNvPr id="63" name="Imagem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3325368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265141</xdr:colOff>
      <xdr:row>2443</xdr:row>
      <xdr:rowOff>122786</xdr:rowOff>
    </xdr:from>
    <xdr:ext cx="1480545" cy="462914"/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73761" y="332621486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2497</xdr:row>
      <xdr:rowOff>38101</xdr:rowOff>
    </xdr:from>
    <xdr:ext cx="2200275" cy="505716"/>
    <xdr:pic>
      <xdr:nvPicPr>
        <xdr:cNvPr id="65" name="Imagem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3429228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2545</xdr:row>
      <xdr:rowOff>43542</xdr:rowOff>
    </xdr:from>
    <xdr:ext cx="1062083" cy="1023257"/>
    <xdr:pic>
      <xdr:nvPicPr>
        <xdr:cNvPr id="66" name="Picture 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35220184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1905</xdr:colOff>
      <xdr:row>2498</xdr:row>
      <xdr:rowOff>11949</xdr:rowOff>
    </xdr:from>
    <xdr:ext cx="1480545" cy="462914"/>
    <xdr:pic>
      <xdr:nvPicPr>
        <xdr:cNvPr id="67" name="Imagem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39325" y="343079589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2661</xdr:row>
      <xdr:rowOff>38101</xdr:rowOff>
    </xdr:from>
    <xdr:ext cx="2200275" cy="505716"/>
    <xdr:pic>
      <xdr:nvPicPr>
        <xdr:cNvPr id="68" name="Imagem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3533165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2709</xdr:row>
      <xdr:rowOff>43542</xdr:rowOff>
    </xdr:from>
    <xdr:ext cx="1062083" cy="1023257"/>
    <xdr:pic>
      <xdr:nvPicPr>
        <xdr:cNvPr id="69" name="Picture 4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36259552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2762</xdr:row>
      <xdr:rowOff>185057</xdr:rowOff>
    </xdr:from>
    <xdr:ext cx="1062083" cy="1023257"/>
    <xdr:pic>
      <xdr:nvPicPr>
        <xdr:cNvPr id="70" name="Picture 4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37292497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168159</xdr:colOff>
      <xdr:row>2662</xdr:row>
      <xdr:rowOff>95076</xdr:rowOff>
    </xdr:from>
    <xdr:ext cx="1480545" cy="462914"/>
    <xdr:pic>
      <xdr:nvPicPr>
        <xdr:cNvPr id="71" name="Imagem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005579" y="353556396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2715</xdr:row>
      <xdr:rowOff>38101</xdr:rowOff>
    </xdr:from>
    <xdr:ext cx="2200275" cy="505716"/>
    <xdr:pic>
      <xdr:nvPicPr>
        <xdr:cNvPr id="72" name="Imagem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3637102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528377</xdr:colOff>
      <xdr:row>2713</xdr:row>
      <xdr:rowOff>164349</xdr:rowOff>
    </xdr:from>
    <xdr:ext cx="1480545" cy="462914"/>
    <xdr:pic>
      <xdr:nvPicPr>
        <xdr:cNvPr id="73" name="Imagem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46597" y="363463089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2816</xdr:row>
      <xdr:rowOff>185057</xdr:rowOff>
    </xdr:from>
    <xdr:ext cx="1062083" cy="1023257"/>
    <xdr:pic>
      <xdr:nvPicPr>
        <xdr:cNvPr id="74" name="Picture 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38331103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2769</xdr:row>
      <xdr:rowOff>38101</xdr:rowOff>
    </xdr:from>
    <xdr:ext cx="2200275" cy="505716"/>
    <xdr:pic>
      <xdr:nvPicPr>
        <xdr:cNvPr id="75" name="Imagem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3740886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18</xdr:col>
      <xdr:colOff>15759</xdr:colOff>
      <xdr:row>2769</xdr:row>
      <xdr:rowOff>25804</xdr:rowOff>
    </xdr:from>
    <xdr:ext cx="1480545" cy="462914"/>
    <xdr:pic>
      <xdr:nvPicPr>
        <xdr:cNvPr id="76" name="Imagem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179059" y="374076364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2823</xdr:row>
      <xdr:rowOff>38101</xdr:rowOff>
    </xdr:from>
    <xdr:ext cx="2200275" cy="505716"/>
    <xdr:pic>
      <xdr:nvPicPr>
        <xdr:cNvPr id="77" name="Imagem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3844747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2871</xdr:row>
      <xdr:rowOff>43542</xdr:rowOff>
    </xdr:from>
    <xdr:ext cx="1062083" cy="1023257"/>
    <xdr:pic>
      <xdr:nvPicPr>
        <xdr:cNvPr id="78" name="Picture 4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3937537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2924</xdr:row>
      <xdr:rowOff>185057</xdr:rowOff>
    </xdr:from>
    <xdr:ext cx="1062083" cy="1023257"/>
    <xdr:pic>
      <xdr:nvPicPr>
        <xdr:cNvPr id="79" name="Picture 4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0409077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431396</xdr:colOff>
      <xdr:row>2822</xdr:row>
      <xdr:rowOff>11948</xdr:rowOff>
    </xdr:from>
    <xdr:ext cx="1480545" cy="462914"/>
    <xdr:pic>
      <xdr:nvPicPr>
        <xdr:cNvPr id="80" name="Imagem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68816" y="384265688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2877</xdr:row>
      <xdr:rowOff>38101</xdr:rowOff>
    </xdr:from>
    <xdr:ext cx="2200275" cy="505716"/>
    <xdr:pic>
      <xdr:nvPicPr>
        <xdr:cNvPr id="81" name="Imagem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3948684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445251</xdr:colOff>
      <xdr:row>2875</xdr:row>
      <xdr:rowOff>192058</xdr:rowOff>
    </xdr:from>
    <xdr:ext cx="1480545" cy="462914"/>
    <xdr:pic>
      <xdr:nvPicPr>
        <xdr:cNvPr id="82" name="Imagem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3071" y="394648978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3088</xdr:row>
      <xdr:rowOff>185057</xdr:rowOff>
    </xdr:from>
    <xdr:ext cx="1062083" cy="1023257"/>
    <xdr:pic>
      <xdr:nvPicPr>
        <xdr:cNvPr id="83" name="Picture 4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1448445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3041</xdr:row>
      <xdr:rowOff>38101</xdr:rowOff>
    </xdr:from>
    <xdr:ext cx="2200275" cy="505716"/>
    <xdr:pic>
      <xdr:nvPicPr>
        <xdr:cNvPr id="84" name="Imagem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052544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17</xdr:col>
      <xdr:colOff>71178</xdr:colOff>
      <xdr:row>3041</xdr:row>
      <xdr:rowOff>108931</xdr:rowOff>
    </xdr:from>
    <xdr:ext cx="1480545" cy="462914"/>
    <xdr:pic>
      <xdr:nvPicPr>
        <xdr:cNvPr id="85" name="Imagem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18198" y="405325291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3142</xdr:row>
      <xdr:rowOff>185057</xdr:rowOff>
    </xdr:from>
    <xdr:ext cx="1062083" cy="1023257"/>
    <xdr:pic>
      <xdr:nvPicPr>
        <xdr:cNvPr id="86" name="Picture 4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2487051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3095</xdr:row>
      <xdr:rowOff>38101</xdr:rowOff>
    </xdr:from>
    <xdr:ext cx="2200275" cy="505716"/>
    <xdr:pic>
      <xdr:nvPicPr>
        <xdr:cNvPr id="87" name="Imagem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156481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278996</xdr:colOff>
      <xdr:row>3094</xdr:row>
      <xdr:rowOff>25803</xdr:rowOff>
    </xdr:from>
    <xdr:ext cx="1480545" cy="462914"/>
    <xdr:pic>
      <xdr:nvPicPr>
        <xdr:cNvPr id="88" name="Imagem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87616" y="415452963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3149</xdr:row>
      <xdr:rowOff>38101</xdr:rowOff>
    </xdr:from>
    <xdr:ext cx="2200275" cy="505716"/>
    <xdr:pic>
      <xdr:nvPicPr>
        <xdr:cNvPr id="89" name="Imagem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260342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3197</xdr:row>
      <xdr:rowOff>43542</xdr:rowOff>
    </xdr:from>
    <xdr:ext cx="1062083" cy="1023257"/>
    <xdr:pic>
      <xdr:nvPicPr>
        <xdr:cNvPr id="90" name="Picture 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4353208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3250</xdr:row>
      <xdr:rowOff>185057</xdr:rowOff>
    </xdr:from>
    <xdr:ext cx="1062083" cy="1023257"/>
    <xdr:pic>
      <xdr:nvPicPr>
        <xdr:cNvPr id="91" name="Picture 4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4566549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556087</xdr:colOff>
      <xdr:row>3148</xdr:row>
      <xdr:rowOff>178203</xdr:rowOff>
    </xdr:from>
    <xdr:ext cx="1480545" cy="462914"/>
    <xdr:pic>
      <xdr:nvPicPr>
        <xdr:cNvPr id="92" name="Imagem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64707" y="425991423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3203</xdr:row>
      <xdr:rowOff>38101</xdr:rowOff>
    </xdr:from>
    <xdr:ext cx="2200275" cy="505716"/>
    <xdr:pic>
      <xdr:nvPicPr>
        <xdr:cNvPr id="93" name="Imagem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364355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47279</xdr:colOff>
      <xdr:row>3202</xdr:row>
      <xdr:rowOff>150496</xdr:rowOff>
    </xdr:from>
    <xdr:ext cx="1480545" cy="462914"/>
    <xdr:pic>
      <xdr:nvPicPr>
        <xdr:cNvPr id="94" name="Imagem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6299" y="436365016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3304</xdr:row>
      <xdr:rowOff>185057</xdr:rowOff>
    </xdr:from>
    <xdr:ext cx="1062083" cy="1023257"/>
    <xdr:pic>
      <xdr:nvPicPr>
        <xdr:cNvPr id="95" name="Picture 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5605917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3257</xdr:row>
      <xdr:rowOff>38101</xdr:rowOff>
    </xdr:from>
    <xdr:ext cx="2200275" cy="505716"/>
    <xdr:pic>
      <xdr:nvPicPr>
        <xdr:cNvPr id="96" name="Imagem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4682918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249382</xdr:colOff>
      <xdr:row>3256</xdr:row>
      <xdr:rowOff>182014</xdr:rowOff>
    </xdr:from>
    <xdr:ext cx="1480545" cy="462914"/>
    <xdr:pic>
      <xdr:nvPicPr>
        <xdr:cNvPr id="97" name="Imagem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58002" y="446790214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3468</xdr:row>
      <xdr:rowOff>185057</xdr:rowOff>
    </xdr:from>
    <xdr:ext cx="1062083" cy="1023257"/>
    <xdr:pic>
      <xdr:nvPicPr>
        <xdr:cNvPr id="98" name="Picture 4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6644523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3421</xdr:row>
      <xdr:rowOff>38101</xdr:rowOff>
    </xdr:from>
    <xdr:ext cx="2200275" cy="505716"/>
    <xdr:pic>
      <xdr:nvPicPr>
        <xdr:cNvPr id="99" name="Imagem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572228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375978</xdr:colOff>
      <xdr:row>3421</xdr:row>
      <xdr:rowOff>192059</xdr:rowOff>
    </xdr:from>
    <xdr:ext cx="1480545" cy="462914"/>
    <xdr:pic>
      <xdr:nvPicPr>
        <xdr:cNvPr id="100" name="Imagem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65398" y="457369199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3475</xdr:row>
      <xdr:rowOff>38101</xdr:rowOff>
    </xdr:from>
    <xdr:ext cx="2200275" cy="505716"/>
    <xdr:pic>
      <xdr:nvPicPr>
        <xdr:cNvPr id="101" name="Imagem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676089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3523</xdr:row>
      <xdr:rowOff>43542</xdr:rowOff>
    </xdr:from>
    <xdr:ext cx="1062083" cy="1023257"/>
    <xdr:pic>
      <xdr:nvPicPr>
        <xdr:cNvPr id="102" name="Picture 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4768879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3576</xdr:row>
      <xdr:rowOff>185057</xdr:rowOff>
    </xdr:from>
    <xdr:ext cx="1062083" cy="1023257"/>
    <xdr:pic>
      <xdr:nvPicPr>
        <xdr:cNvPr id="103" name="Picture 4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8721735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362123</xdr:colOff>
      <xdr:row>3474</xdr:row>
      <xdr:rowOff>164349</xdr:rowOff>
    </xdr:from>
    <xdr:ext cx="1480545" cy="462914"/>
    <xdr:pic>
      <xdr:nvPicPr>
        <xdr:cNvPr id="104" name="Imagem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1543" y="467552289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3529</xdr:row>
      <xdr:rowOff>38101</xdr:rowOff>
    </xdr:from>
    <xdr:ext cx="2200275" cy="505716"/>
    <xdr:pic>
      <xdr:nvPicPr>
        <xdr:cNvPr id="105" name="Imagem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780026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278995</xdr:colOff>
      <xdr:row>3529</xdr:row>
      <xdr:rowOff>164350</xdr:rowOff>
    </xdr:from>
    <xdr:ext cx="1480545" cy="462914"/>
    <xdr:pic>
      <xdr:nvPicPr>
        <xdr:cNvPr id="106" name="Imagem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68415" y="478128850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3630</xdr:row>
      <xdr:rowOff>185057</xdr:rowOff>
    </xdr:from>
    <xdr:ext cx="1062083" cy="1023257"/>
    <xdr:pic>
      <xdr:nvPicPr>
        <xdr:cNvPr id="107" name="Picture 4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9759579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3637</xdr:row>
      <xdr:rowOff>38101</xdr:rowOff>
    </xdr:from>
    <xdr:ext cx="2200275" cy="505716"/>
    <xdr:pic>
      <xdr:nvPicPr>
        <xdr:cNvPr id="108" name="Imagem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9875948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3685</xdr:row>
      <xdr:rowOff>43542</xdr:rowOff>
    </xdr:from>
    <xdr:ext cx="1062083" cy="1023257"/>
    <xdr:pic>
      <xdr:nvPicPr>
        <xdr:cNvPr id="109" name="Picture 4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50802322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3801</xdr:row>
      <xdr:rowOff>38101</xdr:rowOff>
    </xdr:from>
    <xdr:ext cx="2200275" cy="505716"/>
    <xdr:pic>
      <xdr:nvPicPr>
        <xdr:cNvPr id="110" name="Imagem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5091379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3849</xdr:row>
      <xdr:rowOff>43542</xdr:rowOff>
    </xdr:from>
    <xdr:ext cx="1062083" cy="1023257"/>
    <xdr:pic>
      <xdr:nvPicPr>
        <xdr:cNvPr id="111" name="Picture 4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51859216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3902</xdr:row>
      <xdr:rowOff>185057</xdr:rowOff>
    </xdr:from>
    <xdr:ext cx="1062083" cy="1023257"/>
    <xdr:pic>
      <xdr:nvPicPr>
        <xdr:cNvPr id="112" name="Picture 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52910449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152400</xdr:colOff>
      <xdr:row>3801</xdr:row>
      <xdr:rowOff>166254</xdr:rowOff>
    </xdr:from>
    <xdr:ext cx="1480545" cy="462914"/>
    <xdr:pic>
      <xdr:nvPicPr>
        <xdr:cNvPr id="113" name="Imagem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98727" y="513172363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3855</xdr:row>
      <xdr:rowOff>38101</xdr:rowOff>
    </xdr:from>
    <xdr:ext cx="2200275" cy="505716"/>
    <xdr:pic>
      <xdr:nvPicPr>
        <xdr:cNvPr id="114" name="Imagem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5197068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17</xdr:col>
      <xdr:colOff>41565</xdr:colOff>
      <xdr:row>3856</xdr:row>
      <xdr:rowOff>96982</xdr:rowOff>
    </xdr:from>
    <xdr:ext cx="1480545" cy="462914"/>
    <xdr:pic>
      <xdr:nvPicPr>
        <xdr:cNvPr id="115" name="Imagem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87892" y="523951200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3583</xdr:row>
      <xdr:rowOff>25805</xdr:rowOff>
    </xdr:from>
    <xdr:ext cx="2200275" cy="505716"/>
    <xdr:pic>
      <xdr:nvPicPr>
        <xdr:cNvPr id="116" name="Imagem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368745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521972</xdr:colOff>
      <xdr:row>3583</xdr:row>
      <xdr:rowOff>100445</xdr:rowOff>
    </xdr:from>
    <xdr:ext cx="1480545" cy="462914"/>
    <xdr:pic>
      <xdr:nvPicPr>
        <xdr:cNvPr id="117" name="Imagem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20992" y="488443385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434</xdr:row>
      <xdr:rowOff>38101</xdr:rowOff>
    </xdr:from>
    <xdr:ext cx="2200275" cy="505716"/>
    <xdr:pic>
      <xdr:nvPicPr>
        <xdr:cNvPr id="118" name="Imagem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519531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483</xdr:row>
      <xdr:rowOff>43542</xdr:rowOff>
    </xdr:from>
    <xdr:ext cx="1062083" cy="1023257"/>
    <xdr:pic>
      <xdr:nvPicPr>
        <xdr:cNvPr id="119" name="Picture 4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6141502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536</xdr:row>
      <xdr:rowOff>185057</xdr:rowOff>
    </xdr:from>
    <xdr:ext cx="1062083" cy="1023257"/>
    <xdr:pic>
      <xdr:nvPicPr>
        <xdr:cNvPr id="120" name="Picture 4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7175209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126595</xdr:colOff>
      <xdr:row>434</xdr:row>
      <xdr:rowOff>136640</xdr:rowOff>
    </xdr:from>
    <xdr:ext cx="1488165" cy="462914"/>
    <xdr:pic>
      <xdr:nvPicPr>
        <xdr:cNvPr id="121" name="Imagem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35215" y="52051700"/>
          <a:ext cx="148816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488</xdr:row>
      <xdr:rowOff>38101</xdr:rowOff>
    </xdr:from>
    <xdr:ext cx="2200275" cy="505716"/>
    <xdr:pic>
      <xdr:nvPicPr>
        <xdr:cNvPr id="122" name="Imagem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623468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183919</xdr:colOff>
      <xdr:row>488</xdr:row>
      <xdr:rowOff>41564</xdr:rowOff>
    </xdr:from>
    <xdr:ext cx="1480545" cy="462914"/>
    <xdr:pic>
      <xdr:nvPicPr>
        <xdr:cNvPr id="123" name="Imagem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92539" y="62350304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808</xdr:row>
      <xdr:rowOff>185057</xdr:rowOff>
    </xdr:from>
    <xdr:ext cx="1062083" cy="1023257"/>
    <xdr:pic>
      <xdr:nvPicPr>
        <xdr:cNvPr id="124" name="Picture 4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10290265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761</xdr:row>
      <xdr:rowOff>38101</xdr:rowOff>
    </xdr:from>
    <xdr:ext cx="2200275" cy="505716"/>
    <xdr:pic>
      <xdr:nvPicPr>
        <xdr:cNvPr id="125" name="Imagem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9368028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375978</xdr:colOff>
      <xdr:row>761</xdr:row>
      <xdr:rowOff>53513</xdr:rowOff>
    </xdr:from>
    <xdr:ext cx="1480545" cy="462914"/>
    <xdr:pic>
      <xdr:nvPicPr>
        <xdr:cNvPr id="126" name="Imagem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84598" y="93695693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862</xdr:row>
      <xdr:rowOff>185057</xdr:rowOff>
    </xdr:from>
    <xdr:ext cx="1062083" cy="1023257"/>
    <xdr:pic>
      <xdr:nvPicPr>
        <xdr:cNvPr id="127" name="Picture 4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11328871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815</xdr:row>
      <xdr:rowOff>38101</xdr:rowOff>
    </xdr:from>
    <xdr:ext cx="2200275" cy="505716"/>
    <xdr:pic>
      <xdr:nvPicPr>
        <xdr:cNvPr id="128" name="Imagem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1040663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265141</xdr:colOff>
      <xdr:row>815</xdr:row>
      <xdr:rowOff>11949</xdr:rowOff>
    </xdr:from>
    <xdr:ext cx="1480545" cy="462914"/>
    <xdr:pic>
      <xdr:nvPicPr>
        <xdr:cNvPr id="129" name="Imagem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64161" y="104040189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25805</xdr:rowOff>
    </xdr:from>
    <xdr:ext cx="2200275" cy="505716"/>
    <xdr:pic>
      <xdr:nvPicPr>
        <xdr:cNvPr id="130" name="Imagem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03485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411135</xdr:colOff>
      <xdr:row>545</xdr:row>
      <xdr:rowOff>31172</xdr:rowOff>
    </xdr:from>
    <xdr:ext cx="1480545" cy="462914"/>
    <xdr:pic>
      <xdr:nvPicPr>
        <xdr:cNvPr id="131" name="Imagem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19755" y="73274612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25805</xdr:rowOff>
    </xdr:from>
    <xdr:ext cx="2200275" cy="505716"/>
    <xdr:pic>
      <xdr:nvPicPr>
        <xdr:cNvPr id="132" name="Imagem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89545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120190</xdr:colOff>
      <xdr:row>597</xdr:row>
      <xdr:rowOff>169718</xdr:rowOff>
    </xdr:from>
    <xdr:ext cx="1480545" cy="462914"/>
    <xdr:pic>
      <xdr:nvPicPr>
        <xdr:cNvPr id="133" name="Imagem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19210" y="83433458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916</xdr:row>
      <xdr:rowOff>185057</xdr:rowOff>
    </xdr:from>
    <xdr:ext cx="1062083" cy="1023257"/>
    <xdr:pic>
      <xdr:nvPicPr>
        <xdr:cNvPr id="134" name="Picture 4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12367477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869</xdr:row>
      <xdr:rowOff>38101</xdr:rowOff>
    </xdr:from>
    <xdr:ext cx="2200275" cy="505716"/>
    <xdr:pic>
      <xdr:nvPicPr>
        <xdr:cNvPr id="135" name="Imagem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1144524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528377</xdr:colOff>
      <xdr:row>869</xdr:row>
      <xdr:rowOff>164350</xdr:rowOff>
    </xdr:from>
    <xdr:ext cx="1480545" cy="462914"/>
    <xdr:pic>
      <xdr:nvPicPr>
        <xdr:cNvPr id="136" name="Imagem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46597" y="114578650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0</xdr:row>
      <xdr:rowOff>38101</xdr:rowOff>
    </xdr:from>
    <xdr:ext cx="2200275" cy="505716"/>
    <xdr:pic>
      <xdr:nvPicPr>
        <xdr:cNvPr id="137" name="Imagem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381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49</xdr:row>
      <xdr:rowOff>43542</xdr:rowOff>
    </xdr:from>
    <xdr:ext cx="1062083" cy="1023257"/>
    <xdr:pic>
      <xdr:nvPicPr>
        <xdr:cNvPr id="138" name="Picture 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949996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102</xdr:row>
      <xdr:rowOff>185057</xdr:rowOff>
    </xdr:from>
    <xdr:ext cx="1062083" cy="1023257"/>
    <xdr:pic>
      <xdr:nvPicPr>
        <xdr:cNvPr id="139" name="Picture 4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1982941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431396</xdr:colOff>
      <xdr:row>1</xdr:row>
      <xdr:rowOff>53513</xdr:rowOff>
    </xdr:from>
    <xdr:ext cx="1488165" cy="462914"/>
    <xdr:pic>
      <xdr:nvPicPr>
        <xdr:cNvPr id="140" name="Imagem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59216" y="236393"/>
          <a:ext cx="148816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55</xdr:row>
      <xdr:rowOff>38101</xdr:rowOff>
    </xdr:from>
    <xdr:ext cx="2200275" cy="505716"/>
    <xdr:pic>
      <xdr:nvPicPr>
        <xdr:cNvPr id="141" name="Imagem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106146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292851</xdr:colOff>
      <xdr:row>54</xdr:row>
      <xdr:rowOff>178203</xdr:rowOff>
    </xdr:from>
    <xdr:ext cx="1480545" cy="462914"/>
    <xdr:pic>
      <xdr:nvPicPr>
        <xdr:cNvPr id="142" name="Imagem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91871" y="10571883"/>
          <a:ext cx="1480545" cy="462914"/>
        </a:xfrm>
        <a:prstGeom prst="rect">
          <a:avLst/>
        </a:prstGeom>
      </xdr:spPr>
    </xdr:pic>
    <xdr:clientData/>
  </xdr:oneCellAnchor>
  <xdr:oneCellAnchor>
    <xdr:from>
      <xdr:col>20</xdr:col>
      <xdr:colOff>385800</xdr:colOff>
      <xdr:row>214</xdr:row>
      <xdr:rowOff>83127</xdr:rowOff>
    </xdr:from>
    <xdr:ext cx="1062083" cy="1023257"/>
    <xdr:pic>
      <xdr:nvPicPr>
        <xdr:cNvPr id="143" name="Picture 4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1660" y="4124636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327</xdr:row>
      <xdr:rowOff>38101</xdr:rowOff>
    </xdr:from>
    <xdr:ext cx="2200275" cy="505716"/>
    <xdr:pic>
      <xdr:nvPicPr>
        <xdr:cNvPr id="144" name="Imagem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153662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514523</xdr:colOff>
      <xdr:row>327</xdr:row>
      <xdr:rowOff>192058</xdr:rowOff>
    </xdr:from>
    <xdr:ext cx="1480545" cy="462914"/>
    <xdr:pic>
      <xdr:nvPicPr>
        <xdr:cNvPr id="145" name="Imagem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51943" y="41536620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25805</xdr:rowOff>
    </xdr:from>
    <xdr:ext cx="2200275" cy="505716"/>
    <xdr:pic>
      <xdr:nvPicPr>
        <xdr:cNvPr id="146" name="Imagem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80805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163</xdr:row>
      <xdr:rowOff>25805</xdr:rowOff>
    </xdr:from>
    <xdr:ext cx="2200275" cy="505716"/>
    <xdr:pic>
      <xdr:nvPicPr>
        <xdr:cNvPr id="147" name="Imagem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66865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50917</xdr:colOff>
      <xdr:row>163</xdr:row>
      <xdr:rowOff>72736</xdr:rowOff>
    </xdr:from>
    <xdr:ext cx="1480545" cy="462914"/>
    <xdr:pic>
      <xdr:nvPicPr>
        <xdr:cNvPr id="148" name="Imagem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59537" y="31413796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427</xdr:row>
      <xdr:rowOff>185057</xdr:rowOff>
    </xdr:from>
    <xdr:ext cx="1062083" cy="1023257"/>
    <xdr:pic>
      <xdr:nvPicPr>
        <xdr:cNvPr id="149" name="Picture 4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5078947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186515</xdr:colOff>
      <xdr:row>209</xdr:row>
      <xdr:rowOff>135083</xdr:rowOff>
    </xdr:from>
    <xdr:ext cx="2200275" cy="505716"/>
    <xdr:pic>
      <xdr:nvPicPr>
        <xdr:cNvPr id="150" name="Imagem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3535" y="40353443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98887</xdr:colOff>
      <xdr:row>380</xdr:row>
      <xdr:rowOff>53513</xdr:rowOff>
    </xdr:from>
    <xdr:ext cx="1480545" cy="462914"/>
    <xdr:pic>
      <xdr:nvPicPr>
        <xdr:cNvPr id="151" name="Imagem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97907" y="41590133"/>
          <a:ext cx="1480545" cy="462914"/>
        </a:xfrm>
        <a:prstGeom prst="rect">
          <a:avLst/>
        </a:prstGeom>
      </xdr:spPr>
    </xdr:pic>
    <xdr:clientData/>
  </xdr:oneCellAnchor>
  <xdr:oneCellAnchor>
    <xdr:from>
      <xdr:col>9</xdr:col>
      <xdr:colOff>13855</xdr:colOff>
      <xdr:row>0</xdr:row>
      <xdr:rowOff>83127</xdr:rowOff>
    </xdr:from>
    <xdr:ext cx="1197758" cy="443807"/>
    <xdr:pic>
      <xdr:nvPicPr>
        <xdr:cNvPr id="152" name="Imagem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6915" y="8312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277091</xdr:colOff>
      <xdr:row>54</xdr:row>
      <xdr:rowOff>180108</xdr:rowOff>
    </xdr:from>
    <xdr:ext cx="1197758" cy="443807"/>
    <xdr:pic>
      <xdr:nvPicPr>
        <xdr:cNvPr id="153" name="Imagem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891" y="1057378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427586</xdr:colOff>
      <xdr:row>3637</xdr:row>
      <xdr:rowOff>55419</xdr:rowOff>
    </xdr:from>
    <xdr:ext cx="1197758" cy="443807"/>
    <xdr:pic>
      <xdr:nvPicPr>
        <xdr:cNvPr id="154" name="Imagem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4386" y="49877679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360219</xdr:colOff>
      <xdr:row>3583</xdr:row>
      <xdr:rowOff>27710</xdr:rowOff>
    </xdr:from>
    <xdr:ext cx="1197758" cy="443807"/>
    <xdr:pic>
      <xdr:nvPicPr>
        <xdr:cNvPr id="155" name="Imagem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9" y="492099601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193964</xdr:colOff>
      <xdr:row>3529</xdr:row>
      <xdr:rowOff>0</xdr:rowOff>
    </xdr:from>
    <xdr:ext cx="1197758" cy="443807"/>
    <xdr:pic>
      <xdr:nvPicPr>
        <xdr:cNvPr id="156" name="Imagem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0764" y="47796450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387928</xdr:colOff>
      <xdr:row>3475</xdr:row>
      <xdr:rowOff>13855</xdr:rowOff>
    </xdr:from>
    <xdr:ext cx="1197758" cy="443807"/>
    <xdr:pic>
      <xdr:nvPicPr>
        <xdr:cNvPr id="157" name="Imagem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467584675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346363</xdr:colOff>
      <xdr:row>3421</xdr:row>
      <xdr:rowOff>13854</xdr:rowOff>
    </xdr:from>
    <xdr:ext cx="1197758" cy="443807"/>
    <xdr:pic>
      <xdr:nvPicPr>
        <xdr:cNvPr id="158" name="Imagem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3" y="45719861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3257</xdr:row>
      <xdr:rowOff>55418</xdr:rowOff>
    </xdr:from>
    <xdr:ext cx="1197758" cy="443807"/>
    <xdr:pic>
      <xdr:nvPicPr>
        <xdr:cNvPr id="159" name="Imagem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44684649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387928</xdr:colOff>
      <xdr:row>3203</xdr:row>
      <xdr:rowOff>27709</xdr:rowOff>
    </xdr:from>
    <xdr:ext cx="1197758" cy="443807"/>
    <xdr:pic>
      <xdr:nvPicPr>
        <xdr:cNvPr id="160" name="Imagem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43642510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387928</xdr:colOff>
      <xdr:row>3149</xdr:row>
      <xdr:rowOff>13854</xdr:rowOff>
    </xdr:from>
    <xdr:ext cx="1197758" cy="443807"/>
    <xdr:pic>
      <xdr:nvPicPr>
        <xdr:cNvPr id="161" name="Imagem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42600995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3095</xdr:row>
      <xdr:rowOff>13855</xdr:rowOff>
    </xdr:from>
    <xdr:ext cx="1197758" cy="443807"/>
    <xdr:pic>
      <xdr:nvPicPr>
        <xdr:cNvPr id="162" name="Imagem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415623895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471054</xdr:colOff>
      <xdr:row>3041</xdr:row>
      <xdr:rowOff>13855</xdr:rowOff>
    </xdr:from>
    <xdr:ext cx="1197758" cy="443807"/>
    <xdr:pic>
      <xdr:nvPicPr>
        <xdr:cNvPr id="163" name="Imagem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854" y="405230215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401782</xdr:colOff>
      <xdr:row>2877</xdr:row>
      <xdr:rowOff>27709</xdr:rowOff>
    </xdr:from>
    <xdr:ext cx="1197758" cy="443807"/>
    <xdr:pic>
      <xdr:nvPicPr>
        <xdr:cNvPr id="164" name="Imagem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8582" y="39485800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332510</xdr:colOff>
      <xdr:row>2823</xdr:row>
      <xdr:rowOff>41564</xdr:rowOff>
    </xdr:from>
    <xdr:ext cx="1197758" cy="443807"/>
    <xdr:pic>
      <xdr:nvPicPr>
        <xdr:cNvPr id="165" name="Imagem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10" y="38447818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2769</xdr:row>
      <xdr:rowOff>55418</xdr:rowOff>
    </xdr:from>
    <xdr:ext cx="1197758" cy="443807"/>
    <xdr:pic>
      <xdr:nvPicPr>
        <xdr:cNvPr id="166" name="Imagem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37410597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401782</xdr:colOff>
      <xdr:row>2715</xdr:row>
      <xdr:rowOff>55418</xdr:rowOff>
    </xdr:from>
    <xdr:ext cx="1197758" cy="443807"/>
    <xdr:pic>
      <xdr:nvPicPr>
        <xdr:cNvPr id="167" name="Imagem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8582" y="36372753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318654</xdr:colOff>
      <xdr:row>2661</xdr:row>
      <xdr:rowOff>55419</xdr:rowOff>
    </xdr:from>
    <xdr:ext cx="1197758" cy="443807"/>
    <xdr:pic>
      <xdr:nvPicPr>
        <xdr:cNvPr id="168" name="Imagem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54" y="35333385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401782</xdr:colOff>
      <xdr:row>2497</xdr:row>
      <xdr:rowOff>55418</xdr:rowOff>
    </xdr:from>
    <xdr:ext cx="1197758" cy="443807"/>
    <xdr:pic>
      <xdr:nvPicPr>
        <xdr:cNvPr id="169" name="Imagem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8582" y="34294017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277091</xdr:colOff>
      <xdr:row>2443</xdr:row>
      <xdr:rowOff>55418</xdr:rowOff>
    </xdr:from>
    <xdr:ext cx="1197758" cy="443807"/>
    <xdr:pic>
      <xdr:nvPicPr>
        <xdr:cNvPr id="170" name="Imagem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891" y="33255411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249382</xdr:colOff>
      <xdr:row>2389</xdr:row>
      <xdr:rowOff>69272</xdr:rowOff>
    </xdr:from>
    <xdr:ext cx="1197758" cy="443807"/>
    <xdr:pic>
      <xdr:nvPicPr>
        <xdr:cNvPr id="171" name="Imagem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6182" y="32218191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2335</xdr:row>
      <xdr:rowOff>41564</xdr:rowOff>
    </xdr:from>
    <xdr:ext cx="1197758" cy="443807"/>
    <xdr:pic>
      <xdr:nvPicPr>
        <xdr:cNvPr id="172" name="Imagem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31176814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2281</xdr:row>
      <xdr:rowOff>13855</xdr:rowOff>
    </xdr:from>
    <xdr:ext cx="1197758" cy="443807"/>
    <xdr:pic>
      <xdr:nvPicPr>
        <xdr:cNvPr id="173" name="Imagem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301361995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374072</xdr:colOff>
      <xdr:row>2117</xdr:row>
      <xdr:rowOff>13854</xdr:rowOff>
    </xdr:from>
    <xdr:ext cx="1197758" cy="443807"/>
    <xdr:pic>
      <xdr:nvPicPr>
        <xdr:cNvPr id="174" name="Imagem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872" y="29098355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374072</xdr:colOff>
      <xdr:row>2063</xdr:row>
      <xdr:rowOff>27709</xdr:rowOff>
    </xdr:from>
    <xdr:ext cx="1197758" cy="443807"/>
    <xdr:pic>
      <xdr:nvPicPr>
        <xdr:cNvPr id="175" name="Imagem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872" y="28061134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443345</xdr:colOff>
      <xdr:row>2009</xdr:row>
      <xdr:rowOff>55418</xdr:rowOff>
    </xdr:from>
    <xdr:ext cx="1197758" cy="443807"/>
    <xdr:pic>
      <xdr:nvPicPr>
        <xdr:cNvPr id="176" name="Imagem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0145" y="27024537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374072</xdr:colOff>
      <xdr:row>1955</xdr:row>
      <xdr:rowOff>41564</xdr:rowOff>
    </xdr:from>
    <xdr:ext cx="1197758" cy="443807"/>
    <xdr:pic>
      <xdr:nvPicPr>
        <xdr:cNvPr id="177" name="Imagem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872" y="25984546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346363</xdr:colOff>
      <xdr:row>1901</xdr:row>
      <xdr:rowOff>13855</xdr:rowOff>
    </xdr:from>
    <xdr:ext cx="1197758" cy="443807"/>
    <xdr:pic>
      <xdr:nvPicPr>
        <xdr:cNvPr id="178" name="Imagem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3" y="249431695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374073</xdr:colOff>
      <xdr:row>1737</xdr:row>
      <xdr:rowOff>27709</xdr:rowOff>
    </xdr:from>
    <xdr:ext cx="1197758" cy="443807"/>
    <xdr:pic>
      <xdr:nvPicPr>
        <xdr:cNvPr id="179" name="Imagem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873" y="23906710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374073</xdr:colOff>
      <xdr:row>1683</xdr:row>
      <xdr:rowOff>13854</xdr:rowOff>
    </xdr:from>
    <xdr:ext cx="1197758" cy="443807"/>
    <xdr:pic>
      <xdr:nvPicPr>
        <xdr:cNvPr id="180" name="Imagem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873" y="22866719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346364</xdr:colOff>
      <xdr:row>1629</xdr:row>
      <xdr:rowOff>69273</xdr:rowOff>
    </xdr:from>
    <xdr:ext cx="1197758" cy="443807"/>
    <xdr:pic>
      <xdr:nvPicPr>
        <xdr:cNvPr id="181" name="Imagem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4" y="218344173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401782</xdr:colOff>
      <xdr:row>1575</xdr:row>
      <xdr:rowOff>41564</xdr:rowOff>
    </xdr:from>
    <xdr:ext cx="1197758" cy="443807"/>
    <xdr:pic>
      <xdr:nvPicPr>
        <xdr:cNvPr id="182" name="Imagem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8582" y="20792278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1521</xdr:row>
      <xdr:rowOff>13855</xdr:rowOff>
    </xdr:from>
    <xdr:ext cx="1197758" cy="443807"/>
    <xdr:pic>
      <xdr:nvPicPr>
        <xdr:cNvPr id="183" name="Imagem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197493775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304800</xdr:colOff>
      <xdr:row>1357</xdr:row>
      <xdr:rowOff>41564</xdr:rowOff>
    </xdr:from>
    <xdr:ext cx="1197758" cy="443807"/>
    <xdr:pic>
      <xdr:nvPicPr>
        <xdr:cNvPr id="184" name="Imagem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8713542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512618</xdr:colOff>
      <xdr:row>1303</xdr:row>
      <xdr:rowOff>55419</xdr:rowOff>
    </xdr:from>
    <xdr:ext cx="1197758" cy="443807"/>
    <xdr:pic>
      <xdr:nvPicPr>
        <xdr:cNvPr id="185" name="Imagem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9418" y="17677083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443345</xdr:colOff>
      <xdr:row>1249</xdr:row>
      <xdr:rowOff>83127</xdr:rowOff>
    </xdr:from>
    <xdr:ext cx="1197758" cy="443807"/>
    <xdr:pic>
      <xdr:nvPicPr>
        <xdr:cNvPr id="186" name="Imagem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0145" y="16642010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387928</xdr:colOff>
      <xdr:row>1195</xdr:row>
      <xdr:rowOff>55418</xdr:rowOff>
    </xdr:from>
    <xdr:ext cx="1197758" cy="443807"/>
    <xdr:pic>
      <xdr:nvPicPr>
        <xdr:cNvPr id="187" name="Imagem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15600633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346363</xdr:colOff>
      <xdr:row>1141</xdr:row>
      <xdr:rowOff>69273</xdr:rowOff>
    </xdr:from>
    <xdr:ext cx="1197758" cy="443807"/>
    <xdr:pic>
      <xdr:nvPicPr>
        <xdr:cNvPr id="188" name="Imagem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3" y="145641753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360218</xdr:colOff>
      <xdr:row>977</xdr:row>
      <xdr:rowOff>83127</xdr:rowOff>
    </xdr:from>
    <xdr:ext cx="1197758" cy="443807"/>
    <xdr:pic>
      <xdr:nvPicPr>
        <xdr:cNvPr id="189" name="Imagem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8" y="13527716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346364</xdr:colOff>
      <xdr:row>923</xdr:row>
      <xdr:rowOff>27709</xdr:rowOff>
    </xdr:from>
    <xdr:ext cx="1197758" cy="443807"/>
    <xdr:pic>
      <xdr:nvPicPr>
        <xdr:cNvPr id="190" name="Imagem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4" y="12482806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346364</xdr:colOff>
      <xdr:row>869</xdr:row>
      <xdr:rowOff>0</xdr:rowOff>
    </xdr:from>
    <xdr:ext cx="1197758" cy="443807"/>
    <xdr:pic>
      <xdr:nvPicPr>
        <xdr:cNvPr id="191" name="Imagem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4" y="11441430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318654</xdr:colOff>
      <xdr:row>815</xdr:row>
      <xdr:rowOff>0</xdr:rowOff>
    </xdr:from>
    <xdr:ext cx="1197758" cy="443807"/>
    <xdr:pic>
      <xdr:nvPicPr>
        <xdr:cNvPr id="192" name="Imagem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54" y="10402824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761</xdr:row>
      <xdr:rowOff>55418</xdr:rowOff>
    </xdr:from>
    <xdr:ext cx="1197758" cy="443807"/>
    <xdr:pic>
      <xdr:nvPicPr>
        <xdr:cNvPr id="193" name="Imagem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9369759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360218</xdr:colOff>
      <xdr:row>597</xdr:row>
      <xdr:rowOff>55418</xdr:rowOff>
    </xdr:from>
    <xdr:ext cx="1197758" cy="443807"/>
    <xdr:pic>
      <xdr:nvPicPr>
        <xdr:cNvPr id="194" name="Imagem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8" y="833191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304800</xdr:colOff>
      <xdr:row>543</xdr:row>
      <xdr:rowOff>69272</xdr:rowOff>
    </xdr:from>
    <xdr:ext cx="1197758" cy="443807"/>
    <xdr:pic>
      <xdr:nvPicPr>
        <xdr:cNvPr id="195" name="Imagem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7294695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488</xdr:row>
      <xdr:rowOff>96982</xdr:rowOff>
    </xdr:from>
    <xdr:ext cx="1197758" cy="443807"/>
    <xdr:pic>
      <xdr:nvPicPr>
        <xdr:cNvPr id="196" name="Imagem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6240572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443345</xdr:colOff>
      <xdr:row>434</xdr:row>
      <xdr:rowOff>55419</xdr:rowOff>
    </xdr:from>
    <xdr:ext cx="1197758" cy="443807"/>
    <xdr:pic>
      <xdr:nvPicPr>
        <xdr:cNvPr id="197" name="Imagem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0145" y="5239789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443345</xdr:colOff>
      <xdr:row>380</xdr:row>
      <xdr:rowOff>38100</xdr:rowOff>
    </xdr:from>
    <xdr:ext cx="1197758" cy="443807"/>
    <xdr:pic>
      <xdr:nvPicPr>
        <xdr:cNvPr id="198" name="Imagem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0145" y="4152900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488719</xdr:colOff>
      <xdr:row>213</xdr:row>
      <xdr:rowOff>55418</xdr:rowOff>
    </xdr:from>
    <xdr:ext cx="1197758" cy="443807"/>
    <xdr:pic>
      <xdr:nvPicPr>
        <xdr:cNvPr id="199" name="Imagem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7339" y="4103577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163</xdr:row>
      <xdr:rowOff>55418</xdr:rowOff>
    </xdr:from>
    <xdr:ext cx="1197758" cy="443807"/>
    <xdr:pic>
      <xdr:nvPicPr>
        <xdr:cNvPr id="200" name="Imagem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3139647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109</xdr:row>
      <xdr:rowOff>27710</xdr:rowOff>
    </xdr:from>
    <xdr:ext cx="1197758" cy="443807"/>
    <xdr:pic>
      <xdr:nvPicPr>
        <xdr:cNvPr id="201" name="Imagem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2098271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3801</xdr:row>
      <xdr:rowOff>55418</xdr:rowOff>
    </xdr:from>
    <xdr:ext cx="1197758" cy="443807"/>
    <xdr:pic>
      <xdr:nvPicPr>
        <xdr:cNvPr id="202" name="Imagem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51306152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360218</xdr:colOff>
      <xdr:row>3855</xdr:row>
      <xdr:rowOff>69273</xdr:rowOff>
    </xdr:from>
    <xdr:ext cx="1197758" cy="443807"/>
    <xdr:pic>
      <xdr:nvPicPr>
        <xdr:cNvPr id="203" name="Imagem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8" y="52374338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3956</xdr:row>
      <xdr:rowOff>185057</xdr:rowOff>
    </xdr:from>
    <xdr:ext cx="1062083" cy="1023257"/>
    <xdr:pic>
      <xdr:nvPicPr>
        <xdr:cNvPr id="204" name="Picture 4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59560221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3909</xdr:row>
      <xdr:rowOff>38101</xdr:rowOff>
    </xdr:from>
    <xdr:ext cx="2200275" cy="505716"/>
    <xdr:pic>
      <xdr:nvPicPr>
        <xdr:cNvPr id="205" name="Imagem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5025541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4118</xdr:row>
      <xdr:rowOff>185057</xdr:rowOff>
    </xdr:from>
    <xdr:ext cx="1062083" cy="1023257"/>
    <xdr:pic>
      <xdr:nvPicPr>
        <xdr:cNvPr id="206" name="Picture 4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700204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4071</xdr:row>
      <xdr:rowOff>38101</xdr:rowOff>
    </xdr:from>
    <xdr:ext cx="2200275" cy="505716"/>
    <xdr:pic>
      <xdr:nvPicPr>
        <xdr:cNvPr id="207" name="Imagem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60715592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184610</xdr:colOff>
      <xdr:row>4125</xdr:row>
      <xdr:rowOff>38101</xdr:rowOff>
    </xdr:from>
    <xdr:ext cx="2200275" cy="505716"/>
    <xdr:pic>
      <xdr:nvPicPr>
        <xdr:cNvPr id="208" name="Imagem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71175774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4173</xdr:row>
      <xdr:rowOff>43542</xdr:rowOff>
    </xdr:from>
    <xdr:ext cx="1062083" cy="1023257"/>
    <xdr:pic>
      <xdr:nvPicPr>
        <xdr:cNvPr id="209" name="Picture 4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48054688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4226</xdr:row>
      <xdr:rowOff>185057</xdr:rowOff>
    </xdr:from>
    <xdr:ext cx="1062083" cy="1023257"/>
    <xdr:pic>
      <xdr:nvPicPr>
        <xdr:cNvPr id="210" name="Picture 4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90954621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4179</xdr:row>
      <xdr:rowOff>38101</xdr:rowOff>
    </xdr:from>
    <xdr:ext cx="2200275" cy="505716"/>
    <xdr:pic>
      <xdr:nvPicPr>
        <xdr:cNvPr id="211" name="Imagem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8164981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4280</xdr:row>
      <xdr:rowOff>185057</xdr:rowOff>
    </xdr:from>
    <xdr:ext cx="1062083" cy="1023257"/>
    <xdr:pic>
      <xdr:nvPicPr>
        <xdr:cNvPr id="212" name="Picture 4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5014148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4287</xdr:row>
      <xdr:rowOff>38101</xdr:rowOff>
    </xdr:from>
    <xdr:ext cx="2200275" cy="505716"/>
    <xdr:pic>
      <xdr:nvPicPr>
        <xdr:cNvPr id="213" name="Imagem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502570174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4335</xdr:row>
      <xdr:rowOff>43542</xdr:rowOff>
    </xdr:from>
    <xdr:ext cx="1062083" cy="1023257"/>
    <xdr:pic>
      <xdr:nvPicPr>
        <xdr:cNvPr id="214" name="Picture 4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51194128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4449</xdr:row>
      <xdr:rowOff>38101</xdr:rowOff>
    </xdr:from>
    <xdr:ext cx="2200275" cy="505716"/>
    <xdr:pic>
      <xdr:nvPicPr>
        <xdr:cNvPr id="215" name="Imagem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51304421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4497</xdr:row>
      <xdr:rowOff>43542</xdr:rowOff>
    </xdr:from>
    <xdr:ext cx="1062083" cy="1023257"/>
    <xdr:pic>
      <xdr:nvPicPr>
        <xdr:cNvPr id="216" name="Picture 4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52260928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4550</xdr:row>
      <xdr:rowOff>185057</xdr:rowOff>
    </xdr:from>
    <xdr:ext cx="1062083" cy="1023257"/>
    <xdr:pic>
      <xdr:nvPicPr>
        <xdr:cNvPr id="217" name="Picture 4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533210984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4503</xdr:row>
      <xdr:rowOff>38101</xdr:rowOff>
    </xdr:from>
    <xdr:ext cx="2200275" cy="505716"/>
    <xdr:pic>
      <xdr:nvPicPr>
        <xdr:cNvPr id="218" name="Imagem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52371221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4233</xdr:row>
      <xdr:rowOff>25805</xdr:rowOff>
    </xdr:from>
    <xdr:ext cx="2200275" cy="505716"/>
    <xdr:pic>
      <xdr:nvPicPr>
        <xdr:cNvPr id="219" name="Imagem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097696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427586</xdr:colOff>
      <xdr:row>4287</xdr:row>
      <xdr:rowOff>55419</xdr:rowOff>
    </xdr:from>
    <xdr:ext cx="1197758" cy="443807"/>
    <xdr:pic>
      <xdr:nvPicPr>
        <xdr:cNvPr id="220" name="Imagem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4386" y="50258749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360219</xdr:colOff>
      <xdr:row>4233</xdr:row>
      <xdr:rowOff>27710</xdr:rowOff>
    </xdr:from>
    <xdr:ext cx="1197758" cy="443807"/>
    <xdr:pic>
      <xdr:nvPicPr>
        <xdr:cNvPr id="221" name="Imagem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9" y="492099601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193964</xdr:colOff>
      <xdr:row>4179</xdr:row>
      <xdr:rowOff>0</xdr:rowOff>
    </xdr:from>
    <xdr:ext cx="1197758" cy="443807"/>
    <xdr:pic>
      <xdr:nvPicPr>
        <xdr:cNvPr id="222" name="Imagem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0764" y="48161170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387928</xdr:colOff>
      <xdr:row>4125</xdr:row>
      <xdr:rowOff>13855</xdr:rowOff>
    </xdr:from>
    <xdr:ext cx="1197758" cy="443807"/>
    <xdr:pic>
      <xdr:nvPicPr>
        <xdr:cNvPr id="223" name="Imagem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47115152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346363</xdr:colOff>
      <xdr:row>4071</xdr:row>
      <xdr:rowOff>13854</xdr:rowOff>
    </xdr:from>
    <xdr:ext cx="1197758" cy="443807"/>
    <xdr:pic>
      <xdr:nvPicPr>
        <xdr:cNvPr id="224" name="Imagem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3" y="460691345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3909</xdr:row>
      <xdr:rowOff>55418</xdr:rowOff>
    </xdr:from>
    <xdr:ext cx="1197758" cy="443807"/>
    <xdr:pic>
      <xdr:nvPicPr>
        <xdr:cNvPr id="225" name="Imagem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45027272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4449</xdr:row>
      <xdr:rowOff>55418</xdr:rowOff>
    </xdr:from>
    <xdr:ext cx="1197758" cy="443807"/>
    <xdr:pic>
      <xdr:nvPicPr>
        <xdr:cNvPr id="226" name="Imagem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51306152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360218</xdr:colOff>
      <xdr:row>4503</xdr:row>
      <xdr:rowOff>69273</xdr:rowOff>
    </xdr:from>
    <xdr:ext cx="1197758" cy="443807"/>
    <xdr:pic>
      <xdr:nvPicPr>
        <xdr:cNvPr id="227" name="Imagem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8" y="52374338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4341</xdr:row>
      <xdr:rowOff>0</xdr:rowOff>
    </xdr:from>
    <xdr:ext cx="2200275" cy="505716"/>
    <xdr:pic>
      <xdr:nvPicPr>
        <xdr:cNvPr id="228" name="Imagem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5964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242976</xdr:colOff>
      <xdr:row>4341</xdr:row>
      <xdr:rowOff>17318</xdr:rowOff>
    </xdr:from>
    <xdr:ext cx="1197758" cy="443807"/>
    <xdr:pic>
      <xdr:nvPicPr>
        <xdr:cNvPr id="229" name="Imagem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776" y="61819328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4395</xdr:row>
      <xdr:rowOff>0</xdr:rowOff>
    </xdr:from>
    <xdr:ext cx="2200275" cy="505716"/>
    <xdr:pic>
      <xdr:nvPicPr>
        <xdr:cNvPr id="230" name="Imagem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80240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242976</xdr:colOff>
      <xdr:row>4395</xdr:row>
      <xdr:rowOff>17318</xdr:rowOff>
    </xdr:from>
    <xdr:ext cx="1197758" cy="443807"/>
    <xdr:pic>
      <xdr:nvPicPr>
        <xdr:cNvPr id="231" name="Imagem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776" y="62881971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4604</xdr:row>
      <xdr:rowOff>185057</xdr:rowOff>
    </xdr:from>
    <xdr:ext cx="1062083" cy="1023257"/>
    <xdr:pic>
      <xdr:nvPicPr>
        <xdr:cNvPr id="232" name="Picture 4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49100039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4557</xdr:row>
      <xdr:rowOff>38101</xdr:rowOff>
    </xdr:from>
    <xdr:ext cx="2200275" cy="505716"/>
    <xdr:pic>
      <xdr:nvPicPr>
        <xdr:cNvPr id="233" name="Imagem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39795228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4658</xdr:row>
      <xdr:rowOff>185057</xdr:rowOff>
    </xdr:from>
    <xdr:ext cx="1062083" cy="1023257"/>
    <xdr:pic>
      <xdr:nvPicPr>
        <xdr:cNvPr id="234" name="Picture 4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59560221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197310</xdr:colOff>
      <xdr:row>4611</xdr:row>
      <xdr:rowOff>1</xdr:rowOff>
    </xdr:from>
    <xdr:ext cx="2200275" cy="505716"/>
    <xdr:pic>
      <xdr:nvPicPr>
        <xdr:cNvPr id="235" name="Imagem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10" y="6641846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4820</xdr:row>
      <xdr:rowOff>185057</xdr:rowOff>
    </xdr:from>
    <xdr:ext cx="1062083" cy="1023257"/>
    <xdr:pic>
      <xdr:nvPicPr>
        <xdr:cNvPr id="236" name="Picture 4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700204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4773</xdr:row>
      <xdr:rowOff>38101</xdr:rowOff>
    </xdr:from>
    <xdr:ext cx="2200275" cy="505716"/>
    <xdr:pic>
      <xdr:nvPicPr>
        <xdr:cNvPr id="237" name="Imagem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60715592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184610</xdr:colOff>
      <xdr:row>4827</xdr:row>
      <xdr:rowOff>38101</xdr:rowOff>
    </xdr:from>
    <xdr:ext cx="2200275" cy="505716"/>
    <xdr:pic>
      <xdr:nvPicPr>
        <xdr:cNvPr id="238" name="Imagem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71175774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4875</xdr:row>
      <xdr:rowOff>43542</xdr:rowOff>
    </xdr:from>
    <xdr:ext cx="1062083" cy="1023257"/>
    <xdr:pic>
      <xdr:nvPicPr>
        <xdr:cNvPr id="239" name="Picture 4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48054688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4928</xdr:row>
      <xdr:rowOff>185057</xdr:rowOff>
    </xdr:from>
    <xdr:ext cx="1062083" cy="1023257"/>
    <xdr:pic>
      <xdr:nvPicPr>
        <xdr:cNvPr id="240" name="Picture 4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90954621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4881</xdr:row>
      <xdr:rowOff>38101</xdr:rowOff>
    </xdr:from>
    <xdr:ext cx="2200275" cy="505716"/>
    <xdr:pic>
      <xdr:nvPicPr>
        <xdr:cNvPr id="241" name="Imagem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48164981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4982</xdr:row>
      <xdr:rowOff>185057</xdr:rowOff>
    </xdr:from>
    <xdr:ext cx="1062083" cy="1023257"/>
    <xdr:pic>
      <xdr:nvPicPr>
        <xdr:cNvPr id="242" name="Picture 4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5014148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4989</xdr:row>
      <xdr:rowOff>38101</xdr:rowOff>
    </xdr:from>
    <xdr:ext cx="2200275" cy="505716"/>
    <xdr:pic>
      <xdr:nvPicPr>
        <xdr:cNvPr id="243" name="Imagem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502570174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5037</xdr:row>
      <xdr:rowOff>43542</xdr:rowOff>
    </xdr:from>
    <xdr:ext cx="1062083" cy="1023257"/>
    <xdr:pic>
      <xdr:nvPicPr>
        <xdr:cNvPr id="244" name="Picture 4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51194128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5151</xdr:row>
      <xdr:rowOff>38101</xdr:rowOff>
    </xdr:from>
    <xdr:ext cx="2200275" cy="505716"/>
    <xdr:pic>
      <xdr:nvPicPr>
        <xdr:cNvPr id="245" name="Imagem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51304421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5199</xdr:row>
      <xdr:rowOff>43542</xdr:rowOff>
    </xdr:from>
    <xdr:ext cx="1062083" cy="1023257"/>
    <xdr:pic>
      <xdr:nvPicPr>
        <xdr:cNvPr id="246" name="Picture 4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52260928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5252</xdr:row>
      <xdr:rowOff>185057</xdr:rowOff>
    </xdr:from>
    <xdr:ext cx="1062083" cy="1023257"/>
    <xdr:pic>
      <xdr:nvPicPr>
        <xdr:cNvPr id="247" name="Picture 4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533210984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5205</xdr:row>
      <xdr:rowOff>38101</xdr:rowOff>
    </xdr:from>
    <xdr:ext cx="2200275" cy="505716"/>
    <xdr:pic>
      <xdr:nvPicPr>
        <xdr:cNvPr id="248" name="Imagem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52371221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4935</xdr:row>
      <xdr:rowOff>25805</xdr:rowOff>
    </xdr:from>
    <xdr:ext cx="2200275" cy="505716"/>
    <xdr:pic>
      <xdr:nvPicPr>
        <xdr:cNvPr id="249" name="Imagem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097696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427586</xdr:colOff>
      <xdr:row>4989</xdr:row>
      <xdr:rowOff>55419</xdr:rowOff>
    </xdr:from>
    <xdr:ext cx="1197758" cy="443807"/>
    <xdr:pic>
      <xdr:nvPicPr>
        <xdr:cNvPr id="250" name="Imagem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4386" y="50258749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360219</xdr:colOff>
      <xdr:row>4935</xdr:row>
      <xdr:rowOff>27710</xdr:rowOff>
    </xdr:from>
    <xdr:ext cx="1197758" cy="443807"/>
    <xdr:pic>
      <xdr:nvPicPr>
        <xdr:cNvPr id="251" name="Imagem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9" y="492099601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193964</xdr:colOff>
      <xdr:row>4881</xdr:row>
      <xdr:rowOff>0</xdr:rowOff>
    </xdr:from>
    <xdr:ext cx="1197758" cy="443807"/>
    <xdr:pic>
      <xdr:nvPicPr>
        <xdr:cNvPr id="252" name="Imagem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0764" y="48161170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387928</xdr:colOff>
      <xdr:row>4827</xdr:row>
      <xdr:rowOff>13855</xdr:rowOff>
    </xdr:from>
    <xdr:ext cx="1197758" cy="443807"/>
    <xdr:pic>
      <xdr:nvPicPr>
        <xdr:cNvPr id="253" name="Imagem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47115152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346363</xdr:colOff>
      <xdr:row>4773</xdr:row>
      <xdr:rowOff>13854</xdr:rowOff>
    </xdr:from>
    <xdr:ext cx="1197758" cy="443807"/>
    <xdr:pic>
      <xdr:nvPicPr>
        <xdr:cNvPr id="254" name="Imagem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3" y="460691345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4611</xdr:row>
      <xdr:rowOff>55418</xdr:rowOff>
    </xdr:from>
    <xdr:ext cx="1197758" cy="443807"/>
    <xdr:pic>
      <xdr:nvPicPr>
        <xdr:cNvPr id="255" name="Imagem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45027272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387928</xdr:colOff>
      <xdr:row>4557</xdr:row>
      <xdr:rowOff>27709</xdr:rowOff>
    </xdr:from>
    <xdr:ext cx="1197758" cy="443807"/>
    <xdr:pic>
      <xdr:nvPicPr>
        <xdr:cNvPr id="256" name="Imagem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439784836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5151</xdr:row>
      <xdr:rowOff>55418</xdr:rowOff>
    </xdr:from>
    <xdr:ext cx="1197758" cy="443807"/>
    <xdr:pic>
      <xdr:nvPicPr>
        <xdr:cNvPr id="257" name="Imagem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51306152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360218</xdr:colOff>
      <xdr:row>5205</xdr:row>
      <xdr:rowOff>69273</xdr:rowOff>
    </xdr:from>
    <xdr:ext cx="1197758" cy="443807"/>
    <xdr:pic>
      <xdr:nvPicPr>
        <xdr:cNvPr id="258" name="Imagem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8" y="52374338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5306</xdr:row>
      <xdr:rowOff>185057</xdr:rowOff>
    </xdr:from>
    <xdr:ext cx="1062083" cy="1023257"/>
    <xdr:pic>
      <xdr:nvPicPr>
        <xdr:cNvPr id="259" name="Picture 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54364345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5259</xdr:row>
      <xdr:rowOff>38101</xdr:rowOff>
    </xdr:from>
    <xdr:ext cx="2200275" cy="505716"/>
    <xdr:pic>
      <xdr:nvPicPr>
        <xdr:cNvPr id="260" name="Imagem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534366356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5468</xdr:row>
      <xdr:rowOff>185057</xdr:rowOff>
    </xdr:from>
    <xdr:ext cx="1062083" cy="1023257"/>
    <xdr:pic>
      <xdr:nvPicPr>
        <xdr:cNvPr id="261" name="Picture 4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5753288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5421</xdr:row>
      <xdr:rowOff>38101</xdr:rowOff>
    </xdr:from>
    <xdr:ext cx="2200275" cy="505716"/>
    <xdr:pic>
      <xdr:nvPicPr>
        <xdr:cNvPr id="262" name="Imagem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5660517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184610</xdr:colOff>
      <xdr:row>5475</xdr:row>
      <xdr:rowOff>38101</xdr:rowOff>
    </xdr:from>
    <xdr:ext cx="2200275" cy="505716"/>
    <xdr:pic>
      <xdr:nvPicPr>
        <xdr:cNvPr id="263" name="Imagem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576484174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5523</xdr:row>
      <xdr:rowOff>43542</xdr:rowOff>
    </xdr:from>
    <xdr:ext cx="1062083" cy="1023257"/>
    <xdr:pic>
      <xdr:nvPicPr>
        <xdr:cNvPr id="264" name="Picture 4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585813724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5576</xdr:row>
      <xdr:rowOff>185057</xdr:rowOff>
    </xdr:from>
    <xdr:ext cx="1062083" cy="1023257"/>
    <xdr:pic>
      <xdr:nvPicPr>
        <xdr:cNvPr id="265" name="Picture 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596193748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5529</xdr:row>
      <xdr:rowOff>38101</xdr:rowOff>
    </xdr:from>
    <xdr:ext cx="2200275" cy="505716"/>
    <xdr:pic>
      <xdr:nvPicPr>
        <xdr:cNvPr id="266" name="Imagem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586916646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5630</xdr:row>
      <xdr:rowOff>185057</xdr:rowOff>
    </xdr:from>
    <xdr:ext cx="1062083" cy="1023257"/>
    <xdr:pic>
      <xdr:nvPicPr>
        <xdr:cNvPr id="267" name="Picture 4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606626221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5637</xdr:row>
      <xdr:rowOff>38101</xdr:rowOff>
    </xdr:from>
    <xdr:ext cx="2200275" cy="505716"/>
    <xdr:pic>
      <xdr:nvPicPr>
        <xdr:cNvPr id="268" name="Imagem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607781592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5685</xdr:row>
      <xdr:rowOff>43542</xdr:rowOff>
    </xdr:from>
    <xdr:ext cx="1062083" cy="1023257"/>
    <xdr:pic>
      <xdr:nvPicPr>
        <xdr:cNvPr id="269" name="Picture 4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61711114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5799</xdr:row>
      <xdr:rowOff>38101</xdr:rowOff>
    </xdr:from>
    <xdr:ext cx="2200275" cy="505716"/>
    <xdr:pic>
      <xdr:nvPicPr>
        <xdr:cNvPr id="270" name="Imagem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639466937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5847</xdr:row>
      <xdr:rowOff>43542</xdr:rowOff>
    </xdr:from>
    <xdr:ext cx="1062083" cy="1023257"/>
    <xdr:pic>
      <xdr:nvPicPr>
        <xdr:cNvPr id="271" name="Picture 4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648990451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5900</xdr:row>
      <xdr:rowOff>185057</xdr:rowOff>
    </xdr:from>
    <xdr:ext cx="1062083" cy="1023257"/>
    <xdr:pic>
      <xdr:nvPicPr>
        <xdr:cNvPr id="272" name="Picture 4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659564439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5853</xdr:row>
      <xdr:rowOff>38101</xdr:rowOff>
    </xdr:from>
    <xdr:ext cx="2200275" cy="505716"/>
    <xdr:pic>
      <xdr:nvPicPr>
        <xdr:cNvPr id="273" name="Imagem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650093374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5583</xdr:row>
      <xdr:rowOff>25805</xdr:rowOff>
    </xdr:from>
    <xdr:ext cx="2200275" cy="505716"/>
    <xdr:pic>
      <xdr:nvPicPr>
        <xdr:cNvPr id="274" name="Imagem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336823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427586</xdr:colOff>
      <xdr:row>5637</xdr:row>
      <xdr:rowOff>55419</xdr:rowOff>
    </xdr:from>
    <xdr:ext cx="1197758" cy="443807"/>
    <xdr:pic>
      <xdr:nvPicPr>
        <xdr:cNvPr id="275" name="Imagem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4386" y="60779891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360219</xdr:colOff>
      <xdr:row>5583</xdr:row>
      <xdr:rowOff>27710</xdr:rowOff>
    </xdr:from>
    <xdr:ext cx="1197758" cy="443807"/>
    <xdr:pic>
      <xdr:nvPicPr>
        <xdr:cNvPr id="276" name="Imagem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9" y="59733872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193964</xdr:colOff>
      <xdr:row>5529</xdr:row>
      <xdr:rowOff>0</xdr:rowOff>
    </xdr:from>
    <xdr:ext cx="1197758" cy="443807"/>
    <xdr:pic>
      <xdr:nvPicPr>
        <xdr:cNvPr id="277" name="Imagem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0764" y="586878545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387928</xdr:colOff>
      <xdr:row>5475</xdr:row>
      <xdr:rowOff>13855</xdr:rowOff>
    </xdr:from>
    <xdr:ext cx="1197758" cy="443807"/>
    <xdr:pic>
      <xdr:nvPicPr>
        <xdr:cNvPr id="278" name="Imagem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57645992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346363</xdr:colOff>
      <xdr:row>5421</xdr:row>
      <xdr:rowOff>13854</xdr:rowOff>
    </xdr:from>
    <xdr:ext cx="1197758" cy="443807"/>
    <xdr:pic>
      <xdr:nvPicPr>
        <xdr:cNvPr id="279" name="Imagem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3" y="56602745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5259</xdr:row>
      <xdr:rowOff>55418</xdr:rowOff>
    </xdr:from>
    <xdr:ext cx="1197758" cy="443807"/>
    <xdr:pic>
      <xdr:nvPicPr>
        <xdr:cNvPr id="280" name="Imagem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534383673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5799</xdr:row>
      <xdr:rowOff>55418</xdr:rowOff>
    </xdr:from>
    <xdr:ext cx="1197758" cy="443807"/>
    <xdr:pic>
      <xdr:nvPicPr>
        <xdr:cNvPr id="281" name="Imagem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63948425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360218</xdr:colOff>
      <xdr:row>5853</xdr:row>
      <xdr:rowOff>69273</xdr:rowOff>
    </xdr:from>
    <xdr:ext cx="1197758" cy="443807"/>
    <xdr:pic>
      <xdr:nvPicPr>
        <xdr:cNvPr id="282" name="Imagem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8" y="650124546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5691</xdr:row>
      <xdr:rowOff>0</xdr:rowOff>
    </xdr:from>
    <xdr:ext cx="2200275" cy="505716"/>
    <xdr:pic>
      <xdr:nvPicPr>
        <xdr:cNvPr id="283" name="Imagem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5964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242976</xdr:colOff>
      <xdr:row>5691</xdr:row>
      <xdr:rowOff>17318</xdr:rowOff>
    </xdr:from>
    <xdr:ext cx="1197758" cy="443807"/>
    <xdr:pic>
      <xdr:nvPicPr>
        <xdr:cNvPr id="284" name="Imagem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776" y="61819328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5745</xdr:row>
      <xdr:rowOff>0</xdr:rowOff>
    </xdr:from>
    <xdr:ext cx="2200275" cy="505716"/>
    <xdr:pic>
      <xdr:nvPicPr>
        <xdr:cNvPr id="285" name="Imagem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80240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242976</xdr:colOff>
      <xdr:row>5745</xdr:row>
      <xdr:rowOff>17318</xdr:rowOff>
    </xdr:from>
    <xdr:ext cx="1197758" cy="443807"/>
    <xdr:pic>
      <xdr:nvPicPr>
        <xdr:cNvPr id="286" name="Imagem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776" y="62881971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5954</xdr:row>
      <xdr:rowOff>185057</xdr:rowOff>
    </xdr:from>
    <xdr:ext cx="1062083" cy="1023257"/>
    <xdr:pic>
      <xdr:nvPicPr>
        <xdr:cNvPr id="287" name="Picture 4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743412148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5961</xdr:row>
      <xdr:rowOff>38101</xdr:rowOff>
    </xdr:from>
    <xdr:ext cx="2200275" cy="505716"/>
    <xdr:pic>
      <xdr:nvPicPr>
        <xdr:cNvPr id="288" name="Imagem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74456751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6009</xdr:row>
      <xdr:rowOff>43542</xdr:rowOff>
    </xdr:from>
    <xdr:ext cx="1062083" cy="1023257"/>
    <xdr:pic>
      <xdr:nvPicPr>
        <xdr:cNvPr id="289" name="Picture 4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753897069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6123</xdr:row>
      <xdr:rowOff>38101</xdr:rowOff>
    </xdr:from>
    <xdr:ext cx="2200275" cy="505716"/>
    <xdr:pic>
      <xdr:nvPicPr>
        <xdr:cNvPr id="290" name="Imagem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776252865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6171</xdr:row>
      <xdr:rowOff>43542</xdr:rowOff>
    </xdr:from>
    <xdr:ext cx="1062083" cy="1023257"/>
    <xdr:pic>
      <xdr:nvPicPr>
        <xdr:cNvPr id="291" name="Picture 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785776378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6224</xdr:row>
      <xdr:rowOff>185057</xdr:rowOff>
    </xdr:from>
    <xdr:ext cx="1062083" cy="1023257"/>
    <xdr:pic>
      <xdr:nvPicPr>
        <xdr:cNvPr id="292" name="Picture 4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796350366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6177</xdr:row>
      <xdr:rowOff>38101</xdr:rowOff>
    </xdr:from>
    <xdr:ext cx="2200275" cy="505716"/>
    <xdr:pic>
      <xdr:nvPicPr>
        <xdr:cNvPr id="293" name="Imagem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7868793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5907</xdr:row>
      <xdr:rowOff>25805</xdr:rowOff>
    </xdr:from>
    <xdr:ext cx="2200275" cy="505716"/>
    <xdr:pic>
      <xdr:nvPicPr>
        <xdr:cNvPr id="294" name="Imagem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12275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427586</xdr:colOff>
      <xdr:row>5961</xdr:row>
      <xdr:rowOff>55419</xdr:rowOff>
    </xdr:from>
    <xdr:ext cx="1197758" cy="443807"/>
    <xdr:pic>
      <xdr:nvPicPr>
        <xdr:cNvPr id="295" name="Imagem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4386" y="74458483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360219</xdr:colOff>
      <xdr:row>5907</xdr:row>
      <xdr:rowOff>27710</xdr:rowOff>
    </xdr:from>
    <xdr:ext cx="1197758" cy="443807"/>
    <xdr:pic>
      <xdr:nvPicPr>
        <xdr:cNvPr id="296" name="Imagem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9" y="734124655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6123</xdr:row>
      <xdr:rowOff>55418</xdr:rowOff>
    </xdr:from>
    <xdr:ext cx="1197758" cy="443807"/>
    <xdr:pic>
      <xdr:nvPicPr>
        <xdr:cNvPr id="297" name="Imagem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77627018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360218</xdr:colOff>
      <xdr:row>6177</xdr:row>
      <xdr:rowOff>69273</xdr:rowOff>
    </xdr:from>
    <xdr:ext cx="1197758" cy="443807"/>
    <xdr:pic>
      <xdr:nvPicPr>
        <xdr:cNvPr id="298" name="Imagem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8" y="786910473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6278</xdr:row>
      <xdr:rowOff>185057</xdr:rowOff>
    </xdr:from>
    <xdr:ext cx="1062083" cy="1023257"/>
    <xdr:pic>
      <xdr:nvPicPr>
        <xdr:cNvPr id="299" name="Picture 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806782839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6231</xdr:row>
      <xdr:rowOff>38101</xdr:rowOff>
    </xdr:from>
    <xdr:ext cx="2200275" cy="505716"/>
    <xdr:pic>
      <xdr:nvPicPr>
        <xdr:cNvPr id="300" name="Imagem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797505737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6440</xdr:row>
      <xdr:rowOff>185057</xdr:rowOff>
    </xdr:from>
    <xdr:ext cx="1062083" cy="1023257"/>
    <xdr:pic>
      <xdr:nvPicPr>
        <xdr:cNvPr id="301" name="Picture 4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838468184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6393</xdr:row>
      <xdr:rowOff>38101</xdr:rowOff>
    </xdr:from>
    <xdr:ext cx="2200275" cy="505716"/>
    <xdr:pic>
      <xdr:nvPicPr>
        <xdr:cNvPr id="302" name="Imagem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829191083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184610</xdr:colOff>
      <xdr:row>6447</xdr:row>
      <xdr:rowOff>38101</xdr:rowOff>
    </xdr:from>
    <xdr:ext cx="2200275" cy="505716"/>
    <xdr:pic>
      <xdr:nvPicPr>
        <xdr:cNvPr id="303" name="Imagem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839623556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6495</xdr:row>
      <xdr:rowOff>43542</xdr:rowOff>
    </xdr:from>
    <xdr:ext cx="1062083" cy="1023257"/>
    <xdr:pic>
      <xdr:nvPicPr>
        <xdr:cNvPr id="304" name="Picture 4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848953106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6548</xdr:row>
      <xdr:rowOff>185057</xdr:rowOff>
    </xdr:from>
    <xdr:ext cx="1062083" cy="1023257"/>
    <xdr:pic>
      <xdr:nvPicPr>
        <xdr:cNvPr id="305" name="Picture 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85933313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6501</xdr:row>
      <xdr:rowOff>38101</xdr:rowOff>
    </xdr:from>
    <xdr:ext cx="2200275" cy="505716"/>
    <xdr:pic>
      <xdr:nvPicPr>
        <xdr:cNvPr id="306" name="Imagem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850056028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6602</xdr:row>
      <xdr:rowOff>185057</xdr:rowOff>
    </xdr:from>
    <xdr:ext cx="1062083" cy="1023257"/>
    <xdr:pic>
      <xdr:nvPicPr>
        <xdr:cNvPr id="307" name="Picture 4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8697656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6609</xdr:row>
      <xdr:rowOff>38101</xdr:rowOff>
    </xdr:from>
    <xdr:ext cx="2200275" cy="505716"/>
    <xdr:pic>
      <xdr:nvPicPr>
        <xdr:cNvPr id="308" name="Imagem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870920974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6657</xdr:row>
      <xdr:rowOff>43542</xdr:rowOff>
    </xdr:from>
    <xdr:ext cx="1062083" cy="1023257"/>
    <xdr:pic>
      <xdr:nvPicPr>
        <xdr:cNvPr id="309" name="Picture 4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880250524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6773</xdr:row>
      <xdr:rowOff>38101</xdr:rowOff>
    </xdr:from>
    <xdr:ext cx="2200275" cy="505716"/>
    <xdr:pic>
      <xdr:nvPicPr>
        <xdr:cNvPr id="310" name="Imagem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90260631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6822</xdr:row>
      <xdr:rowOff>43542</xdr:rowOff>
    </xdr:from>
    <xdr:ext cx="1062083" cy="1023257"/>
    <xdr:pic>
      <xdr:nvPicPr>
        <xdr:cNvPr id="311" name="Picture 4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912129833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6876</xdr:row>
      <xdr:rowOff>185057</xdr:rowOff>
    </xdr:from>
    <xdr:ext cx="1062083" cy="1023257"/>
    <xdr:pic>
      <xdr:nvPicPr>
        <xdr:cNvPr id="312" name="Picture 4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922703821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6828</xdr:row>
      <xdr:rowOff>38101</xdr:rowOff>
    </xdr:from>
    <xdr:ext cx="2200275" cy="505716"/>
    <xdr:pic>
      <xdr:nvPicPr>
        <xdr:cNvPr id="313" name="Imagem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0" y="913232756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6555</xdr:row>
      <xdr:rowOff>25805</xdr:rowOff>
    </xdr:from>
    <xdr:ext cx="2200275" cy="505716"/>
    <xdr:pic>
      <xdr:nvPicPr>
        <xdr:cNvPr id="314" name="Imagem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476205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427586</xdr:colOff>
      <xdr:row>6609</xdr:row>
      <xdr:rowOff>55419</xdr:rowOff>
    </xdr:from>
    <xdr:ext cx="1197758" cy="443807"/>
    <xdr:pic>
      <xdr:nvPicPr>
        <xdr:cNvPr id="315" name="Imagem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4386" y="87093829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423719</xdr:colOff>
      <xdr:row>6555</xdr:row>
      <xdr:rowOff>103910</xdr:rowOff>
    </xdr:from>
    <xdr:ext cx="1197758" cy="443807"/>
    <xdr:pic>
      <xdr:nvPicPr>
        <xdr:cNvPr id="316" name="Imagem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0519" y="103702081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193964</xdr:colOff>
      <xdr:row>6501</xdr:row>
      <xdr:rowOff>0</xdr:rowOff>
    </xdr:from>
    <xdr:ext cx="1197758" cy="443807"/>
    <xdr:pic>
      <xdr:nvPicPr>
        <xdr:cNvPr id="317" name="Imagem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0764" y="85001792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387928</xdr:colOff>
      <xdr:row>6447</xdr:row>
      <xdr:rowOff>13855</xdr:rowOff>
    </xdr:from>
    <xdr:ext cx="1197758" cy="443807"/>
    <xdr:pic>
      <xdr:nvPicPr>
        <xdr:cNvPr id="318" name="Imagem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83959931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346363</xdr:colOff>
      <xdr:row>6393</xdr:row>
      <xdr:rowOff>13854</xdr:rowOff>
    </xdr:from>
    <xdr:ext cx="1197758" cy="443807"/>
    <xdr:pic>
      <xdr:nvPicPr>
        <xdr:cNvPr id="319" name="Imagem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3" y="829166836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6231</xdr:row>
      <xdr:rowOff>55418</xdr:rowOff>
    </xdr:from>
    <xdr:ext cx="1197758" cy="443807"/>
    <xdr:pic>
      <xdr:nvPicPr>
        <xdr:cNvPr id="320" name="Imagem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79752305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6773</xdr:row>
      <xdr:rowOff>55418</xdr:rowOff>
    </xdr:from>
    <xdr:ext cx="1197758" cy="443807"/>
    <xdr:pic>
      <xdr:nvPicPr>
        <xdr:cNvPr id="321" name="Imagem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902623636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360218</xdr:colOff>
      <xdr:row>6828</xdr:row>
      <xdr:rowOff>69273</xdr:rowOff>
    </xdr:from>
    <xdr:ext cx="1197758" cy="443807"/>
    <xdr:pic>
      <xdr:nvPicPr>
        <xdr:cNvPr id="322" name="Imagem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8" y="91326392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6663</xdr:row>
      <xdr:rowOff>0</xdr:rowOff>
    </xdr:from>
    <xdr:ext cx="2200275" cy="505716"/>
    <xdr:pic>
      <xdr:nvPicPr>
        <xdr:cNvPr id="323" name="Imagem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15345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242976</xdr:colOff>
      <xdr:row>6663</xdr:row>
      <xdr:rowOff>17318</xdr:rowOff>
    </xdr:from>
    <xdr:ext cx="1197758" cy="443807"/>
    <xdr:pic>
      <xdr:nvPicPr>
        <xdr:cNvPr id="324" name="Imagem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776" y="881332663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6718</xdr:row>
      <xdr:rowOff>0</xdr:rowOff>
    </xdr:from>
    <xdr:ext cx="2200275" cy="505716"/>
    <xdr:pic>
      <xdr:nvPicPr>
        <xdr:cNvPr id="325" name="Imagem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941782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242976</xdr:colOff>
      <xdr:row>6718</xdr:row>
      <xdr:rowOff>17318</xdr:rowOff>
    </xdr:from>
    <xdr:ext cx="1197758" cy="443807"/>
    <xdr:pic>
      <xdr:nvPicPr>
        <xdr:cNvPr id="326" name="Imagem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776" y="89195910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3963</xdr:row>
      <xdr:rowOff>0</xdr:rowOff>
    </xdr:from>
    <xdr:ext cx="2200275" cy="505716"/>
    <xdr:pic>
      <xdr:nvPicPr>
        <xdr:cNvPr id="327" name="Imagem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90240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203317</xdr:colOff>
      <xdr:row>3963</xdr:row>
      <xdr:rowOff>17317</xdr:rowOff>
    </xdr:from>
    <xdr:ext cx="1197758" cy="443807"/>
    <xdr:pic>
      <xdr:nvPicPr>
        <xdr:cNvPr id="328" name="Imagem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117" y="53991971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38100</xdr:colOff>
      <xdr:row>4010</xdr:row>
      <xdr:rowOff>88900</xdr:rowOff>
    </xdr:from>
    <xdr:ext cx="1062083" cy="1023257"/>
    <xdr:pic>
      <xdr:nvPicPr>
        <xdr:cNvPr id="329" name="Picture 4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490591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4017</xdr:row>
      <xdr:rowOff>0</xdr:rowOff>
    </xdr:from>
    <xdr:ext cx="2200275" cy="505716"/>
    <xdr:pic>
      <xdr:nvPicPr>
        <xdr:cNvPr id="330" name="Imagem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26560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203317</xdr:colOff>
      <xdr:row>4017</xdr:row>
      <xdr:rowOff>17317</xdr:rowOff>
    </xdr:from>
    <xdr:ext cx="1197758" cy="443807"/>
    <xdr:pic>
      <xdr:nvPicPr>
        <xdr:cNvPr id="331" name="Imagem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117" y="55028291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38100</xdr:colOff>
      <xdr:row>4064</xdr:row>
      <xdr:rowOff>88900</xdr:rowOff>
    </xdr:from>
    <xdr:ext cx="1062083" cy="1023257"/>
    <xdr:pic>
      <xdr:nvPicPr>
        <xdr:cNvPr id="332" name="Picture 4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594223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254000</xdr:colOff>
      <xdr:row>156</xdr:row>
      <xdr:rowOff>76200</xdr:rowOff>
    </xdr:from>
    <xdr:ext cx="1062083" cy="1023257"/>
    <xdr:pic>
      <xdr:nvPicPr>
        <xdr:cNvPr id="333" name="Picture 4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800" y="300863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431800</xdr:colOff>
      <xdr:row>210</xdr:row>
      <xdr:rowOff>63500</xdr:rowOff>
    </xdr:from>
    <xdr:ext cx="1062083" cy="1023257"/>
    <xdr:pic>
      <xdr:nvPicPr>
        <xdr:cNvPr id="334" name="Picture 4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04368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457200</xdr:colOff>
      <xdr:row>4388</xdr:row>
      <xdr:rowOff>88900</xdr:rowOff>
    </xdr:from>
    <xdr:ext cx="1062083" cy="1023257"/>
    <xdr:pic>
      <xdr:nvPicPr>
        <xdr:cNvPr id="335" name="Picture 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215634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254000</xdr:colOff>
      <xdr:row>4442</xdr:row>
      <xdr:rowOff>101600</xdr:rowOff>
    </xdr:from>
    <xdr:ext cx="1062083" cy="1023257"/>
    <xdr:pic>
      <xdr:nvPicPr>
        <xdr:cNvPr id="336" name="Picture 4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1200" y="6319012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431800</xdr:colOff>
      <xdr:row>4712</xdr:row>
      <xdr:rowOff>177800</xdr:rowOff>
    </xdr:from>
    <xdr:ext cx="1062083" cy="1023257"/>
    <xdr:pic>
      <xdr:nvPicPr>
        <xdr:cNvPr id="337" name="Picture 4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837553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4665</xdr:row>
      <xdr:rowOff>0</xdr:rowOff>
    </xdr:from>
    <xdr:ext cx="2200275" cy="505716"/>
    <xdr:pic>
      <xdr:nvPicPr>
        <xdr:cNvPr id="338" name="Imagem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54780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190617</xdr:colOff>
      <xdr:row>4665</xdr:row>
      <xdr:rowOff>55417</xdr:rowOff>
    </xdr:from>
    <xdr:ext cx="1197758" cy="443807"/>
    <xdr:pic>
      <xdr:nvPicPr>
        <xdr:cNvPr id="339" name="Imagem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417" y="67460321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4719</xdr:row>
      <xdr:rowOff>0</xdr:rowOff>
    </xdr:from>
    <xdr:ext cx="2200275" cy="505716"/>
    <xdr:pic>
      <xdr:nvPicPr>
        <xdr:cNvPr id="340" name="Imagem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87290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190617</xdr:colOff>
      <xdr:row>4719</xdr:row>
      <xdr:rowOff>55417</xdr:rowOff>
    </xdr:from>
    <xdr:ext cx="1197758" cy="443807"/>
    <xdr:pic>
      <xdr:nvPicPr>
        <xdr:cNvPr id="341" name="Imagem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417" y="68492831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558800</xdr:colOff>
      <xdr:row>4766</xdr:row>
      <xdr:rowOff>139700</xdr:rowOff>
    </xdr:from>
    <xdr:ext cx="1062083" cy="1023257"/>
    <xdr:pic>
      <xdr:nvPicPr>
        <xdr:cNvPr id="342" name="Picture 4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6940423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419547</xdr:colOff>
      <xdr:row>5036</xdr:row>
      <xdr:rowOff>50800</xdr:rowOff>
    </xdr:from>
    <xdr:ext cx="1062083" cy="1023257"/>
    <xdr:pic>
      <xdr:nvPicPr>
        <xdr:cNvPr id="343" name="Picture 4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1647" y="7457694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5042</xdr:row>
      <xdr:rowOff>146959</xdr:rowOff>
    </xdr:from>
    <xdr:ext cx="2200275" cy="505716"/>
    <xdr:pic>
      <xdr:nvPicPr>
        <xdr:cNvPr id="344" name="Imagem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469831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161754</xdr:colOff>
      <xdr:row>5042</xdr:row>
      <xdr:rowOff>108858</xdr:rowOff>
    </xdr:from>
    <xdr:ext cx="1197758" cy="443807"/>
    <xdr:pic>
      <xdr:nvPicPr>
        <xdr:cNvPr id="345" name="Imagem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554" y="7469450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305247</xdr:colOff>
      <xdr:row>5091</xdr:row>
      <xdr:rowOff>0</xdr:rowOff>
    </xdr:from>
    <xdr:ext cx="1062083" cy="1023257"/>
    <xdr:pic>
      <xdr:nvPicPr>
        <xdr:cNvPr id="346" name="Picture 4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447" y="7562342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5096</xdr:row>
      <xdr:rowOff>172359</xdr:rowOff>
    </xdr:from>
    <xdr:ext cx="2200275" cy="505716"/>
    <xdr:pic>
      <xdr:nvPicPr>
        <xdr:cNvPr id="347" name="Imagem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573336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161754</xdr:colOff>
      <xdr:row>5096</xdr:row>
      <xdr:rowOff>134258</xdr:rowOff>
    </xdr:from>
    <xdr:ext cx="1197758" cy="443807"/>
    <xdr:pic>
      <xdr:nvPicPr>
        <xdr:cNvPr id="348" name="Imagem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554" y="7572955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102047</xdr:colOff>
      <xdr:row>5144</xdr:row>
      <xdr:rowOff>127000</xdr:rowOff>
    </xdr:from>
    <xdr:ext cx="1062083" cy="1023257"/>
    <xdr:pic>
      <xdr:nvPicPr>
        <xdr:cNvPr id="349" name="Picture 4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8847" y="7664958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50800</xdr:colOff>
      <xdr:row>5152</xdr:row>
      <xdr:rowOff>7259</xdr:rowOff>
    </xdr:from>
    <xdr:ext cx="2200275" cy="505716"/>
    <xdr:pic>
      <xdr:nvPicPr>
        <xdr:cNvPr id="350" name="Imagem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7678492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23</xdr:col>
      <xdr:colOff>364954</xdr:colOff>
      <xdr:row>5151</xdr:row>
      <xdr:rowOff>146958</xdr:rowOff>
    </xdr:from>
    <xdr:ext cx="1197758" cy="443807"/>
    <xdr:pic>
      <xdr:nvPicPr>
        <xdr:cNvPr id="351" name="Imagem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9454" y="7678111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17</xdr:col>
      <xdr:colOff>165547</xdr:colOff>
      <xdr:row>5307</xdr:row>
      <xdr:rowOff>12700</xdr:rowOff>
    </xdr:from>
    <xdr:ext cx="1062083" cy="1023257"/>
    <xdr:pic>
      <xdr:nvPicPr>
        <xdr:cNvPr id="352" name="Picture 4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647" y="7976616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88900</xdr:colOff>
      <xdr:row>5313</xdr:row>
      <xdr:rowOff>32659</xdr:rowOff>
    </xdr:from>
    <xdr:ext cx="2200275" cy="505716"/>
    <xdr:pic>
      <xdr:nvPicPr>
        <xdr:cNvPr id="353" name="Imagem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7987864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98254</xdr:colOff>
      <xdr:row>5312</xdr:row>
      <xdr:rowOff>172358</xdr:rowOff>
    </xdr:from>
    <xdr:ext cx="1197758" cy="443807"/>
    <xdr:pic>
      <xdr:nvPicPr>
        <xdr:cNvPr id="354" name="Imagem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054" y="7987483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533847</xdr:colOff>
      <xdr:row>5361</xdr:row>
      <xdr:rowOff>50800</xdr:rowOff>
    </xdr:from>
    <xdr:ext cx="1062083" cy="1023257"/>
    <xdr:pic>
      <xdr:nvPicPr>
        <xdr:cNvPr id="355" name="Picture 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1047" y="8080629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381000</xdr:colOff>
      <xdr:row>5367</xdr:row>
      <xdr:rowOff>45359</xdr:rowOff>
    </xdr:from>
    <xdr:ext cx="2200275" cy="505716"/>
    <xdr:pic>
      <xdr:nvPicPr>
        <xdr:cNvPr id="356" name="Imagem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091623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390354</xdr:colOff>
      <xdr:row>5367</xdr:row>
      <xdr:rowOff>7258</xdr:rowOff>
    </xdr:from>
    <xdr:ext cx="1197758" cy="443807"/>
    <xdr:pic>
      <xdr:nvPicPr>
        <xdr:cNvPr id="357" name="Imagem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154" y="8091242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51247</xdr:colOff>
      <xdr:row>5414</xdr:row>
      <xdr:rowOff>114300</xdr:rowOff>
    </xdr:from>
    <xdr:ext cx="1062083" cy="1023257"/>
    <xdr:pic>
      <xdr:nvPicPr>
        <xdr:cNvPr id="358" name="Picture 4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8047" y="8182991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5425</xdr:row>
      <xdr:rowOff>19959</xdr:rowOff>
    </xdr:from>
    <xdr:ext cx="2200275" cy="505716"/>
    <xdr:pic>
      <xdr:nvPicPr>
        <xdr:cNvPr id="359" name="Imagem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2100" y="8202113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24</xdr:col>
      <xdr:colOff>314154</xdr:colOff>
      <xdr:row>5424</xdr:row>
      <xdr:rowOff>159658</xdr:rowOff>
    </xdr:from>
    <xdr:ext cx="1197758" cy="443807"/>
    <xdr:pic>
      <xdr:nvPicPr>
        <xdr:cNvPr id="360" name="Imagem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8254" y="8201732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102047</xdr:colOff>
      <xdr:row>5738</xdr:row>
      <xdr:rowOff>38100</xdr:rowOff>
    </xdr:from>
    <xdr:ext cx="1062083" cy="1023257"/>
    <xdr:pic>
      <xdr:nvPicPr>
        <xdr:cNvPr id="361" name="Picture 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8847" y="8803640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0</xdr:colOff>
      <xdr:row>5748</xdr:row>
      <xdr:rowOff>19959</xdr:rowOff>
    </xdr:from>
    <xdr:ext cx="2200275" cy="505716"/>
    <xdr:pic>
      <xdr:nvPicPr>
        <xdr:cNvPr id="362" name="Imagem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8821746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26</xdr:col>
      <xdr:colOff>517354</xdr:colOff>
      <xdr:row>5747</xdr:row>
      <xdr:rowOff>159658</xdr:rowOff>
    </xdr:from>
    <xdr:ext cx="1197758" cy="443807"/>
    <xdr:pic>
      <xdr:nvPicPr>
        <xdr:cNvPr id="363" name="Imagem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0654" y="8821365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127447</xdr:colOff>
      <xdr:row>5792</xdr:row>
      <xdr:rowOff>12700</xdr:rowOff>
    </xdr:from>
    <xdr:ext cx="1062083" cy="1023257"/>
    <xdr:pic>
      <xdr:nvPicPr>
        <xdr:cNvPr id="364" name="Picture 4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4247" y="8906637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0</xdr:colOff>
      <xdr:row>5803</xdr:row>
      <xdr:rowOff>19959</xdr:rowOff>
    </xdr:from>
    <xdr:ext cx="2200275" cy="505716"/>
    <xdr:pic>
      <xdr:nvPicPr>
        <xdr:cNvPr id="365" name="Imagem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8926775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26</xdr:col>
      <xdr:colOff>517354</xdr:colOff>
      <xdr:row>5802</xdr:row>
      <xdr:rowOff>159658</xdr:rowOff>
    </xdr:from>
    <xdr:ext cx="1197758" cy="443807"/>
    <xdr:pic>
      <xdr:nvPicPr>
        <xdr:cNvPr id="366" name="Imagem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0654" y="8926394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216347</xdr:colOff>
      <xdr:row>6009</xdr:row>
      <xdr:rowOff>12700</xdr:rowOff>
    </xdr:from>
    <xdr:ext cx="1062083" cy="1023257"/>
    <xdr:pic>
      <xdr:nvPicPr>
        <xdr:cNvPr id="367" name="Picture 4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2047" y="9322689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190500</xdr:colOff>
      <xdr:row>6015</xdr:row>
      <xdr:rowOff>45359</xdr:rowOff>
    </xdr:from>
    <xdr:ext cx="2200275" cy="505716"/>
    <xdr:pic>
      <xdr:nvPicPr>
        <xdr:cNvPr id="368" name="Imagem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334064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199854</xdr:colOff>
      <xdr:row>6015</xdr:row>
      <xdr:rowOff>7258</xdr:rowOff>
    </xdr:from>
    <xdr:ext cx="1197758" cy="443807"/>
    <xdr:pic>
      <xdr:nvPicPr>
        <xdr:cNvPr id="369" name="Imagem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654" y="9333683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292547</xdr:colOff>
      <xdr:row>6062</xdr:row>
      <xdr:rowOff>177800</xdr:rowOff>
    </xdr:from>
    <xdr:ext cx="1062083" cy="1023257"/>
    <xdr:pic>
      <xdr:nvPicPr>
        <xdr:cNvPr id="370" name="Picture 4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747" y="9425686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139700</xdr:colOff>
      <xdr:row>6068</xdr:row>
      <xdr:rowOff>159659</xdr:rowOff>
    </xdr:from>
    <xdr:ext cx="2200275" cy="505716"/>
    <xdr:pic>
      <xdr:nvPicPr>
        <xdr:cNvPr id="371" name="Imagem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9436680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149054</xdr:colOff>
      <xdr:row>6068</xdr:row>
      <xdr:rowOff>121558</xdr:rowOff>
    </xdr:from>
    <xdr:ext cx="1197758" cy="443807"/>
    <xdr:pic>
      <xdr:nvPicPr>
        <xdr:cNvPr id="372" name="Imagem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5854" y="9436299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76647</xdr:colOff>
      <xdr:row>6116</xdr:row>
      <xdr:rowOff>76200</xdr:rowOff>
    </xdr:from>
    <xdr:ext cx="1062083" cy="1023257"/>
    <xdr:pic>
      <xdr:nvPicPr>
        <xdr:cNvPr id="373" name="Picture 4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447" y="9527921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6125</xdr:row>
      <xdr:rowOff>19959</xdr:rowOff>
    </xdr:from>
    <xdr:ext cx="2200275" cy="505716"/>
    <xdr:pic>
      <xdr:nvPicPr>
        <xdr:cNvPr id="374" name="Imagem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9543868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25</xdr:col>
      <xdr:colOff>415754</xdr:colOff>
      <xdr:row>6124</xdr:row>
      <xdr:rowOff>159658</xdr:rowOff>
    </xdr:from>
    <xdr:ext cx="1197758" cy="443807"/>
    <xdr:pic>
      <xdr:nvPicPr>
        <xdr:cNvPr id="375" name="Imagem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9454" y="9543487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533847</xdr:colOff>
      <xdr:row>6278</xdr:row>
      <xdr:rowOff>165100</xdr:rowOff>
    </xdr:from>
    <xdr:ext cx="1062083" cy="1023257"/>
    <xdr:pic>
      <xdr:nvPicPr>
        <xdr:cNvPr id="376" name="Picture 4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9147" y="9839706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6285</xdr:row>
      <xdr:rowOff>7259</xdr:rowOff>
    </xdr:from>
    <xdr:ext cx="2200275" cy="505716"/>
    <xdr:pic>
      <xdr:nvPicPr>
        <xdr:cNvPr id="377" name="Imagem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851081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161754</xdr:colOff>
      <xdr:row>6284</xdr:row>
      <xdr:rowOff>146958</xdr:rowOff>
    </xdr:from>
    <xdr:ext cx="1197758" cy="443807"/>
    <xdr:pic>
      <xdr:nvPicPr>
        <xdr:cNvPr id="378" name="Imagem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554" y="9850700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241747</xdr:colOff>
      <xdr:row>6333</xdr:row>
      <xdr:rowOff>12700</xdr:rowOff>
    </xdr:from>
    <xdr:ext cx="1062083" cy="1023257"/>
    <xdr:pic>
      <xdr:nvPicPr>
        <xdr:cNvPr id="379" name="Picture 4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947" y="9943719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88900</xdr:colOff>
      <xdr:row>6339</xdr:row>
      <xdr:rowOff>7259</xdr:rowOff>
    </xdr:from>
    <xdr:ext cx="2200275" cy="505716"/>
    <xdr:pic>
      <xdr:nvPicPr>
        <xdr:cNvPr id="380" name="Imagem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9954713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98254</xdr:colOff>
      <xdr:row>6338</xdr:row>
      <xdr:rowOff>146958</xdr:rowOff>
    </xdr:from>
    <xdr:ext cx="1197758" cy="443807"/>
    <xdr:pic>
      <xdr:nvPicPr>
        <xdr:cNvPr id="381" name="Imagem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054" y="9954332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89347</xdr:colOff>
      <xdr:row>6386</xdr:row>
      <xdr:rowOff>50800</xdr:rowOff>
    </xdr:from>
    <xdr:ext cx="1062083" cy="1023257"/>
    <xdr:pic>
      <xdr:nvPicPr>
        <xdr:cNvPr id="382" name="Picture 4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6147" y="1004582700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6396</xdr:row>
      <xdr:rowOff>19959</xdr:rowOff>
    </xdr:from>
    <xdr:ext cx="2200275" cy="505716"/>
    <xdr:pic>
      <xdr:nvPicPr>
        <xdr:cNvPr id="383" name="Imagem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006380659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25</xdr:col>
      <xdr:colOff>415754</xdr:colOff>
      <xdr:row>6395</xdr:row>
      <xdr:rowOff>159658</xdr:rowOff>
    </xdr:from>
    <xdr:ext cx="1197758" cy="443807"/>
    <xdr:pic>
      <xdr:nvPicPr>
        <xdr:cNvPr id="384" name="Imagem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9454" y="100634255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184610</xdr:colOff>
      <xdr:row>923</xdr:row>
      <xdr:rowOff>38101</xdr:rowOff>
    </xdr:from>
    <xdr:ext cx="2200275" cy="505716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746074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971</xdr:row>
      <xdr:rowOff>43542</xdr:rowOff>
    </xdr:from>
    <xdr:ext cx="1062083" cy="1023257"/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8410547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1024</xdr:row>
      <xdr:rowOff>185057</xdr:rowOff>
    </xdr:from>
    <xdr:ext cx="1062083" cy="1023257"/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9471306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486814</xdr:colOff>
      <xdr:row>923</xdr:row>
      <xdr:rowOff>11949</xdr:rowOff>
    </xdr:from>
    <xdr:to>
      <xdr:col>15</xdr:col>
      <xdr:colOff>147861</xdr:colOff>
      <xdr:row>925</xdr:row>
      <xdr:rowOff>85031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43578" y="137809258"/>
          <a:ext cx="1489847" cy="462915"/>
        </a:xfrm>
        <a:prstGeom prst="rect">
          <a:avLst/>
        </a:prstGeom>
      </xdr:spPr>
    </xdr:pic>
    <xdr:clientData/>
  </xdr:twoCellAnchor>
  <xdr:oneCellAnchor>
    <xdr:from>
      <xdr:col>0</xdr:col>
      <xdr:colOff>184610</xdr:colOff>
      <xdr:row>977</xdr:row>
      <xdr:rowOff>38101</xdr:rowOff>
    </xdr:from>
    <xdr:ext cx="2200275" cy="505716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8526018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223578</xdr:colOff>
      <xdr:row>977</xdr:row>
      <xdr:rowOff>67368</xdr:rowOff>
    </xdr:from>
    <xdr:ext cx="1480545" cy="462914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80342" y="148449550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186515</xdr:colOff>
      <xdr:row>1141</xdr:row>
      <xdr:rowOff>41564</xdr:rowOff>
    </xdr:from>
    <xdr:ext cx="2200275" cy="505716"/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95916404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377883</xdr:colOff>
      <xdr:row>1141</xdr:row>
      <xdr:rowOff>156210</xdr:rowOff>
    </xdr:from>
    <xdr:ext cx="1480545" cy="462914"/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34647" y="159123265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1188</xdr:row>
      <xdr:rowOff>185057</xdr:rowOff>
    </xdr:from>
    <xdr:ext cx="1062083" cy="1023257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10536582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1195</xdr:row>
      <xdr:rowOff>38101</xdr:rowOff>
    </xdr:from>
    <xdr:ext cx="2200275" cy="505716"/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1065657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1243</xdr:row>
      <xdr:rowOff>43542</xdr:rowOff>
    </xdr:from>
    <xdr:ext cx="1062083" cy="1023257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11606375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1296</xdr:row>
      <xdr:rowOff>185057</xdr:rowOff>
    </xdr:from>
    <xdr:ext cx="1062083" cy="1023257"/>
    <xdr:pic>
      <xdr:nvPicPr>
        <xdr:cNvPr id="13" name="Picture 4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12667134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251286</xdr:colOff>
      <xdr:row>1195</xdr:row>
      <xdr:rowOff>122786</xdr:rowOff>
    </xdr:from>
    <xdr:ext cx="1480545" cy="462914"/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27250" y="169674713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1249</xdr:row>
      <xdr:rowOff>38101</xdr:rowOff>
    </xdr:from>
    <xdr:ext cx="2200275" cy="505716"/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1172184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71177</xdr:colOff>
      <xdr:row>1249</xdr:row>
      <xdr:rowOff>81222</xdr:rowOff>
    </xdr:from>
    <xdr:ext cx="1480545" cy="462914"/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27941" y="180218022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1350</xdr:row>
      <xdr:rowOff>185057</xdr:rowOff>
    </xdr:from>
    <xdr:ext cx="1062083" cy="1023257"/>
    <xdr:pic>
      <xdr:nvPicPr>
        <xdr:cNvPr id="17" name="Picture 4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1373241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1303</xdr:row>
      <xdr:rowOff>38101</xdr:rowOff>
    </xdr:from>
    <xdr:ext cx="2200275" cy="505716"/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1278712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514523</xdr:colOff>
      <xdr:row>1304</xdr:row>
      <xdr:rowOff>11950</xdr:rowOff>
    </xdr:from>
    <xdr:ext cx="1480545" cy="462914"/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09687" y="190927586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1357</xdr:row>
      <xdr:rowOff>38101</xdr:rowOff>
    </xdr:from>
    <xdr:ext cx="2200275" cy="505716"/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13852398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1405</xdr:row>
      <xdr:rowOff>43542</xdr:rowOff>
    </xdr:from>
    <xdr:ext cx="1062083" cy="1023257"/>
    <xdr:pic>
      <xdr:nvPicPr>
        <xdr:cNvPr id="21" name="Picture 4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14802203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472960</xdr:colOff>
      <xdr:row>1359</xdr:row>
      <xdr:rowOff>39658</xdr:rowOff>
    </xdr:from>
    <xdr:ext cx="1480545" cy="462914"/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48924" y="201734131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186515</xdr:colOff>
      <xdr:row>1521</xdr:row>
      <xdr:rowOff>41565</xdr:rowOff>
    </xdr:from>
    <xdr:ext cx="2200275" cy="505716"/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149180205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17</xdr:col>
      <xdr:colOff>253192</xdr:colOff>
      <xdr:row>1521</xdr:row>
      <xdr:rowOff>45374</xdr:rowOff>
    </xdr:from>
    <xdr:ext cx="1480545" cy="462914"/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657956" y="211936792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337457</xdr:colOff>
      <xdr:row>1569</xdr:row>
      <xdr:rowOff>43542</xdr:rowOff>
    </xdr:from>
    <xdr:ext cx="1062083" cy="1023257"/>
    <xdr:pic>
      <xdr:nvPicPr>
        <xdr:cNvPr id="25" name="Picture 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15867479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1622</xdr:row>
      <xdr:rowOff>185057</xdr:rowOff>
    </xdr:from>
    <xdr:ext cx="1062083" cy="1023257"/>
    <xdr:pic>
      <xdr:nvPicPr>
        <xdr:cNvPr id="26" name="Picture 4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16928238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1575</xdr:row>
      <xdr:rowOff>38101</xdr:rowOff>
    </xdr:from>
    <xdr:ext cx="2200275" cy="505716"/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1598295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223577</xdr:colOff>
      <xdr:row>1575</xdr:row>
      <xdr:rowOff>150495</xdr:rowOff>
    </xdr:from>
    <xdr:ext cx="1480545" cy="462914"/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09141" y="222626786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1676</xdr:row>
      <xdr:rowOff>185057</xdr:rowOff>
    </xdr:from>
    <xdr:ext cx="1062083" cy="1023257"/>
    <xdr:pic>
      <xdr:nvPicPr>
        <xdr:cNvPr id="29" name="Picture 4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17993514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1629</xdr:row>
      <xdr:rowOff>38101</xdr:rowOff>
    </xdr:from>
    <xdr:ext cx="2200275" cy="505716"/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1704822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306704</xdr:colOff>
      <xdr:row>1631</xdr:row>
      <xdr:rowOff>53514</xdr:rowOff>
    </xdr:from>
    <xdr:ext cx="1480545" cy="462914"/>
    <xdr:pic>
      <xdr:nvPicPr>
        <xdr:cNvPr id="31" name="Imagem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01868" y="233502605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1683</xdr:row>
      <xdr:rowOff>38101</xdr:rowOff>
    </xdr:from>
    <xdr:ext cx="2200275" cy="505716"/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1811350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1731</xdr:row>
      <xdr:rowOff>43542</xdr:rowOff>
    </xdr:from>
    <xdr:ext cx="1062083" cy="1023257"/>
    <xdr:pic>
      <xdr:nvPicPr>
        <xdr:cNvPr id="33" name="Picture 4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19063307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1784</xdr:row>
      <xdr:rowOff>185057</xdr:rowOff>
    </xdr:from>
    <xdr:ext cx="1062083" cy="1023257"/>
    <xdr:pic>
      <xdr:nvPicPr>
        <xdr:cNvPr id="34" name="Picture 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20124066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348268</xdr:colOff>
      <xdr:row>1684</xdr:row>
      <xdr:rowOff>150495</xdr:rowOff>
    </xdr:from>
    <xdr:ext cx="1480545" cy="462914"/>
    <xdr:pic>
      <xdr:nvPicPr>
        <xdr:cNvPr id="35" name="Imagem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24232" y="243990495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1737</xdr:row>
      <xdr:rowOff>38101</xdr:rowOff>
    </xdr:from>
    <xdr:ext cx="2200275" cy="505716"/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19178778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486814</xdr:colOff>
      <xdr:row>1737</xdr:row>
      <xdr:rowOff>192058</xdr:rowOff>
    </xdr:from>
    <xdr:ext cx="1480545" cy="462914"/>
    <xdr:pic>
      <xdr:nvPicPr>
        <xdr:cNvPr id="37" name="Imagem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43578" y="254422967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186515</xdr:colOff>
      <xdr:row>1901</xdr:row>
      <xdr:rowOff>41563</xdr:rowOff>
    </xdr:from>
    <xdr:ext cx="2200275" cy="505716"/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202444003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174171</xdr:colOff>
      <xdr:row>1948</xdr:row>
      <xdr:rowOff>185057</xdr:rowOff>
    </xdr:from>
    <xdr:ext cx="1062083" cy="1023257"/>
    <xdr:pic>
      <xdr:nvPicPr>
        <xdr:cNvPr id="39" name="Picture 4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21189342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419446</xdr:colOff>
      <xdr:row>1902</xdr:row>
      <xdr:rowOff>100792</xdr:rowOff>
    </xdr:from>
    <xdr:ext cx="1480545" cy="462914"/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85810" y="265110537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2002</xdr:row>
      <xdr:rowOff>185057</xdr:rowOff>
    </xdr:from>
    <xdr:ext cx="1062083" cy="1023257"/>
    <xdr:pic>
      <xdr:nvPicPr>
        <xdr:cNvPr id="41" name="Picture 4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22254618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1955</xdr:row>
      <xdr:rowOff>38101</xdr:rowOff>
    </xdr:from>
    <xdr:ext cx="2200275" cy="505716"/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2130933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542233</xdr:colOff>
      <xdr:row>1957</xdr:row>
      <xdr:rowOff>25804</xdr:rowOff>
    </xdr:from>
    <xdr:ext cx="1480545" cy="462914"/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08597" y="275814386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2009</xdr:row>
      <xdr:rowOff>38101</xdr:rowOff>
    </xdr:from>
    <xdr:ext cx="2200275" cy="505716"/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2237460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2057</xdr:row>
      <xdr:rowOff>43542</xdr:rowOff>
    </xdr:from>
    <xdr:ext cx="1062083" cy="1023257"/>
    <xdr:pic>
      <xdr:nvPicPr>
        <xdr:cNvPr id="45" name="Picture 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23324411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2110</xdr:row>
      <xdr:rowOff>185057</xdr:rowOff>
    </xdr:from>
    <xdr:ext cx="1062083" cy="1023257"/>
    <xdr:pic>
      <xdr:nvPicPr>
        <xdr:cNvPr id="46" name="Picture 4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2438517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154305</xdr:colOff>
      <xdr:row>2009</xdr:row>
      <xdr:rowOff>25803</xdr:rowOff>
    </xdr:from>
    <xdr:ext cx="1480545" cy="462914"/>
    <xdr:pic>
      <xdr:nvPicPr>
        <xdr:cNvPr id="47" name="Imagem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30269" y="286011330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2063</xdr:row>
      <xdr:rowOff>38101</xdr:rowOff>
    </xdr:from>
    <xdr:ext cx="2200275" cy="505716"/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2343988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126596</xdr:colOff>
      <xdr:row>2063</xdr:row>
      <xdr:rowOff>95077</xdr:rowOff>
    </xdr:from>
    <xdr:ext cx="1480545" cy="462914"/>
    <xdr:pic>
      <xdr:nvPicPr>
        <xdr:cNvPr id="49" name="Imagem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83360" y="296665477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2164</xdr:row>
      <xdr:rowOff>185057</xdr:rowOff>
    </xdr:from>
    <xdr:ext cx="1062083" cy="1023257"/>
    <xdr:pic>
      <xdr:nvPicPr>
        <xdr:cNvPr id="50" name="Picture 4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25450446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2117</xdr:row>
      <xdr:rowOff>38101</xdr:rowOff>
    </xdr:from>
    <xdr:ext cx="2200275" cy="505716"/>
    <xdr:pic>
      <xdr:nvPicPr>
        <xdr:cNvPr id="51" name="Imagem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24505158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251287</xdr:colOff>
      <xdr:row>2117</xdr:row>
      <xdr:rowOff>25804</xdr:rowOff>
    </xdr:from>
    <xdr:ext cx="1480545" cy="462914"/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36851" y="307181077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2328</xdr:row>
      <xdr:rowOff>185057</xdr:rowOff>
    </xdr:from>
    <xdr:ext cx="1062083" cy="1023257"/>
    <xdr:pic>
      <xdr:nvPicPr>
        <xdr:cNvPr id="53" name="Picture 4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26515722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2281</xdr:row>
      <xdr:rowOff>38101</xdr:rowOff>
    </xdr:from>
    <xdr:ext cx="2200275" cy="505716"/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2557043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265142</xdr:colOff>
      <xdr:row>2281</xdr:row>
      <xdr:rowOff>67367</xdr:rowOff>
    </xdr:from>
    <xdr:ext cx="1480545" cy="462914"/>
    <xdr:pic>
      <xdr:nvPicPr>
        <xdr:cNvPr id="55" name="Imagem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060306" y="317807512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2335</xdr:row>
      <xdr:rowOff>38101</xdr:rowOff>
    </xdr:from>
    <xdr:ext cx="2200275" cy="505716"/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2663571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2383</xdr:row>
      <xdr:rowOff>43542</xdr:rowOff>
    </xdr:from>
    <xdr:ext cx="1062083" cy="1023257"/>
    <xdr:pic>
      <xdr:nvPicPr>
        <xdr:cNvPr id="57" name="Picture 4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27585515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2436</xdr:row>
      <xdr:rowOff>185057</xdr:rowOff>
    </xdr:from>
    <xdr:ext cx="1062083" cy="1023257"/>
    <xdr:pic>
      <xdr:nvPicPr>
        <xdr:cNvPr id="58" name="Picture 4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28646274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597651</xdr:colOff>
      <xdr:row>2335</xdr:row>
      <xdr:rowOff>39658</xdr:rowOff>
    </xdr:from>
    <xdr:ext cx="1480545" cy="462914"/>
    <xdr:pic>
      <xdr:nvPicPr>
        <xdr:cNvPr id="59" name="Imagem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54415" y="328364676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2389</xdr:row>
      <xdr:rowOff>38101</xdr:rowOff>
    </xdr:from>
    <xdr:ext cx="2200275" cy="505716"/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2770098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98887</xdr:colOff>
      <xdr:row>2388</xdr:row>
      <xdr:rowOff>108932</xdr:rowOff>
    </xdr:from>
    <xdr:ext cx="1480545" cy="462914"/>
    <xdr:pic>
      <xdr:nvPicPr>
        <xdr:cNvPr id="61" name="Imagem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5651" y="338824859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2490</xdr:row>
      <xdr:rowOff>185057</xdr:rowOff>
    </xdr:from>
    <xdr:ext cx="1062083" cy="1023257"/>
    <xdr:pic>
      <xdr:nvPicPr>
        <xdr:cNvPr id="62" name="Picture 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2971155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2443</xdr:row>
      <xdr:rowOff>38101</xdr:rowOff>
    </xdr:from>
    <xdr:ext cx="2200275" cy="505716"/>
    <xdr:pic>
      <xdr:nvPicPr>
        <xdr:cNvPr id="63" name="Imagem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2876626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265141</xdr:colOff>
      <xdr:row>2443</xdr:row>
      <xdr:rowOff>122786</xdr:rowOff>
    </xdr:from>
    <xdr:ext cx="1480545" cy="462914"/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31505" y="349617550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2497</xdr:row>
      <xdr:rowOff>38101</xdr:rowOff>
    </xdr:from>
    <xdr:ext cx="2200275" cy="505716"/>
    <xdr:pic>
      <xdr:nvPicPr>
        <xdr:cNvPr id="65" name="Imagem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29831538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2545</xdr:row>
      <xdr:rowOff>43542</xdr:rowOff>
    </xdr:from>
    <xdr:ext cx="1062083" cy="1023257"/>
    <xdr:pic>
      <xdr:nvPicPr>
        <xdr:cNvPr id="66" name="Picture 4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30781343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1905</xdr:colOff>
      <xdr:row>2498</xdr:row>
      <xdr:rowOff>11949</xdr:rowOff>
    </xdr:from>
    <xdr:ext cx="1480545" cy="462914"/>
    <xdr:pic>
      <xdr:nvPicPr>
        <xdr:cNvPr id="67" name="Imagem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7069" y="360285549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2661</xdr:row>
      <xdr:rowOff>38101</xdr:rowOff>
    </xdr:from>
    <xdr:ext cx="2200275" cy="505716"/>
    <xdr:pic>
      <xdr:nvPicPr>
        <xdr:cNvPr id="68" name="Imagem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3089681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2709</xdr:row>
      <xdr:rowOff>43542</xdr:rowOff>
    </xdr:from>
    <xdr:ext cx="1062083" cy="1023257"/>
    <xdr:pic>
      <xdr:nvPicPr>
        <xdr:cNvPr id="69" name="Picture 4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31846619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2762</xdr:row>
      <xdr:rowOff>185057</xdr:rowOff>
    </xdr:from>
    <xdr:ext cx="1062083" cy="1023257"/>
    <xdr:pic>
      <xdr:nvPicPr>
        <xdr:cNvPr id="70" name="Picture 4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32907378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168159</xdr:colOff>
      <xdr:row>2662</xdr:row>
      <xdr:rowOff>95076</xdr:rowOff>
    </xdr:from>
    <xdr:ext cx="1480545" cy="462914"/>
    <xdr:pic>
      <xdr:nvPicPr>
        <xdr:cNvPr id="71" name="Imagem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63323" y="370953549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2715</xdr:row>
      <xdr:rowOff>38101</xdr:rowOff>
    </xdr:from>
    <xdr:ext cx="2200275" cy="505716"/>
    <xdr:pic>
      <xdr:nvPicPr>
        <xdr:cNvPr id="72" name="Imagem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3196209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528377</xdr:colOff>
      <xdr:row>2713</xdr:row>
      <xdr:rowOff>164349</xdr:rowOff>
    </xdr:from>
    <xdr:ext cx="1480545" cy="462914"/>
    <xdr:pic>
      <xdr:nvPicPr>
        <xdr:cNvPr id="73" name="Imagem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04341" y="381025804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2816</xdr:row>
      <xdr:rowOff>185057</xdr:rowOff>
    </xdr:from>
    <xdr:ext cx="1062083" cy="1023257"/>
    <xdr:pic>
      <xdr:nvPicPr>
        <xdr:cNvPr id="74" name="Picture 4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33972654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2769</xdr:row>
      <xdr:rowOff>38101</xdr:rowOff>
    </xdr:from>
    <xdr:ext cx="2200275" cy="505716"/>
    <xdr:pic>
      <xdr:nvPicPr>
        <xdr:cNvPr id="75" name="Imagem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3302736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18</xdr:col>
      <xdr:colOff>15759</xdr:colOff>
      <xdr:row>2769</xdr:row>
      <xdr:rowOff>25804</xdr:rowOff>
    </xdr:from>
    <xdr:ext cx="1480545" cy="462914"/>
    <xdr:pic>
      <xdr:nvPicPr>
        <xdr:cNvPr id="76" name="Imagem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113250" y="391860059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2823</xdr:row>
      <xdr:rowOff>38101</xdr:rowOff>
    </xdr:from>
    <xdr:ext cx="2200275" cy="505716"/>
    <xdr:pic>
      <xdr:nvPicPr>
        <xdr:cNvPr id="77" name="Imagem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3409264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2871</xdr:row>
      <xdr:rowOff>43542</xdr:rowOff>
    </xdr:from>
    <xdr:ext cx="1062083" cy="1023257"/>
    <xdr:pic>
      <xdr:nvPicPr>
        <xdr:cNvPr id="78" name="Picture 4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35042447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2924</xdr:row>
      <xdr:rowOff>185057</xdr:rowOff>
    </xdr:from>
    <xdr:ext cx="1062083" cy="1023257"/>
    <xdr:pic>
      <xdr:nvPicPr>
        <xdr:cNvPr id="79" name="Picture 4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36103206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431396</xdr:colOff>
      <xdr:row>2822</xdr:row>
      <xdr:rowOff>11948</xdr:rowOff>
    </xdr:from>
    <xdr:ext cx="1480545" cy="462914"/>
    <xdr:pic>
      <xdr:nvPicPr>
        <xdr:cNvPr id="80" name="Imagem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26560" y="402237112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2877</xdr:row>
      <xdr:rowOff>38101</xdr:rowOff>
    </xdr:from>
    <xdr:ext cx="2200275" cy="505716"/>
    <xdr:pic>
      <xdr:nvPicPr>
        <xdr:cNvPr id="81" name="Imagem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35157918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445251</xdr:colOff>
      <xdr:row>2875</xdr:row>
      <xdr:rowOff>192058</xdr:rowOff>
    </xdr:from>
    <xdr:ext cx="1480545" cy="462914"/>
    <xdr:pic>
      <xdr:nvPicPr>
        <xdr:cNvPr id="82" name="Imagem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30815" y="412808131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3088</xdr:row>
      <xdr:rowOff>185057</xdr:rowOff>
    </xdr:from>
    <xdr:ext cx="1062083" cy="1023257"/>
    <xdr:pic>
      <xdr:nvPicPr>
        <xdr:cNvPr id="83" name="Picture 4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37168482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3041</xdr:row>
      <xdr:rowOff>38101</xdr:rowOff>
    </xdr:from>
    <xdr:ext cx="2200275" cy="505716"/>
    <xdr:pic>
      <xdr:nvPicPr>
        <xdr:cNvPr id="84" name="Imagem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3622319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17</xdr:col>
      <xdr:colOff>71178</xdr:colOff>
      <xdr:row>3041</xdr:row>
      <xdr:rowOff>108931</xdr:rowOff>
    </xdr:from>
    <xdr:ext cx="1480545" cy="462914"/>
    <xdr:pic>
      <xdr:nvPicPr>
        <xdr:cNvPr id="85" name="Imagem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75942" y="423697804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3142</xdr:row>
      <xdr:rowOff>185057</xdr:rowOff>
    </xdr:from>
    <xdr:ext cx="1062083" cy="1023257"/>
    <xdr:pic>
      <xdr:nvPicPr>
        <xdr:cNvPr id="86" name="Picture 4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38233758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3095</xdr:row>
      <xdr:rowOff>38101</xdr:rowOff>
    </xdr:from>
    <xdr:ext cx="2200275" cy="505716"/>
    <xdr:pic>
      <xdr:nvPicPr>
        <xdr:cNvPr id="87" name="Imagem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3728847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278996</xdr:colOff>
      <xdr:row>3094</xdr:row>
      <xdr:rowOff>25803</xdr:rowOff>
    </xdr:from>
    <xdr:ext cx="1480545" cy="462914"/>
    <xdr:pic>
      <xdr:nvPicPr>
        <xdr:cNvPr id="88" name="Imagem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45360" y="434005585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3149</xdr:row>
      <xdr:rowOff>38101</xdr:rowOff>
    </xdr:from>
    <xdr:ext cx="2200275" cy="505716"/>
    <xdr:pic>
      <xdr:nvPicPr>
        <xdr:cNvPr id="89" name="Imagem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3835374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3197</xdr:row>
      <xdr:rowOff>43542</xdr:rowOff>
    </xdr:from>
    <xdr:ext cx="1062083" cy="1023257"/>
    <xdr:pic>
      <xdr:nvPicPr>
        <xdr:cNvPr id="90" name="Picture 4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39303551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3250</xdr:row>
      <xdr:rowOff>185057</xdr:rowOff>
    </xdr:from>
    <xdr:ext cx="1062083" cy="1023257"/>
    <xdr:pic>
      <xdr:nvPicPr>
        <xdr:cNvPr id="91" name="Picture 4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4036431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556087</xdr:colOff>
      <xdr:row>3148</xdr:row>
      <xdr:rowOff>178203</xdr:rowOff>
    </xdr:from>
    <xdr:ext cx="1480545" cy="462914"/>
    <xdr:pic>
      <xdr:nvPicPr>
        <xdr:cNvPr id="92" name="Imagem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22451" y="444742858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3203</xdr:row>
      <xdr:rowOff>38101</xdr:rowOff>
    </xdr:from>
    <xdr:ext cx="2200275" cy="505716"/>
    <xdr:pic>
      <xdr:nvPicPr>
        <xdr:cNvPr id="93" name="Imagem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39419022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47279</xdr:colOff>
      <xdr:row>3202</xdr:row>
      <xdr:rowOff>150496</xdr:rowOff>
    </xdr:from>
    <xdr:ext cx="1480545" cy="462914"/>
    <xdr:pic>
      <xdr:nvPicPr>
        <xdr:cNvPr id="94" name="Imagem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04043" y="455300023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3304</xdr:row>
      <xdr:rowOff>185057</xdr:rowOff>
    </xdr:from>
    <xdr:ext cx="1062083" cy="1023257"/>
    <xdr:pic>
      <xdr:nvPicPr>
        <xdr:cNvPr id="95" name="Picture 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41429586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3257</xdr:row>
      <xdr:rowOff>38101</xdr:rowOff>
    </xdr:from>
    <xdr:ext cx="2200275" cy="505716"/>
    <xdr:pic>
      <xdr:nvPicPr>
        <xdr:cNvPr id="96" name="Imagem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40484298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249382</xdr:colOff>
      <xdr:row>3256</xdr:row>
      <xdr:rowOff>182014</xdr:rowOff>
    </xdr:from>
    <xdr:ext cx="1480545" cy="462914"/>
    <xdr:pic>
      <xdr:nvPicPr>
        <xdr:cNvPr id="97" name="Imagem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15746" y="465916414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3468</xdr:row>
      <xdr:rowOff>185057</xdr:rowOff>
    </xdr:from>
    <xdr:ext cx="1062083" cy="1023257"/>
    <xdr:pic>
      <xdr:nvPicPr>
        <xdr:cNvPr id="98" name="Picture 4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42494862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3421</xdr:row>
      <xdr:rowOff>38101</xdr:rowOff>
    </xdr:from>
    <xdr:ext cx="2200275" cy="505716"/>
    <xdr:pic>
      <xdr:nvPicPr>
        <xdr:cNvPr id="99" name="Imagem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4154957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375978</xdr:colOff>
      <xdr:row>3421</xdr:row>
      <xdr:rowOff>192059</xdr:rowOff>
    </xdr:from>
    <xdr:ext cx="1480545" cy="462914"/>
    <xdr:pic>
      <xdr:nvPicPr>
        <xdr:cNvPr id="100" name="Imagem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23142" y="476705295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3475</xdr:row>
      <xdr:rowOff>38101</xdr:rowOff>
    </xdr:from>
    <xdr:ext cx="2200275" cy="505716"/>
    <xdr:pic>
      <xdr:nvPicPr>
        <xdr:cNvPr id="101" name="Imagem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4261485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3523</xdr:row>
      <xdr:rowOff>43542</xdr:rowOff>
    </xdr:from>
    <xdr:ext cx="1062083" cy="1023257"/>
    <xdr:pic>
      <xdr:nvPicPr>
        <xdr:cNvPr id="102" name="Picture 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43564655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3576</xdr:row>
      <xdr:rowOff>185057</xdr:rowOff>
    </xdr:from>
    <xdr:ext cx="1062083" cy="1023257"/>
    <xdr:pic>
      <xdr:nvPicPr>
        <xdr:cNvPr id="103" name="Picture 4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44625414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362123</xdr:colOff>
      <xdr:row>3474</xdr:row>
      <xdr:rowOff>164349</xdr:rowOff>
    </xdr:from>
    <xdr:ext cx="1480545" cy="462914"/>
    <xdr:pic>
      <xdr:nvPicPr>
        <xdr:cNvPr id="104" name="Imagem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09287" y="487068494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3529</xdr:row>
      <xdr:rowOff>38101</xdr:rowOff>
    </xdr:from>
    <xdr:ext cx="2200275" cy="505716"/>
    <xdr:pic>
      <xdr:nvPicPr>
        <xdr:cNvPr id="105" name="Imagem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4368012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278995</xdr:colOff>
      <xdr:row>3529</xdr:row>
      <xdr:rowOff>164350</xdr:rowOff>
    </xdr:from>
    <xdr:ext cx="1480545" cy="462914"/>
    <xdr:pic>
      <xdr:nvPicPr>
        <xdr:cNvPr id="106" name="Imagem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26159" y="497847332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3630</xdr:row>
      <xdr:rowOff>185057</xdr:rowOff>
    </xdr:from>
    <xdr:ext cx="1062083" cy="1023257"/>
    <xdr:pic>
      <xdr:nvPicPr>
        <xdr:cNvPr id="107" name="Picture 4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45690690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3637</xdr:row>
      <xdr:rowOff>38101</xdr:rowOff>
    </xdr:from>
    <xdr:ext cx="2200275" cy="505716"/>
    <xdr:pic>
      <xdr:nvPicPr>
        <xdr:cNvPr id="108" name="Imagem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45810678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3685</xdr:row>
      <xdr:rowOff>43542</xdr:rowOff>
    </xdr:from>
    <xdr:ext cx="1062083" cy="1023257"/>
    <xdr:pic>
      <xdr:nvPicPr>
        <xdr:cNvPr id="109" name="Picture 4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46760483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3801</xdr:row>
      <xdr:rowOff>38101</xdr:rowOff>
    </xdr:from>
    <xdr:ext cx="2200275" cy="505716"/>
    <xdr:pic>
      <xdr:nvPicPr>
        <xdr:cNvPr id="111" name="Imagem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4687595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3850</xdr:row>
      <xdr:rowOff>43542</xdr:rowOff>
    </xdr:from>
    <xdr:ext cx="1062083" cy="1023257"/>
    <xdr:pic>
      <xdr:nvPicPr>
        <xdr:cNvPr id="112" name="Picture 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47825759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3904</xdr:row>
      <xdr:rowOff>185057</xdr:rowOff>
    </xdr:from>
    <xdr:ext cx="1062083" cy="1023257"/>
    <xdr:pic>
      <xdr:nvPicPr>
        <xdr:cNvPr id="113" name="Picture 4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48886518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221673</xdr:colOff>
      <xdr:row>3801</xdr:row>
      <xdr:rowOff>83127</xdr:rowOff>
    </xdr:from>
    <xdr:ext cx="1480545" cy="462914"/>
    <xdr:pic>
      <xdr:nvPicPr>
        <xdr:cNvPr id="114" name="Imagem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00378" y="468802662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3856</xdr:row>
      <xdr:rowOff>38101</xdr:rowOff>
    </xdr:from>
    <xdr:ext cx="2200275" cy="505716"/>
    <xdr:pic>
      <xdr:nvPicPr>
        <xdr:cNvPr id="115" name="Imagem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4794123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221673</xdr:colOff>
      <xdr:row>3856</xdr:row>
      <xdr:rowOff>83127</xdr:rowOff>
    </xdr:from>
    <xdr:ext cx="1480545" cy="462914"/>
    <xdr:pic>
      <xdr:nvPicPr>
        <xdr:cNvPr id="116" name="Imagem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00378" y="479455422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3583</xdr:row>
      <xdr:rowOff>25805</xdr:rowOff>
    </xdr:from>
    <xdr:ext cx="2200275" cy="505716"/>
    <xdr:pic>
      <xdr:nvPicPr>
        <xdr:cNvPr id="117" name="Imagem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44363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521972</xdr:colOff>
      <xdr:row>3583</xdr:row>
      <xdr:rowOff>100445</xdr:rowOff>
    </xdr:from>
    <xdr:ext cx="1480545" cy="462914"/>
    <xdr:pic>
      <xdr:nvPicPr>
        <xdr:cNvPr id="118" name="Imagem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78736" y="508368300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434</xdr:row>
      <xdr:rowOff>38101</xdr:rowOff>
    </xdr:from>
    <xdr:ext cx="2200275" cy="505716"/>
    <xdr:pic>
      <xdr:nvPicPr>
        <xdr:cNvPr id="119" name="Imagem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381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483</xdr:row>
      <xdr:rowOff>43542</xdr:rowOff>
    </xdr:from>
    <xdr:ext cx="1062083" cy="1023257"/>
    <xdr:pic>
      <xdr:nvPicPr>
        <xdr:cNvPr id="120" name="Picture 4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9536157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536</xdr:row>
      <xdr:rowOff>185057</xdr:rowOff>
    </xdr:from>
    <xdr:ext cx="1062083" cy="1023257"/>
    <xdr:pic>
      <xdr:nvPicPr>
        <xdr:cNvPr id="121" name="Picture 4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2014374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126595</xdr:colOff>
      <xdr:row>434</xdr:row>
      <xdr:rowOff>136640</xdr:rowOff>
    </xdr:from>
    <xdr:ext cx="1488165" cy="462914"/>
    <xdr:pic>
      <xdr:nvPicPr>
        <xdr:cNvPr id="122" name="Imagem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92959" y="63645876"/>
          <a:ext cx="148816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488</xdr:row>
      <xdr:rowOff>38101</xdr:rowOff>
    </xdr:from>
    <xdr:ext cx="2200275" cy="505716"/>
    <xdr:pic>
      <xdr:nvPicPr>
        <xdr:cNvPr id="123" name="Imagem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106908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183919</xdr:colOff>
      <xdr:row>488</xdr:row>
      <xdr:rowOff>41564</xdr:rowOff>
    </xdr:from>
    <xdr:ext cx="1480545" cy="462914"/>
    <xdr:pic>
      <xdr:nvPicPr>
        <xdr:cNvPr id="124" name="Imagem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50283" y="74135673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808</xdr:row>
      <xdr:rowOff>185057</xdr:rowOff>
    </xdr:from>
    <xdr:ext cx="1062083" cy="1023257"/>
    <xdr:pic>
      <xdr:nvPicPr>
        <xdr:cNvPr id="125" name="Picture 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5210202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761</xdr:row>
      <xdr:rowOff>38101</xdr:rowOff>
    </xdr:from>
    <xdr:ext cx="2200275" cy="505716"/>
    <xdr:pic>
      <xdr:nvPicPr>
        <xdr:cNvPr id="126" name="Imagem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4264914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375978</xdr:colOff>
      <xdr:row>761</xdr:row>
      <xdr:rowOff>53513</xdr:rowOff>
    </xdr:from>
    <xdr:ext cx="1480545" cy="462914"/>
    <xdr:pic>
      <xdr:nvPicPr>
        <xdr:cNvPr id="127" name="Imagem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42342" y="106096204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862</xdr:row>
      <xdr:rowOff>185057</xdr:rowOff>
    </xdr:from>
    <xdr:ext cx="1062083" cy="1023257"/>
    <xdr:pic>
      <xdr:nvPicPr>
        <xdr:cNvPr id="128" name="Picture 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6275478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815</xdr:row>
      <xdr:rowOff>38101</xdr:rowOff>
    </xdr:from>
    <xdr:ext cx="2200275" cy="505716"/>
    <xdr:pic>
      <xdr:nvPicPr>
        <xdr:cNvPr id="129" name="Imagem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5330190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265141</xdr:colOff>
      <xdr:row>815</xdr:row>
      <xdr:rowOff>11949</xdr:rowOff>
    </xdr:from>
    <xdr:ext cx="1480545" cy="462914"/>
    <xdr:pic>
      <xdr:nvPicPr>
        <xdr:cNvPr id="130" name="Imagem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1905" y="116639513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25805</xdr:rowOff>
    </xdr:from>
    <xdr:ext cx="2200275" cy="505716"/>
    <xdr:pic>
      <xdr:nvPicPr>
        <xdr:cNvPr id="131" name="Imagem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323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411135</xdr:colOff>
      <xdr:row>545</xdr:row>
      <xdr:rowOff>31172</xdr:rowOff>
    </xdr:from>
    <xdr:ext cx="1480545" cy="462914"/>
    <xdr:pic>
      <xdr:nvPicPr>
        <xdr:cNvPr id="132" name="Imagem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7499" y="85292045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25805</xdr:rowOff>
    </xdr:from>
    <xdr:ext cx="2200275" cy="505716"/>
    <xdr:pic>
      <xdr:nvPicPr>
        <xdr:cNvPr id="133" name="Imagem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8599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120190</xdr:colOff>
      <xdr:row>597</xdr:row>
      <xdr:rowOff>169718</xdr:rowOff>
    </xdr:from>
    <xdr:ext cx="1480545" cy="462914"/>
    <xdr:pic>
      <xdr:nvPicPr>
        <xdr:cNvPr id="134" name="Imagem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76954" y="95627536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916</xdr:row>
      <xdr:rowOff>185057</xdr:rowOff>
    </xdr:from>
    <xdr:ext cx="1062083" cy="1023257"/>
    <xdr:pic>
      <xdr:nvPicPr>
        <xdr:cNvPr id="135" name="Picture 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73407542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869</xdr:row>
      <xdr:rowOff>38101</xdr:rowOff>
    </xdr:from>
    <xdr:ext cx="2200275" cy="505716"/>
    <xdr:pic>
      <xdr:nvPicPr>
        <xdr:cNvPr id="136" name="Imagem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63954661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528377</xdr:colOff>
      <xdr:row>869</xdr:row>
      <xdr:rowOff>164350</xdr:rowOff>
    </xdr:from>
    <xdr:ext cx="1480545" cy="462914"/>
    <xdr:pic>
      <xdr:nvPicPr>
        <xdr:cNvPr id="137" name="Imagem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04341" y="127376786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0</xdr:row>
      <xdr:rowOff>38101</xdr:rowOff>
    </xdr:from>
    <xdr:ext cx="2200275" cy="505716"/>
    <xdr:pic>
      <xdr:nvPicPr>
        <xdr:cNvPr id="138" name="Imagem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75280158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337457</xdr:colOff>
      <xdr:row>49</xdr:row>
      <xdr:rowOff>43542</xdr:rowOff>
    </xdr:from>
    <xdr:ext cx="1062083" cy="1023257"/>
    <xdr:pic>
      <xdr:nvPicPr>
        <xdr:cNvPr id="139" name="Picture 4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562" y="84993751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174171</xdr:colOff>
      <xdr:row>102</xdr:row>
      <xdr:rowOff>185057</xdr:rowOff>
    </xdr:from>
    <xdr:ext cx="1062083" cy="1023257"/>
    <xdr:pic>
      <xdr:nvPicPr>
        <xdr:cNvPr id="140" name="Picture 4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95828848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431396</xdr:colOff>
      <xdr:row>1</xdr:row>
      <xdr:rowOff>53513</xdr:rowOff>
    </xdr:from>
    <xdr:ext cx="1488165" cy="462914"/>
    <xdr:pic>
      <xdr:nvPicPr>
        <xdr:cNvPr id="141" name="Imagem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16960" y="247477"/>
          <a:ext cx="1488165" cy="462914"/>
        </a:xfrm>
        <a:prstGeom prst="rect">
          <a:avLst/>
        </a:prstGeom>
      </xdr:spPr>
    </xdr:pic>
    <xdr:clientData/>
  </xdr:oneCellAnchor>
  <xdr:oneCellAnchor>
    <xdr:from>
      <xdr:col>0</xdr:col>
      <xdr:colOff>184610</xdr:colOff>
      <xdr:row>55</xdr:row>
      <xdr:rowOff>38101</xdr:rowOff>
    </xdr:from>
    <xdr:ext cx="2200275" cy="505716"/>
    <xdr:pic>
      <xdr:nvPicPr>
        <xdr:cNvPr id="142" name="Imagem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86165872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292851</xdr:colOff>
      <xdr:row>54</xdr:row>
      <xdr:rowOff>178203</xdr:rowOff>
    </xdr:from>
    <xdr:ext cx="1480545" cy="462914"/>
    <xdr:pic>
      <xdr:nvPicPr>
        <xdr:cNvPr id="143" name="Imagem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49615" y="10763076"/>
          <a:ext cx="1480545" cy="462914"/>
        </a:xfrm>
        <a:prstGeom prst="rect">
          <a:avLst/>
        </a:prstGeom>
      </xdr:spPr>
    </xdr:pic>
    <xdr:clientData/>
  </xdr:oneCellAnchor>
  <xdr:oneCellAnchor>
    <xdr:from>
      <xdr:col>20</xdr:col>
      <xdr:colOff>385800</xdr:colOff>
      <xdr:row>214</xdr:row>
      <xdr:rowOff>83127</xdr:rowOff>
    </xdr:from>
    <xdr:ext cx="1062083" cy="1023257"/>
    <xdr:pic>
      <xdr:nvPicPr>
        <xdr:cNvPr id="144" name="Picture 4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745" y="42034691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184610</xdr:colOff>
      <xdr:row>327</xdr:row>
      <xdr:rowOff>38101</xdr:rowOff>
    </xdr:from>
    <xdr:ext cx="2200275" cy="505716"/>
    <xdr:pic>
      <xdr:nvPicPr>
        <xdr:cNvPr id="145" name="Imagem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15" y="118823015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514523</xdr:colOff>
      <xdr:row>327</xdr:row>
      <xdr:rowOff>192058</xdr:rowOff>
    </xdr:from>
    <xdr:ext cx="1480545" cy="462914"/>
    <xdr:pic>
      <xdr:nvPicPr>
        <xdr:cNvPr id="146" name="Imagem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09687" y="42725513"/>
          <a:ext cx="1480545" cy="4629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25805</xdr:rowOff>
    </xdr:from>
    <xdr:ext cx="2200275" cy="505716"/>
    <xdr:pic>
      <xdr:nvPicPr>
        <xdr:cNvPr id="147" name="Imagem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041196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163</xdr:row>
      <xdr:rowOff>25805</xdr:rowOff>
    </xdr:from>
    <xdr:ext cx="2200275" cy="505716"/>
    <xdr:pic>
      <xdr:nvPicPr>
        <xdr:cNvPr id="149" name="Imagem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26910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50917</xdr:colOff>
      <xdr:row>163</xdr:row>
      <xdr:rowOff>72736</xdr:rowOff>
    </xdr:from>
    <xdr:ext cx="1480545" cy="462914"/>
    <xdr:pic>
      <xdr:nvPicPr>
        <xdr:cNvPr id="150" name="Imagem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17281" y="32021318"/>
          <a:ext cx="1480545" cy="462914"/>
        </a:xfrm>
        <a:prstGeom prst="rect">
          <a:avLst/>
        </a:prstGeom>
      </xdr:spPr>
    </xdr:pic>
    <xdr:clientData/>
  </xdr:oneCellAnchor>
  <xdr:oneCellAnchor>
    <xdr:from>
      <xdr:col>7</xdr:col>
      <xdr:colOff>174171</xdr:colOff>
      <xdr:row>427</xdr:row>
      <xdr:rowOff>185057</xdr:rowOff>
    </xdr:from>
    <xdr:ext cx="1062083" cy="1023257"/>
    <xdr:pic>
      <xdr:nvPicPr>
        <xdr:cNvPr id="151" name="Picture 4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81" y="53243933"/>
          <a:ext cx="1062083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186515</xdr:colOff>
      <xdr:row>209</xdr:row>
      <xdr:rowOff>135083</xdr:rowOff>
    </xdr:from>
    <xdr:ext cx="2200275" cy="505716"/>
    <xdr:pic>
      <xdr:nvPicPr>
        <xdr:cNvPr id="152" name="Imagem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279" y="41116828"/>
          <a:ext cx="2200275" cy="505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98887</xdr:colOff>
      <xdr:row>380</xdr:row>
      <xdr:rowOff>53513</xdr:rowOff>
    </xdr:from>
    <xdr:ext cx="1480545" cy="462914"/>
    <xdr:pic>
      <xdr:nvPicPr>
        <xdr:cNvPr id="153" name="Imagem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5651" y="52977877"/>
          <a:ext cx="1480545" cy="462914"/>
        </a:xfrm>
        <a:prstGeom prst="rect">
          <a:avLst/>
        </a:prstGeom>
      </xdr:spPr>
    </xdr:pic>
    <xdr:clientData/>
  </xdr:oneCellAnchor>
  <xdr:oneCellAnchor>
    <xdr:from>
      <xdr:col>9</xdr:col>
      <xdr:colOff>13855</xdr:colOff>
      <xdr:row>0</xdr:row>
      <xdr:rowOff>83127</xdr:rowOff>
    </xdr:from>
    <xdr:ext cx="1197758" cy="443807"/>
    <xdr:pic>
      <xdr:nvPicPr>
        <xdr:cNvPr id="154" name="Imagem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0982" y="8312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277091</xdr:colOff>
      <xdr:row>54</xdr:row>
      <xdr:rowOff>180108</xdr:rowOff>
    </xdr:from>
    <xdr:ext cx="1197758" cy="443807"/>
    <xdr:pic>
      <xdr:nvPicPr>
        <xdr:cNvPr id="155" name="Imagem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891" y="10764981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427586</xdr:colOff>
      <xdr:row>3637</xdr:row>
      <xdr:rowOff>55419</xdr:rowOff>
    </xdr:from>
    <xdr:ext cx="1197758" cy="443807"/>
    <xdr:pic>
      <xdr:nvPicPr>
        <xdr:cNvPr id="156" name="Imagem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4386" y="50258749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235528</xdr:colOff>
      <xdr:row>3583</xdr:row>
      <xdr:rowOff>13855</xdr:rowOff>
    </xdr:from>
    <xdr:ext cx="1197758" cy="443807"/>
    <xdr:pic>
      <xdr:nvPicPr>
        <xdr:cNvPr id="157" name="Imagem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2328" y="50828171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193964</xdr:colOff>
      <xdr:row>3529</xdr:row>
      <xdr:rowOff>0</xdr:rowOff>
    </xdr:from>
    <xdr:ext cx="1197758" cy="443807"/>
    <xdr:pic>
      <xdr:nvPicPr>
        <xdr:cNvPr id="158" name="Imagem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0764" y="49768298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387928</xdr:colOff>
      <xdr:row>3475</xdr:row>
      <xdr:rowOff>13855</xdr:rowOff>
    </xdr:from>
    <xdr:ext cx="1197758" cy="443807"/>
    <xdr:pic>
      <xdr:nvPicPr>
        <xdr:cNvPr id="159" name="Imagem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48711196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346363</xdr:colOff>
      <xdr:row>3421</xdr:row>
      <xdr:rowOff>13854</xdr:rowOff>
    </xdr:from>
    <xdr:ext cx="1197758" cy="443807"/>
    <xdr:pic>
      <xdr:nvPicPr>
        <xdr:cNvPr id="160" name="Imagem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3" y="47652709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3257</xdr:row>
      <xdr:rowOff>55418</xdr:rowOff>
    </xdr:from>
    <xdr:ext cx="1197758" cy="443807"/>
    <xdr:pic>
      <xdr:nvPicPr>
        <xdr:cNvPr id="161" name="Imagem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46598378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387928</xdr:colOff>
      <xdr:row>3203</xdr:row>
      <xdr:rowOff>27709</xdr:rowOff>
    </xdr:from>
    <xdr:ext cx="1197758" cy="443807"/>
    <xdr:pic>
      <xdr:nvPicPr>
        <xdr:cNvPr id="162" name="Imagem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45537120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387928</xdr:colOff>
      <xdr:row>3149</xdr:row>
      <xdr:rowOff>13854</xdr:rowOff>
    </xdr:from>
    <xdr:ext cx="1197758" cy="443807"/>
    <xdr:pic>
      <xdr:nvPicPr>
        <xdr:cNvPr id="163" name="Imagem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44477247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3095</xdr:row>
      <xdr:rowOff>13855</xdr:rowOff>
    </xdr:from>
    <xdr:ext cx="1197758" cy="443807"/>
    <xdr:pic>
      <xdr:nvPicPr>
        <xdr:cNvPr id="164" name="Imagem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43418760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471054</xdr:colOff>
      <xdr:row>3041</xdr:row>
      <xdr:rowOff>13855</xdr:rowOff>
    </xdr:from>
    <xdr:ext cx="1197758" cy="443807"/>
    <xdr:pic>
      <xdr:nvPicPr>
        <xdr:cNvPr id="165" name="Imagem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854" y="42360272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401782</xdr:colOff>
      <xdr:row>2877</xdr:row>
      <xdr:rowOff>27709</xdr:rowOff>
    </xdr:from>
    <xdr:ext cx="1197758" cy="443807"/>
    <xdr:pic>
      <xdr:nvPicPr>
        <xdr:cNvPr id="166" name="Imagem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8582" y="41303170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332510</xdr:colOff>
      <xdr:row>2823</xdr:row>
      <xdr:rowOff>41564</xdr:rowOff>
    </xdr:from>
    <xdr:ext cx="1197758" cy="443807"/>
    <xdr:pic>
      <xdr:nvPicPr>
        <xdr:cNvPr id="167" name="Imagem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10" y="402460691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2769</xdr:row>
      <xdr:rowOff>55418</xdr:rowOff>
    </xdr:from>
    <xdr:ext cx="1197758" cy="443807"/>
    <xdr:pic>
      <xdr:nvPicPr>
        <xdr:cNvPr id="168" name="Imagem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391889673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401782</xdr:colOff>
      <xdr:row>2715</xdr:row>
      <xdr:rowOff>55418</xdr:rowOff>
    </xdr:from>
    <xdr:ext cx="1197758" cy="443807"/>
    <xdr:pic>
      <xdr:nvPicPr>
        <xdr:cNvPr id="169" name="Imagem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8582" y="38130480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318654</xdr:colOff>
      <xdr:row>2661</xdr:row>
      <xdr:rowOff>55419</xdr:rowOff>
    </xdr:from>
    <xdr:ext cx="1197758" cy="443807"/>
    <xdr:pic>
      <xdr:nvPicPr>
        <xdr:cNvPr id="170" name="Imagem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54" y="37071992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401782</xdr:colOff>
      <xdr:row>2497</xdr:row>
      <xdr:rowOff>55418</xdr:rowOff>
    </xdr:from>
    <xdr:ext cx="1197758" cy="443807"/>
    <xdr:pic>
      <xdr:nvPicPr>
        <xdr:cNvPr id="171" name="Imagem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8582" y="36013505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277091</xdr:colOff>
      <xdr:row>2443</xdr:row>
      <xdr:rowOff>55418</xdr:rowOff>
    </xdr:from>
    <xdr:ext cx="1197758" cy="443807"/>
    <xdr:pic>
      <xdr:nvPicPr>
        <xdr:cNvPr id="172" name="Imagem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891" y="34955018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249382</xdr:colOff>
      <xdr:row>2389</xdr:row>
      <xdr:rowOff>69272</xdr:rowOff>
    </xdr:from>
    <xdr:ext cx="1197758" cy="443807"/>
    <xdr:pic>
      <xdr:nvPicPr>
        <xdr:cNvPr id="173" name="Imagem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6182" y="338979163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2335</xdr:row>
      <xdr:rowOff>41564</xdr:rowOff>
    </xdr:from>
    <xdr:ext cx="1197758" cy="443807"/>
    <xdr:pic>
      <xdr:nvPicPr>
        <xdr:cNvPr id="174" name="Imagem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32836658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2281</xdr:row>
      <xdr:rowOff>13855</xdr:rowOff>
    </xdr:from>
    <xdr:ext cx="1197758" cy="443807"/>
    <xdr:pic>
      <xdr:nvPicPr>
        <xdr:cNvPr id="175" name="Imagem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31775400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374072</xdr:colOff>
      <xdr:row>2117</xdr:row>
      <xdr:rowOff>13854</xdr:rowOff>
    </xdr:from>
    <xdr:ext cx="1197758" cy="443807"/>
    <xdr:pic>
      <xdr:nvPicPr>
        <xdr:cNvPr id="176" name="Imagem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872" y="30716912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374072</xdr:colOff>
      <xdr:row>2063</xdr:row>
      <xdr:rowOff>27709</xdr:rowOff>
    </xdr:from>
    <xdr:ext cx="1197758" cy="443807"/>
    <xdr:pic>
      <xdr:nvPicPr>
        <xdr:cNvPr id="177" name="Imagem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872" y="29659810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443345</xdr:colOff>
      <xdr:row>2009</xdr:row>
      <xdr:rowOff>55418</xdr:rowOff>
    </xdr:from>
    <xdr:ext cx="1197758" cy="443807"/>
    <xdr:pic>
      <xdr:nvPicPr>
        <xdr:cNvPr id="178" name="Imagem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0145" y="286040945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374072</xdr:colOff>
      <xdr:row>1955</xdr:row>
      <xdr:rowOff>41564</xdr:rowOff>
    </xdr:from>
    <xdr:ext cx="1197758" cy="443807"/>
    <xdr:pic>
      <xdr:nvPicPr>
        <xdr:cNvPr id="179" name="Imagem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872" y="27544221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346363</xdr:colOff>
      <xdr:row>1901</xdr:row>
      <xdr:rowOff>13855</xdr:rowOff>
    </xdr:from>
    <xdr:ext cx="1197758" cy="443807"/>
    <xdr:pic>
      <xdr:nvPicPr>
        <xdr:cNvPr id="180" name="Imagem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3" y="26482963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374073</xdr:colOff>
      <xdr:row>1737</xdr:row>
      <xdr:rowOff>27709</xdr:rowOff>
    </xdr:from>
    <xdr:ext cx="1197758" cy="443807"/>
    <xdr:pic>
      <xdr:nvPicPr>
        <xdr:cNvPr id="181" name="Imagem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873" y="25425861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374073</xdr:colOff>
      <xdr:row>1683</xdr:row>
      <xdr:rowOff>13854</xdr:rowOff>
    </xdr:from>
    <xdr:ext cx="1197758" cy="443807"/>
    <xdr:pic>
      <xdr:nvPicPr>
        <xdr:cNvPr id="182" name="Imagem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873" y="24365989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346364</xdr:colOff>
      <xdr:row>1629</xdr:row>
      <xdr:rowOff>69273</xdr:rowOff>
    </xdr:from>
    <xdr:ext cx="1197758" cy="443807"/>
    <xdr:pic>
      <xdr:nvPicPr>
        <xdr:cNvPr id="183" name="Imagem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4" y="23313043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401782</xdr:colOff>
      <xdr:row>1575</xdr:row>
      <xdr:rowOff>41564</xdr:rowOff>
    </xdr:from>
    <xdr:ext cx="1197758" cy="443807"/>
    <xdr:pic>
      <xdr:nvPicPr>
        <xdr:cNvPr id="184" name="Imagem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8582" y="222517855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1521</xdr:row>
      <xdr:rowOff>13855</xdr:rowOff>
    </xdr:from>
    <xdr:ext cx="1197758" cy="443807"/>
    <xdr:pic>
      <xdr:nvPicPr>
        <xdr:cNvPr id="185" name="Imagem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211905273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304800</xdr:colOff>
      <xdr:row>1357</xdr:row>
      <xdr:rowOff>41564</xdr:rowOff>
    </xdr:from>
    <xdr:ext cx="1197758" cy="443807"/>
    <xdr:pic>
      <xdr:nvPicPr>
        <xdr:cNvPr id="186" name="Imagem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0134810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512618</xdr:colOff>
      <xdr:row>1303</xdr:row>
      <xdr:rowOff>55419</xdr:rowOff>
    </xdr:from>
    <xdr:ext cx="1197758" cy="443807"/>
    <xdr:pic>
      <xdr:nvPicPr>
        <xdr:cNvPr id="187" name="Imagem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9418" y="190777092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443345</xdr:colOff>
      <xdr:row>1249</xdr:row>
      <xdr:rowOff>83127</xdr:rowOff>
    </xdr:from>
    <xdr:ext cx="1197758" cy="443807"/>
    <xdr:pic>
      <xdr:nvPicPr>
        <xdr:cNvPr id="188" name="Imagem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0145" y="18021992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387928</xdr:colOff>
      <xdr:row>1195</xdr:row>
      <xdr:rowOff>55418</xdr:rowOff>
    </xdr:from>
    <xdr:ext cx="1197758" cy="443807"/>
    <xdr:pic>
      <xdr:nvPicPr>
        <xdr:cNvPr id="189" name="Imagem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169607345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346363</xdr:colOff>
      <xdr:row>1141</xdr:row>
      <xdr:rowOff>69273</xdr:rowOff>
    </xdr:from>
    <xdr:ext cx="1197758" cy="443807"/>
    <xdr:pic>
      <xdr:nvPicPr>
        <xdr:cNvPr id="190" name="Imagem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3" y="15903632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360218</xdr:colOff>
      <xdr:row>977</xdr:row>
      <xdr:rowOff>83127</xdr:rowOff>
    </xdr:from>
    <xdr:ext cx="1197758" cy="443807"/>
    <xdr:pic>
      <xdr:nvPicPr>
        <xdr:cNvPr id="191" name="Imagem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8" y="14846530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346364</xdr:colOff>
      <xdr:row>923</xdr:row>
      <xdr:rowOff>27709</xdr:rowOff>
    </xdr:from>
    <xdr:ext cx="1197758" cy="443807"/>
    <xdr:pic>
      <xdr:nvPicPr>
        <xdr:cNvPr id="192" name="Imagem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4" y="13782501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346364</xdr:colOff>
      <xdr:row>869</xdr:row>
      <xdr:rowOff>0</xdr:rowOff>
    </xdr:from>
    <xdr:ext cx="1197758" cy="443807"/>
    <xdr:pic>
      <xdr:nvPicPr>
        <xdr:cNvPr id="193" name="Imagem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4" y="127212436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318654</xdr:colOff>
      <xdr:row>815</xdr:row>
      <xdr:rowOff>0</xdr:rowOff>
    </xdr:from>
    <xdr:ext cx="1197758" cy="443807"/>
    <xdr:pic>
      <xdr:nvPicPr>
        <xdr:cNvPr id="194" name="Imagem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54" y="116627564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761</xdr:row>
      <xdr:rowOff>55418</xdr:rowOff>
    </xdr:from>
    <xdr:ext cx="1197758" cy="443807"/>
    <xdr:pic>
      <xdr:nvPicPr>
        <xdr:cNvPr id="195" name="Imagem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10609810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360218</xdr:colOff>
      <xdr:row>597</xdr:row>
      <xdr:rowOff>55418</xdr:rowOff>
    </xdr:from>
    <xdr:ext cx="1197758" cy="443807"/>
    <xdr:pic>
      <xdr:nvPicPr>
        <xdr:cNvPr id="196" name="Imagem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018" y="95513236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304800</xdr:colOff>
      <xdr:row>543</xdr:row>
      <xdr:rowOff>69272</xdr:rowOff>
    </xdr:from>
    <xdr:ext cx="1197758" cy="443807"/>
    <xdr:pic>
      <xdr:nvPicPr>
        <xdr:cNvPr id="197" name="Imagem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84942217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387927</xdr:colOff>
      <xdr:row>488</xdr:row>
      <xdr:rowOff>96982</xdr:rowOff>
    </xdr:from>
    <xdr:ext cx="1197758" cy="443807"/>
    <xdr:pic>
      <xdr:nvPicPr>
        <xdr:cNvPr id="198" name="Imagem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74191091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346364</xdr:colOff>
      <xdr:row>434</xdr:row>
      <xdr:rowOff>110837</xdr:rowOff>
    </xdr:from>
    <xdr:ext cx="1197758" cy="443807"/>
    <xdr:pic>
      <xdr:nvPicPr>
        <xdr:cNvPr id="199" name="Imagem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164" y="63620073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443345</xdr:colOff>
      <xdr:row>380</xdr:row>
      <xdr:rowOff>96982</xdr:rowOff>
    </xdr:from>
    <xdr:ext cx="1197758" cy="443807"/>
    <xdr:pic>
      <xdr:nvPicPr>
        <xdr:cNvPr id="200" name="Imagem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0145" y="53021346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488719</xdr:colOff>
      <xdr:row>213</xdr:row>
      <xdr:rowOff>55418</xdr:rowOff>
    </xdr:from>
    <xdr:ext cx="1197758" cy="443807"/>
    <xdr:pic>
      <xdr:nvPicPr>
        <xdr:cNvPr id="201" name="Imagem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5083" y="41813018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163</xdr:row>
      <xdr:rowOff>55418</xdr:rowOff>
    </xdr:from>
    <xdr:ext cx="1197758" cy="443807"/>
    <xdr:pic>
      <xdr:nvPicPr>
        <xdr:cNvPr id="202" name="Imagem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32004000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332509</xdr:colOff>
      <xdr:row>109</xdr:row>
      <xdr:rowOff>27710</xdr:rowOff>
    </xdr:from>
    <xdr:ext cx="1197758" cy="443807"/>
    <xdr:pic>
      <xdr:nvPicPr>
        <xdr:cNvPr id="203" name="Imagem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 bright="-40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309" y="21391419"/>
          <a:ext cx="1197758" cy="44380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7"/>
  <sheetViews>
    <sheetView showGridLines="0" zoomScale="70" zoomScaleNormal="70" workbookViewId="0">
      <selection sqref="A1:XFD1048576"/>
    </sheetView>
  </sheetViews>
  <sheetFormatPr defaultColWidth="9.109375" defaultRowHeight="13.2" x14ac:dyDescent="0.3"/>
  <cols>
    <col min="1" max="1" width="11.88671875" style="194" customWidth="1"/>
    <col min="2" max="2" width="69.109375" style="1" customWidth="1"/>
    <col min="3" max="3" width="6.6640625" style="2" customWidth="1"/>
    <col min="4" max="4" width="10.6640625" style="195" customWidth="1"/>
    <col min="5" max="5" width="9.33203125" style="196" customWidth="1"/>
    <col min="6" max="6" width="9.6640625" style="268" customWidth="1"/>
    <col min="7" max="7" width="13.6640625" style="196" customWidth="1"/>
    <col min="8" max="8" width="11.5546875" style="281" customWidth="1"/>
    <col min="9" max="10" width="16.6640625" style="198" customWidth="1"/>
    <col min="11" max="11" width="14.33203125" style="268" customWidth="1"/>
    <col min="12" max="12" width="14.33203125" style="197" customWidth="1"/>
    <col min="13" max="13" width="14.33203125" style="268" customWidth="1"/>
    <col min="14" max="14" width="16.109375" style="196" customWidth="1"/>
    <col min="15" max="15" width="10.109375" style="200" customWidth="1"/>
    <col min="16" max="16" width="14.33203125" style="150" hidden="1" customWidth="1"/>
    <col min="17" max="17" width="13.5546875" style="150" bestFit="1" customWidth="1"/>
    <col min="18" max="16384" width="9.109375" style="150"/>
  </cols>
  <sheetData>
    <row r="1" spans="1:16" ht="15" customHeight="1" x14ac:dyDescent="0.3">
      <c r="A1" s="15" t="s">
        <v>0</v>
      </c>
      <c r="B1" s="145"/>
      <c r="C1" s="145"/>
      <c r="D1" s="146"/>
      <c r="E1" s="338" t="s">
        <v>1041</v>
      </c>
      <c r="F1" s="339"/>
      <c r="G1" s="339"/>
      <c r="H1" s="339"/>
      <c r="I1" s="339"/>
      <c r="J1" s="339"/>
      <c r="K1" s="339"/>
      <c r="L1" s="147" t="s">
        <v>1111</v>
      </c>
      <c r="M1" s="269"/>
      <c r="N1" s="148"/>
      <c r="O1" s="149"/>
    </row>
    <row r="2" spans="1:16" x14ac:dyDescent="0.3">
      <c r="A2" s="13" t="s">
        <v>1</v>
      </c>
      <c r="D2" s="151"/>
      <c r="E2" s="340" t="s">
        <v>1202</v>
      </c>
      <c r="F2" s="341"/>
      <c r="G2" s="341"/>
      <c r="H2" s="341"/>
      <c r="I2" s="341"/>
      <c r="J2" s="341"/>
      <c r="K2" s="341"/>
      <c r="L2" s="93"/>
      <c r="M2" s="270"/>
      <c r="N2" s="152"/>
      <c r="O2" s="153"/>
    </row>
    <row r="3" spans="1:16" ht="15.75" customHeight="1" thickBot="1" x14ac:dyDescent="0.35">
      <c r="A3" s="14" t="s">
        <v>2</v>
      </c>
      <c r="B3" s="154"/>
      <c r="C3" s="155"/>
      <c r="D3" s="156"/>
      <c r="E3" s="342" t="s">
        <v>1205</v>
      </c>
      <c r="F3" s="343"/>
      <c r="G3" s="343"/>
      <c r="H3" s="343"/>
      <c r="I3" s="343"/>
      <c r="J3" s="343"/>
      <c r="K3" s="343"/>
      <c r="L3" s="157" t="s">
        <v>1206</v>
      </c>
      <c r="M3" s="271"/>
      <c r="N3" s="158"/>
      <c r="O3" s="159"/>
    </row>
    <row r="4" spans="1:16" x14ac:dyDescent="0.3">
      <c r="A4" s="352" t="s">
        <v>3</v>
      </c>
      <c r="B4" s="354" t="s">
        <v>4</v>
      </c>
      <c r="C4" s="356" t="s">
        <v>5</v>
      </c>
      <c r="D4" s="357" t="s">
        <v>6</v>
      </c>
      <c r="E4" s="344" t="s">
        <v>1032</v>
      </c>
      <c r="F4" s="344"/>
      <c r="G4" s="344"/>
      <c r="H4" s="344"/>
      <c r="I4" s="347" t="s">
        <v>7</v>
      </c>
      <c r="J4" s="347" t="s">
        <v>8</v>
      </c>
      <c r="K4" s="263"/>
      <c r="L4" s="202"/>
      <c r="M4" s="263"/>
      <c r="N4" s="201"/>
      <c r="O4" s="345" t="s">
        <v>1037</v>
      </c>
    </row>
    <row r="5" spans="1:16" ht="56.25" customHeight="1" thickBot="1" x14ac:dyDescent="0.35">
      <c r="A5" s="353"/>
      <c r="B5" s="355"/>
      <c r="C5" s="356"/>
      <c r="D5" s="357"/>
      <c r="E5" s="203" t="s">
        <v>1033</v>
      </c>
      <c r="F5" s="203" t="s">
        <v>1034</v>
      </c>
      <c r="G5" s="203" t="s">
        <v>1035</v>
      </c>
      <c r="H5" s="273" t="s">
        <v>1036</v>
      </c>
      <c r="I5" s="347"/>
      <c r="J5" s="347"/>
      <c r="K5" s="203" t="s">
        <v>1038</v>
      </c>
      <c r="L5" s="204" t="s">
        <v>1034</v>
      </c>
      <c r="M5" s="203" t="s">
        <v>1039</v>
      </c>
      <c r="N5" s="203" t="s">
        <v>1036</v>
      </c>
      <c r="O5" s="346"/>
    </row>
    <row r="6" spans="1:16" x14ac:dyDescent="0.3">
      <c r="A6" s="160">
        <v>1</v>
      </c>
      <c r="B6" s="11" t="s">
        <v>9</v>
      </c>
      <c r="C6" s="12"/>
      <c r="D6" s="161"/>
      <c r="E6" s="162"/>
      <c r="F6" s="289"/>
      <c r="G6" s="162"/>
      <c r="H6" s="274"/>
      <c r="I6" s="161"/>
      <c r="J6" s="163">
        <v>62743.98</v>
      </c>
      <c r="K6" s="264">
        <f>+K7+K10+K15</f>
        <v>8602.75</v>
      </c>
      <c r="L6" s="165">
        <f>+L7+L10+L15</f>
        <v>5300.43</v>
      </c>
      <c r="M6" s="264">
        <f>+M7+M10+M15</f>
        <v>13903.18</v>
      </c>
      <c r="N6" s="164">
        <f>+N7+N10+N15</f>
        <v>48840.800000000003</v>
      </c>
      <c r="O6" s="166">
        <f>1-(N6/J6)</f>
        <v>0.22158587963339271</v>
      </c>
      <c r="P6" s="167">
        <f>+N6-J6</f>
        <v>-13903.18</v>
      </c>
    </row>
    <row r="7" spans="1:16" x14ac:dyDescent="0.3">
      <c r="A7" s="3" t="s">
        <v>10</v>
      </c>
      <c r="B7" s="4" t="s">
        <v>11</v>
      </c>
      <c r="C7" s="5"/>
      <c r="D7" s="6"/>
      <c r="E7" s="168"/>
      <c r="F7" s="290"/>
      <c r="G7" s="168"/>
      <c r="H7" s="275"/>
      <c r="I7" s="6"/>
      <c r="J7" s="169">
        <v>31531</v>
      </c>
      <c r="K7" s="170">
        <f>+SUM(K8:K9)</f>
        <v>1951.7</v>
      </c>
      <c r="L7" s="171">
        <f>+SUM(L8:L9)</f>
        <v>5300.43</v>
      </c>
      <c r="M7" s="170">
        <f>+SUM(M8:M9)</f>
        <v>7252.13</v>
      </c>
      <c r="N7" s="170">
        <f>+SUM(N8:N9)</f>
        <v>24278.870000000003</v>
      </c>
      <c r="O7" s="172">
        <f t="shared" ref="O7:O70" si="0">1-(N7/J7)</f>
        <v>0.22999999999999987</v>
      </c>
      <c r="P7" s="167">
        <f t="shared" ref="P7:P70" si="1">+N7-J7</f>
        <v>-7252.1299999999974</v>
      </c>
    </row>
    <row r="8" spans="1:16" x14ac:dyDescent="0.3">
      <c r="A8" s="7" t="s">
        <v>12</v>
      </c>
      <c r="B8" s="8" t="s">
        <v>13</v>
      </c>
      <c r="C8" s="5" t="s">
        <v>14</v>
      </c>
      <c r="D8" s="6">
        <v>100</v>
      </c>
      <c r="E8" s="168">
        <v>10</v>
      </c>
      <c r="F8" s="291">
        <v>13</v>
      </c>
      <c r="G8" s="168">
        <f>E8+F8</f>
        <v>23</v>
      </c>
      <c r="H8" s="275">
        <f>D8-G8</f>
        <v>77</v>
      </c>
      <c r="I8" s="6">
        <v>135.1</v>
      </c>
      <c r="J8" s="6">
        <f>+I8*D8</f>
        <v>13510</v>
      </c>
      <c r="K8" s="173">
        <f t="shared" ref="K8:K71" si="2">ROUND(E8*I8,2)</f>
        <v>1351</v>
      </c>
      <c r="L8" s="174">
        <f t="shared" ref="L8:L24" si="3">ROUND(F8*I8,2)</f>
        <v>1756.3</v>
      </c>
      <c r="M8" s="173">
        <f t="shared" ref="M8:M24" si="4">ROUND(G8*I8,2)</f>
        <v>3107.3</v>
      </c>
      <c r="N8" s="173">
        <f t="shared" ref="N8:N32" si="5">ROUND(H8*I8,2)</f>
        <v>10402.700000000001</v>
      </c>
      <c r="O8" s="175">
        <f t="shared" si="0"/>
        <v>0.22999999999999998</v>
      </c>
      <c r="P8" s="167">
        <f t="shared" si="1"/>
        <v>-3107.2999999999993</v>
      </c>
    </row>
    <row r="9" spans="1:16" x14ac:dyDescent="0.3">
      <c r="A9" s="7" t="s">
        <v>15</v>
      </c>
      <c r="B9" s="8" t="s">
        <v>16</v>
      </c>
      <c r="C9" s="5" t="s">
        <v>14</v>
      </c>
      <c r="D9" s="6">
        <v>300</v>
      </c>
      <c r="E9" s="168">
        <v>10</v>
      </c>
      <c r="F9" s="291">
        <v>59</v>
      </c>
      <c r="G9" s="168">
        <f t="shared" ref="G9:G72" si="6">E9+F9</f>
        <v>69</v>
      </c>
      <c r="H9" s="275">
        <f t="shared" ref="H9:H72" si="7">D9-G9</f>
        <v>231</v>
      </c>
      <c r="I9" s="6">
        <v>60.07</v>
      </c>
      <c r="J9" s="6">
        <f t="shared" ref="J9:J72" si="8">+I9*D9</f>
        <v>18021</v>
      </c>
      <c r="K9" s="173">
        <f t="shared" si="2"/>
        <v>600.70000000000005</v>
      </c>
      <c r="L9" s="174">
        <f t="shared" si="3"/>
        <v>3544.13</v>
      </c>
      <c r="M9" s="173">
        <f t="shared" si="4"/>
        <v>4144.83</v>
      </c>
      <c r="N9" s="173">
        <f t="shared" si="5"/>
        <v>13876.17</v>
      </c>
      <c r="O9" s="175">
        <f t="shared" si="0"/>
        <v>0.22999999999999998</v>
      </c>
      <c r="P9" s="167">
        <f t="shared" si="1"/>
        <v>-4144.83</v>
      </c>
    </row>
    <row r="10" spans="1:16" x14ac:dyDescent="0.3">
      <c r="A10" s="3" t="s">
        <v>17</v>
      </c>
      <c r="B10" s="4" t="s">
        <v>18</v>
      </c>
      <c r="C10" s="5"/>
      <c r="D10" s="6"/>
      <c r="E10" s="168"/>
      <c r="F10" s="290"/>
      <c r="G10" s="168"/>
      <c r="H10" s="275"/>
      <c r="I10" s="6"/>
      <c r="J10" s="170">
        <f>+SUM(J11:J14)</f>
        <v>28422.879999999997</v>
      </c>
      <c r="K10" s="170">
        <f>+SUM(K11:K14)</f>
        <v>5256</v>
      </c>
      <c r="L10" s="171">
        <f>+SUM(L11:L14)</f>
        <v>0</v>
      </c>
      <c r="M10" s="170">
        <f>+SUM(M11:M14)</f>
        <v>5256</v>
      </c>
      <c r="N10" s="170">
        <f>+SUM(N11:N14)</f>
        <v>23166.880000000001</v>
      </c>
      <c r="O10" s="172">
        <f t="shared" si="0"/>
        <v>0.18492144356940599</v>
      </c>
      <c r="P10" s="167">
        <f t="shared" si="1"/>
        <v>-5255.9999999999964</v>
      </c>
    </row>
    <row r="11" spans="1:16" x14ac:dyDescent="0.3">
      <c r="A11" s="7" t="s">
        <v>19</v>
      </c>
      <c r="B11" s="8" t="s">
        <v>20</v>
      </c>
      <c r="C11" s="5" t="s">
        <v>21</v>
      </c>
      <c r="D11" s="6">
        <v>6</v>
      </c>
      <c r="E11" s="168">
        <v>0</v>
      </c>
      <c r="F11" s="290"/>
      <c r="G11" s="168">
        <f t="shared" si="6"/>
        <v>0</v>
      </c>
      <c r="H11" s="275">
        <f t="shared" si="7"/>
        <v>6</v>
      </c>
      <c r="I11" s="6">
        <v>791.18</v>
      </c>
      <c r="J11" s="6">
        <f t="shared" si="8"/>
        <v>4747.08</v>
      </c>
      <c r="K11" s="173">
        <f t="shared" si="2"/>
        <v>0</v>
      </c>
      <c r="L11" s="174">
        <f t="shared" si="3"/>
        <v>0</v>
      </c>
      <c r="M11" s="173">
        <f t="shared" si="4"/>
        <v>0</v>
      </c>
      <c r="N11" s="173">
        <f t="shared" si="5"/>
        <v>4747.08</v>
      </c>
      <c r="O11" s="175">
        <f t="shared" si="0"/>
        <v>0</v>
      </c>
      <c r="P11" s="167">
        <f t="shared" si="1"/>
        <v>0</v>
      </c>
    </row>
    <row r="12" spans="1:16" x14ac:dyDescent="0.3">
      <c r="A12" s="7" t="s">
        <v>22</v>
      </c>
      <c r="B12" s="8" t="s">
        <v>23</v>
      </c>
      <c r="C12" s="5" t="s">
        <v>24</v>
      </c>
      <c r="D12" s="6">
        <v>20</v>
      </c>
      <c r="E12" s="168">
        <v>0</v>
      </c>
      <c r="F12" s="290"/>
      <c r="G12" s="168">
        <f t="shared" si="6"/>
        <v>0</v>
      </c>
      <c r="H12" s="275">
        <f t="shared" si="7"/>
        <v>20</v>
      </c>
      <c r="I12" s="6">
        <v>299.58999999999997</v>
      </c>
      <c r="J12" s="6">
        <f t="shared" si="8"/>
        <v>5991.7999999999993</v>
      </c>
      <c r="K12" s="173">
        <f t="shared" si="2"/>
        <v>0</v>
      </c>
      <c r="L12" s="174">
        <f t="shared" si="3"/>
        <v>0</v>
      </c>
      <c r="M12" s="173">
        <f t="shared" si="4"/>
        <v>0</v>
      </c>
      <c r="N12" s="173">
        <f t="shared" si="5"/>
        <v>5991.8</v>
      </c>
      <c r="O12" s="175">
        <f t="shared" si="0"/>
        <v>0</v>
      </c>
      <c r="P12" s="167">
        <f t="shared" si="1"/>
        <v>0</v>
      </c>
    </row>
    <row r="13" spans="1:16" x14ac:dyDescent="0.3">
      <c r="A13" s="7" t="s">
        <v>25</v>
      </c>
      <c r="B13" s="8" t="s">
        <v>26</v>
      </c>
      <c r="C13" s="5" t="s">
        <v>24</v>
      </c>
      <c r="D13" s="6">
        <v>100</v>
      </c>
      <c r="E13" s="168">
        <v>0</v>
      </c>
      <c r="F13" s="290"/>
      <c r="G13" s="168">
        <f t="shared" si="6"/>
        <v>0</v>
      </c>
      <c r="H13" s="275">
        <f t="shared" si="7"/>
        <v>100</v>
      </c>
      <c r="I13" s="6">
        <v>124.28</v>
      </c>
      <c r="J13" s="6">
        <f t="shared" si="8"/>
        <v>12428</v>
      </c>
      <c r="K13" s="173">
        <f t="shared" si="2"/>
        <v>0</v>
      </c>
      <c r="L13" s="174">
        <f t="shared" si="3"/>
        <v>0</v>
      </c>
      <c r="M13" s="173">
        <f t="shared" si="4"/>
        <v>0</v>
      </c>
      <c r="N13" s="173">
        <f t="shared" si="5"/>
        <v>12428</v>
      </c>
      <c r="O13" s="175">
        <f t="shared" si="0"/>
        <v>0</v>
      </c>
      <c r="P13" s="167">
        <f t="shared" si="1"/>
        <v>0</v>
      </c>
    </row>
    <row r="14" spans="1:16" x14ac:dyDescent="0.3">
      <c r="A14" s="7" t="s">
        <v>27</v>
      </c>
      <c r="B14" s="8" t="s">
        <v>28</v>
      </c>
      <c r="C14" s="5" t="s">
        <v>24</v>
      </c>
      <c r="D14" s="6">
        <v>12</v>
      </c>
      <c r="E14" s="168">
        <v>12</v>
      </c>
      <c r="F14" s="290"/>
      <c r="G14" s="168">
        <f t="shared" si="6"/>
        <v>12</v>
      </c>
      <c r="H14" s="275">
        <f t="shared" si="7"/>
        <v>0</v>
      </c>
      <c r="I14" s="6">
        <v>438</v>
      </c>
      <c r="J14" s="6">
        <f t="shared" si="8"/>
        <v>5256</v>
      </c>
      <c r="K14" s="173">
        <f t="shared" si="2"/>
        <v>5256</v>
      </c>
      <c r="L14" s="174">
        <f t="shared" si="3"/>
        <v>0</v>
      </c>
      <c r="M14" s="173">
        <f t="shared" si="4"/>
        <v>5256</v>
      </c>
      <c r="N14" s="173">
        <f t="shared" si="5"/>
        <v>0</v>
      </c>
      <c r="O14" s="175">
        <f t="shared" si="0"/>
        <v>1</v>
      </c>
      <c r="P14" s="167">
        <f t="shared" si="1"/>
        <v>-5256</v>
      </c>
    </row>
    <row r="15" spans="1:16" x14ac:dyDescent="0.3">
      <c r="A15" s="3" t="s">
        <v>29</v>
      </c>
      <c r="B15" s="4" t="s">
        <v>30</v>
      </c>
      <c r="C15" s="5"/>
      <c r="D15" s="6"/>
      <c r="E15" s="168"/>
      <c r="F15" s="290"/>
      <c r="G15" s="168"/>
      <c r="H15" s="275"/>
      <c r="I15" s="6"/>
      <c r="J15" s="170">
        <f>+SUM(J16:J19)</f>
        <v>2790.1</v>
      </c>
      <c r="K15" s="170">
        <f>+SUM(K16:K19)</f>
        <v>1395.05</v>
      </c>
      <c r="L15" s="171">
        <f>+SUM(L16:L19)</f>
        <v>0</v>
      </c>
      <c r="M15" s="170">
        <f>+SUM(M16:M19)</f>
        <v>1395.05</v>
      </c>
      <c r="N15" s="170">
        <f>+SUM(N16:N19)</f>
        <v>1395.05</v>
      </c>
      <c r="O15" s="172">
        <f t="shared" si="0"/>
        <v>0.5</v>
      </c>
      <c r="P15" s="167">
        <f t="shared" si="1"/>
        <v>-1395.05</v>
      </c>
    </row>
    <row r="16" spans="1:16" x14ac:dyDescent="0.3">
      <c r="A16" s="7" t="s">
        <v>31</v>
      </c>
      <c r="B16" s="8" t="s">
        <v>32</v>
      </c>
      <c r="C16" s="5" t="s">
        <v>14</v>
      </c>
      <c r="D16" s="6">
        <v>15</v>
      </c>
      <c r="E16" s="168">
        <v>7.5</v>
      </c>
      <c r="F16" s="290"/>
      <c r="G16" s="168">
        <f t="shared" si="6"/>
        <v>7.5</v>
      </c>
      <c r="H16" s="275">
        <f t="shared" si="7"/>
        <v>7.5</v>
      </c>
      <c r="I16" s="6">
        <v>114.42</v>
      </c>
      <c r="J16" s="6">
        <f t="shared" si="8"/>
        <v>1716.3</v>
      </c>
      <c r="K16" s="173">
        <f t="shared" si="2"/>
        <v>858.15</v>
      </c>
      <c r="L16" s="174">
        <f t="shared" si="3"/>
        <v>0</v>
      </c>
      <c r="M16" s="173">
        <f t="shared" si="4"/>
        <v>858.15</v>
      </c>
      <c r="N16" s="173">
        <f t="shared" si="5"/>
        <v>858.15</v>
      </c>
      <c r="O16" s="175">
        <f t="shared" si="0"/>
        <v>0.5</v>
      </c>
      <c r="P16" s="167">
        <f t="shared" si="1"/>
        <v>-858.15</v>
      </c>
    </row>
    <row r="17" spans="1:16" x14ac:dyDescent="0.3">
      <c r="A17" s="7" t="s">
        <v>33</v>
      </c>
      <c r="B17" s="8" t="s">
        <v>34</v>
      </c>
      <c r="C17" s="5" t="s">
        <v>35</v>
      </c>
      <c r="D17" s="6">
        <v>40</v>
      </c>
      <c r="E17" s="168">
        <v>20</v>
      </c>
      <c r="F17" s="290"/>
      <c r="G17" s="168">
        <f t="shared" si="6"/>
        <v>20</v>
      </c>
      <c r="H17" s="275">
        <f t="shared" si="7"/>
        <v>20</v>
      </c>
      <c r="I17" s="6">
        <v>14.61</v>
      </c>
      <c r="J17" s="6">
        <f t="shared" si="8"/>
        <v>584.4</v>
      </c>
      <c r="K17" s="173">
        <f t="shared" si="2"/>
        <v>292.2</v>
      </c>
      <c r="L17" s="174">
        <f t="shared" si="3"/>
        <v>0</v>
      </c>
      <c r="M17" s="173">
        <f t="shared" si="4"/>
        <v>292.2</v>
      </c>
      <c r="N17" s="173">
        <f t="shared" si="5"/>
        <v>292.2</v>
      </c>
      <c r="O17" s="175">
        <f t="shared" si="0"/>
        <v>0.5</v>
      </c>
      <c r="P17" s="167">
        <f t="shared" si="1"/>
        <v>-292.2</v>
      </c>
    </row>
    <row r="18" spans="1:16" x14ac:dyDescent="0.3">
      <c r="A18" s="7" t="s">
        <v>36</v>
      </c>
      <c r="B18" s="8" t="s">
        <v>37</v>
      </c>
      <c r="C18" s="5" t="s">
        <v>14</v>
      </c>
      <c r="D18" s="6">
        <v>10</v>
      </c>
      <c r="E18" s="168">
        <v>5</v>
      </c>
      <c r="F18" s="290"/>
      <c r="G18" s="168">
        <f t="shared" si="6"/>
        <v>5</v>
      </c>
      <c r="H18" s="275">
        <f t="shared" si="7"/>
        <v>5</v>
      </c>
      <c r="I18" s="6">
        <v>30.16</v>
      </c>
      <c r="J18" s="6">
        <f t="shared" si="8"/>
        <v>301.60000000000002</v>
      </c>
      <c r="K18" s="173">
        <f t="shared" si="2"/>
        <v>150.80000000000001</v>
      </c>
      <c r="L18" s="174">
        <f t="shared" si="3"/>
        <v>0</v>
      </c>
      <c r="M18" s="173">
        <f t="shared" si="4"/>
        <v>150.80000000000001</v>
      </c>
      <c r="N18" s="173">
        <f t="shared" si="5"/>
        <v>150.80000000000001</v>
      </c>
      <c r="O18" s="175">
        <f t="shared" si="0"/>
        <v>0.5</v>
      </c>
      <c r="P18" s="167">
        <f t="shared" si="1"/>
        <v>-150.80000000000001</v>
      </c>
    </row>
    <row r="19" spans="1:16" x14ac:dyDescent="0.3">
      <c r="A19" s="7" t="s">
        <v>38</v>
      </c>
      <c r="B19" s="8" t="s">
        <v>39</v>
      </c>
      <c r="C19" s="5" t="s">
        <v>14</v>
      </c>
      <c r="D19" s="6">
        <v>10</v>
      </c>
      <c r="E19" s="168">
        <v>5</v>
      </c>
      <c r="F19" s="290"/>
      <c r="G19" s="168">
        <f t="shared" si="6"/>
        <v>5</v>
      </c>
      <c r="H19" s="275">
        <f t="shared" si="7"/>
        <v>5</v>
      </c>
      <c r="I19" s="6">
        <v>18.78</v>
      </c>
      <c r="J19" s="6">
        <f t="shared" si="8"/>
        <v>187.8</v>
      </c>
      <c r="K19" s="173">
        <f t="shared" si="2"/>
        <v>93.9</v>
      </c>
      <c r="L19" s="174">
        <f t="shared" si="3"/>
        <v>0</v>
      </c>
      <c r="M19" s="173">
        <f t="shared" si="4"/>
        <v>93.9</v>
      </c>
      <c r="N19" s="173">
        <f t="shared" si="5"/>
        <v>93.9</v>
      </c>
      <c r="O19" s="175">
        <f t="shared" si="0"/>
        <v>0.5</v>
      </c>
      <c r="P19" s="167">
        <f t="shared" si="1"/>
        <v>-93.9</v>
      </c>
    </row>
    <row r="20" spans="1:16" x14ac:dyDescent="0.3">
      <c r="A20" s="3">
        <v>2</v>
      </c>
      <c r="B20" s="4" t="s">
        <v>40</v>
      </c>
      <c r="C20" s="5"/>
      <c r="D20" s="6"/>
      <c r="E20" s="168"/>
      <c r="F20" s="290"/>
      <c r="G20" s="168"/>
      <c r="H20" s="275"/>
      <c r="I20" s="6"/>
      <c r="J20" s="170">
        <f>+J21+J25+J32+J40+J46</f>
        <v>41971.9257</v>
      </c>
      <c r="K20" s="170">
        <f>+K21+K25+K32+K40+K46</f>
        <v>23463.989999999998</v>
      </c>
      <c r="L20" s="171">
        <f>+L21+L25+L32+L40+L46</f>
        <v>13290.900000000001</v>
      </c>
      <c r="M20" s="170">
        <f>+M21+M25+M32+M40+M46</f>
        <v>36754.899999999994</v>
      </c>
      <c r="N20" s="170">
        <f>+N21+N25+N32+N40+N46</f>
        <v>5219.8300000000008</v>
      </c>
      <c r="O20" s="172">
        <f t="shared" si="0"/>
        <v>0.8756352034617273</v>
      </c>
      <c r="P20" s="167">
        <f t="shared" si="1"/>
        <v>-36752.095699999998</v>
      </c>
    </row>
    <row r="21" spans="1:16" x14ac:dyDescent="0.3">
      <c r="A21" s="3" t="s">
        <v>41</v>
      </c>
      <c r="B21" s="4" t="s">
        <v>42</v>
      </c>
      <c r="C21" s="5"/>
      <c r="D21" s="6"/>
      <c r="E21" s="168"/>
      <c r="F21" s="290"/>
      <c r="G21" s="168"/>
      <c r="H21" s="275"/>
      <c r="I21" s="6"/>
      <c r="J21" s="170">
        <f>+SUM(J22:J24)</f>
        <v>855.69560000000001</v>
      </c>
      <c r="K21" s="170">
        <f>+SUM(K22:K24)</f>
        <v>144.13</v>
      </c>
      <c r="L21" s="171">
        <f>+SUM(L22:L24)</f>
        <v>34.5</v>
      </c>
      <c r="M21" s="170">
        <f>+SUM(M22:M24)</f>
        <v>178.63</v>
      </c>
      <c r="N21" s="170">
        <f>+SUM(N22:N24)</f>
        <v>677.07</v>
      </c>
      <c r="O21" s="172">
        <f t="shared" si="0"/>
        <v>0.20874899905994604</v>
      </c>
      <c r="P21" s="167">
        <f t="shared" si="1"/>
        <v>-178.62559999999996</v>
      </c>
    </row>
    <row r="22" spans="1:16" ht="26.4" x14ac:dyDescent="0.3">
      <c r="A22" s="7" t="s">
        <v>43</v>
      </c>
      <c r="B22" s="8" t="s">
        <v>44</v>
      </c>
      <c r="C22" s="5" t="s">
        <v>45</v>
      </c>
      <c r="D22" s="6">
        <v>12</v>
      </c>
      <c r="E22" s="168">
        <v>0</v>
      </c>
      <c r="F22" s="290"/>
      <c r="G22" s="168">
        <f t="shared" si="6"/>
        <v>0</v>
      </c>
      <c r="H22" s="275">
        <f t="shared" si="7"/>
        <v>12</v>
      </c>
      <c r="I22" s="6">
        <v>56.31</v>
      </c>
      <c r="J22" s="6">
        <f t="shared" si="8"/>
        <v>675.72</v>
      </c>
      <c r="K22" s="173">
        <f t="shared" si="2"/>
        <v>0</v>
      </c>
      <c r="L22" s="174">
        <f t="shared" si="3"/>
        <v>0</v>
      </c>
      <c r="M22" s="173">
        <f t="shared" si="4"/>
        <v>0</v>
      </c>
      <c r="N22" s="173">
        <f t="shared" si="5"/>
        <v>675.72</v>
      </c>
      <c r="O22" s="175">
        <f t="shared" si="0"/>
        <v>0</v>
      </c>
      <c r="P22" s="167">
        <f t="shared" si="1"/>
        <v>0</v>
      </c>
    </row>
    <row r="23" spans="1:16" x14ac:dyDescent="0.3">
      <c r="A23" s="7" t="s">
        <v>46</v>
      </c>
      <c r="B23" s="8" t="s">
        <v>47</v>
      </c>
      <c r="C23" s="5" t="s">
        <v>24</v>
      </c>
      <c r="D23" s="6">
        <v>12.92</v>
      </c>
      <c r="E23" s="168">
        <v>0</v>
      </c>
      <c r="F23" s="291">
        <v>12.92</v>
      </c>
      <c r="G23" s="168">
        <f t="shared" si="6"/>
        <v>12.92</v>
      </c>
      <c r="H23" s="275">
        <f t="shared" si="7"/>
        <v>0</v>
      </c>
      <c r="I23" s="6">
        <v>2.67</v>
      </c>
      <c r="J23" s="6">
        <f t="shared" si="8"/>
        <v>34.496400000000001</v>
      </c>
      <c r="K23" s="173">
        <f t="shared" si="2"/>
        <v>0</v>
      </c>
      <c r="L23" s="174">
        <f t="shared" si="3"/>
        <v>34.5</v>
      </c>
      <c r="M23" s="173">
        <f t="shared" si="4"/>
        <v>34.5</v>
      </c>
      <c r="N23" s="173">
        <f t="shared" si="5"/>
        <v>0</v>
      </c>
      <c r="O23" s="175">
        <f t="shared" si="0"/>
        <v>1</v>
      </c>
      <c r="P23" s="167">
        <f t="shared" si="1"/>
        <v>-34.496400000000001</v>
      </c>
    </row>
    <row r="24" spans="1:16" ht="26.4" x14ac:dyDescent="0.3">
      <c r="A24" s="7" t="s">
        <v>48</v>
      </c>
      <c r="B24" s="8" t="s">
        <v>49</v>
      </c>
      <c r="C24" s="5" t="s">
        <v>24</v>
      </c>
      <c r="D24" s="6">
        <v>12.92</v>
      </c>
      <c r="E24" s="168">
        <v>12.8</v>
      </c>
      <c r="F24" s="290"/>
      <c r="G24" s="168">
        <f t="shared" si="6"/>
        <v>12.8</v>
      </c>
      <c r="H24" s="275">
        <f t="shared" si="7"/>
        <v>0.11999999999999922</v>
      </c>
      <c r="I24" s="6">
        <v>11.26</v>
      </c>
      <c r="J24" s="6">
        <f t="shared" si="8"/>
        <v>145.47919999999999</v>
      </c>
      <c r="K24" s="173">
        <f t="shared" si="2"/>
        <v>144.13</v>
      </c>
      <c r="L24" s="174">
        <f t="shared" si="3"/>
        <v>0</v>
      </c>
      <c r="M24" s="173">
        <f t="shared" si="4"/>
        <v>144.13</v>
      </c>
      <c r="N24" s="173">
        <f t="shared" si="5"/>
        <v>1.35</v>
      </c>
      <c r="O24" s="175">
        <f t="shared" si="0"/>
        <v>0.99072032290526757</v>
      </c>
      <c r="P24" s="167">
        <f t="shared" si="1"/>
        <v>-144.1292</v>
      </c>
    </row>
    <row r="25" spans="1:16" x14ac:dyDescent="0.3">
      <c r="A25" s="3" t="s">
        <v>50</v>
      </c>
      <c r="B25" s="4" t="s">
        <v>51</v>
      </c>
      <c r="C25" s="5"/>
      <c r="D25" s="6"/>
      <c r="E25" s="168"/>
      <c r="F25" s="290"/>
      <c r="G25" s="168"/>
      <c r="H25" s="275"/>
      <c r="I25" s="6"/>
      <c r="J25" s="170">
        <f>+SUM(J26:J39)</f>
        <v>25524.936999999998</v>
      </c>
      <c r="K25" s="170">
        <f>+SUM(K26:K39)</f>
        <v>14489.79</v>
      </c>
      <c r="L25" s="171">
        <f>+SUM(L26:L39)+0.01</f>
        <v>7401.8700000000008</v>
      </c>
      <c r="M25" s="170">
        <f>+SUM(M26:M39)+0.01</f>
        <v>21891.669999999995</v>
      </c>
      <c r="N25" s="170">
        <f>+SUM(N26:N39)+0.01</f>
        <v>3636.0600000000004</v>
      </c>
      <c r="O25" s="172">
        <f t="shared" si="0"/>
        <v>0.85754871794590515</v>
      </c>
      <c r="P25" s="167">
        <f t="shared" si="1"/>
        <v>-21888.876999999997</v>
      </c>
    </row>
    <row r="26" spans="1:16" ht="26.4" x14ac:dyDescent="0.3">
      <c r="A26" s="7" t="s">
        <v>52</v>
      </c>
      <c r="B26" s="8" t="s">
        <v>53</v>
      </c>
      <c r="C26" s="5" t="s">
        <v>54</v>
      </c>
      <c r="D26" s="6">
        <v>15.39</v>
      </c>
      <c r="E26" s="168">
        <v>1.4342143999999999</v>
      </c>
      <c r="F26" s="292">
        <v>13.9557856</v>
      </c>
      <c r="G26" s="168">
        <f t="shared" si="6"/>
        <v>15.39</v>
      </c>
      <c r="H26" s="275">
        <f t="shared" si="7"/>
        <v>0</v>
      </c>
      <c r="I26" s="6">
        <v>56.31</v>
      </c>
      <c r="J26" s="6">
        <f t="shared" si="8"/>
        <v>866.61090000000002</v>
      </c>
      <c r="K26" s="173">
        <f t="shared" si="2"/>
        <v>80.760000000000005</v>
      </c>
      <c r="L26" s="174">
        <f t="shared" ref="L26:L31" si="9">ROUND(F26*I26,2)</f>
        <v>785.85</v>
      </c>
      <c r="M26" s="173">
        <f t="shared" ref="M26:M31" si="10">ROUND(G26*I26,2)</f>
        <v>866.61</v>
      </c>
      <c r="N26" s="173">
        <f t="shared" ref="N26:N31" si="11">ROUND(H26*I26,2)</f>
        <v>0</v>
      </c>
      <c r="O26" s="175">
        <f t="shared" si="0"/>
        <v>1</v>
      </c>
      <c r="P26" s="167">
        <f t="shared" si="1"/>
        <v>-866.61090000000002</v>
      </c>
    </row>
    <row r="27" spans="1:16" x14ac:dyDescent="0.3">
      <c r="A27" s="7" t="s">
        <v>55</v>
      </c>
      <c r="B27" s="8" t="s">
        <v>56</v>
      </c>
      <c r="C27" s="5" t="s">
        <v>54</v>
      </c>
      <c r="D27" s="6">
        <v>20</v>
      </c>
      <c r="E27" s="168">
        <v>1.8644787199999999</v>
      </c>
      <c r="F27" s="292">
        <v>18.135521279999999</v>
      </c>
      <c r="G27" s="168">
        <f t="shared" si="6"/>
        <v>20</v>
      </c>
      <c r="H27" s="275">
        <f t="shared" si="7"/>
        <v>0</v>
      </c>
      <c r="I27" s="6">
        <v>11.25</v>
      </c>
      <c r="J27" s="6">
        <f t="shared" si="8"/>
        <v>225</v>
      </c>
      <c r="K27" s="173">
        <f t="shared" si="2"/>
        <v>20.98</v>
      </c>
      <c r="L27" s="174">
        <f t="shared" si="9"/>
        <v>204.02</v>
      </c>
      <c r="M27" s="173">
        <f t="shared" si="10"/>
        <v>225</v>
      </c>
      <c r="N27" s="173">
        <f t="shared" si="11"/>
        <v>0</v>
      </c>
      <c r="O27" s="175">
        <f t="shared" si="0"/>
        <v>1</v>
      </c>
      <c r="P27" s="167">
        <f t="shared" si="1"/>
        <v>-225</v>
      </c>
    </row>
    <row r="28" spans="1:16" ht="26.4" x14ac:dyDescent="0.3">
      <c r="A28" s="7" t="s">
        <v>57</v>
      </c>
      <c r="B28" s="8" t="s">
        <v>58</v>
      </c>
      <c r="C28" s="5" t="s">
        <v>59</v>
      </c>
      <c r="D28" s="6">
        <v>450.01</v>
      </c>
      <c r="E28" s="168">
        <v>41.890771199999996</v>
      </c>
      <c r="F28" s="292">
        <v>408.11922879999997</v>
      </c>
      <c r="G28" s="168">
        <f t="shared" si="6"/>
        <v>450.01</v>
      </c>
      <c r="H28" s="275">
        <f t="shared" si="7"/>
        <v>0</v>
      </c>
      <c r="I28" s="6">
        <v>1.68</v>
      </c>
      <c r="J28" s="6">
        <f t="shared" si="8"/>
        <v>756.01679999999999</v>
      </c>
      <c r="K28" s="173">
        <f t="shared" si="2"/>
        <v>70.38</v>
      </c>
      <c r="L28" s="174">
        <f t="shared" si="9"/>
        <v>685.64</v>
      </c>
      <c r="M28" s="173">
        <f t="shared" si="10"/>
        <v>756.02</v>
      </c>
      <c r="N28" s="173">
        <f t="shared" si="11"/>
        <v>0</v>
      </c>
      <c r="O28" s="175">
        <f t="shared" si="0"/>
        <v>1</v>
      </c>
      <c r="P28" s="167">
        <f t="shared" si="1"/>
        <v>-756.01679999999999</v>
      </c>
    </row>
    <row r="29" spans="1:16" x14ac:dyDescent="0.3">
      <c r="A29" s="7" t="s">
        <v>60</v>
      </c>
      <c r="B29" s="8" t="s">
        <v>61</v>
      </c>
      <c r="C29" s="5" t="s">
        <v>24</v>
      </c>
      <c r="D29" s="6">
        <v>2.42</v>
      </c>
      <c r="E29" s="168">
        <v>2.4163999999999999</v>
      </c>
      <c r="F29" s="290"/>
      <c r="G29" s="168">
        <f t="shared" si="6"/>
        <v>2.4163999999999999</v>
      </c>
      <c r="H29" s="275">
        <f t="shared" si="7"/>
        <v>3.6000000000000476E-3</v>
      </c>
      <c r="I29" s="6">
        <v>28.14</v>
      </c>
      <c r="J29" s="6">
        <f t="shared" si="8"/>
        <v>68.098799999999997</v>
      </c>
      <c r="K29" s="173">
        <f t="shared" si="2"/>
        <v>68</v>
      </c>
      <c r="L29" s="174">
        <f t="shared" si="9"/>
        <v>0</v>
      </c>
      <c r="M29" s="173">
        <f t="shared" si="10"/>
        <v>68</v>
      </c>
      <c r="N29" s="173">
        <f t="shared" si="11"/>
        <v>0.1</v>
      </c>
      <c r="O29" s="175">
        <f t="shared" si="0"/>
        <v>0.99853154534294286</v>
      </c>
      <c r="P29" s="167">
        <f t="shared" si="1"/>
        <v>-67.998800000000003</v>
      </c>
    </row>
    <row r="30" spans="1:16" ht="26.4" x14ac:dyDescent="0.3">
      <c r="A30" s="7" t="s">
        <v>62</v>
      </c>
      <c r="B30" s="8" t="s">
        <v>63</v>
      </c>
      <c r="C30" s="5" t="s">
        <v>24</v>
      </c>
      <c r="D30" s="6">
        <v>2.42</v>
      </c>
      <c r="E30" s="168">
        <v>2.4163999999999999</v>
      </c>
      <c r="F30" s="290"/>
      <c r="G30" s="168">
        <f t="shared" si="6"/>
        <v>2.4163999999999999</v>
      </c>
      <c r="H30" s="275">
        <f t="shared" si="7"/>
        <v>3.6000000000000476E-3</v>
      </c>
      <c r="I30" s="6">
        <v>35.090000000000003</v>
      </c>
      <c r="J30" s="6">
        <f t="shared" si="8"/>
        <v>84.9178</v>
      </c>
      <c r="K30" s="173">
        <f t="shared" si="2"/>
        <v>84.79</v>
      </c>
      <c r="L30" s="174">
        <f t="shared" si="9"/>
        <v>0</v>
      </c>
      <c r="M30" s="173">
        <f t="shared" si="10"/>
        <v>84.79</v>
      </c>
      <c r="N30" s="173">
        <f t="shared" si="11"/>
        <v>0.13</v>
      </c>
      <c r="O30" s="175">
        <f t="shared" si="0"/>
        <v>0.99846910777245756</v>
      </c>
      <c r="P30" s="167">
        <f t="shared" si="1"/>
        <v>-84.787800000000004</v>
      </c>
    </row>
    <row r="31" spans="1:16" ht="40.950000000000003" customHeight="1" x14ac:dyDescent="0.3">
      <c r="A31" s="7" t="s">
        <v>64</v>
      </c>
      <c r="B31" s="8" t="s">
        <v>65</v>
      </c>
      <c r="C31" s="5" t="s">
        <v>24</v>
      </c>
      <c r="D31" s="6">
        <v>6.12</v>
      </c>
      <c r="E31" s="168">
        <v>0</v>
      </c>
      <c r="F31" s="290"/>
      <c r="G31" s="168">
        <f t="shared" si="6"/>
        <v>0</v>
      </c>
      <c r="H31" s="275">
        <f t="shared" si="7"/>
        <v>6.12</v>
      </c>
      <c r="I31" s="6">
        <v>116.19</v>
      </c>
      <c r="J31" s="6">
        <f t="shared" si="8"/>
        <v>711.08280000000002</v>
      </c>
      <c r="K31" s="173">
        <f t="shared" si="2"/>
        <v>0</v>
      </c>
      <c r="L31" s="174">
        <f t="shared" si="9"/>
        <v>0</v>
      </c>
      <c r="M31" s="173">
        <f t="shared" si="10"/>
        <v>0</v>
      </c>
      <c r="N31" s="173">
        <f t="shared" si="11"/>
        <v>711.08</v>
      </c>
      <c r="O31" s="175">
        <f t="shared" si="0"/>
        <v>3.9376567679827446E-6</v>
      </c>
      <c r="P31" s="167">
        <f t="shared" si="1"/>
        <v>-2.7999999999792635E-3</v>
      </c>
    </row>
    <row r="32" spans="1:16" x14ac:dyDescent="0.3">
      <c r="A32" s="7" t="s">
        <v>66</v>
      </c>
      <c r="B32" s="8" t="s">
        <v>67</v>
      </c>
      <c r="C32" s="5" t="s">
        <v>24</v>
      </c>
      <c r="D32" s="6">
        <v>46.38</v>
      </c>
      <c r="E32" s="168">
        <v>32.358800000000002</v>
      </c>
      <c r="F32" s="291">
        <f>+MEM_CAL_MED_02!K83</f>
        <v>11.179999999999998</v>
      </c>
      <c r="G32" s="168">
        <f t="shared" si="6"/>
        <v>43.538800000000002</v>
      </c>
      <c r="H32" s="275">
        <f t="shared" si="7"/>
        <v>2.8412000000000006</v>
      </c>
      <c r="I32" s="6">
        <v>272.88</v>
      </c>
      <c r="J32" s="6">
        <f t="shared" si="8"/>
        <v>12656.1744</v>
      </c>
      <c r="K32" s="173">
        <f t="shared" si="2"/>
        <v>8830.07</v>
      </c>
      <c r="L32" s="174">
        <f>ROUND(F32*I32,2)</f>
        <v>3050.8</v>
      </c>
      <c r="M32" s="173">
        <f>ROUND(G32*I32,2)</f>
        <v>11880.87</v>
      </c>
      <c r="N32" s="173">
        <f t="shared" si="5"/>
        <v>775.31</v>
      </c>
      <c r="O32" s="175">
        <f t="shared" si="0"/>
        <v>0.93874057234862374</v>
      </c>
      <c r="P32" s="167">
        <f t="shared" si="1"/>
        <v>-11880.8644</v>
      </c>
    </row>
    <row r="33" spans="1:18" ht="26.4" x14ac:dyDescent="0.3">
      <c r="A33" s="7" t="s">
        <v>68</v>
      </c>
      <c r="B33" s="8" t="s">
        <v>69</v>
      </c>
      <c r="C33" s="5" t="s">
        <v>70</v>
      </c>
      <c r="D33" s="6">
        <v>189.2</v>
      </c>
      <c r="E33" s="168">
        <v>156.95182545454546</v>
      </c>
      <c r="F33" s="291">
        <f>+MEM_CAL_MED_02!K103</f>
        <v>17.322432258064516</v>
      </c>
      <c r="G33" s="168">
        <f t="shared" si="6"/>
        <v>174.27425771260997</v>
      </c>
      <c r="H33" s="275">
        <f t="shared" si="7"/>
        <v>14.925742287390023</v>
      </c>
      <c r="I33" s="6">
        <v>17.16</v>
      </c>
      <c r="J33" s="6">
        <f t="shared" si="8"/>
        <v>3246.672</v>
      </c>
      <c r="K33" s="173">
        <f t="shared" si="2"/>
        <v>2693.29</v>
      </c>
      <c r="L33" s="174">
        <f t="shared" ref="L33:L39" si="12">ROUND(F33*I33,2)</f>
        <v>297.25</v>
      </c>
      <c r="M33" s="173">
        <f t="shared" ref="M33:M39" si="13">ROUND(G33*I33,2)</f>
        <v>2990.55</v>
      </c>
      <c r="N33" s="173">
        <f t="shared" ref="N33:N39" si="14">ROUND(H33*I33,2)</f>
        <v>256.13</v>
      </c>
      <c r="O33" s="175">
        <f t="shared" si="0"/>
        <v>0.92110998585628612</v>
      </c>
      <c r="P33" s="167">
        <f t="shared" si="1"/>
        <v>-2990.5419999999999</v>
      </c>
    </row>
    <row r="34" spans="1:18" ht="26.4" x14ac:dyDescent="0.3">
      <c r="A34" s="7" t="s">
        <v>71</v>
      </c>
      <c r="B34" s="8" t="s">
        <v>72</v>
      </c>
      <c r="C34" s="5" t="s">
        <v>70</v>
      </c>
      <c r="D34" s="6">
        <v>79.400000000000006</v>
      </c>
      <c r="E34" s="168">
        <v>47.320879999999995</v>
      </c>
      <c r="F34" s="291">
        <f>+MEM_CAL_MED_02!K116</f>
        <v>29.613810557184749</v>
      </c>
      <c r="G34" s="168">
        <f t="shared" si="6"/>
        <v>76.934690557184751</v>
      </c>
      <c r="H34" s="275">
        <f t="shared" si="7"/>
        <v>2.4653094428152542</v>
      </c>
      <c r="I34" s="6">
        <v>16.2</v>
      </c>
      <c r="J34" s="6">
        <f t="shared" si="8"/>
        <v>1286.28</v>
      </c>
      <c r="K34" s="173">
        <f t="shared" si="2"/>
        <v>766.6</v>
      </c>
      <c r="L34" s="174">
        <f t="shared" si="12"/>
        <v>479.74</v>
      </c>
      <c r="M34" s="173">
        <f t="shared" si="13"/>
        <v>1246.3399999999999</v>
      </c>
      <c r="N34" s="173">
        <f t="shared" si="14"/>
        <v>39.94</v>
      </c>
      <c r="O34" s="175">
        <f t="shared" si="0"/>
        <v>0.96894921789967969</v>
      </c>
      <c r="P34" s="167">
        <f t="shared" si="1"/>
        <v>-1246.3399999999999</v>
      </c>
    </row>
    <row r="35" spans="1:18" ht="26.4" x14ac:dyDescent="0.3">
      <c r="A35" s="7" t="s">
        <v>73</v>
      </c>
      <c r="B35" s="8" t="s">
        <v>74</v>
      </c>
      <c r="C35" s="5" t="s">
        <v>75</v>
      </c>
      <c r="D35" s="6">
        <v>12</v>
      </c>
      <c r="E35" s="168">
        <v>0</v>
      </c>
      <c r="F35" s="291">
        <f>+MEM_CAL_MED_02!K118</f>
        <v>12</v>
      </c>
      <c r="G35" s="168">
        <f t="shared" si="6"/>
        <v>12</v>
      </c>
      <c r="H35" s="275">
        <f t="shared" si="7"/>
        <v>0</v>
      </c>
      <c r="I35" s="6">
        <v>68.010000000000005</v>
      </c>
      <c r="J35" s="6">
        <f t="shared" si="8"/>
        <v>816.12000000000012</v>
      </c>
      <c r="K35" s="173">
        <f t="shared" si="2"/>
        <v>0</v>
      </c>
      <c r="L35" s="174">
        <f t="shared" si="12"/>
        <v>816.12</v>
      </c>
      <c r="M35" s="173">
        <f t="shared" si="13"/>
        <v>816.12</v>
      </c>
      <c r="N35" s="173">
        <f t="shared" si="14"/>
        <v>0</v>
      </c>
      <c r="O35" s="175">
        <f t="shared" si="0"/>
        <v>1</v>
      </c>
      <c r="P35" s="167">
        <f t="shared" si="1"/>
        <v>-816.12000000000012</v>
      </c>
    </row>
    <row r="36" spans="1:18" ht="26.4" x14ac:dyDescent="0.3">
      <c r="A36" s="7" t="s">
        <v>76</v>
      </c>
      <c r="B36" s="8" t="s">
        <v>77</v>
      </c>
      <c r="C36" s="5" t="s">
        <v>54</v>
      </c>
      <c r="D36" s="6">
        <v>4.22</v>
      </c>
      <c r="E36" s="168">
        <v>2.9403999999999999</v>
      </c>
      <c r="F36" s="291">
        <f>+MEM_CAL_MED_02!K127</f>
        <v>1.2839999999999998</v>
      </c>
      <c r="G36" s="168">
        <f t="shared" si="6"/>
        <v>4.2243999999999993</v>
      </c>
      <c r="H36" s="275">
        <v>0</v>
      </c>
      <c r="I36" s="6">
        <v>628.20000000000005</v>
      </c>
      <c r="J36" s="6">
        <f t="shared" si="8"/>
        <v>2651.0039999999999</v>
      </c>
      <c r="K36" s="173">
        <f t="shared" si="2"/>
        <v>1847.16</v>
      </c>
      <c r="L36" s="174">
        <f>ROUND(F36*I36,2)-2.76</f>
        <v>803.85</v>
      </c>
      <c r="M36" s="173">
        <f>ROUND(G36*I36,2)-2.76</f>
        <v>2651.0099999999998</v>
      </c>
      <c r="N36" s="173">
        <f>ROUND(H36*I36,2)+2.76</f>
        <v>2.76</v>
      </c>
      <c r="O36" s="175">
        <f t="shared" si="0"/>
        <v>0.99895888501111274</v>
      </c>
      <c r="P36" s="167">
        <f t="shared" si="1"/>
        <v>-2648.2439999999997</v>
      </c>
    </row>
    <row r="37" spans="1:18" ht="26.4" x14ac:dyDescent="0.3">
      <c r="A37" s="7" t="s">
        <v>78</v>
      </c>
      <c r="B37" s="8" t="s">
        <v>79</v>
      </c>
      <c r="C37" s="5" t="s">
        <v>54</v>
      </c>
      <c r="D37" s="6">
        <v>14.07</v>
      </c>
      <c r="E37" s="168">
        <v>1.08239872</v>
      </c>
      <c r="F37" s="290"/>
      <c r="G37" s="168">
        <f t="shared" si="6"/>
        <v>1.08239872</v>
      </c>
      <c r="H37" s="275">
        <f t="shared" si="7"/>
        <v>12.98760128</v>
      </c>
      <c r="I37" s="6">
        <v>25.65</v>
      </c>
      <c r="J37" s="6">
        <f t="shared" si="8"/>
        <v>360.89549999999997</v>
      </c>
      <c r="K37" s="173">
        <f t="shared" si="2"/>
        <v>27.76</v>
      </c>
      <c r="L37" s="174">
        <f t="shared" si="12"/>
        <v>0</v>
      </c>
      <c r="M37" s="173">
        <f t="shared" si="13"/>
        <v>27.76</v>
      </c>
      <c r="N37" s="173">
        <f t="shared" si="14"/>
        <v>333.13</v>
      </c>
      <c r="O37" s="175">
        <f t="shared" si="0"/>
        <v>7.6935013043942013E-2</v>
      </c>
      <c r="P37" s="167">
        <f t="shared" si="1"/>
        <v>-27.765499999999975</v>
      </c>
    </row>
    <row r="38" spans="1:18" ht="26.4" x14ac:dyDescent="0.3">
      <c r="A38" s="7" t="s">
        <v>80</v>
      </c>
      <c r="B38" s="8" t="s">
        <v>81</v>
      </c>
      <c r="C38" s="5" t="s">
        <v>24</v>
      </c>
      <c r="D38" s="6">
        <v>9.6</v>
      </c>
      <c r="E38" s="168">
        <v>0</v>
      </c>
      <c r="F38" s="290"/>
      <c r="G38" s="168">
        <f t="shared" si="6"/>
        <v>0</v>
      </c>
      <c r="H38" s="275">
        <f t="shared" si="7"/>
        <v>9.6</v>
      </c>
      <c r="I38" s="6">
        <v>158.07</v>
      </c>
      <c r="J38" s="6">
        <f t="shared" si="8"/>
        <v>1517.472</v>
      </c>
      <c r="K38" s="173">
        <f t="shared" si="2"/>
        <v>0</v>
      </c>
      <c r="L38" s="174">
        <f t="shared" si="12"/>
        <v>0</v>
      </c>
      <c r="M38" s="173">
        <f t="shared" si="13"/>
        <v>0</v>
      </c>
      <c r="N38" s="173">
        <f t="shared" si="14"/>
        <v>1517.47</v>
      </c>
      <c r="O38" s="175">
        <f t="shared" si="0"/>
        <v>1.3179814849495486E-6</v>
      </c>
      <c r="P38" s="167">
        <f t="shared" si="1"/>
        <v>-1.9999999999527063E-3</v>
      </c>
    </row>
    <row r="39" spans="1:18" ht="26.4" x14ac:dyDescent="0.3">
      <c r="A39" s="7" t="s">
        <v>82</v>
      </c>
      <c r="B39" s="8" t="s">
        <v>83</v>
      </c>
      <c r="C39" s="5" t="s">
        <v>24</v>
      </c>
      <c r="D39" s="6">
        <v>9.6</v>
      </c>
      <c r="E39" s="168">
        <v>0</v>
      </c>
      <c r="F39" s="292">
        <f>+MEM_CAL_MED_02!K135</f>
        <v>9.6000000000000014</v>
      </c>
      <c r="G39" s="168">
        <f t="shared" si="6"/>
        <v>9.6000000000000014</v>
      </c>
      <c r="H39" s="275">
        <f t="shared" si="7"/>
        <v>0</v>
      </c>
      <c r="I39" s="6">
        <v>29.02</v>
      </c>
      <c r="J39" s="6">
        <f t="shared" si="8"/>
        <v>278.59199999999998</v>
      </c>
      <c r="K39" s="173">
        <f t="shared" si="2"/>
        <v>0</v>
      </c>
      <c r="L39" s="174">
        <f t="shared" si="12"/>
        <v>278.58999999999997</v>
      </c>
      <c r="M39" s="173">
        <f t="shared" si="13"/>
        <v>278.58999999999997</v>
      </c>
      <c r="N39" s="173">
        <f t="shared" si="14"/>
        <v>0</v>
      </c>
      <c r="O39" s="175">
        <f t="shared" si="0"/>
        <v>1</v>
      </c>
      <c r="P39" s="167">
        <f t="shared" si="1"/>
        <v>-278.59199999999998</v>
      </c>
    </row>
    <row r="40" spans="1:18" x14ac:dyDescent="0.3">
      <c r="A40" s="3" t="s">
        <v>84</v>
      </c>
      <c r="B40" s="4" t="s">
        <v>85</v>
      </c>
      <c r="C40" s="5"/>
      <c r="D40" s="6"/>
      <c r="E40" s="168"/>
      <c r="F40" s="290"/>
      <c r="G40" s="168"/>
      <c r="H40" s="275"/>
      <c r="I40" s="6"/>
      <c r="J40" s="170">
        <f>+SUM(J41:J45)</f>
        <v>1699.7704000000003</v>
      </c>
      <c r="K40" s="170">
        <f>+SUM(K41:K45)</f>
        <v>0</v>
      </c>
      <c r="L40" s="171">
        <f>+SUM(L41:L45)</f>
        <v>1699.77</v>
      </c>
      <c r="M40" s="170">
        <f>+SUM(M41:M45)</f>
        <v>1699.77</v>
      </c>
      <c r="N40" s="170">
        <f>+SUM(N41:N45)</f>
        <v>0</v>
      </c>
      <c r="O40" s="172">
        <f t="shared" si="0"/>
        <v>1</v>
      </c>
      <c r="P40" s="167">
        <f t="shared" si="1"/>
        <v>-1699.7704000000003</v>
      </c>
    </row>
    <row r="41" spans="1:18" x14ac:dyDescent="0.3">
      <c r="A41" s="7" t="s">
        <v>86</v>
      </c>
      <c r="B41" s="8" t="s">
        <v>87</v>
      </c>
      <c r="C41" s="5" t="s">
        <v>24</v>
      </c>
      <c r="D41" s="6">
        <v>12.92</v>
      </c>
      <c r="E41" s="168">
        <v>0</v>
      </c>
      <c r="F41" s="291">
        <f>+MEM_CAL_MED_02!K140</f>
        <v>12.92</v>
      </c>
      <c r="G41" s="168">
        <f t="shared" si="6"/>
        <v>12.92</v>
      </c>
      <c r="H41" s="275">
        <f t="shared" si="7"/>
        <v>0</v>
      </c>
      <c r="I41" s="6">
        <v>5.61</v>
      </c>
      <c r="J41" s="6">
        <f t="shared" si="8"/>
        <v>72.481200000000001</v>
      </c>
      <c r="K41" s="173">
        <f t="shared" si="2"/>
        <v>0</v>
      </c>
      <c r="L41" s="174">
        <f>ROUND(F41*I41,2)</f>
        <v>72.48</v>
      </c>
      <c r="M41" s="173">
        <f>ROUND(G41*I41,2)</f>
        <v>72.48</v>
      </c>
      <c r="N41" s="173">
        <f>ROUND(H41*I41,2)</f>
        <v>0</v>
      </c>
      <c r="O41" s="175">
        <f t="shared" si="0"/>
        <v>1</v>
      </c>
      <c r="P41" s="167">
        <f t="shared" si="1"/>
        <v>-72.481200000000001</v>
      </c>
    </row>
    <row r="42" spans="1:18" x14ac:dyDescent="0.3">
      <c r="A42" s="7" t="s">
        <v>88</v>
      </c>
      <c r="B42" s="8" t="s">
        <v>89</v>
      </c>
      <c r="C42" s="5" t="s">
        <v>24</v>
      </c>
      <c r="D42" s="6">
        <v>12.92</v>
      </c>
      <c r="E42" s="168">
        <v>0</v>
      </c>
      <c r="F42" s="291">
        <f>+MEM_CAL_MED_02!K143</f>
        <v>12.92</v>
      </c>
      <c r="G42" s="168">
        <f t="shared" si="6"/>
        <v>12.92</v>
      </c>
      <c r="H42" s="275">
        <f t="shared" si="7"/>
        <v>0</v>
      </c>
      <c r="I42" s="6">
        <v>3.75</v>
      </c>
      <c r="J42" s="6">
        <f t="shared" si="8"/>
        <v>48.45</v>
      </c>
      <c r="K42" s="173">
        <f t="shared" si="2"/>
        <v>0</v>
      </c>
      <c r="L42" s="174">
        <f>ROUND(F42*I42,2)</f>
        <v>48.45</v>
      </c>
      <c r="M42" s="173">
        <f>ROUND(G42*I42,2)</f>
        <v>48.45</v>
      </c>
      <c r="N42" s="173">
        <f>ROUND(H42*I42,2)</f>
        <v>0</v>
      </c>
      <c r="O42" s="175">
        <f t="shared" si="0"/>
        <v>1</v>
      </c>
      <c r="P42" s="167">
        <f t="shared" si="1"/>
        <v>-48.45</v>
      </c>
    </row>
    <row r="43" spans="1:18" ht="26.4" x14ac:dyDescent="0.3">
      <c r="A43" s="7" t="s">
        <v>90</v>
      </c>
      <c r="B43" s="8" t="s">
        <v>91</v>
      </c>
      <c r="C43" s="5" t="s">
        <v>24</v>
      </c>
      <c r="D43" s="6">
        <v>12.92</v>
      </c>
      <c r="E43" s="168">
        <v>0</v>
      </c>
      <c r="F43" s="291">
        <f>+MEM_CAL_MED_02!K146</f>
        <v>12.92</v>
      </c>
      <c r="G43" s="168">
        <f t="shared" si="6"/>
        <v>12.92</v>
      </c>
      <c r="H43" s="275">
        <f t="shared" si="7"/>
        <v>0</v>
      </c>
      <c r="I43" s="6">
        <v>85.26</v>
      </c>
      <c r="J43" s="6">
        <f t="shared" si="8"/>
        <v>1101.5592000000001</v>
      </c>
      <c r="K43" s="173">
        <f t="shared" si="2"/>
        <v>0</v>
      </c>
      <c r="L43" s="174">
        <f>ROUND(F43*I43,2)</f>
        <v>1101.56</v>
      </c>
      <c r="M43" s="173">
        <f>ROUND(G43*I43,2)</f>
        <v>1101.56</v>
      </c>
      <c r="N43" s="173">
        <f>ROUND(H43*I43,2)</f>
        <v>0</v>
      </c>
      <c r="O43" s="175">
        <f t="shared" si="0"/>
        <v>1</v>
      </c>
      <c r="P43" s="167">
        <f t="shared" si="1"/>
        <v>-1101.5592000000001</v>
      </c>
    </row>
    <row r="44" spans="1:18" ht="26.4" x14ac:dyDescent="0.3">
      <c r="A44" s="7" t="s">
        <v>92</v>
      </c>
      <c r="B44" s="8" t="s">
        <v>83</v>
      </c>
      <c r="C44" s="5" t="s">
        <v>24</v>
      </c>
      <c r="D44" s="6">
        <v>3.04</v>
      </c>
      <c r="E44" s="168">
        <v>0</v>
      </c>
      <c r="F44" s="291">
        <f>+MEM_CAL_MED_02!K149</f>
        <v>3.0400000000000005</v>
      </c>
      <c r="G44" s="168">
        <f t="shared" si="6"/>
        <v>3.0400000000000005</v>
      </c>
      <c r="H44" s="275">
        <f t="shared" si="7"/>
        <v>0</v>
      </c>
      <c r="I44" s="6">
        <v>29.02</v>
      </c>
      <c r="J44" s="6">
        <f t="shared" si="8"/>
        <v>88.220799999999997</v>
      </c>
      <c r="K44" s="173">
        <f t="shared" si="2"/>
        <v>0</v>
      </c>
      <c r="L44" s="174">
        <f>ROUND(F44*I44,2)</f>
        <v>88.22</v>
      </c>
      <c r="M44" s="173">
        <f>ROUND(G44*I44,2)</f>
        <v>88.22</v>
      </c>
      <c r="N44" s="173">
        <f>ROUND(H44*I44,2)</f>
        <v>0</v>
      </c>
      <c r="O44" s="175">
        <f t="shared" si="0"/>
        <v>1</v>
      </c>
      <c r="P44" s="167">
        <f t="shared" si="1"/>
        <v>-88.220799999999997</v>
      </c>
    </row>
    <row r="45" spans="1:18" ht="39.6" x14ac:dyDescent="0.3">
      <c r="A45" s="7" t="s">
        <v>93</v>
      </c>
      <c r="B45" s="8" t="s">
        <v>94</v>
      </c>
      <c r="C45" s="5" t="s">
        <v>24</v>
      </c>
      <c r="D45" s="6">
        <v>3.04</v>
      </c>
      <c r="E45" s="168">
        <v>0</v>
      </c>
      <c r="F45" s="291">
        <f>+MEM_CAL_MED_02!K152</f>
        <v>3.0400000000000005</v>
      </c>
      <c r="G45" s="168">
        <f t="shared" si="6"/>
        <v>3.0400000000000005</v>
      </c>
      <c r="H45" s="275">
        <f t="shared" si="7"/>
        <v>0</v>
      </c>
      <c r="I45" s="6">
        <v>127.98</v>
      </c>
      <c r="J45" s="6">
        <f t="shared" si="8"/>
        <v>389.05920000000003</v>
      </c>
      <c r="K45" s="173">
        <f t="shared" si="2"/>
        <v>0</v>
      </c>
      <c r="L45" s="174">
        <f>ROUND(F45*I45,2)</f>
        <v>389.06</v>
      </c>
      <c r="M45" s="173">
        <f>ROUND(G45*I45,2)</f>
        <v>389.06</v>
      </c>
      <c r="N45" s="173">
        <f>ROUND(H45*I45,2)</f>
        <v>0</v>
      </c>
      <c r="O45" s="175">
        <f t="shared" si="0"/>
        <v>1</v>
      </c>
      <c r="P45" s="167">
        <f t="shared" si="1"/>
        <v>-389.05920000000003</v>
      </c>
    </row>
    <row r="46" spans="1:18" x14ac:dyDescent="0.3">
      <c r="A46" s="3" t="s">
        <v>95</v>
      </c>
      <c r="B46" s="4" t="s">
        <v>96</v>
      </c>
      <c r="C46" s="5"/>
      <c r="D46" s="6"/>
      <c r="E46" s="168"/>
      <c r="F46" s="290"/>
      <c r="G46" s="168"/>
      <c r="H46" s="275"/>
      <c r="I46" s="6"/>
      <c r="J46" s="170">
        <f>+SUM(J47:J50)</f>
        <v>1235.3483000000001</v>
      </c>
      <c r="K46" s="170">
        <f>+SUM(K47:K50)</f>
        <v>0</v>
      </c>
      <c r="L46" s="171">
        <f>+SUM(L47:L50)</f>
        <v>1103.96</v>
      </c>
      <c r="M46" s="170">
        <f>+SUM(M47:M50)</f>
        <v>1103.96</v>
      </c>
      <c r="N46" s="170">
        <f>+SUM(N47:N50)</f>
        <v>131.39000000000001</v>
      </c>
      <c r="O46" s="172">
        <f t="shared" si="0"/>
        <v>0.89364133176044358</v>
      </c>
      <c r="P46" s="167">
        <f t="shared" si="1"/>
        <v>-1103.9583</v>
      </c>
    </row>
    <row r="47" spans="1:18" ht="26.4" x14ac:dyDescent="0.3">
      <c r="A47" s="7" t="s">
        <v>97</v>
      </c>
      <c r="B47" s="8" t="s">
        <v>98</v>
      </c>
      <c r="C47" s="5" t="s">
        <v>24</v>
      </c>
      <c r="D47" s="6">
        <v>2.8</v>
      </c>
      <c r="E47" s="168">
        <v>0</v>
      </c>
      <c r="F47" s="290"/>
      <c r="G47" s="168">
        <f t="shared" si="6"/>
        <v>0</v>
      </c>
      <c r="H47" s="275">
        <f t="shared" si="7"/>
        <v>2.8</v>
      </c>
      <c r="I47" s="6">
        <v>19.02</v>
      </c>
      <c r="J47" s="6">
        <f t="shared" si="8"/>
        <v>53.255999999999993</v>
      </c>
      <c r="K47" s="173">
        <f t="shared" si="2"/>
        <v>0</v>
      </c>
      <c r="L47" s="174">
        <f>ROUND(F47*I47,2)</f>
        <v>0</v>
      </c>
      <c r="M47" s="173">
        <f>ROUND(G47*I47,2)</f>
        <v>0</v>
      </c>
      <c r="N47" s="173">
        <f>ROUND(H47*I47,2)</f>
        <v>53.26</v>
      </c>
      <c r="O47" s="175">
        <f t="shared" si="0"/>
        <v>-7.5108907916510148E-5</v>
      </c>
      <c r="P47" s="167">
        <f t="shared" si="1"/>
        <v>4.0000000000048885E-3</v>
      </c>
    </row>
    <row r="48" spans="1:18" ht="26.4" x14ac:dyDescent="0.3">
      <c r="A48" s="7" t="s">
        <v>99</v>
      </c>
      <c r="B48" s="8" t="s">
        <v>100</v>
      </c>
      <c r="C48" s="5" t="s">
        <v>24</v>
      </c>
      <c r="D48" s="6">
        <v>4.7300000000000004</v>
      </c>
      <c r="E48" s="168">
        <v>0</v>
      </c>
      <c r="F48" s="290"/>
      <c r="G48" s="168">
        <f t="shared" si="6"/>
        <v>0</v>
      </c>
      <c r="H48" s="275">
        <f t="shared" si="7"/>
        <v>4.7300000000000004</v>
      </c>
      <c r="I48" s="6">
        <v>16.510000000000002</v>
      </c>
      <c r="J48" s="6">
        <f t="shared" si="8"/>
        <v>78.092300000000009</v>
      </c>
      <c r="K48" s="173">
        <f t="shared" si="2"/>
        <v>0</v>
      </c>
      <c r="L48" s="174">
        <f>ROUND(F48*I48,2)</f>
        <v>0</v>
      </c>
      <c r="M48" s="173">
        <f>ROUND(G48*I48,2)</f>
        <v>0</v>
      </c>
      <c r="N48" s="173">
        <f>ROUND(H48*I48,2)</f>
        <v>78.09</v>
      </c>
      <c r="O48" s="175">
        <f t="shared" si="0"/>
        <v>2.9452327566348302E-5</v>
      </c>
      <c r="P48" s="167">
        <f t="shared" si="1"/>
        <v>-2.3000000000052978E-3</v>
      </c>
      <c r="R48" s="150">
        <f>382*6</f>
        <v>2292</v>
      </c>
    </row>
    <row r="49" spans="1:16" x14ac:dyDescent="0.3">
      <c r="A49" s="7" t="s">
        <v>101</v>
      </c>
      <c r="B49" s="8" t="s">
        <v>102</v>
      </c>
      <c r="C49" s="5" t="s">
        <v>45</v>
      </c>
      <c r="D49" s="6">
        <v>32</v>
      </c>
      <c r="E49" s="168">
        <v>0</v>
      </c>
      <c r="F49" s="291">
        <f>+MEM_CAL_MED_02!K162</f>
        <v>31.998799999999999</v>
      </c>
      <c r="G49" s="168">
        <f t="shared" si="6"/>
        <v>31.998799999999999</v>
      </c>
      <c r="H49" s="275">
        <f t="shared" si="7"/>
        <v>1.200000000000756E-3</v>
      </c>
      <c r="I49" s="6">
        <v>14.39</v>
      </c>
      <c r="J49" s="6">
        <f t="shared" si="8"/>
        <v>460.48</v>
      </c>
      <c r="K49" s="173">
        <f t="shared" si="2"/>
        <v>0</v>
      </c>
      <c r="L49" s="174">
        <f>ROUND(F49*I49,2)</f>
        <v>460.46</v>
      </c>
      <c r="M49" s="173">
        <f>ROUND(G49*I49,2)</f>
        <v>460.46</v>
      </c>
      <c r="N49" s="173">
        <f>ROUND(H49*I49,2)</f>
        <v>0.02</v>
      </c>
      <c r="O49" s="175">
        <f t="shared" si="0"/>
        <v>0.99995656706045866</v>
      </c>
      <c r="P49" s="167">
        <f t="shared" si="1"/>
        <v>-460.46000000000004</v>
      </c>
    </row>
    <row r="50" spans="1:16" ht="39.6" x14ac:dyDescent="0.3">
      <c r="A50" s="7" t="s">
        <v>103</v>
      </c>
      <c r="B50" s="8" t="s">
        <v>104</v>
      </c>
      <c r="C50" s="5" t="s">
        <v>24</v>
      </c>
      <c r="D50" s="6">
        <v>32</v>
      </c>
      <c r="E50" s="168">
        <v>0</v>
      </c>
      <c r="F50" s="291">
        <f>+MEM_CAL_MED_02!K169</f>
        <v>31.998799999999999</v>
      </c>
      <c r="G50" s="168">
        <f t="shared" si="6"/>
        <v>31.998799999999999</v>
      </c>
      <c r="H50" s="275">
        <f t="shared" si="7"/>
        <v>1.200000000000756E-3</v>
      </c>
      <c r="I50" s="6">
        <v>20.11</v>
      </c>
      <c r="J50" s="6">
        <f t="shared" si="8"/>
        <v>643.52</v>
      </c>
      <c r="K50" s="173">
        <f t="shared" si="2"/>
        <v>0</v>
      </c>
      <c r="L50" s="174">
        <f>ROUND(F50*I50,2)</f>
        <v>643.5</v>
      </c>
      <c r="M50" s="173">
        <f>ROUND(G50*I50,2)</f>
        <v>643.5</v>
      </c>
      <c r="N50" s="173">
        <f>ROUND(H50*I50,2)</f>
        <v>0.02</v>
      </c>
      <c r="O50" s="175">
        <f t="shared" si="0"/>
        <v>0.99996892093485823</v>
      </c>
      <c r="P50" s="167">
        <f t="shared" si="1"/>
        <v>-643.5</v>
      </c>
    </row>
    <row r="51" spans="1:16" x14ac:dyDescent="0.3">
      <c r="A51" s="3" t="s">
        <v>105</v>
      </c>
      <c r="B51" s="4" t="s">
        <v>106</v>
      </c>
      <c r="C51" s="5"/>
      <c r="D51" s="6"/>
      <c r="E51" s="168">
        <v>0</v>
      </c>
      <c r="F51" s="290"/>
      <c r="G51" s="168">
        <f t="shared" si="6"/>
        <v>0</v>
      </c>
      <c r="H51" s="275">
        <f t="shared" si="7"/>
        <v>0</v>
      </c>
      <c r="I51" s="6"/>
      <c r="J51" s="170">
        <f>+SUM(J52:J56)</f>
        <v>13810.070199999998</v>
      </c>
      <c r="K51" s="170">
        <f>+SUM(K52:K56)</f>
        <v>0</v>
      </c>
      <c r="L51" s="171">
        <f>+SUM(L52:L56)</f>
        <v>0</v>
      </c>
      <c r="M51" s="170">
        <f>+SUM(M52:M56)</f>
        <v>0</v>
      </c>
      <c r="N51" s="170">
        <f>+SUM(N52:N56)</f>
        <v>13810.07</v>
      </c>
      <c r="O51" s="172">
        <f t="shared" si="0"/>
        <v>1.4482185561881522E-8</v>
      </c>
      <c r="P51" s="167">
        <f t="shared" si="1"/>
        <v>-1.9999999858555384E-4</v>
      </c>
    </row>
    <row r="52" spans="1:16" x14ac:dyDescent="0.3">
      <c r="A52" s="7" t="s">
        <v>107</v>
      </c>
      <c r="B52" s="8" t="s">
        <v>108</v>
      </c>
      <c r="C52" s="5" t="s">
        <v>109</v>
      </c>
      <c r="D52" s="6">
        <v>27.42</v>
      </c>
      <c r="E52" s="168">
        <v>0</v>
      </c>
      <c r="F52" s="290"/>
      <c r="G52" s="168">
        <f t="shared" si="6"/>
        <v>0</v>
      </c>
      <c r="H52" s="275">
        <f t="shared" si="7"/>
        <v>27.42</v>
      </c>
      <c r="I52" s="6">
        <v>30.62</v>
      </c>
      <c r="J52" s="6">
        <f t="shared" si="8"/>
        <v>839.60040000000004</v>
      </c>
      <c r="K52" s="173">
        <f t="shared" si="2"/>
        <v>0</v>
      </c>
      <c r="L52" s="174">
        <f>ROUND(F52*I52,2)</f>
        <v>0</v>
      </c>
      <c r="M52" s="173">
        <f>ROUND(G52*I52,2)</f>
        <v>0</v>
      </c>
      <c r="N52" s="173">
        <f>ROUND(H52*I52,2)</f>
        <v>839.6</v>
      </c>
      <c r="O52" s="175">
        <f t="shared" si="0"/>
        <v>4.7641711464763148E-7</v>
      </c>
      <c r="P52" s="167">
        <f t="shared" si="1"/>
        <v>-4.0000000001327862E-4</v>
      </c>
    </row>
    <row r="53" spans="1:16" ht="25.95" customHeight="1" x14ac:dyDescent="0.3">
      <c r="A53" s="7" t="s">
        <v>110</v>
      </c>
      <c r="B53" s="8" t="s">
        <v>111</v>
      </c>
      <c r="C53" s="5" t="s">
        <v>109</v>
      </c>
      <c r="D53" s="6">
        <v>18.7</v>
      </c>
      <c r="E53" s="168">
        <v>0</v>
      </c>
      <c r="F53" s="290"/>
      <c r="G53" s="168">
        <f t="shared" si="6"/>
        <v>0</v>
      </c>
      <c r="H53" s="275">
        <f t="shared" si="7"/>
        <v>18.7</v>
      </c>
      <c r="I53" s="6">
        <v>97.64</v>
      </c>
      <c r="J53" s="6">
        <f t="shared" si="8"/>
        <v>1825.8679999999999</v>
      </c>
      <c r="K53" s="173">
        <f t="shared" si="2"/>
        <v>0</v>
      </c>
      <c r="L53" s="174">
        <f>ROUND(F53*I53,2)</f>
        <v>0</v>
      </c>
      <c r="M53" s="173">
        <f>ROUND(G53*I53,2)</f>
        <v>0</v>
      </c>
      <c r="N53" s="173">
        <f>ROUND(H53*I53,2)</f>
        <v>1825.87</v>
      </c>
      <c r="O53" s="175">
        <f t="shared" si="0"/>
        <v>-1.0953694351556464E-6</v>
      </c>
      <c r="P53" s="167">
        <f t="shared" si="1"/>
        <v>1.9999999999527063E-3</v>
      </c>
    </row>
    <row r="54" spans="1:16" ht="26.4" x14ac:dyDescent="0.3">
      <c r="A54" s="7" t="s">
        <v>112</v>
      </c>
      <c r="B54" s="8" t="s">
        <v>113</v>
      </c>
      <c r="C54" s="5" t="s">
        <v>75</v>
      </c>
      <c r="D54" s="6">
        <v>30</v>
      </c>
      <c r="E54" s="168">
        <v>0</v>
      </c>
      <c r="F54" s="290"/>
      <c r="G54" s="168">
        <f t="shared" si="6"/>
        <v>0</v>
      </c>
      <c r="H54" s="275">
        <f t="shared" si="7"/>
        <v>30</v>
      </c>
      <c r="I54" s="6">
        <v>24.32</v>
      </c>
      <c r="J54" s="6">
        <f t="shared" si="8"/>
        <v>729.6</v>
      </c>
      <c r="K54" s="173">
        <f t="shared" si="2"/>
        <v>0</v>
      </c>
      <c r="L54" s="174">
        <f>ROUND(F54*I54,2)</f>
        <v>0</v>
      </c>
      <c r="M54" s="173">
        <f>ROUND(G54*I54,2)</f>
        <v>0</v>
      </c>
      <c r="N54" s="173">
        <f>ROUND(H54*I54,2)</f>
        <v>729.6</v>
      </c>
      <c r="O54" s="175">
        <f t="shared" si="0"/>
        <v>0</v>
      </c>
      <c r="P54" s="167">
        <f t="shared" si="1"/>
        <v>0</v>
      </c>
    </row>
    <row r="55" spans="1:16" x14ac:dyDescent="0.3">
      <c r="A55" s="7" t="s">
        <v>114</v>
      </c>
      <c r="B55" s="8" t="s">
        <v>115</v>
      </c>
      <c r="C55" s="5" t="s">
        <v>24</v>
      </c>
      <c r="D55" s="6">
        <v>2.96</v>
      </c>
      <c r="E55" s="168">
        <v>0</v>
      </c>
      <c r="F55" s="290"/>
      <c r="G55" s="168">
        <f t="shared" si="6"/>
        <v>0</v>
      </c>
      <c r="H55" s="275">
        <f t="shared" si="7"/>
        <v>2.96</v>
      </c>
      <c r="I55" s="6">
        <v>168</v>
      </c>
      <c r="J55" s="6">
        <f t="shared" si="8"/>
        <v>497.28</v>
      </c>
      <c r="K55" s="173">
        <f t="shared" si="2"/>
        <v>0</v>
      </c>
      <c r="L55" s="174">
        <f>ROUND(F55*I55,2)</f>
        <v>0</v>
      </c>
      <c r="M55" s="173">
        <f>ROUND(G55*I55,2)</f>
        <v>0</v>
      </c>
      <c r="N55" s="173">
        <f>ROUND(H55*I55,2)</f>
        <v>497.28</v>
      </c>
      <c r="O55" s="175">
        <f t="shared" si="0"/>
        <v>0</v>
      </c>
      <c r="P55" s="167">
        <f t="shared" si="1"/>
        <v>0</v>
      </c>
    </row>
    <row r="56" spans="1:16" x14ac:dyDescent="0.3">
      <c r="A56" s="7" t="s">
        <v>116</v>
      </c>
      <c r="B56" s="8" t="s">
        <v>117</v>
      </c>
      <c r="C56" s="5" t="s">
        <v>24</v>
      </c>
      <c r="D56" s="6">
        <v>9.17</v>
      </c>
      <c r="E56" s="168">
        <v>0</v>
      </c>
      <c r="F56" s="290"/>
      <c r="G56" s="168">
        <f t="shared" si="6"/>
        <v>0</v>
      </c>
      <c r="H56" s="275">
        <f t="shared" si="7"/>
        <v>9.17</v>
      </c>
      <c r="I56" s="6">
        <v>1081.54</v>
      </c>
      <c r="J56" s="6">
        <f t="shared" si="8"/>
        <v>9917.7217999999993</v>
      </c>
      <c r="K56" s="173">
        <f t="shared" si="2"/>
        <v>0</v>
      </c>
      <c r="L56" s="174">
        <f>ROUND(F56*I56,2)</f>
        <v>0</v>
      </c>
      <c r="M56" s="173">
        <f>ROUND(G56*I56,2)</f>
        <v>0</v>
      </c>
      <c r="N56" s="173">
        <f>ROUND(H56*I56,2)</f>
        <v>9917.7199999999993</v>
      </c>
      <c r="O56" s="175">
        <f t="shared" si="0"/>
        <v>1.8149329417127547E-7</v>
      </c>
      <c r="P56" s="167">
        <f t="shared" si="1"/>
        <v>-1.8000000000029104E-3</v>
      </c>
    </row>
    <row r="57" spans="1:16" ht="26.4" x14ac:dyDescent="0.3">
      <c r="A57" s="3">
        <v>3</v>
      </c>
      <c r="B57" s="4" t="s">
        <v>118</v>
      </c>
      <c r="C57" s="5"/>
      <c r="D57" s="6"/>
      <c r="E57" s="168"/>
      <c r="F57" s="290"/>
      <c r="G57" s="168"/>
      <c r="H57" s="275"/>
      <c r="I57" s="6"/>
      <c r="J57" s="170">
        <f>+J58+J61+J76+J83+J88</f>
        <v>23599.403999999999</v>
      </c>
      <c r="K57" s="170">
        <f>+K58+K61+K76+K83+K88</f>
        <v>6823.33</v>
      </c>
      <c r="L57" s="171">
        <f>+L58+L61+L76+L83+L88</f>
        <v>6187.82</v>
      </c>
      <c r="M57" s="170">
        <f>+M58+M61+M76+M83+M88</f>
        <v>13011.17</v>
      </c>
      <c r="N57" s="170">
        <f>+N58+N61+N76+N83+N88</f>
        <v>10588.220000000001</v>
      </c>
      <c r="O57" s="172">
        <f t="shared" si="0"/>
        <v>0.55133527948417671</v>
      </c>
      <c r="P57" s="167">
        <f t="shared" si="1"/>
        <v>-13011.183999999997</v>
      </c>
    </row>
    <row r="58" spans="1:16" x14ac:dyDescent="0.3">
      <c r="A58" s="3" t="s">
        <v>119</v>
      </c>
      <c r="B58" s="4" t="s">
        <v>42</v>
      </c>
      <c r="C58" s="5"/>
      <c r="D58" s="6"/>
      <c r="E58" s="168"/>
      <c r="F58" s="290"/>
      <c r="G58" s="168"/>
      <c r="H58" s="275"/>
      <c r="I58" s="6"/>
      <c r="J58" s="170">
        <f>+SUM(J59:J60)</f>
        <v>112.69370000000001</v>
      </c>
      <c r="K58" s="170">
        <f>+SUM(K59:K60)</f>
        <v>72.989999999999995</v>
      </c>
      <c r="L58" s="171">
        <f>+SUM(L59:L60)</f>
        <v>39.700000000000003</v>
      </c>
      <c r="M58" s="170">
        <f>+SUM(M59:M60)</f>
        <v>112.69</v>
      </c>
      <c r="N58" s="170">
        <f>+SUM(N59:N60)</f>
        <v>0</v>
      </c>
      <c r="O58" s="172">
        <f t="shared" si="0"/>
        <v>1</v>
      </c>
      <c r="P58" s="167">
        <f t="shared" si="1"/>
        <v>-112.69370000000001</v>
      </c>
    </row>
    <row r="59" spans="1:16" x14ac:dyDescent="0.3">
      <c r="A59" s="7" t="s">
        <v>120</v>
      </c>
      <c r="B59" s="8" t="s">
        <v>47</v>
      </c>
      <c r="C59" s="5" t="s">
        <v>24</v>
      </c>
      <c r="D59" s="6">
        <v>8.09</v>
      </c>
      <c r="E59" s="168">
        <v>5.24</v>
      </c>
      <c r="F59" s="292">
        <v>2.85</v>
      </c>
      <c r="G59" s="168">
        <f t="shared" si="6"/>
        <v>8.09</v>
      </c>
      <c r="H59" s="275">
        <f t="shared" si="7"/>
        <v>0</v>
      </c>
      <c r="I59" s="6">
        <v>2.67</v>
      </c>
      <c r="J59" s="6">
        <f t="shared" si="8"/>
        <v>21.600300000000001</v>
      </c>
      <c r="K59" s="173">
        <f t="shared" si="2"/>
        <v>13.99</v>
      </c>
      <c r="L59" s="174">
        <f>ROUND(F59*I59,2)</f>
        <v>7.61</v>
      </c>
      <c r="M59" s="173">
        <f>ROUND(G59*I59,2)</f>
        <v>21.6</v>
      </c>
      <c r="N59" s="173">
        <f>ROUND(H59*I59,2)</f>
        <v>0</v>
      </c>
      <c r="O59" s="175">
        <f t="shared" si="0"/>
        <v>1</v>
      </c>
      <c r="P59" s="167">
        <f t="shared" si="1"/>
        <v>-21.600300000000001</v>
      </c>
    </row>
    <row r="60" spans="1:16" ht="26.4" x14ac:dyDescent="0.3">
      <c r="A60" s="7" t="s">
        <v>121</v>
      </c>
      <c r="B60" s="8" t="s">
        <v>49</v>
      </c>
      <c r="C60" s="5" t="s">
        <v>24</v>
      </c>
      <c r="D60" s="6">
        <v>8.09</v>
      </c>
      <c r="E60" s="168">
        <v>5.24</v>
      </c>
      <c r="F60" s="292">
        <v>2.85</v>
      </c>
      <c r="G60" s="168">
        <f t="shared" si="6"/>
        <v>8.09</v>
      </c>
      <c r="H60" s="275">
        <f t="shared" si="7"/>
        <v>0</v>
      </c>
      <c r="I60" s="6">
        <v>11.26</v>
      </c>
      <c r="J60" s="6">
        <f t="shared" si="8"/>
        <v>91.093400000000003</v>
      </c>
      <c r="K60" s="173">
        <f t="shared" si="2"/>
        <v>59</v>
      </c>
      <c r="L60" s="174">
        <f>ROUND(F60*I60,2)</f>
        <v>32.090000000000003</v>
      </c>
      <c r="M60" s="173">
        <f>ROUND(G60*I60,2)</f>
        <v>91.09</v>
      </c>
      <c r="N60" s="173">
        <f>ROUND(H60*I60,2)</f>
        <v>0</v>
      </c>
      <c r="O60" s="175">
        <f t="shared" si="0"/>
        <v>1</v>
      </c>
      <c r="P60" s="167">
        <f t="shared" si="1"/>
        <v>-91.093400000000003</v>
      </c>
    </row>
    <row r="61" spans="1:16" x14ac:dyDescent="0.3">
      <c r="A61" s="3" t="s">
        <v>122</v>
      </c>
      <c r="B61" s="4" t="s">
        <v>123</v>
      </c>
      <c r="C61" s="5"/>
      <c r="D61" s="6"/>
      <c r="E61" s="168">
        <v>0</v>
      </c>
      <c r="F61" s="290"/>
      <c r="G61" s="168">
        <f t="shared" si="6"/>
        <v>0</v>
      </c>
      <c r="H61" s="275">
        <f t="shared" si="7"/>
        <v>0</v>
      </c>
      <c r="I61" s="6"/>
      <c r="J61" s="170">
        <f>+SUM(J62:J75)</f>
        <v>13244.475700000001</v>
      </c>
      <c r="K61" s="170">
        <f>+SUM(K62:K75)</f>
        <v>6750.34</v>
      </c>
      <c r="L61" s="171">
        <f>+SUM(L62:L75)</f>
        <v>4695.71</v>
      </c>
      <c r="M61" s="170">
        <f>+SUM(M62:M75)</f>
        <v>11446.07</v>
      </c>
      <c r="N61" s="170">
        <f>+SUM(N62:N75)-0.01</f>
        <v>1798.42</v>
      </c>
      <c r="O61" s="172">
        <f t="shared" si="0"/>
        <v>0.86421357547584909</v>
      </c>
      <c r="P61" s="167">
        <f t="shared" si="1"/>
        <v>-11446.055700000001</v>
      </c>
    </row>
    <row r="62" spans="1:16" ht="26.4" x14ac:dyDescent="0.3">
      <c r="A62" s="7" t="s">
        <v>124</v>
      </c>
      <c r="B62" s="8" t="s">
        <v>125</v>
      </c>
      <c r="C62" s="5" t="s">
        <v>54</v>
      </c>
      <c r="D62" s="6">
        <v>7.33</v>
      </c>
      <c r="E62" s="168">
        <v>1.6075000000000002</v>
      </c>
      <c r="F62" s="292">
        <v>5.7225000000000001</v>
      </c>
      <c r="G62" s="168">
        <f t="shared" si="6"/>
        <v>7.33</v>
      </c>
      <c r="H62" s="275">
        <f t="shared" si="7"/>
        <v>0</v>
      </c>
      <c r="I62" s="6">
        <v>75.03</v>
      </c>
      <c r="J62" s="6">
        <f t="shared" si="8"/>
        <v>549.96990000000005</v>
      </c>
      <c r="K62" s="173">
        <f t="shared" si="2"/>
        <v>120.61</v>
      </c>
      <c r="L62" s="174">
        <f t="shared" ref="L62:L75" si="15">ROUND(F62*I62,2)</f>
        <v>429.36</v>
      </c>
      <c r="M62" s="173">
        <f t="shared" ref="M62:M75" si="16">ROUND(G62*I62,2)</f>
        <v>549.97</v>
      </c>
      <c r="N62" s="173">
        <f t="shared" ref="N62:N75" si="17">ROUND(H62*I62,2)</f>
        <v>0</v>
      </c>
      <c r="O62" s="175">
        <f t="shared" si="0"/>
        <v>1</v>
      </c>
      <c r="P62" s="167">
        <f t="shared" si="1"/>
        <v>-549.96990000000005</v>
      </c>
    </row>
    <row r="63" spans="1:16" x14ac:dyDescent="0.3">
      <c r="A63" s="7" t="s">
        <v>126</v>
      </c>
      <c r="B63" s="8" t="s">
        <v>56</v>
      </c>
      <c r="C63" s="5" t="s">
        <v>54</v>
      </c>
      <c r="D63" s="6">
        <v>9.58</v>
      </c>
      <c r="E63" s="168">
        <v>2.0897500000000004</v>
      </c>
      <c r="F63" s="292">
        <v>7.4902499999999996</v>
      </c>
      <c r="G63" s="168">
        <f t="shared" si="6"/>
        <v>9.58</v>
      </c>
      <c r="H63" s="275">
        <f t="shared" si="7"/>
        <v>0</v>
      </c>
      <c r="I63" s="6">
        <v>11.25</v>
      </c>
      <c r="J63" s="6">
        <f t="shared" si="8"/>
        <v>107.77500000000001</v>
      </c>
      <c r="K63" s="173">
        <f t="shared" si="2"/>
        <v>23.51</v>
      </c>
      <c r="L63" s="174">
        <f t="shared" si="15"/>
        <v>84.27</v>
      </c>
      <c r="M63" s="173">
        <f t="shared" si="16"/>
        <v>107.78</v>
      </c>
      <c r="N63" s="173">
        <f t="shared" si="17"/>
        <v>0</v>
      </c>
      <c r="O63" s="175">
        <f t="shared" si="0"/>
        <v>1</v>
      </c>
      <c r="P63" s="167">
        <f t="shared" si="1"/>
        <v>-107.77500000000001</v>
      </c>
    </row>
    <row r="64" spans="1:16" ht="26.4" x14ac:dyDescent="0.3">
      <c r="A64" s="7" t="s">
        <v>127</v>
      </c>
      <c r="B64" s="8" t="s">
        <v>58</v>
      </c>
      <c r="C64" s="5" t="s">
        <v>59</v>
      </c>
      <c r="D64" s="6">
        <v>215.57</v>
      </c>
      <c r="E64" s="168">
        <v>47.109375000000014</v>
      </c>
      <c r="F64" s="292">
        <v>168.46062499999999</v>
      </c>
      <c r="G64" s="168">
        <f t="shared" si="6"/>
        <v>215.57</v>
      </c>
      <c r="H64" s="275">
        <f t="shared" si="7"/>
        <v>0</v>
      </c>
      <c r="I64" s="6">
        <v>1.68</v>
      </c>
      <c r="J64" s="6">
        <f t="shared" si="8"/>
        <v>362.1576</v>
      </c>
      <c r="K64" s="173">
        <f t="shared" si="2"/>
        <v>79.14</v>
      </c>
      <c r="L64" s="174">
        <f t="shared" si="15"/>
        <v>283.01</v>
      </c>
      <c r="M64" s="173">
        <f t="shared" si="16"/>
        <v>362.16</v>
      </c>
      <c r="N64" s="173">
        <f t="shared" si="17"/>
        <v>0</v>
      </c>
      <c r="O64" s="175">
        <f t="shared" si="0"/>
        <v>1</v>
      </c>
      <c r="P64" s="167">
        <f t="shared" si="1"/>
        <v>-362.1576</v>
      </c>
    </row>
    <row r="65" spans="1:16" x14ac:dyDescent="0.3">
      <c r="A65" s="7" t="s">
        <v>128</v>
      </c>
      <c r="B65" s="8" t="s">
        <v>61</v>
      </c>
      <c r="C65" s="5" t="s">
        <v>24</v>
      </c>
      <c r="D65" s="6">
        <v>2.09</v>
      </c>
      <c r="E65" s="168">
        <v>2.09</v>
      </c>
      <c r="F65" s="290"/>
      <c r="G65" s="168">
        <f t="shared" si="6"/>
        <v>2.09</v>
      </c>
      <c r="H65" s="275">
        <f t="shared" si="7"/>
        <v>0</v>
      </c>
      <c r="I65" s="6">
        <v>28.14</v>
      </c>
      <c r="J65" s="6">
        <f t="shared" si="8"/>
        <v>58.812599999999996</v>
      </c>
      <c r="K65" s="173">
        <f t="shared" si="2"/>
        <v>58.81</v>
      </c>
      <c r="L65" s="174">
        <f t="shared" si="15"/>
        <v>0</v>
      </c>
      <c r="M65" s="173">
        <f t="shared" si="16"/>
        <v>58.81</v>
      </c>
      <c r="N65" s="173">
        <f t="shared" si="17"/>
        <v>0</v>
      </c>
      <c r="O65" s="175">
        <f t="shared" si="0"/>
        <v>1</v>
      </c>
      <c r="P65" s="167">
        <f t="shared" si="1"/>
        <v>-58.812599999999996</v>
      </c>
    </row>
    <row r="66" spans="1:16" ht="26.4" x14ac:dyDescent="0.3">
      <c r="A66" s="7" t="s">
        <v>129</v>
      </c>
      <c r="B66" s="8" t="s">
        <v>63</v>
      </c>
      <c r="C66" s="5" t="s">
        <v>24</v>
      </c>
      <c r="D66" s="6">
        <v>2.09</v>
      </c>
      <c r="E66" s="168">
        <v>2.09</v>
      </c>
      <c r="F66" s="290"/>
      <c r="G66" s="168">
        <f t="shared" si="6"/>
        <v>2.09</v>
      </c>
      <c r="H66" s="275">
        <f t="shared" si="7"/>
        <v>0</v>
      </c>
      <c r="I66" s="6">
        <v>35.090000000000003</v>
      </c>
      <c r="J66" s="6">
        <f t="shared" si="8"/>
        <v>73.338099999999997</v>
      </c>
      <c r="K66" s="173">
        <f t="shared" si="2"/>
        <v>73.34</v>
      </c>
      <c r="L66" s="174">
        <f t="shared" si="15"/>
        <v>0</v>
      </c>
      <c r="M66" s="173">
        <f t="shared" si="16"/>
        <v>73.34</v>
      </c>
      <c r="N66" s="173">
        <f t="shared" si="17"/>
        <v>0</v>
      </c>
      <c r="O66" s="175">
        <f t="shared" si="0"/>
        <v>1</v>
      </c>
      <c r="P66" s="167">
        <f t="shared" si="1"/>
        <v>-73.338099999999997</v>
      </c>
    </row>
    <row r="67" spans="1:16" ht="26.4" x14ac:dyDescent="0.3">
      <c r="A67" s="7" t="s">
        <v>130</v>
      </c>
      <c r="B67" s="8" t="s">
        <v>72</v>
      </c>
      <c r="C67" s="5" t="s">
        <v>70</v>
      </c>
      <c r="D67" s="6">
        <v>39.700000000000003</v>
      </c>
      <c r="E67" s="168">
        <v>7.4292400000000001</v>
      </c>
      <c r="F67" s="291">
        <v>32.270000000000003</v>
      </c>
      <c r="G67" s="168">
        <f t="shared" si="6"/>
        <v>39.699240000000003</v>
      </c>
      <c r="H67" s="275">
        <f t="shared" si="7"/>
        <v>7.5999999999964984E-4</v>
      </c>
      <c r="I67" s="6">
        <v>16.2</v>
      </c>
      <c r="J67" s="6">
        <f t="shared" si="8"/>
        <v>643.14</v>
      </c>
      <c r="K67" s="173">
        <f t="shared" si="2"/>
        <v>120.35</v>
      </c>
      <c r="L67" s="174">
        <f t="shared" si="15"/>
        <v>522.77</v>
      </c>
      <c r="M67" s="173">
        <f t="shared" si="16"/>
        <v>643.13</v>
      </c>
      <c r="N67" s="173">
        <f t="shared" si="17"/>
        <v>0.01</v>
      </c>
      <c r="O67" s="175">
        <f t="shared" si="0"/>
        <v>0.99998445128587865</v>
      </c>
      <c r="P67" s="167">
        <f t="shared" si="1"/>
        <v>-643.13</v>
      </c>
    </row>
    <row r="68" spans="1:16" ht="26.4" x14ac:dyDescent="0.3">
      <c r="A68" s="7" t="s">
        <v>131</v>
      </c>
      <c r="B68" s="8" t="s">
        <v>69</v>
      </c>
      <c r="C68" s="5" t="s">
        <v>70</v>
      </c>
      <c r="D68" s="6">
        <v>94.6</v>
      </c>
      <c r="E68" s="168">
        <v>40.54587448680352</v>
      </c>
      <c r="F68" s="291">
        <f>+MEM_CAL_MED_02!K235</f>
        <v>45.328119648093853</v>
      </c>
      <c r="G68" s="168">
        <f t="shared" si="6"/>
        <v>85.873994134897373</v>
      </c>
      <c r="H68" s="275">
        <f t="shared" si="7"/>
        <v>8.7260058651026213</v>
      </c>
      <c r="I68" s="6">
        <v>17.16</v>
      </c>
      <c r="J68" s="6">
        <f t="shared" si="8"/>
        <v>1623.336</v>
      </c>
      <c r="K68" s="173">
        <f t="shared" si="2"/>
        <v>695.77</v>
      </c>
      <c r="L68" s="174">
        <f t="shared" si="15"/>
        <v>777.83</v>
      </c>
      <c r="M68" s="173">
        <f t="shared" si="16"/>
        <v>1473.6</v>
      </c>
      <c r="N68" s="173">
        <f t="shared" si="17"/>
        <v>149.74</v>
      </c>
      <c r="O68" s="175">
        <f t="shared" si="0"/>
        <v>0.9077578517324818</v>
      </c>
      <c r="P68" s="167">
        <f t="shared" si="1"/>
        <v>-1473.596</v>
      </c>
    </row>
    <row r="69" spans="1:16" ht="42.6" customHeight="1" x14ac:dyDescent="0.3">
      <c r="A69" s="7" t="s">
        <v>132</v>
      </c>
      <c r="B69" s="8" t="s">
        <v>65</v>
      </c>
      <c r="C69" s="5" t="s">
        <v>24</v>
      </c>
      <c r="D69" s="6">
        <v>6.12</v>
      </c>
      <c r="E69" s="168">
        <v>0</v>
      </c>
      <c r="F69" s="290"/>
      <c r="G69" s="168">
        <f t="shared" si="6"/>
        <v>0</v>
      </c>
      <c r="H69" s="275">
        <f t="shared" si="7"/>
        <v>6.12</v>
      </c>
      <c r="I69" s="6">
        <v>116.19</v>
      </c>
      <c r="J69" s="6">
        <f t="shared" si="8"/>
        <v>711.08280000000002</v>
      </c>
      <c r="K69" s="173">
        <f t="shared" si="2"/>
        <v>0</v>
      </c>
      <c r="L69" s="174">
        <f t="shared" si="15"/>
        <v>0</v>
      </c>
      <c r="M69" s="173">
        <f t="shared" si="16"/>
        <v>0</v>
      </c>
      <c r="N69" s="173">
        <f t="shared" si="17"/>
        <v>711.08</v>
      </c>
      <c r="O69" s="175">
        <f t="shared" si="0"/>
        <v>3.9376567679827446E-6</v>
      </c>
      <c r="P69" s="167">
        <f t="shared" si="1"/>
        <v>-2.7999999999792635E-3</v>
      </c>
    </row>
    <row r="70" spans="1:16" x14ac:dyDescent="0.3">
      <c r="A70" s="7" t="s">
        <v>133</v>
      </c>
      <c r="B70" s="8" t="s">
        <v>67</v>
      </c>
      <c r="C70" s="5" t="s">
        <v>24</v>
      </c>
      <c r="D70" s="6">
        <v>23.19</v>
      </c>
      <c r="E70" s="168">
        <v>16.832000000000001</v>
      </c>
      <c r="F70" s="291">
        <f>+MEM_CAL_MED_02!K244</f>
        <v>5.898600000000001</v>
      </c>
      <c r="G70" s="168">
        <f t="shared" si="6"/>
        <v>22.730600000000003</v>
      </c>
      <c r="H70" s="275">
        <f t="shared" si="7"/>
        <v>0.4593999999999987</v>
      </c>
      <c r="I70" s="6">
        <v>272.88</v>
      </c>
      <c r="J70" s="6">
        <f t="shared" si="8"/>
        <v>6328.0871999999999</v>
      </c>
      <c r="K70" s="173">
        <f t="shared" si="2"/>
        <v>4593.12</v>
      </c>
      <c r="L70" s="174">
        <f t="shared" si="15"/>
        <v>1609.61</v>
      </c>
      <c r="M70" s="173">
        <f t="shared" si="16"/>
        <v>6202.73</v>
      </c>
      <c r="N70" s="173">
        <f t="shared" si="17"/>
        <v>125.36</v>
      </c>
      <c r="O70" s="175">
        <f t="shared" si="0"/>
        <v>0.98018990635906533</v>
      </c>
      <c r="P70" s="167">
        <f t="shared" si="1"/>
        <v>-6202.7272000000003</v>
      </c>
    </row>
    <row r="71" spans="1:16" ht="26.4" x14ac:dyDescent="0.3">
      <c r="A71" s="7" t="s">
        <v>134</v>
      </c>
      <c r="B71" s="8" t="s">
        <v>77</v>
      </c>
      <c r="C71" s="5" t="s">
        <v>54</v>
      </c>
      <c r="D71" s="6">
        <v>2.11</v>
      </c>
      <c r="E71" s="168">
        <v>1.528</v>
      </c>
      <c r="F71" s="291">
        <f>+MEM_CAL_MED_02!K251</f>
        <v>0.49699999999999994</v>
      </c>
      <c r="G71" s="168">
        <f t="shared" si="6"/>
        <v>2.0249999999999999</v>
      </c>
      <c r="H71" s="275">
        <f t="shared" si="7"/>
        <v>8.4999999999999964E-2</v>
      </c>
      <c r="I71" s="6">
        <v>628.20000000000005</v>
      </c>
      <c r="J71" s="6">
        <f t="shared" si="8"/>
        <v>1325.502</v>
      </c>
      <c r="K71" s="173">
        <f t="shared" si="2"/>
        <v>959.89</v>
      </c>
      <c r="L71" s="174">
        <f t="shared" si="15"/>
        <v>312.22000000000003</v>
      </c>
      <c r="M71" s="173">
        <f t="shared" si="16"/>
        <v>1272.1099999999999</v>
      </c>
      <c r="N71" s="173">
        <f t="shared" si="17"/>
        <v>53.4</v>
      </c>
      <c r="O71" s="175">
        <f t="shared" ref="O71:O134" si="18">1-(N71/J71)</f>
        <v>0.95971337651697242</v>
      </c>
      <c r="P71" s="167">
        <f t="shared" ref="P71:P134" si="19">+N71-J71</f>
        <v>-1272.1019999999999</v>
      </c>
    </row>
    <row r="72" spans="1:16" ht="26.4" x14ac:dyDescent="0.3">
      <c r="A72" s="7" t="s">
        <v>135</v>
      </c>
      <c r="B72" s="8" t="s">
        <v>74</v>
      </c>
      <c r="C72" s="5" t="s">
        <v>75</v>
      </c>
      <c r="D72" s="6">
        <v>6</v>
      </c>
      <c r="E72" s="168">
        <v>0</v>
      </c>
      <c r="F72" s="291">
        <f>+MEM_CAL_MED_02!K254</f>
        <v>6</v>
      </c>
      <c r="G72" s="168">
        <f t="shared" si="6"/>
        <v>6</v>
      </c>
      <c r="H72" s="275">
        <f t="shared" si="7"/>
        <v>0</v>
      </c>
      <c r="I72" s="6">
        <v>68.010000000000005</v>
      </c>
      <c r="J72" s="6">
        <f t="shared" si="8"/>
        <v>408.06000000000006</v>
      </c>
      <c r="K72" s="173">
        <f t="shared" ref="K72:K94" si="20">ROUND(E72*I72,2)</f>
        <v>0</v>
      </c>
      <c r="L72" s="174">
        <f t="shared" si="15"/>
        <v>408.06</v>
      </c>
      <c r="M72" s="173">
        <f t="shared" si="16"/>
        <v>408.06</v>
      </c>
      <c r="N72" s="173">
        <f t="shared" si="17"/>
        <v>0</v>
      </c>
      <c r="O72" s="175">
        <f t="shared" si="18"/>
        <v>1</v>
      </c>
      <c r="P72" s="167">
        <f t="shared" si="19"/>
        <v>-408.06000000000006</v>
      </c>
    </row>
    <row r="73" spans="1:16" ht="26.4" x14ac:dyDescent="0.3">
      <c r="A73" s="7" t="s">
        <v>136</v>
      </c>
      <c r="B73" s="8" t="s">
        <v>79</v>
      </c>
      <c r="C73" s="5" t="s">
        <v>54</v>
      </c>
      <c r="D73" s="6">
        <v>6.05</v>
      </c>
      <c r="E73" s="168">
        <v>1.006</v>
      </c>
      <c r="F73" s="291">
        <v>5.04</v>
      </c>
      <c r="G73" s="168">
        <f t="shared" ref="G73:G136" si="21">E73+F73</f>
        <v>6.0460000000000003</v>
      </c>
      <c r="H73" s="275">
        <f t="shared" ref="H73:H136" si="22">D73-G73</f>
        <v>3.9999999999995595E-3</v>
      </c>
      <c r="I73" s="6">
        <v>25.65</v>
      </c>
      <c r="J73" s="6">
        <f t="shared" ref="J73:J136" si="23">+I73*D73</f>
        <v>155.18249999999998</v>
      </c>
      <c r="K73" s="173">
        <f t="shared" si="20"/>
        <v>25.8</v>
      </c>
      <c r="L73" s="174">
        <f t="shared" si="15"/>
        <v>129.28</v>
      </c>
      <c r="M73" s="173">
        <f t="shared" si="16"/>
        <v>155.08000000000001</v>
      </c>
      <c r="N73" s="173">
        <f t="shared" si="17"/>
        <v>0.1</v>
      </c>
      <c r="O73" s="175">
        <f t="shared" si="18"/>
        <v>0.99935559744172187</v>
      </c>
      <c r="P73" s="167">
        <f t="shared" si="19"/>
        <v>-155.08249999999998</v>
      </c>
    </row>
    <row r="74" spans="1:16" ht="26.4" x14ac:dyDescent="0.3">
      <c r="A74" s="7" t="s">
        <v>137</v>
      </c>
      <c r="B74" s="8" t="s">
        <v>81</v>
      </c>
      <c r="C74" s="5" t="s">
        <v>24</v>
      </c>
      <c r="D74" s="6">
        <v>4.8</v>
      </c>
      <c r="E74" s="168">
        <v>0</v>
      </c>
      <c r="F74" s="290"/>
      <c r="G74" s="168">
        <f t="shared" si="21"/>
        <v>0</v>
      </c>
      <c r="H74" s="275">
        <f t="shared" si="22"/>
        <v>4.8</v>
      </c>
      <c r="I74" s="6">
        <v>158.07</v>
      </c>
      <c r="J74" s="6">
        <f t="shared" si="23"/>
        <v>758.73599999999999</v>
      </c>
      <c r="K74" s="173">
        <f t="shared" si="20"/>
        <v>0</v>
      </c>
      <c r="L74" s="174">
        <f t="shared" si="15"/>
        <v>0</v>
      </c>
      <c r="M74" s="173">
        <f t="shared" si="16"/>
        <v>0</v>
      </c>
      <c r="N74" s="173">
        <f t="shared" si="17"/>
        <v>758.74</v>
      </c>
      <c r="O74" s="175">
        <f t="shared" si="18"/>
        <v>-5.271925940020239E-6</v>
      </c>
      <c r="P74" s="167">
        <f t="shared" si="19"/>
        <v>4.0000000000190994E-3</v>
      </c>
    </row>
    <row r="75" spans="1:16" ht="26.4" x14ac:dyDescent="0.3">
      <c r="A75" s="7" t="s">
        <v>138</v>
      </c>
      <c r="B75" s="8" t="s">
        <v>83</v>
      </c>
      <c r="C75" s="5" t="s">
        <v>24</v>
      </c>
      <c r="D75" s="6">
        <v>4.8</v>
      </c>
      <c r="E75" s="168">
        <v>0</v>
      </c>
      <c r="F75" s="291">
        <f>+MEM_CAL_MED_02!K266</f>
        <v>4.8000000000000007</v>
      </c>
      <c r="G75" s="168">
        <f t="shared" si="21"/>
        <v>4.8000000000000007</v>
      </c>
      <c r="H75" s="275">
        <f t="shared" si="22"/>
        <v>0</v>
      </c>
      <c r="I75" s="6">
        <v>29.02</v>
      </c>
      <c r="J75" s="6">
        <f t="shared" si="23"/>
        <v>139.29599999999999</v>
      </c>
      <c r="K75" s="173">
        <f t="shared" si="20"/>
        <v>0</v>
      </c>
      <c r="L75" s="174">
        <f t="shared" si="15"/>
        <v>139.30000000000001</v>
      </c>
      <c r="M75" s="173">
        <f t="shared" si="16"/>
        <v>139.30000000000001</v>
      </c>
      <c r="N75" s="173">
        <f t="shared" si="17"/>
        <v>0</v>
      </c>
      <c r="O75" s="175">
        <f t="shared" si="18"/>
        <v>1</v>
      </c>
      <c r="P75" s="167">
        <f t="shared" si="19"/>
        <v>-139.29599999999999</v>
      </c>
    </row>
    <row r="76" spans="1:16" x14ac:dyDescent="0.3">
      <c r="A76" s="3" t="s">
        <v>139</v>
      </c>
      <c r="B76" s="4" t="s">
        <v>85</v>
      </c>
      <c r="C76" s="5"/>
      <c r="D76" s="6"/>
      <c r="E76" s="168"/>
      <c r="F76" s="290"/>
      <c r="G76" s="168"/>
      <c r="H76" s="275"/>
      <c r="I76" s="6"/>
      <c r="J76" s="170">
        <f>+SUM(J77:J82)</f>
        <v>1419.2819999999999</v>
      </c>
      <c r="K76" s="170">
        <f>+SUM(K77:K82)</f>
        <v>0</v>
      </c>
      <c r="L76" s="171">
        <f>+SUM(L77:L82)</f>
        <v>900.43000000000006</v>
      </c>
      <c r="M76" s="170">
        <f>+SUM(M77:M82)</f>
        <v>900.43000000000006</v>
      </c>
      <c r="N76" s="170">
        <f>+SUM(N77:N82)-0.01</f>
        <v>518.83000000000004</v>
      </c>
      <c r="O76" s="172">
        <f t="shared" si="18"/>
        <v>0.63444192204227201</v>
      </c>
      <c r="P76" s="167">
        <f t="shared" si="19"/>
        <v>-900.45199999999988</v>
      </c>
    </row>
    <row r="77" spans="1:16" x14ac:dyDescent="0.3">
      <c r="A77" s="7" t="s">
        <v>140</v>
      </c>
      <c r="B77" s="8" t="s">
        <v>87</v>
      </c>
      <c r="C77" s="5" t="s">
        <v>24</v>
      </c>
      <c r="D77" s="6">
        <v>6.6</v>
      </c>
      <c r="E77" s="168">
        <v>0</v>
      </c>
      <c r="F77" s="291">
        <f>+MEM_CAL_MED_02!K271</f>
        <v>6.5960000000000001</v>
      </c>
      <c r="G77" s="168">
        <f t="shared" si="21"/>
        <v>6.5960000000000001</v>
      </c>
      <c r="H77" s="275">
        <f t="shared" si="22"/>
        <v>3.9999999999995595E-3</v>
      </c>
      <c r="I77" s="6">
        <v>5.61</v>
      </c>
      <c r="J77" s="6">
        <f t="shared" si="23"/>
        <v>37.026000000000003</v>
      </c>
      <c r="K77" s="173">
        <f t="shared" si="20"/>
        <v>0</v>
      </c>
      <c r="L77" s="174">
        <f t="shared" ref="L77:L82" si="24">ROUND(F77*I77,2)</f>
        <v>37</v>
      </c>
      <c r="M77" s="173">
        <f t="shared" ref="M77:M82" si="25">ROUND(G77*I77,2)</f>
        <v>37</v>
      </c>
      <c r="N77" s="173">
        <f t="shared" ref="N77:N82" si="26">ROUND(H77*I77,2)</f>
        <v>0.02</v>
      </c>
      <c r="O77" s="175">
        <f t="shared" si="18"/>
        <v>0.99945983903203151</v>
      </c>
      <c r="P77" s="167">
        <f t="shared" si="19"/>
        <v>-37.006</v>
      </c>
    </row>
    <row r="78" spans="1:16" x14ac:dyDescent="0.3">
      <c r="A78" s="7" t="s">
        <v>141</v>
      </c>
      <c r="B78" s="8" t="s">
        <v>89</v>
      </c>
      <c r="C78" s="5" t="s">
        <v>24</v>
      </c>
      <c r="D78" s="6">
        <v>6.6</v>
      </c>
      <c r="E78" s="168">
        <v>0</v>
      </c>
      <c r="F78" s="291">
        <f>+MEM_CAL_MED_02!K274</f>
        <v>6.5960000000000001</v>
      </c>
      <c r="G78" s="168">
        <f t="shared" si="21"/>
        <v>6.5960000000000001</v>
      </c>
      <c r="H78" s="275">
        <f t="shared" si="22"/>
        <v>3.9999999999995595E-3</v>
      </c>
      <c r="I78" s="6">
        <v>3.75</v>
      </c>
      <c r="J78" s="6">
        <f t="shared" si="23"/>
        <v>24.75</v>
      </c>
      <c r="K78" s="173">
        <f t="shared" si="20"/>
        <v>0</v>
      </c>
      <c r="L78" s="174">
        <f t="shared" si="24"/>
        <v>24.74</v>
      </c>
      <c r="M78" s="173">
        <f t="shared" si="25"/>
        <v>24.74</v>
      </c>
      <c r="N78" s="173">
        <f t="shared" si="26"/>
        <v>0.01</v>
      </c>
      <c r="O78" s="175">
        <f t="shared" si="18"/>
        <v>0.99959595959595959</v>
      </c>
      <c r="P78" s="167">
        <f t="shared" si="19"/>
        <v>-24.74</v>
      </c>
    </row>
    <row r="79" spans="1:16" ht="26.4" x14ac:dyDescent="0.3">
      <c r="A79" s="7" t="s">
        <v>142</v>
      </c>
      <c r="B79" s="8" t="s">
        <v>91</v>
      </c>
      <c r="C79" s="5" t="s">
        <v>24</v>
      </c>
      <c r="D79" s="6">
        <v>6.6</v>
      </c>
      <c r="E79" s="168">
        <v>0</v>
      </c>
      <c r="F79" s="291">
        <f>+MEM_CAL_MED_02!K277</f>
        <v>6.5960000000000001</v>
      </c>
      <c r="G79" s="168">
        <f t="shared" si="21"/>
        <v>6.5960000000000001</v>
      </c>
      <c r="H79" s="275">
        <f t="shared" si="22"/>
        <v>3.9999999999995595E-3</v>
      </c>
      <c r="I79" s="6">
        <v>85.26</v>
      </c>
      <c r="J79" s="6">
        <f t="shared" si="23"/>
        <v>562.71600000000001</v>
      </c>
      <c r="K79" s="173">
        <f t="shared" si="20"/>
        <v>0</v>
      </c>
      <c r="L79" s="174">
        <f t="shared" si="24"/>
        <v>562.37</v>
      </c>
      <c r="M79" s="173">
        <f t="shared" si="25"/>
        <v>562.37</v>
      </c>
      <c r="N79" s="173">
        <f t="shared" si="26"/>
        <v>0.34</v>
      </c>
      <c r="O79" s="175">
        <f t="shared" si="18"/>
        <v>0.99939578757312753</v>
      </c>
      <c r="P79" s="167">
        <f t="shared" si="19"/>
        <v>-562.37599999999998</v>
      </c>
    </row>
    <row r="80" spans="1:16" ht="26.4" x14ac:dyDescent="0.3">
      <c r="A80" s="7" t="s">
        <v>143</v>
      </c>
      <c r="B80" s="8" t="s">
        <v>83</v>
      </c>
      <c r="C80" s="5" t="s">
        <v>24</v>
      </c>
      <c r="D80" s="6">
        <v>1.76</v>
      </c>
      <c r="E80" s="168">
        <v>0</v>
      </c>
      <c r="F80" s="291">
        <f>+MEM_CAL_MED_02!K280</f>
        <v>1.7600000000000002</v>
      </c>
      <c r="G80" s="168">
        <f t="shared" si="21"/>
        <v>1.7600000000000002</v>
      </c>
      <c r="H80" s="275">
        <f t="shared" si="22"/>
        <v>0</v>
      </c>
      <c r="I80" s="6">
        <v>29.02</v>
      </c>
      <c r="J80" s="6">
        <f t="shared" si="23"/>
        <v>51.075200000000002</v>
      </c>
      <c r="K80" s="173">
        <f t="shared" si="20"/>
        <v>0</v>
      </c>
      <c r="L80" s="174">
        <f t="shared" si="24"/>
        <v>51.08</v>
      </c>
      <c r="M80" s="173">
        <f t="shared" si="25"/>
        <v>51.08</v>
      </c>
      <c r="N80" s="173">
        <f t="shared" si="26"/>
        <v>0</v>
      </c>
      <c r="O80" s="175">
        <f t="shared" si="18"/>
        <v>1</v>
      </c>
      <c r="P80" s="167">
        <f t="shared" si="19"/>
        <v>-51.075200000000002</v>
      </c>
    </row>
    <row r="81" spans="1:16" ht="39.6" x14ac:dyDescent="0.3">
      <c r="A81" s="7" t="s">
        <v>144</v>
      </c>
      <c r="B81" s="8" t="s">
        <v>94</v>
      </c>
      <c r="C81" s="5" t="s">
        <v>24</v>
      </c>
      <c r="D81" s="6">
        <v>1.76</v>
      </c>
      <c r="E81" s="168">
        <v>0</v>
      </c>
      <c r="F81" s="291">
        <f>+MEM_CAL_MED_02!K282</f>
        <v>1.7600000000000002</v>
      </c>
      <c r="G81" s="168">
        <f t="shared" si="21"/>
        <v>1.7600000000000002</v>
      </c>
      <c r="H81" s="275">
        <f t="shared" si="22"/>
        <v>0</v>
      </c>
      <c r="I81" s="6">
        <v>127.98</v>
      </c>
      <c r="J81" s="6">
        <f t="shared" si="23"/>
        <v>225.2448</v>
      </c>
      <c r="K81" s="173">
        <f t="shared" si="20"/>
        <v>0</v>
      </c>
      <c r="L81" s="174">
        <f t="shared" si="24"/>
        <v>225.24</v>
      </c>
      <c r="M81" s="173">
        <f t="shared" si="25"/>
        <v>225.24</v>
      </c>
      <c r="N81" s="173">
        <f t="shared" si="26"/>
        <v>0</v>
      </c>
      <c r="O81" s="175">
        <f t="shared" si="18"/>
        <v>1</v>
      </c>
      <c r="P81" s="167">
        <f t="shared" si="19"/>
        <v>-225.2448</v>
      </c>
    </row>
    <row r="82" spans="1:16" ht="39.6" x14ac:dyDescent="0.3">
      <c r="A82" s="7" t="s">
        <v>145</v>
      </c>
      <c r="B82" s="8" t="s">
        <v>146</v>
      </c>
      <c r="C82" s="5" t="s">
        <v>75</v>
      </c>
      <c r="D82" s="6">
        <v>1</v>
      </c>
      <c r="E82" s="168">
        <v>0</v>
      </c>
      <c r="F82" s="290"/>
      <c r="G82" s="168">
        <f t="shared" si="21"/>
        <v>0</v>
      </c>
      <c r="H82" s="275">
        <f t="shared" si="22"/>
        <v>1</v>
      </c>
      <c r="I82" s="6">
        <v>518.47</v>
      </c>
      <c r="J82" s="6">
        <f t="shared" si="23"/>
        <v>518.47</v>
      </c>
      <c r="K82" s="173">
        <f t="shared" si="20"/>
        <v>0</v>
      </c>
      <c r="L82" s="174">
        <f t="shared" si="24"/>
        <v>0</v>
      </c>
      <c r="M82" s="173">
        <f t="shared" si="25"/>
        <v>0</v>
      </c>
      <c r="N82" s="173">
        <f t="shared" si="26"/>
        <v>518.47</v>
      </c>
      <c r="O82" s="175">
        <f t="shared" si="18"/>
        <v>0</v>
      </c>
      <c r="P82" s="167">
        <f t="shared" si="19"/>
        <v>0</v>
      </c>
    </row>
    <row r="83" spans="1:16" x14ac:dyDescent="0.3">
      <c r="A83" s="3" t="s">
        <v>147</v>
      </c>
      <c r="B83" s="4" t="s">
        <v>96</v>
      </c>
      <c r="C83" s="5"/>
      <c r="D83" s="6"/>
      <c r="E83" s="168"/>
      <c r="F83" s="290"/>
      <c r="G83" s="168"/>
      <c r="H83" s="275"/>
      <c r="I83" s="6"/>
      <c r="J83" s="170">
        <f>+SUM(J84:J87)</f>
        <v>617.59159999999997</v>
      </c>
      <c r="K83" s="170">
        <f>+SUM(K84:K87)</f>
        <v>0</v>
      </c>
      <c r="L83" s="171">
        <f>+SUM(L84:L87)</f>
        <v>551.98</v>
      </c>
      <c r="M83" s="170">
        <f>+SUM(M84:M87)</f>
        <v>551.98</v>
      </c>
      <c r="N83" s="170">
        <f>+SUM(N84:N87)</f>
        <v>65.61</v>
      </c>
      <c r="O83" s="172">
        <f t="shared" si="18"/>
        <v>0.8937647468003127</v>
      </c>
      <c r="P83" s="167">
        <f t="shared" si="19"/>
        <v>-551.98159999999996</v>
      </c>
    </row>
    <row r="84" spans="1:16" ht="39.6" x14ac:dyDescent="0.3">
      <c r="A84" s="7" t="s">
        <v>148</v>
      </c>
      <c r="B84" s="8" t="s">
        <v>104</v>
      </c>
      <c r="C84" s="5" t="s">
        <v>24</v>
      </c>
      <c r="D84" s="6">
        <v>16</v>
      </c>
      <c r="E84" s="168">
        <v>0</v>
      </c>
      <c r="F84" s="291">
        <f>+MEM_CAL_MED_02!K294</f>
        <v>15.9994</v>
      </c>
      <c r="G84" s="168">
        <f t="shared" si="21"/>
        <v>15.9994</v>
      </c>
      <c r="H84" s="275">
        <f t="shared" si="22"/>
        <v>6.0000000000037801E-4</v>
      </c>
      <c r="I84" s="6">
        <v>20.11</v>
      </c>
      <c r="J84" s="6">
        <f t="shared" si="23"/>
        <v>321.76</v>
      </c>
      <c r="K84" s="173">
        <f t="shared" si="20"/>
        <v>0</v>
      </c>
      <c r="L84" s="174">
        <f>ROUND(F84*I84,2)</f>
        <v>321.75</v>
      </c>
      <c r="M84" s="173">
        <f>ROUND(G84*I84,2)</f>
        <v>321.75</v>
      </c>
      <c r="N84" s="173">
        <f>ROUND(H84*I84,2)</f>
        <v>0.01</v>
      </c>
      <c r="O84" s="175">
        <f t="shared" si="18"/>
        <v>0.99996892093485823</v>
      </c>
      <c r="P84" s="167">
        <f t="shared" si="19"/>
        <v>-321.75</v>
      </c>
    </row>
    <row r="85" spans="1:16" ht="26.4" x14ac:dyDescent="0.3">
      <c r="A85" s="7" t="s">
        <v>149</v>
      </c>
      <c r="B85" s="8" t="s">
        <v>98</v>
      </c>
      <c r="C85" s="5" t="s">
        <v>24</v>
      </c>
      <c r="D85" s="6">
        <v>1.4</v>
      </c>
      <c r="E85" s="168">
        <v>0</v>
      </c>
      <c r="F85" s="290"/>
      <c r="G85" s="168">
        <f t="shared" si="21"/>
        <v>0</v>
      </c>
      <c r="H85" s="275">
        <f t="shared" si="22"/>
        <v>1.4</v>
      </c>
      <c r="I85" s="6">
        <v>19.02</v>
      </c>
      <c r="J85" s="6">
        <f t="shared" si="23"/>
        <v>26.627999999999997</v>
      </c>
      <c r="K85" s="173">
        <f t="shared" si="20"/>
        <v>0</v>
      </c>
      <c r="L85" s="174">
        <f>ROUND(F85*I85,2)</f>
        <v>0</v>
      </c>
      <c r="M85" s="173">
        <f>ROUND(G85*I85,2)</f>
        <v>0</v>
      </c>
      <c r="N85" s="173">
        <f>ROUND(H85*I85,2)</f>
        <v>26.63</v>
      </c>
      <c r="O85" s="175">
        <f t="shared" si="18"/>
        <v>-7.5108907916510148E-5</v>
      </c>
      <c r="P85" s="167">
        <f t="shared" si="19"/>
        <v>2.0000000000024443E-3</v>
      </c>
    </row>
    <row r="86" spans="1:16" x14ac:dyDescent="0.3">
      <c r="A86" s="7" t="s">
        <v>150</v>
      </c>
      <c r="B86" s="8" t="s">
        <v>102</v>
      </c>
      <c r="C86" s="5" t="s">
        <v>45</v>
      </c>
      <c r="D86" s="6">
        <v>16</v>
      </c>
      <c r="E86" s="168">
        <v>0</v>
      </c>
      <c r="F86" s="291">
        <f>+MEM_CAL_MED_02!K302</f>
        <v>15.9994</v>
      </c>
      <c r="G86" s="168">
        <f t="shared" si="21"/>
        <v>15.9994</v>
      </c>
      <c r="H86" s="275">
        <f t="shared" si="22"/>
        <v>6.0000000000037801E-4</v>
      </c>
      <c r="I86" s="6">
        <v>14.39</v>
      </c>
      <c r="J86" s="6">
        <f t="shared" si="23"/>
        <v>230.24</v>
      </c>
      <c r="K86" s="173">
        <f t="shared" si="20"/>
        <v>0</v>
      </c>
      <c r="L86" s="174">
        <f>ROUND(F86*I86,2)</f>
        <v>230.23</v>
      </c>
      <c r="M86" s="173">
        <f>ROUND(G86*I86,2)</f>
        <v>230.23</v>
      </c>
      <c r="N86" s="173">
        <f>ROUND(H86*I86,2)</f>
        <v>0.01</v>
      </c>
      <c r="O86" s="175">
        <f t="shared" si="18"/>
        <v>0.99995656706045866</v>
      </c>
      <c r="P86" s="167">
        <f t="shared" si="19"/>
        <v>-230.23000000000002</v>
      </c>
    </row>
    <row r="87" spans="1:16" ht="26.4" x14ac:dyDescent="0.3">
      <c r="A87" s="7" t="s">
        <v>151</v>
      </c>
      <c r="B87" s="8" t="s">
        <v>100</v>
      </c>
      <c r="C87" s="5" t="s">
        <v>24</v>
      </c>
      <c r="D87" s="6">
        <v>2.36</v>
      </c>
      <c r="E87" s="176">
        <v>0</v>
      </c>
      <c r="F87" s="176"/>
      <c r="G87" s="168">
        <f t="shared" si="21"/>
        <v>0</v>
      </c>
      <c r="H87" s="275">
        <f t="shared" si="22"/>
        <v>2.36</v>
      </c>
      <c r="I87" s="6">
        <v>16.510000000000002</v>
      </c>
      <c r="J87" s="6">
        <f t="shared" si="23"/>
        <v>38.9636</v>
      </c>
      <c r="K87" s="173">
        <f t="shared" si="20"/>
        <v>0</v>
      </c>
      <c r="L87" s="174">
        <f>ROUND(F87*I87,2)</f>
        <v>0</v>
      </c>
      <c r="M87" s="173">
        <f>ROUND(G87*I87,2)</f>
        <v>0</v>
      </c>
      <c r="N87" s="173">
        <f>ROUND(H87*I87,2)</f>
        <v>38.96</v>
      </c>
      <c r="O87" s="175">
        <f t="shared" si="18"/>
        <v>9.2393926639178225E-5</v>
      </c>
      <c r="P87" s="167">
        <f t="shared" si="19"/>
        <v>-3.5999999999987153E-3</v>
      </c>
    </row>
    <row r="88" spans="1:16" ht="14.4" x14ac:dyDescent="0.3">
      <c r="A88" s="3" t="s">
        <v>152</v>
      </c>
      <c r="B88" s="4" t="s">
        <v>106</v>
      </c>
      <c r="C88" s="5"/>
      <c r="D88" s="6"/>
      <c r="E88" s="176"/>
      <c r="F88" s="176"/>
      <c r="G88" s="168"/>
      <c r="H88" s="275"/>
      <c r="I88" s="6"/>
      <c r="J88" s="170">
        <f>+SUM(J89:J94)</f>
        <v>8205.360999999999</v>
      </c>
      <c r="K88" s="170">
        <f>+SUM(K89:K94)</f>
        <v>0</v>
      </c>
      <c r="L88" s="171">
        <f>+SUM(L89:L94)</f>
        <v>0</v>
      </c>
      <c r="M88" s="170">
        <f>+SUM(M89:M94)</f>
        <v>0</v>
      </c>
      <c r="N88" s="170">
        <f>+SUM(N89:N94)</f>
        <v>8205.36</v>
      </c>
      <c r="O88" s="172">
        <f t="shared" si="18"/>
        <v>1.2187154208032069E-7</v>
      </c>
      <c r="P88" s="167">
        <f t="shared" si="19"/>
        <v>-9.9999999838473741E-4</v>
      </c>
    </row>
    <row r="89" spans="1:16" ht="27" customHeight="1" x14ac:dyDescent="0.3">
      <c r="A89" s="7" t="s">
        <v>153</v>
      </c>
      <c r="B89" s="8" t="s">
        <v>111</v>
      </c>
      <c r="C89" s="5" t="s">
        <v>109</v>
      </c>
      <c r="D89" s="6">
        <v>9.35</v>
      </c>
      <c r="E89" s="176">
        <v>0</v>
      </c>
      <c r="F89" s="176"/>
      <c r="G89" s="168">
        <f t="shared" si="21"/>
        <v>0</v>
      </c>
      <c r="H89" s="275">
        <f t="shared" si="22"/>
        <v>9.35</v>
      </c>
      <c r="I89" s="6">
        <v>97.64</v>
      </c>
      <c r="J89" s="6">
        <f t="shared" si="23"/>
        <v>912.93399999999997</v>
      </c>
      <c r="K89" s="173">
        <f t="shared" si="20"/>
        <v>0</v>
      </c>
      <c r="L89" s="174">
        <f t="shared" ref="L89:L94" si="27">ROUND(F89*I89,2)</f>
        <v>0</v>
      </c>
      <c r="M89" s="173">
        <f t="shared" ref="M89:M94" si="28">ROUND(G89*I89,2)</f>
        <v>0</v>
      </c>
      <c r="N89" s="173">
        <f t="shared" ref="N89:N94" si="29">ROUND(H89*I89,2)</f>
        <v>912.93</v>
      </c>
      <c r="O89" s="175">
        <f t="shared" si="18"/>
        <v>4.381477741066675E-6</v>
      </c>
      <c r="P89" s="167">
        <f t="shared" si="19"/>
        <v>-4.0000000000190994E-3</v>
      </c>
    </row>
    <row r="90" spans="1:16" ht="14.4" x14ac:dyDescent="0.3">
      <c r="A90" s="7" t="s">
        <v>154</v>
      </c>
      <c r="B90" s="8" t="s">
        <v>117</v>
      </c>
      <c r="C90" s="5" t="s">
        <v>24</v>
      </c>
      <c r="D90" s="6">
        <v>4.79</v>
      </c>
      <c r="E90" s="176">
        <v>0</v>
      </c>
      <c r="F90" s="176"/>
      <c r="G90" s="168">
        <f t="shared" si="21"/>
        <v>0</v>
      </c>
      <c r="H90" s="275">
        <f t="shared" si="22"/>
        <v>4.79</v>
      </c>
      <c r="I90" s="6">
        <v>1081.54</v>
      </c>
      <c r="J90" s="6">
        <f t="shared" si="23"/>
        <v>5180.5765999999994</v>
      </c>
      <c r="K90" s="173">
        <f t="shared" si="20"/>
        <v>0</v>
      </c>
      <c r="L90" s="174">
        <f t="shared" si="27"/>
        <v>0</v>
      </c>
      <c r="M90" s="173">
        <f t="shared" si="28"/>
        <v>0</v>
      </c>
      <c r="N90" s="173">
        <f t="shared" si="29"/>
        <v>5180.58</v>
      </c>
      <c r="O90" s="175">
        <f t="shared" si="18"/>
        <v>-6.562976022639333E-7</v>
      </c>
      <c r="P90" s="167">
        <f t="shared" si="19"/>
        <v>3.4000000005107722E-3</v>
      </c>
    </row>
    <row r="91" spans="1:16" x14ac:dyDescent="0.3">
      <c r="A91" s="7" t="s">
        <v>155</v>
      </c>
      <c r="B91" s="8" t="s">
        <v>115</v>
      </c>
      <c r="C91" s="5" t="s">
        <v>24</v>
      </c>
      <c r="D91" s="6">
        <v>1.76</v>
      </c>
      <c r="E91" s="168">
        <v>0</v>
      </c>
      <c r="F91" s="290"/>
      <c r="G91" s="168">
        <f t="shared" si="21"/>
        <v>0</v>
      </c>
      <c r="H91" s="275">
        <f t="shared" si="22"/>
        <v>1.76</v>
      </c>
      <c r="I91" s="6">
        <v>168</v>
      </c>
      <c r="J91" s="6">
        <f t="shared" si="23"/>
        <v>295.68</v>
      </c>
      <c r="K91" s="173">
        <f t="shared" si="20"/>
        <v>0</v>
      </c>
      <c r="L91" s="174">
        <f t="shared" si="27"/>
        <v>0</v>
      </c>
      <c r="M91" s="173">
        <f t="shared" si="28"/>
        <v>0</v>
      </c>
      <c r="N91" s="173">
        <f t="shared" si="29"/>
        <v>295.68</v>
      </c>
      <c r="O91" s="175">
        <f t="shared" si="18"/>
        <v>0</v>
      </c>
      <c r="P91" s="167">
        <f t="shared" si="19"/>
        <v>0</v>
      </c>
    </row>
    <row r="92" spans="1:16" x14ac:dyDescent="0.3">
      <c r="A92" s="7" t="s">
        <v>156</v>
      </c>
      <c r="B92" s="8" t="s">
        <v>108</v>
      </c>
      <c r="C92" s="5" t="s">
        <v>109</v>
      </c>
      <c r="D92" s="6">
        <v>13.42</v>
      </c>
      <c r="E92" s="168">
        <v>0</v>
      </c>
      <c r="F92" s="290"/>
      <c r="G92" s="168">
        <f t="shared" si="21"/>
        <v>0</v>
      </c>
      <c r="H92" s="275">
        <f t="shared" si="22"/>
        <v>13.42</v>
      </c>
      <c r="I92" s="6">
        <v>30.62</v>
      </c>
      <c r="J92" s="6">
        <f t="shared" si="23"/>
        <v>410.92040000000003</v>
      </c>
      <c r="K92" s="173">
        <f t="shared" si="20"/>
        <v>0</v>
      </c>
      <c r="L92" s="174">
        <f t="shared" si="27"/>
        <v>0</v>
      </c>
      <c r="M92" s="173">
        <f t="shared" si="28"/>
        <v>0</v>
      </c>
      <c r="N92" s="173">
        <f t="shared" si="29"/>
        <v>410.92</v>
      </c>
      <c r="O92" s="175">
        <f t="shared" si="18"/>
        <v>9.7342453675430818E-7</v>
      </c>
      <c r="P92" s="167">
        <f t="shared" si="19"/>
        <v>-4.0000000001327862E-4</v>
      </c>
    </row>
    <row r="93" spans="1:16" x14ac:dyDescent="0.3">
      <c r="A93" s="7" t="s">
        <v>157</v>
      </c>
      <c r="B93" s="8" t="s">
        <v>158</v>
      </c>
      <c r="C93" s="5" t="s">
        <v>159</v>
      </c>
      <c r="D93" s="6">
        <v>1</v>
      </c>
      <c r="E93" s="168">
        <v>0</v>
      </c>
      <c r="F93" s="290"/>
      <c r="G93" s="168">
        <f t="shared" si="21"/>
        <v>0</v>
      </c>
      <c r="H93" s="275">
        <f t="shared" si="22"/>
        <v>1</v>
      </c>
      <c r="I93" s="6">
        <v>1040.45</v>
      </c>
      <c r="J93" s="6">
        <f t="shared" si="23"/>
        <v>1040.45</v>
      </c>
      <c r="K93" s="173">
        <f t="shared" si="20"/>
        <v>0</v>
      </c>
      <c r="L93" s="174">
        <f t="shared" si="27"/>
        <v>0</v>
      </c>
      <c r="M93" s="173">
        <f t="shared" si="28"/>
        <v>0</v>
      </c>
      <c r="N93" s="173">
        <f t="shared" si="29"/>
        <v>1040.45</v>
      </c>
      <c r="O93" s="175">
        <f t="shared" si="18"/>
        <v>0</v>
      </c>
      <c r="P93" s="167">
        <f t="shared" si="19"/>
        <v>0</v>
      </c>
    </row>
    <row r="94" spans="1:16" ht="26.4" x14ac:dyDescent="0.3">
      <c r="A94" s="7" t="s">
        <v>160</v>
      </c>
      <c r="B94" s="8" t="s">
        <v>113</v>
      </c>
      <c r="C94" s="5" t="s">
        <v>75</v>
      </c>
      <c r="D94" s="6">
        <v>15</v>
      </c>
      <c r="E94" s="168">
        <v>0</v>
      </c>
      <c r="F94" s="290"/>
      <c r="G94" s="168">
        <f t="shared" si="21"/>
        <v>0</v>
      </c>
      <c r="H94" s="275">
        <f t="shared" si="22"/>
        <v>15</v>
      </c>
      <c r="I94" s="6">
        <v>24.32</v>
      </c>
      <c r="J94" s="6">
        <f t="shared" si="23"/>
        <v>364.8</v>
      </c>
      <c r="K94" s="173">
        <f t="shared" si="20"/>
        <v>0</v>
      </c>
      <c r="L94" s="174">
        <f t="shared" si="27"/>
        <v>0</v>
      </c>
      <c r="M94" s="173">
        <f t="shared" si="28"/>
        <v>0</v>
      </c>
      <c r="N94" s="173">
        <f t="shared" si="29"/>
        <v>364.8</v>
      </c>
      <c r="O94" s="175">
        <f t="shared" si="18"/>
        <v>0</v>
      </c>
      <c r="P94" s="167">
        <f t="shared" si="19"/>
        <v>0</v>
      </c>
    </row>
    <row r="95" spans="1:16" x14ac:dyDescent="0.3">
      <c r="A95" s="3">
        <v>4</v>
      </c>
      <c r="B95" s="4" t="s">
        <v>161</v>
      </c>
      <c r="C95" s="5"/>
      <c r="D95" s="6"/>
      <c r="E95" s="168"/>
      <c r="F95" s="290"/>
      <c r="G95" s="168"/>
      <c r="H95" s="275"/>
      <c r="I95" s="6"/>
      <c r="J95" s="170">
        <f>+J96+J99+J114+J120+J123</f>
        <v>16053.434499999999</v>
      </c>
      <c r="K95" s="170">
        <f>+K96+K99+K114+K120+K123</f>
        <v>0</v>
      </c>
      <c r="L95" s="171">
        <f>+L96+L99+L114+L120+L123</f>
        <v>0</v>
      </c>
      <c r="M95" s="170">
        <f>+M96+M99+M114+M120+M123</f>
        <v>0</v>
      </c>
      <c r="N95" s="170">
        <f>+N96+N99+N114+N120+N123-0.02</f>
        <v>16053.429999999998</v>
      </c>
      <c r="O95" s="172">
        <f t="shared" si="18"/>
        <v>2.8031384813331783E-7</v>
      </c>
      <c r="P95" s="167">
        <f t="shared" si="19"/>
        <v>-4.5000000009167707E-3</v>
      </c>
    </row>
    <row r="96" spans="1:16" x14ac:dyDescent="0.3">
      <c r="A96" s="3" t="s">
        <v>162</v>
      </c>
      <c r="B96" s="4" t="s">
        <v>42</v>
      </c>
      <c r="C96" s="5"/>
      <c r="D96" s="6"/>
      <c r="E96" s="168"/>
      <c r="F96" s="290"/>
      <c r="G96" s="168"/>
      <c r="H96" s="275"/>
      <c r="I96" s="6"/>
      <c r="J96" s="170">
        <f>+SUM(J97:J98)</f>
        <v>104.19640000000001</v>
      </c>
      <c r="K96" s="170">
        <f>+SUM(K97:K98)</f>
        <v>0</v>
      </c>
      <c r="L96" s="171">
        <f>+SUM(L97:L98)</f>
        <v>0</v>
      </c>
      <c r="M96" s="170">
        <f>+SUM(M97:M98)</f>
        <v>0</v>
      </c>
      <c r="N96" s="170">
        <f>+SUM(N97:N98)+0.01</f>
        <v>104.2</v>
      </c>
      <c r="O96" s="172">
        <f t="shared" si="18"/>
        <v>-3.4550138008571096E-5</v>
      </c>
      <c r="P96" s="167">
        <f t="shared" si="19"/>
        <v>3.5999999999916099E-3</v>
      </c>
    </row>
    <row r="97" spans="1:16" x14ac:dyDescent="0.3">
      <c r="A97" s="7" t="s">
        <v>163</v>
      </c>
      <c r="B97" s="8" t="s">
        <v>47</v>
      </c>
      <c r="C97" s="5" t="s">
        <v>24</v>
      </c>
      <c r="D97" s="6">
        <v>7.48</v>
      </c>
      <c r="E97" s="168">
        <v>0</v>
      </c>
      <c r="F97" s="290"/>
      <c r="G97" s="168">
        <f t="shared" si="21"/>
        <v>0</v>
      </c>
      <c r="H97" s="275">
        <f t="shared" si="22"/>
        <v>7.48</v>
      </c>
      <c r="I97" s="6">
        <v>2.67</v>
      </c>
      <c r="J97" s="6">
        <f t="shared" si="23"/>
        <v>19.971600000000002</v>
      </c>
      <c r="K97" s="173">
        <f>ROUND(E97*I97,2)</f>
        <v>0</v>
      </c>
      <c r="L97" s="174">
        <f>ROUND(F97*I97,2)</f>
        <v>0</v>
      </c>
      <c r="M97" s="173">
        <f>ROUND(G97*I97,2)</f>
        <v>0</v>
      </c>
      <c r="N97" s="173">
        <f>ROUND(H97*I97,2)</f>
        <v>19.97</v>
      </c>
      <c r="O97" s="175">
        <f t="shared" si="18"/>
        <v>8.0113761541600326E-5</v>
      </c>
      <c r="P97" s="167">
        <f t="shared" si="19"/>
        <v>-1.6000000000033765E-3</v>
      </c>
    </row>
    <row r="98" spans="1:16" ht="26.4" x14ac:dyDescent="0.3">
      <c r="A98" s="7" t="s">
        <v>164</v>
      </c>
      <c r="B98" s="8" t="s">
        <v>49</v>
      </c>
      <c r="C98" s="5" t="s">
        <v>24</v>
      </c>
      <c r="D98" s="6">
        <v>7.48</v>
      </c>
      <c r="E98" s="168">
        <v>0</v>
      </c>
      <c r="F98" s="290"/>
      <c r="G98" s="168">
        <f t="shared" si="21"/>
        <v>0</v>
      </c>
      <c r="H98" s="275">
        <f t="shared" si="22"/>
        <v>7.48</v>
      </c>
      <c r="I98" s="6">
        <v>11.26</v>
      </c>
      <c r="J98" s="6">
        <f t="shared" si="23"/>
        <v>84.224800000000002</v>
      </c>
      <c r="K98" s="173">
        <f>ROUND(E98*I98,2)</f>
        <v>0</v>
      </c>
      <c r="L98" s="174">
        <f>ROUND(F98*I98,2)</f>
        <v>0</v>
      </c>
      <c r="M98" s="173">
        <f>ROUND(G98*I98,2)</f>
        <v>0</v>
      </c>
      <c r="N98" s="173">
        <f>ROUND(H98*I98,2)</f>
        <v>84.22</v>
      </c>
      <c r="O98" s="175">
        <f t="shared" si="18"/>
        <v>5.6990340137397233E-5</v>
      </c>
      <c r="P98" s="167">
        <f t="shared" si="19"/>
        <v>-4.8000000000030241E-3</v>
      </c>
    </row>
    <row r="99" spans="1:16" x14ac:dyDescent="0.3">
      <c r="A99" s="3" t="s">
        <v>165</v>
      </c>
      <c r="B99" s="4" t="s">
        <v>123</v>
      </c>
      <c r="C99" s="5"/>
      <c r="D99" s="6"/>
      <c r="E99" s="168"/>
      <c r="F99" s="290"/>
      <c r="G99" s="168"/>
      <c r="H99" s="275"/>
      <c r="I99" s="6"/>
      <c r="J99" s="170">
        <f>+SUM(J100:J113)</f>
        <v>13247.4769</v>
      </c>
      <c r="K99" s="170">
        <f>+SUM(K100:K113)</f>
        <v>0</v>
      </c>
      <c r="L99" s="171">
        <f>+SUM(L100:L113)</f>
        <v>0</v>
      </c>
      <c r="M99" s="170">
        <f>+SUM(M100:M113)</f>
        <v>0</v>
      </c>
      <c r="N99" s="170">
        <f>+SUM(N100:N113)-0.01</f>
        <v>13247.479999999998</v>
      </c>
      <c r="O99" s="172">
        <f t="shared" si="18"/>
        <v>-2.3400682414020935E-7</v>
      </c>
      <c r="P99" s="167">
        <f t="shared" si="19"/>
        <v>3.099999998084968E-3</v>
      </c>
    </row>
    <row r="100" spans="1:16" ht="26.4" x14ac:dyDescent="0.3">
      <c r="A100" s="7" t="s">
        <v>166</v>
      </c>
      <c r="B100" s="8" t="s">
        <v>125</v>
      </c>
      <c r="C100" s="5" t="s">
        <v>54</v>
      </c>
      <c r="D100" s="6">
        <v>7.37</v>
      </c>
      <c r="E100" s="168">
        <v>0</v>
      </c>
      <c r="F100" s="290"/>
      <c r="G100" s="168">
        <f t="shared" si="21"/>
        <v>0</v>
      </c>
      <c r="H100" s="275">
        <f t="shared" si="22"/>
        <v>7.37</v>
      </c>
      <c r="I100" s="6">
        <v>75.03</v>
      </c>
      <c r="J100" s="6">
        <f t="shared" si="23"/>
        <v>552.97109999999998</v>
      </c>
      <c r="K100" s="173">
        <f t="shared" ref="K100:K113" si="30">ROUND(E100*I100,2)</f>
        <v>0</v>
      </c>
      <c r="L100" s="174">
        <f t="shared" ref="L100:L113" si="31">ROUND(F100*I100,2)</f>
        <v>0</v>
      </c>
      <c r="M100" s="173">
        <f t="shared" ref="M100:M113" si="32">ROUND(G100*I100,2)</f>
        <v>0</v>
      </c>
      <c r="N100" s="173">
        <f t="shared" ref="N100:N113" si="33">ROUND(H100*I100,2)</f>
        <v>552.97</v>
      </c>
      <c r="O100" s="175">
        <f t="shared" si="18"/>
        <v>1.9892540494836908E-6</v>
      </c>
      <c r="P100" s="167">
        <f t="shared" si="19"/>
        <v>-1.0999999999512511E-3</v>
      </c>
    </row>
    <row r="101" spans="1:16" x14ac:dyDescent="0.3">
      <c r="A101" s="7" t="s">
        <v>167</v>
      </c>
      <c r="B101" s="8" t="s">
        <v>56</v>
      </c>
      <c r="C101" s="5" t="s">
        <v>54</v>
      </c>
      <c r="D101" s="6">
        <v>9.58</v>
      </c>
      <c r="E101" s="168">
        <v>0</v>
      </c>
      <c r="F101" s="290"/>
      <c r="G101" s="168">
        <f t="shared" si="21"/>
        <v>0</v>
      </c>
      <c r="H101" s="275">
        <f t="shared" si="22"/>
        <v>9.58</v>
      </c>
      <c r="I101" s="6">
        <v>11.25</v>
      </c>
      <c r="J101" s="6">
        <f t="shared" si="23"/>
        <v>107.77500000000001</v>
      </c>
      <c r="K101" s="173">
        <f t="shared" si="30"/>
        <v>0</v>
      </c>
      <c r="L101" s="174">
        <f t="shared" si="31"/>
        <v>0</v>
      </c>
      <c r="M101" s="173">
        <f t="shared" si="32"/>
        <v>0</v>
      </c>
      <c r="N101" s="173">
        <f t="shared" si="33"/>
        <v>107.78</v>
      </c>
      <c r="O101" s="175">
        <f t="shared" si="18"/>
        <v>-4.6392948271911649E-5</v>
      </c>
      <c r="P101" s="167">
        <f t="shared" si="19"/>
        <v>4.9999999999954525E-3</v>
      </c>
    </row>
    <row r="102" spans="1:16" ht="26.4" x14ac:dyDescent="0.3">
      <c r="A102" s="7" t="s">
        <v>168</v>
      </c>
      <c r="B102" s="8" t="s">
        <v>58</v>
      </c>
      <c r="C102" s="5" t="s">
        <v>59</v>
      </c>
      <c r="D102" s="6">
        <v>215.57</v>
      </c>
      <c r="E102" s="168">
        <v>0</v>
      </c>
      <c r="F102" s="290"/>
      <c r="G102" s="168">
        <f t="shared" si="21"/>
        <v>0</v>
      </c>
      <c r="H102" s="275">
        <f t="shared" si="22"/>
        <v>215.57</v>
      </c>
      <c r="I102" s="6">
        <v>1.68</v>
      </c>
      <c r="J102" s="6">
        <f t="shared" si="23"/>
        <v>362.1576</v>
      </c>
      <c r="K102" s="173">
        <f t="shared" si="30"/>
        <v>0</v>
      </c>
      <c r="L102" s="174">
        <f t="shared" si="31"/>
        <v>0</v>
      </c>
      <c r="M102" s="173">
        <f t="shared" si="32"/>
        <v>0</v>
      </c>
      <c r="N102" s="173">
        <f t="shared" si="33"/>
        <v>362.16</v>
      </c>
      <c r="O102" s="175">
        <f t="shared" si="18"/>
        <v>-6.626949151433692E-6</v>
      </c>
      <c r="P102" s="167">
        <f t="shared" si="19"/>
        <v>2.4000000000228283E-3</v>
      </c>
    </row>
    <row r="103" spans="1:16" x14ac:dyDescent="0.3">
      <c r="A103" s="7" t="s">
        <v>169</v>
      </c>
      <c r="B103" s="8" t="s">
        <v>61</v>
      </c>
      <c r="C103" s="5" t="s">
        <v>24</v>
      </c>
      <c r="D103" s="6">
        <v>2.09</v>
      </c>
      <c r="E103" s="168">
        <v>0</v>
      </c>
      <c r="F103" s="290"/>
      <c r="G103" s="168">
        <f t="shared" si="21"/>
        <v>0</v>
      </c>
      <c r="H103" s="275">
        <f t="shared" si="22"/>
        <v>2.09</v>
      </c>
      <c r="I103" s="6">
        <v>28.14</v>
      </c>
      <c r="J103" s="6">
        <f t="shared" si="23"/>
        <v>58.812599999999996</v>
      </c>
      <c r="K103" s="173">
        <f t="shared" si="30"/>
        <v>0</v>
      </c>
      <c r="L103" s="174">
        <f t="shared" si="31"/>
        <v>0</v>
      </c>
      <c r="M103" s="173">
        <f t="shared" si="32"/>
        <v>0</v>
      </c>
      <c r="N103" s="173">
        <f t="shared" si="33"/>
        <v>58.81</v>
      </c>
      <c r="O103" s="175">
        <f t="shared" si="18"/>
        <v>4.420821388606555E-5</v>
      </c>
      <c r="P103" s="167">
        <f t="shared" si="19"/>
        <v>-2.5999999999939405E-3</v>
      </c>
    </row>
    <row r="104" spans="1:16" ht="26.4" x14ac:dyDescent="0.3">
      <c r="A104" s="7" t="s">
        <v>170</v>
      </c>
      <c r="B104" s="8" t="s">
        <v>63</v>
      </c>
      <c r="C104" s="5" t="s">
        <v>24</v>
      </c>
      <c r="D104" s="6">
        <v>2.09</v>
      </c>
      <c r="E104" s="168">
        <v>0</v>
      </c>
      <c r="F104" s="290"/>
      <c r="G104" s="168">
        <f t="shared" si="21"/>
        <v>0</v>
      </c>
      <c r="H104" s="275">
        <f t="shared" si="22"/>
        <v>2.09</v>
      </c>
      <c r="I104" s="6">
        <v>35.090000000000003</v>
      </c>
      <c r="J104" s="6">
        <f t="shared" si="23"/>
        <v>73.338099999999997</v>
      </c>
      <c r="K104" s="173">
        <f t="shared" si="30"/>
        <v>0</v>
      </c>
      <c r="L104" s="174">
        <f t="shared" si="31"/>
        <v>0</v>
      </c>
      <c r="M104" s="173">
        <f t="shared" si="32"/>
        <v>0</v>
      </c>
      <c r="N104" s="173">
        <f t="shared" si="33"/>
        <v>73.34</v>
      </c>
      <c r="O104" s="175">
        <f t="shared" si="18"/>
        <v>-2.5907406927760945E-5</v>
      </c>
      <c r="P104" s="167">
        <f t="shared" si="19"/>
        <v>1.90000000000623E-3</v>
      </c>
    </row>
    <row r="105" spans="1:16" x14ac:dyDescent="0.3">
      <c r="A105" s="7" t="s">
        <v>171</v>
      </c>
      <c r="B105" s="8" t="s">
        <v>67</v>
      </c>
      <c r="C105" s="5" t="s">
        <v>24</v>
      </c>
      <c r="D105" s="6">
        <v>23.19</v>
      </c>
      <c r="E105" s="168">
        <v>0</v>
      </c>
      <c r="F105" s="290"/>
      <c r="G105" s="168">
        <f t="shared" si="21"/>
        <v>0</v>
      </c>
      <c r="H105" s="275">
        <f t="shared" si="22"/>
        <v>23.19</v>
      </c>
      <c r="I105" s="6">
        <v>272.88</v>
      </c>
      <c r="J105" s="6">
        <f t="shared" si="23"/>
        <v>6328.0871999999999</v>
      </c>
      <c r="K105" s="173">
        <f t="shared" si="30"/>
        <v>0</v>
      </c>
      <c r="L105" s="174">
        <f t="shared" si="31"/>
        <v>0</v>
      </c>
      <c r="M105" s="173">
        <f t="shared" si="32"/>
        <v>0</v>
      </c>
      <c r="N105" s="173">
        <f t="shared" si="33"/>
        <v>6328.09</v>
      </c>
      <c r="O105" s="175">
        <f t="shared" si="18"/>
        <v>-4.424717787721022E-7</v>
      </c>
      <c r="P105" s="167">
        <f t="shared" si="19"/>
        <v>2.8000000002066372E-3</v>
      </c>
    </row>
    <row r="106" spans="1:16" ht="26.4" x14ac:dyDescent="0.3">
      <c r="A106" s="7" t="s">
        <v>172</v>
      </c>
      <c r="B106" s="8" t="s">
        <v>65</v>
      </c>
      <c r="C106" s="5" t="s">
        <v>24</v>
      </c>
      <c r="D106" s="6">
        <v>6.12</v>
      </c>
      <c r="E106" s="168">
        <v>0</v>
      </c>
      <c r="F106" s="290"/>
      <c r="G106" s="168">
        <f t="shared" si="21"/>
        <v>0</v>
      </c>
      <c r="H106" s="275">
        <f t="shared" si="22"/>
        <v>6.12</v>
      </c>
      <c r="I106" s="6">
        <v>116.19</v>
      </c>
      <c r="J106" s="6">
        <f t="shared" si="23"/>
        <v>711.08280000000002</v>
      </c>
      <c r="K106" s="173">
        <f t="shared" si="30"/>
        <v>0</v>
      </c>
      <c r="L106" s="174">
        <f t="shared" si="31"/>
        <v>0</v>
      </c>
      <c r="M106" s="173">
        <f t="shared" si="32"/>
        <v>0</v>
      </c>
      <c r="N106" s="173">
        <f t="shared" si="33"/>
        <v>711.08</v>
      </c>
      <c r="O106" s="175">
        <f t="shared" si="18"/>
        <v>3.9376567679827446E-6</v>
      </c>
      <c r="P106" s="167">
        <f t="shared" si="19"/>
        <v>-2.7999999999792635E-3</v>
      </c>
    </row>
    <row r="107" spans="1:16" ht="26.4" x14ac:dyDescent="0.3">
      <c r="A107" s="7" t="s">
        <v>173</v>
      </c>
      <c r="B107" s="8" t="s">
        <v>72</v>
      </c>
      <c r="C107" s="5" t="s">
        <v>70</v>
      </c>
      <c r="D107" s="6">
        <v>39.700000000000003</v>
      </c>
      <c r="E107" s="168">
        <v>0</v>
      </c>
      <c r="F107" s="290"/>
      <c r="G107" s="168">
        <f t="shared" si="21"/>
        <v>0</v>
      </c>
      <c r="H107" s="275">
        <f t="shared" si="22"/>
        <v>39.700000000000003</v>
      </c>
      <c r="I107" s="6">
        <v>16.2</v>
      </c>
      <c r="J107" s="6">
        <f t="shared" si="23"/>
        <v>643.14</v>
      </c>
      <c r="K107" s="173">
        <f t="shared" si="30"/>
        <v>0</v>
      </c>
      <c r="L107" s="174">
        <f t="shared" si="31"/>
        <v>0</v>
      </c>
      <c r="M107" s="173">
        <f t="shared" si="32"/>
        <v>0</v>
      </c>
      <c r="N107" s="173">
        <f t="shared" si="33"/>
        <v>643.14</v>
      </c>
      <c r="O107" s="175">
        <f t="shared" si="18"/>
        <v>0</v>
      </c>
      <c r="P107" s="167">
        <f t="shared" si="19"/>
        <v>0</v>
      </c>
    </row>
    <row r="108" spans="1:16" ht="26.4" x14ac:dyDescent="0.3">
      <c r="A108" s="7" t="s">
        <v>174</v>
      </c>
      <c r="B108" s="8" t="s">
        <v>69</v>
      </c>
      <c r="C108" s="5" t="s">
        <v>70</v>
      </c>
      <c r="D108" s="6">
        <v>94.6</v>
      </c>
      <c r="E108" s="168">
        <v>0</v>
      </c>
      <c r="F108" s="290"/>
      <c r="G108" s="168">
        <f t="shared" si="21"/>
        <v>0</v>
      </c>
      <c r="H108" s="275">
        <f t="shared" si="22"/>
        <v>94.6</v>
      </c>
      <c r="I108" s="6">
        <v>17.16</v>
      </c>
      <c r="J108" s="6">
        <f t="shared" si="23"/>
        <v>1623.336</v>
      </c>
      <c r="K108" s="173">
        <f t="shared" si="30"/>
        <v>0</v>
      </c>
      <c r="L108" s="174">
        <f t="shared" si="31"/>
        <v>0</v>
      </c>
      <c r="M108" s="173">
        <f t="shared" si="32"/>
        <v>0</v>
      </c>
      <c r="N108" s="173">
        <f t="shared" si="33"/>
        <v>1623.34</v>
      </c>
      <c r="O108" s="175">
        <f t="shared" si="18"/>
        <v>-2.4640616607118915E-6</v>
      </c>
      <c r="P108" s="167">
        <f t="shared" si="19"/>
        <v>3.9999999999054126E-3</v>
      </c>
    </row>
    <row r="109" spans="1:16" ht="26.4" x14ac:dyDescent="0.3">
      <c r="A109" s="7" t="s">
        <v>175</v>
      </c>
      <c r="B109" s="8" t="s">
        <v>77</v>
      </c>
      <c r="C109" s="5" t="s">
        <v>54</v>
      </c>
      <c r="D109" s="6">
        <v>2.11</v>
      </c>
      <c r="E109" s="168">
        <v>0</v>
      </c>
      <c r="F109" s="290"/>
      <c r="G109" s="168">
        <f t="shared" si="21"/>
        <v>0</v>
      </c>
      <c r="H109" s="275">
        <f t="shared" si="22"/>
        <v>2.11</v>
      </c>
      <c r="I109" s="6">
        <v>628.20000000000005</v>
      </c>
      <c r="J109" s="6">
        <f t="shared" si="23"/>
        <v>1325.502</v>
      </c>
      <c r="K109" s="173">
        <f t="shared" si="30"/>
        <v>0</v>
      </c>
      <c r="L109" s="174">
        <f t="shared" si="31"/>
        <v>0</v>
      </c>
      <c r="M109" s="173">
        <f t="shared" si="32"/>
        <v>0</v>
      </c>
      <c r="N109" s="173">
        <f t="shared" si="33"/>
        <v>1325.5</v>
      </c>
      <c r="O109" s="175">
        <f t="shared" si="18"/>
        <v>1.5088623026571213E-6</v>
      </c>
      <c r="P109" s="167">
        <f t="shared" si="19"/>
        <v>-1.9999999999527063E-3</v>
      </c>
    </row>
    <row r="110" spans="1:16" ht="26.4" x14ac:dyDescent="0.3">
      <c r="A110" s="7" t="s">
        <v>176</v>
      </c>
      <c r="B110" s="8" t="s">
        <v>74</v>
      </c>
      <c r="C110" s="5" t="s">
        <v>75</v>
      </c>
      <c r="D110" s="6">
        <v>6</v>
      </c>
      <c r="E110" s="168">
        <v>0</v>
      </c>
      <c r="F110" s="290"/>
      <c r="G110" s="168">
        <f t="shared" si="21"/>
        <v>0</v>
      </c>
      <c r="H110" s="275">
        <f t="shared" si="22"/>
        <v>6</v>
      </c>
      <c r="I110" s="6">
        <v>68.010000000000005</v>
      </c>
      <c r="J110" s="6">
        <f t="shared" si="23"/>
        <v>408.06000000000006</v>
      </c>
      <c r="K110" s="173">
        <f t="shared" si="30"/>
        <v>0</v>
      </c>
      <c r="L110" s="174">
        <f t="shared" si="31"/>
        <v>0</v>
      </c>
      <c r="M110" s="173">
        <f t="shared" si="32"/>
        <v>0</v>
      </c>
      <c r="N110" s="173">
        <f t="shared" si="33"/>
        <v>408.06</v>
      </c>
      <c r="O110" s="175">
        <f t="shared" si="18"/>
        <v>0</v>
      </c>
      <c r="P110" s="167">
        <f t="shared" si="19"/>
        <v>0</v>
      </c>
    </row>
    <row r="111" spans="1:16" ht="26.4" x14ac:dyDescent="0.3">
      <c r="A111" s="7" t="s">
        <v>177</v>
      </c>
      <c r="B111" s="8" t="s">
        <v>79</v>
      </c>
      <c r="C111" s="5" t="s">
        <v>54</v>
      </c>
      <c r="D111" s="6">
        <v>6.05</v>
      </c>
      <c r="E111" s="168">
        <v>0</v>
      </c>
      <c r="F111" s="290"/>
      <c r="G111" s="168">
        <f t="shared" si="21"/>
        <v>0</v>
      </c>
      <c r="H111" s="275">
        <f t="shared" si="22"/>
        <v>6.05</v>
      </c>
      <c r="I111" s="6">
        <v>25.65</v>
      </c>
      <c r="J111" s="6">
        <f t="shared" si="23"/>
        <v>155.18249999999998</v>
      </c>
      <c r="K111" s="173">
        <f t="shared" si="30"/>
        <v>0</v>
      </c>
      <c r="L111" s="174">
        <f t="shared" si="31"/>
        <v>0</v>
      </c>
      <c r="M111" s="173">
        <f t="shared" si="32"/>
        <v>0</v>
      </c>
      <c r="N111" s="173">
        <f t="shared" si="33"/>
        <v>155.18</v>
      </c>
      <c r="O111" s="175">
        <f t="shared" si="18"/>
        <v>1.6110063956742415E-5</v>
      </c>
      <c r="P111" s="167">
        <f t="shared" si="19"/>
        <v>-2.4999999999693046E-3</v>
      </c>
    </row>
    <row r="112" spans="1:16" ht="26.4" x14ac:dyDescent="0.3">
      <c r="A112" s="7" t="s">
        <v>178</v>
      </c>
      <c r="B112" s="8" t="s">
        <v>83</v>
      </c>
      <c r="C112" s="5" t="s">
        <v>24</v>
      </c>
      <c r="D112" s="6">
        <v>4.8</v>
      </c>
      <c r="E112" s="168">
        <v>0</v>
      </c>
      <c r="F112" s="290"/>
      <c r="G112" s="168">
        <f t="shared" si="21"/>
        <v>0</v>
      </c>
      <c r="H112" s="275">
        <f t="shared" si="22"/>
        <v>4.8</v>
      </c>
      <c r="I112" s="6">
        <v>29.02</v>
      </c>
      <c r="J112" s="6">
        <f t="shared" si="23"/>
        <v>139.29599999999999</v>
      </c>
      <c r="K112" s="173">
        <f t="shared" si="30"/>
        <v>0</v>
      </c>
      <c r="L112" s="174">
        <f t="shared" si="31"/>
        <v>0</v>
      </c>
      <c r="M112" s="173">
        <f t="shared" si="32"/>
        <v>0</v>
      </c>
      <c r="N112" s="173">
        <f t="shared" si="33"/>
        <v>139.30000000000001</v>
      </c>
      <c r="O112" s="175">
        <f t="shared" si="18"/>
        <v>-2.8715828164660451E-5</v>
      </c>
      <c r="P112" s="167">
        <f t="shared" si="19"/>
        <v>4.0000000000190994E-3</v>
      </c>
    </row>
    <row r="113" spans="1:16" ht="26.4" x14ac:dyDescent="0.3">
      <c r="A113" s="7" t="s">
        <v>179</v>
      </c>
      <c r="B113" s="8" t="s">
        <v>81</v>
      </c>
      <c r="C113" s="5" t="s">
        <v>24</v>
      </c>
      <c r="D113" s="6">
        <v>4.8</v>
      </c>
      <c r="E113" s="168">
        <v>0</v>
      </c>
      <c r="F113" s="290"/>
      <c r="G113" s="168">
        <f t="shared" si="21"/>
        <v>0</v>
      </c>
      <c r="H113" s="275">
        <f t="shared" si="22"/>
        <v>4.8</v>
      </c>
      <c r="I113" s="6">
        <v>158.07</v>
      </c>
      <c r="J113" s="6">
        <f t="shared" si="23"/>
        <v>758.73599999999999</v>
      </c>
      <c r="K113" s="173">
        <f t="shared" si="30"/>
        <v>0</v>
      </c>
      <c r="L113" s="174">
        <f t="shared" si="31"/>
        <v>0</v>
      </c>
      <c r="M113" s="173">
        <f t="shared" si="32"/>
        <v>0</v>
      </c>
      <c r="N113" s="173">
        <f t="shared" si="33"/>
        <v>758.74</v>
      </c>
      <c r="O113" s="175">
        <f t="shared" si="18"/>
        <v>-5.271925940020239E-6</v>
      </c>
      <c r="P113" s="167">
        <f t="shared" si="19"/>
        <v>4.0000000000190994E-3</v>
      </c>
    </row>
    <row r="114" spans="1:16" x14ac:dyDescent="0.3">
      <c r="A114" s="3" t="s">
        <v>180</v>
      </c>
      <c r="B114" s="4" t="s">
        <v>85</v>
      </c>
      <c r="C114" s="5"/>
      <c r="D114" s="6"/>
      <c r="E114" s="168"/>
      <c r="F114" s="290"/>
      <c r="G114" s="168"/>
      <c r="H114" s="275"/>
      <c r="I114" s="6"/>
      <c r="J114" s="170">
        <f>+SUM(J115:J119)</f>
        <v>912.04559999999992</v>
      </c>
      <c r="K114" s="170">
        <f>+SUM(K115:K119)</f>
        <v>0</v>
      </c>
      <c r="L114" s="171">
        <f>+SUM(L115:L119)</f>
        <v>0</v>
      </c>
      <c r="M114" s="170">
        <f>+SUM(M115:M119)</f>
        <v>0</v>
      </c>
      <c r="N114" s="170">
        <f>+SUM(N115:N119)+0.01</f>
        <v>912.05</v>
      </c>
      <c r="O114" s="172">
        <f t="shared" si="18"/>
        <v>-4.8243201875575181E-6</v>
      </c>
      <c r="P114" s="167">
        <f t="shared" si="19"/>
        <v>4.400000000032378E-3</v>
      </c>
    </row>
    <row r="115" spans="1:16" x14ac:dyDescent="0.3">
      <c r="A115" s="7" t="s">
        <v>181</v>
      </c>
      <c r="B115" s="8" t="s">
        <v>87</v>
      </c>
      <c r="C115" s="5" t="s">
        <v>24</v>
      </c>
      <c r="D115" s="6">
        <v>7.48</v>
      </c>
      <c r="E115" s="168">
        <v>0</v>
      </c>
      <c r="F115" s="290"/>
      <c r="G115" s="168">
        <f t="shared" si="21"/>
        <v>0</v>
      </c>
      <c r="H115" s="275">
        <f t="shared" si="22"/>
        <v>7.48</v>
      </c>
      <c r="I115" s="6">
        <v>5.61</v>
      </c>
      <c r="J115" s="6">
        <f t="shared" si="23"/>
        <v>41.962800000000001</v>
      </c>
      <c r="K115" s="173">
        <f>ROUND(E115*I115,2)</f>
        <v>0</v>
      </c>
      <c r="L115" s="174">
        <f>ROUND(F115*I115,2)</f>
        <v>0</v>
      </c>
      <c r="M115" s="173">
        <f>ROUND(G115*I115,2)</f>
        <v>0</v>
      </c>
      <c r="N115" s="173">
        <f>ROUND(H115*I115,2)</f>
        <v>41.96</v>
      </c>
      <c r="O115" s="175">
        <f t="shared" si="18"/>
        <v>6.6725766631359207E-5</v>
      </c>
      <c r="P115" s="167">
        <f t="shared" si="19"/>
        <v>-2.8000000000005798E-3</v>
      </c>
    </row>
    <row r="116" spans="1:16" x14ac:dyDescent="0.3">
      <c r="A116" s="7" t="s">
        <v>182</v>
      </c>
      <c r="B116" s="8" t="s">
        <v>89</v>
      </c>
      <c r="C116" s="5" t="s">
        <v>24</v>
      </c>
      <c r="D116" s="6">
        <v>7.48</v>
      </c>
      <c r="E116" s="168">
        <v>0</v>
      </c>
      <c r="F116" s="290"/>
      <c r="G116" s="168">
        <f t="shared" si="21"/>
        <v>0</v>
      </c>
      <c r="H116" s="275">
        <f t="shared" si="22"/>
        <v>7.48</v>
      </c>
      <c r="I116" s="6">
        <v>3.75</v>
      </c>
      <c r="J116" s="6">
        <f t="shared" si="23"/>
        <v>28.05</v>
      </c>
      <c r="K116" s="173">
        <f>ROUND(E116*I116,2)</f>
        <v>0</v>
      </c>
      <c r="L116" s="174">
        <f>ROUND(F116*I116,2)</f>
        <v>0</v>
      </c>
      <c r="M116" s="173">
        <f>ROUND(G116*I116,2)</f>
        <v>0</v>
      </c>
      <c r="N116" s="173">
        <f>ROUND(H116*I116,2)</f>
        <v>28.05</v>
      </c>
      <c r="O116" s="175">
        <f t="shared" si="18"/>
        <v>0</v>
      </c>
      <c r="P116" s="167">
        <f t="shared" si="19"/>
        <v>0</v>
      </c>
    </row>
    <row r="117" spans="1:16" ht="26.4" x14ac:dyDescent="0.3">
      <c r="A117" s="7" t="s">
        <v>183</v>
      </c>
      <c r="B117" s="8" t="s">
        <v>91</v>
      </c>
      <c r="C117" s="5" t="s">
        <v>24</v>
      </c>
      <c r="D117" s="6">
        <v>7.48</v>
      </c>
      <c r="E117" s="168">
        <v>0</v>
      </c>
      <c r="F117" s="290"/>
      <c r="G117" s="168">
        <f t="shared" si="21"/>
        <v>0</v>
      </c>
      <c r="H117" s="275">
        <f t="shared" si="22"/>
        <v>7.48</v>
      </c>
      <c r="I117" s="6">
        <v>85.26</v>
      </c>
      <c r="J117" s="6">
        <f t="shared" si="23"/>
        <v>637.74480000000005</v>
      </c>
      <c r="K117" s="173">
        <f>ROUND(E117*I117,2)</f>
        <v>0</v>
      </c>
      <c r="L117" s="174">
        <f>ROUND(F117*I117,2)</f>
        <v>0</v>
      </c>
      <c r="M117" s="173">
        <f>ROUND(G117*I117,2)</f>
        <v>0</v>
      </c>
      <c r="N117" s="173">
        <f>ROUND(H117*I117,2)</f>
        <v>637.74</v>
      </c>
      <c r="O117" s="175">
        <f t="shared" si="18"/>
        <v>7.5265215805364605E-6</v>
      </c>
      <c r="P117" s="167">
        <f t="shared" si="19"/>
        <v>-4.8000000000456566E-3</v>
      </c>
    </row>
    <row r="118" spans="1:16" ht="26.4" x14ac:dyDescent="0.3">
      <c r="A118" s="7" t="s">
        <v>184</v>
      </c>
      <c r="B118" s="8" t="s">
        <v>83</v>
      </c>
      <c r="C118" s="5" t="s">
        <v>24</v>
      </c>
      <c r="D118" s="6">
        <v>1.28</v>
      </c>
      <c r="E118" s="168">
        <v>0</v>
      </c>
      <c r="F118" s="290"/>
      <c r="G118" s="168">
        <f t="shared" si="21"/>
        <v>0</v>
      </c>
      <c r="H118" s="275">
        <f t="shared" si="22"/>
        <v>1.28</v>
      </c>
      <c r="I118" s="6">
        <v>29.02</v>
      </c>
      <c r="J118" s="6">
        <f t="shared" si="23"/>
        <v>37.145600000000002</v>
      </c>
      <c r="K118" s="173">
        <f>ROUND(E118*I118,2)</f>
        <v>0</v>
      </c>
      <c r="L118" s="174">
        <f>ROUND(F118*I118,2)</f>
        <v>0</v>
      </c>
      <c r="M118" s="173">
        <f>ROUND(G118*I118,2)</f>
        <v>0</v>
      </c>
      <c r="N118" s="173">
        <f>ROUND(H118*I118,2)</f>
        <v>37.15</v>
      </c>
      <c r="O118" s="175">
        <f t="shared" si="18"/>
        <v>-1.1845279117839169E-4</v>
      </c>
      <c r="P118" s="167">
        <f t="shared" si="19"/>
        <v>4.3999999999968509E-3</v>
      </c>
    </row>
    <row r="119" spans="1:16" ht="39.6" x14ac:dyDescent="0.3">
      <c r="A119" s="7" t="s">
        <v>185</v>
      </c>
      <c r="B119" s="8" t="s">
        <v>186</v>
      </c>
      <c r="C119" s="5" t="s">
        <v>24</v>
      </c>
      <c r="D119" s="6">
        <v>1.28</v>
      </c>
      <c r="E119" s="168">
        <v>0</v>
      </c>
      <c r="F119" s="290"/>
      <c r="G119" s="168">
        <f t="shared" si="21"/>
        <v>0</v>
      </c>
      <c r="H119" s="275">
        <f t="shared" si="22"/>
        <v>1.28</v>
      </c>
      <c r="I119" s="6">
        <v>130.58000000000001</v>
      </c>
      <c r="J119" s="6">
        <f t="shared" si="23"/>
        <v>167.14240000000001</v>
      </c>
      <c r="K119" s="173">
        <f>ROUND(E119*I119,2)</f>
        <v>0</v>
      </c>
      <c r="L119" s="174">
        <f>ROUND(F119*I119,2)</f>
        <v>0</v>
      </c>
      <c r="M119" s="173">
        <f>ROUND(G119*I119,2)</f>
        <v>0</v>
      </c>
      <c r="N119" s="173">
        <f>ROUND(H119*I119,2)</f>
        <v>167.14</v>
      </c>
      <c r="O119" s="175">
        <f t="shared" si="18"/>
        <v>1.4359013631670692E-5</v>
      </c>
      <c r="P119" s="167">
        <f t="shared" si="19"/>
        <v>-2.4000000000228283E-3</v>
      </c>
    </row>
    <row r="120" spans="1:16" x14ac:dyDescent="0.3">
      <c r="A120" s="3" t="s">
        <v>187</v>
      </c>
      <c r="B120" s="4" t="s">
        <v>96</v>
      </c>
      <c r="C120" s="5"/>
      <c r="D120" s="6"/>
      <c r="E120" s="168"/>
      <c r="F120" s="290"/>
      <c r="G120" s="168"/>
      <c r="H120" s="275"/>
      <c r="I120" s="6"/>
      <c r="J120" s="170">
        <f>+SUM(J121:J122)</f>
        <v>256.86799999999999</v>
      </c>
      <c r="K120" s="170">
        <f>+SUM(K121:K122)</f>
        <v>0</v>
      </c>
      <c r="L120" s="171">
        <f>+SUM(L121:L122)</f>
        <v>0</v>
      </c>
      <c r="M120" s="170">
        <f>+SUM(M121:M122)</f>
        <v>0</v>
      </c>
      <c r="N120" s="170">
        <f>+SUM(N121:N122)</f>
        <v>256.87</v>
      </c>
      <c r="O120" s="172">
        <f t="shared" si="18"/>
        <v>-7.7861002538703872E-6</v>
      </c>
      <c r="P120" s="167">
        <f t="shared" si="19"/>
        <v>2.0000000000095497E-3</v>
      </c>
    </row>
    <row r="121" spans="1:16" x14ac:dyDescent="0.3">
      <c r="A121" s="7" t="s">
        <v>188</v>
      </c>
      <c r="B121" s="8" t="s">
        <v>102</v>
      </c>
      <c r="C121" s="5" t="s">
        <v>45</v>
      </c>
      <c r="D121" s="6">
        <v>16</v>
      </c>
      <c r="E121" s="168">
        <v>0</v>
      </c>
      <c r="F121" s="290"/>
      <c r="G121" s="168">
        <f t="shared" si="21"/>
        <v>0</v>
      </c>
      <c r="H121" s="275">
        <f t="shared" si="22"/>
        <v>16</v>
      </c>
      <c r="I121" s="6">
        <v>14.39</v>
      </c>
      <c r="J121" s="6">
        <f t="shared" si="23"/>
        <v>230.24</v>
      </c>
      <c r="K121" s="173">
        <f>ROUND(E121*I121,2)</f>
        <v>0</v>
      </c>
      <c r="L121" s="174">
        <f>ROUND(F121*I121,2)</f>
        <v>0</v>
      </c>
      <c r="M121" s="173">
        <f>ROUND(G121*I121,2)</f>
        <v>0</v>
      </c>
      <c r="N121" s="173">
        <f>ROUND(H121*I121,2)</f>
        <v>230.24</v>
      </c>
      <c r="O121" s="175">
        <f t="shared" si="18"/>
        <v>0</v>
      </c>
      <c r="P121" s="167">
        <f t="shared" si="19"/>
        <v>0</v>
      </c>
    </row>
    <row r="122" spans="1:16" ht="26.4" x14ac:dyDescent="0.3">
      <c r="A122" s="7" t="s">
        <v>189</v>
      </c>
      <c r="B122" s="8" t="s">
        <v>98</v>
      </c>
      <c r="C122" s="5" t="s">
        <v>24</v>
      </c>
      <c r="D122" s="6">
        <v>1.4</v>
      </c>
      <c r="E122" s="168">
        <v>0</v>
      </c>
      <c r="F122" s="290"/>
      <c r="G122" s="168">
        <f t="shared" si="21"/>
        <v>0</v>
      </c>
      <c r="H122" s="275">
        <f t="shared" si="22"/>
        <v>1.4</v>
      </c>
      <c r="I122" s="6">
        <v>19.02</v>
      </c>
      <c r="J122" s="6">
        <f t="shared" si="23"/>
        <v>26.627999999999997</v>
      </c>
      <c r="K122" s="173">
        <f>ROUND(E122*I122,2)</f>
        <v>0</v>
      </c>
      <c r="L122" s="174">
        <f>ROUND(F122*I122,2)</f>
        <v>0</v>
      </c>
      <c r="M122" s="173">
        <f>ROUND(G122*I122,2)</f>
        <v>0</v>
      </c>
      <c r="N122" s="173">
        <f>ROUND(H122*I122,2)</f>
        <v>26.63</v>
      </c>
      <c r="O122" s="175">
        <f t="shared" si="18"/>
        <v>-7.5108907916510148E-5</v>
      </c>
      <c r="P122" s="167">
        <f t="shared" si="19"/>
        <v>2.0000000000024443E-3</v>
      </c>
    </row>
    <row r="123" spans="1:16" x14ac:dyDescent="0.3">
      <c r="A123" s="3" t="s">
        <v>190</v>
      </c>
      <c r="B123" s="4" t="s">
        <v>106</v>
      </c>
      <c r="C123" s="5"/>
      <c r="D123" s="6"/>
      <c r="E123" s="168">
        <v>0</v>
      </c>
      <c r="F123" s="290"/>
      <c r="G123" s="168">
        <f t="shared" si="21"/>
        <v>0</v>
      </c>
      <c r="H123" s="275">
        <f t="shared" si="22"/>
        <v>0</v>
      </c>
      <c r="I123" s="6"/>
      <c r="J123" s="170">
        <f>+SUM(J124:J127)</f>
        <v>1532.8476000000001</v>
      </c>
      <c r="K123" s="170">
        <f>+SUM(K124:K127)</f>
        <v>0</v>
      </c>
      <c r="L123" s="171">
        <f>+SUM(L124:L127)</f>
        <v>0</v>
      </c>
      <c r="M123" s="170">
        <f>+SUM(M124:M127)</f>
        <v>0</v>
      </c>
      <c r="N123" s="170">
        <f>+SUM(N124:N127)+0.01</f>
        <v>1532.8500000000001</v>
      </c>
      <c r="O123" s="172">
        <f t="shared" si="18"/>
        <v>-1.5657133820567992E-6</v>
      </c>
      <c r="P123" s="167">
        <f t="shared" si="19"/>
        <v>2.4000000000796717E-3</v>
      </c>
    </row>
    <row r="124" spans="1:16" x14ac:dyDescent="0.3">
      <c r="A124" s="7" t="s">
        <v>191</v>
      </c>
      <c r="B124" s="8" t="s">
        <v>115</v>
      </c>
      <c r="C124" s="5" t="s">
        <v>24</v>
      </c>
      <c r="D124" s="6">
        <v>0.25</v>
      </c>
      <c r="E124" s="168">
        <v>0</v>
      </c>
      <c r="F124" s="290"/>
      <c r="G124" s="168">
        <f t="shared" si="21"/>
        <v>0</v>
      </c>
      <c r="H124" s="275">
        <f t="shared" si="22"/>
        <v>0.25</v>
      </c>
      <c r="I124" s="6">
        <v>168</v>
      </c>
      <c r="J124" s="6">
        <f t="shared" si="23"/>
        <v>42</v>
      </c>
      <c r="K124" s="173">
        <f>ROUND(E124*I124,2)</f>
        <v>0</v>
      </c>
      <c r="L124" s="174">
        <f>ROUND(F124*I124,2)</f>
        <v>0</v>
      </c>
      <c r="M124" s="173">
        <f>ROUND(G124*I124,2)</f>
        <v>0</v>
      </c>
      <c r="N124" s="173">
        <f>ROUND(H124*I124,2)</f>
        <v>42</v>
      </c>
      <c r="O124" s="175">
        <f t="shared" si="18"/>
        <v>0</v>
      </c>
      <c r="P124" s="167">
        <f t="shared" si="19"/>
        <v>0</v>
      </c>
    </row>
    <row r="125" spans="1:16" x14ac:dyDescent="0.3">
      <c r="A125" s="7" t="s">
        <v>192</v>
      </c>
      <c r="B125" s="8" t="s">
        <v>108</v>
      </c>
      <c r="C125" s="5" t="s">
        <v>109</v>
      </c>
      <c r="D125" s="6">
        <v>2.7</v>
      </c>
      <c r="E125" s="168">
        <v>0</v>
      </c>
      <c r="F125" s="290"/>
      <c r="G125" s="168">
        <f t="shared" si="21"/>
        <v>0</v>
      </c>
      <c r="H125" s="275">
        <f t="shared" si="22"/>
        <v>2.7</v>
      </c>
      <c r="I125" s="6">
        <v>30.62</v>
      </c>
      <c r="J125" s="6">
        <f t="shared" si="23"/>
        <v>82.674000000000007</v>
      </c>
      <c r="K125" s="173">
        <f>ROUND(E125*I125,2)</f>
        <v>0</v>
      </c>
      <c r="L125" s="174">
        <f>ROUND(F125*I125,2)</f>
        <v>0</v>
      </c>
      <c r="M125" s="173">
        <f>ROUND(G125*I125,2)</f>
        <v>0</v>
      </c>
      <c r="N125" s="173">
        <f>ROUND(H125*I125,2)</f>
        <v>82.67</v>
      </c>
      <c r="O125" s="175">
        <f t="shared" si="18"/>
        <v>4.8382804751279096E-5</v>
      </c>
      <c r="P125" s="167">
        <f t="shared" si="19"/>
        <v>-4.0000000000048885E-3</v>
      </c>
    </row>
    <row r="126" spans="1:16" x14ac:dyDescent="0.3">
      <c r="A126" s="7" t="s">
        <v>193</v>
      </c>
      <c r="B126" s="8" t="s">
        <v>117</v>
      </c>
      <c r="C126" s="5" t="s">
        <v>24</v>
      </c>
      <c r="D126" s="6">
        <v>0.34</v>
      </c>
      <c r="E126" s="168">
        <v>0</v>
      </c>
      <c r="F126" s="290"/>
      <c r="G126" s="168">
        <f t="shared" si="21"/>
        <v>0</v>
      </c>
      <c r="H126" s="275">
        <f t="shared" si="22"/>
        <v>0.34</v>
      </c>
      <c r="I126" s="6">
        <v>1081.54</v>
      </c>
      <c r="J126" s="6">
        <f t="shared" si="23"/>
        <v>367.72360000000003</v>
      </c>
      <c r="K126" s="173">
        <f>ROUND(E126*I126,2)</f>
        <v>0</v>
      </c>
      <c r="L126" s="174">
        <f>ROUND(F126*I126,2)</f>
        <v>0</v>
      </c>
      <c r="M126" s="173">
        <f>ROUND(G126*I126,2)</f>
        <v>0</v>
      </c>
      <c r="N126" s="173">
        <f>ROUND(H126*I126,2)</f>
        <v>367.72</v>
      </c>
      <c r="O126" s="175">
        <f t="shared" si="18"/>
        <v>9.7899618083374662E-6</v>
      </c>
      <c r="P126" s="167">
        <f t="shared" si="19"/>
        <v>-3.6000000000058208E-3</v>
      </c>
    </row>
    <row r="127" spans="1:16" x14ac:dyDescent="0.3">
      <c r="A127" s="7" t="s">
        <v>194</v>
      </c>
      <c r="B127" s="8" t="s">
        <v>158</v>
      </c>
      <c r="C127" s="5" t="s">
        <v>159</v>
      </c>
      <c r="D127" s="6">
        <v>1</v>
      </c>
      <c r="E127" s="168">
        <v>0</v>
      </c>
      <c r="F127" s="290"/>
      <c r="G127" s="168">
        <f t="shared" si="21"/>
        <v>0</v>
      </c>
      <c r="H127" s="275">
        <f t="shared" si="22"/>
        <v>1</v>
      </c>
      <c r="I127" s="6">
        <v>1040.45</v>
      </c>
      <c r="J127" s="6">
        <f t="shared" si="23"/>
        <v>1040.45</v>
      </c>
      <c r="K127" s="173">
        <f>ROUND(E127*I127,2)</f>
        <v>0</v>
      </c>
      <c r="L127" s="174">
        <f>ROUND(F127*I127,2)</f>
        <v>0</v>
      </c>
      <c r="M127" s="173">
        <f>ROUND(G127*I127,2)</f>
        <v>0</v>
      </c>
      <c r="N127" s="173">
        <f>ROUND(H127*I127,2)</f>
        <v>1040.45</v>
      </c>
      <c r="O127" s="175">
        <f t="shared" si="18"/>
        <v>0</v>
      </c>
      <c r="P127" s="167">
        <f t="shared" si="19"/>
        <v>0</v>
      </c>
    </row>
    <row r="128" spans="1:16" ht="26.4" x14ac:dyDescent="0.3">
      <c r="A128" s="3">
        <v>5</v>
      </c>
      <c r="B128" s="4" t="s">
        <v>195</v>
      </c>
      <c r="C128" s="5"/>
      <c r="D128" s="6"/>
      <c r="E128" s="168"/>
      <c r="F128" s="290"/>
      <c r="G128" s="168"/>
      <c r="H128" s="275"/>
      <c r="I128" s="6"/>
      <c r="J128" s="170">
        <f>+J129+J132+J147+J154+J158+J162</f>
        <v>20287.953900000004</v>
      </c>
      <c r="K128" s="170">
        <f>+K129+K132+K147+K154+K158+K162</f>
        <v>3999.55</v>
      </c>
      <c r="L128" s="171">
        <f>+L129+L132+L147+L154+L158+L162</f>
        <v>8737.3800000000028</v>
      </c>
      <c r="M128" s="170">
        <f>+M129+M132+M147+M154+M158+M162</f>
        <v>12736.949999999999</v>
      </c>
      <c r="N128" s="170">
        <f>+N129+N132+N147+N154+N158+N162-0.01</f>
        <v>7551</v>
      </c>
      <c r="O128" s="172">
        <f t="shared" si="18"/>
        <v>0.62780869686420182</v>
      </c>
      <c r="P128" s="167">
        <f t="shared" si="19"/>
        <v>-12736.953900000004</v>
      </c>
    </row>
    <row r="129" spans="1:16" x14ac:dyDescent="0.3">
      <c r="A129" s="3" t="s">
        <v>196</v>
      </c>
      <c r="B129" s="4" t="s">
        <v>42</v>
      </c>
      <c r="C129" s="5"/>
      <c r="D129" s="6"/>
      <c r="E129" s="168"/>
      <c r="F129" s="290"/>
      <c r="G129" s="168"/>
      <c r="H129" s="275"/>
      <c r="I129" s="6"/>
      <c r="J129" s="170">
        <f>+SUM(J130:J131)</f>
        <v>104.19640000000001</v>
      </c>
      <c r="K129" s="170">
        <f>+SUM(K130:K131)</f>
        <v>78.150000000000006</v>
      </c>
      <c r="L129" s="171">
        <f>+SUM(L130:L131)</f>
        <v>26.049999999999997</v>
      </c>
      <c r="M129" s="170">
        <f>+SUM(M130:M131)</f>
        <v>104.19</v>
      </c>
      <c r="N129" s="170">
        <f>+SUM(N130:N131)+0.01</f>
        <v>0.01</v>
      </c>
      <c r="O129" s="172">
        <f t="shared" si="18"/>
        <v>0.99990402739442052</v>
      </c>
      <c r="P129" s="167">
        <f t="shared" si="19"/>
        <v>-104.18640000000001</v>
      </c>
    </row>
    <row r="130" spans="1:16" x14ac:dyDescent="0.3">
      <c r="A130" s="7" t="s">
        <v>197</v>
      </c>
      <c r="B130" s="8" t="s">
        <v>47</v>
      </c>
      <c r="C130" s="5" t="s">
        <v>24</v>
      </c>
      <c r="D130" s="6">
        <v>7.48</v>
      </c>
      <c r="E130" s="168">
        <v>5.61</v>
      </c>
      <c r="F130" s="292">
        <v>1.87</v>
      </c>
      <c r="G130" s="168">
        <f t="shared" si="21"/>
        <v>7.48</v>
      </c>
      <c r="H130" s="275">
        <f t="shared" si="22"/>
        <v>0</v>
      </c>
      <c r="I130" s="6">
        <v>2.67</v>
      </c>
      <c r="J130" s="6">
        <f t="shared" si="23"/>
        <v>19.971600000000002</v>
      </c>
      <c r="K130" s="173">
        <f>ROUND(E130*I130,2)</f>
        <v>14.98</v>
      </c>
      <c r="L130" s="174">
        <f>ROUND(F130*I130,2)</f>
        <v>4.99</v>
      </c>
      <c r="M130" s="173">
        <f>ROUND(G130*I130,2)</f>
        <v>19.97</v>
      </c>
      <c r="N130" s="173">
        <f>ROUND(H130*I130,2)</f>
        <v>0</v>
      </c>
      <c r="O130" s="175">
        <f t="shared" si="18"/>
        <v>1</v>
      </c>
      <c r="P130" s="167">
        <f t="shared" si="19"/>
        <v>-19.971600000000002</v>
      </c>
    </row>
    <row r="131" spans="1:16" ht="26.4" x14ac:dyDescent="0.3">
      <c r="A131" s="7" t="s">
        <v>198</v>
      </c>
      <c r="B131" s="8" t="s">
        <v>49</v>
      </c>
      <c r="C131" s="5" t="s">
        <v>24</v>
      </c>
      <c r="D131" s="6">
        <v>7.48</v>
      </c>
      <c r="E131" s="168">
        <v>5.61</v>
      </c>
      <c r="F131" s="292">
        <v>1.87</v>
      </c>
      <c r="G131" s="168">
        <f t="shared" si="21"/>
        <v>7.48</v>
      </c>
      <c r="H131" s="275">
        <f t="shared" si="22"/>
        <v>0</v>
      </c>
      <c r="I131" s="6">
        <v>11.26</v>
      </c>
      <c r="J131" s="6">
        <f t="shared" si="23"/>
        <v>84.224800000000002</v>
      </c>
      <c r="K131" s="173">
        <f>ROUND(E131*I131,2)</f>
        <v>63.17</v>
      </c>
      <c r="L131" s="174">
        <f>ROUND(F131*I131,2)</f>
        <v>21.06</v>
      </c>
      <c r="M131" s="173">
        <f>ROUND(G131*I131,2)</f>
        <v>84.22</v>
      </c>
      <c r="N131" s="173">
        <f>ROUND(H131*I131,2)</f>
        <v>0</v>
      </c>
      <c r="O131" s="175">
        <f t="shared" si="18"/>
        <v>1</v>
      </c>
      <c r="P131" s="167">
        <f t="shared" si="19"/>
        <v>-84.224800000000002</v>
      </c>
    </row>
    <row r="132" spans="1:16" x14ac:dyDescent="0.3">
      <c r="A132" s="3" t="s">
        <v>199</v>
      </c>
      <c r="B132" s="4" t="s">
        <v>123</v>
      </c>
      <c r="C132" s="5"/>
      <c r="D132" s="6"/>
      <c r="E132" s="168">
        <v>0</v>
      </c>
      <c r="F132" s="290">
        <v>0</v>
      </c>
      <c r="G132" s="168">
        <f t="shared" si="21"/>
        <v>0</v>
      </c>
      <c r="H132" s="275">
        <f t="shared" si="22"/>
        <v>0</v>
      </c>
      <c r="I132" s="6"/>
      <c r="J132" s="170">
        <f>+SUM(J133:J146)</f>
        <v>13319.614300000001</v>
      </c>
      <c r="K132" s="170">
        <f>+SUM(K133:K146)</f>
        <v>3921.4</v>
      </c>
      <c r="L132" s="171">
        <f>+SUM(L133:L146)</f>
        <v>6946.9300000000012</v>
      </c>
      <c r="M132" s="170">
        <f>+SUM(M133:M146)</f>
        <v>10868.359999999999</v>
      </c>
      <c r="N132" s="170">
        <f>+SUM(N133:N146)-0.01</f>
        <v>2451.25</v>
      </c>
      <c r="O132" s="172">
        <f t="shared" si="18"/>
        <v>0.81596689327558081</v>
      </c>
      <c r="P132" s="167">
        <f t="shared" si="19"/>
        <v>-10868.364300000001</v>
      </c>
    </row>
    <row r="133" spans="1:16" ht="26.4" x14ac:dyDescent="0.3">
      <c r="A133" s="7" t="s">
        <v>200</v>
      </c>
      <c r="B133" s="8" t="s">
        <v>125</v>
      </c>
      <c r="C133" s="5" t="s">
        <v>54</v>
      </c>
      <c r="D133" s="6">
        <v>7.37</v>
      </c>
      <c r="E133" s="168">
        <v>1.4629999999999999</v>
      </c>
      <c r="F133" s="292">
        <v>5.907</v>
      </c>
      <c r="G133" s="168">
        <f t="shared" si="21"/>
        <v>7.37</v>
      </c>
      <c r="H133" s="275">
        <f t="shared" si="22"/>
        <v>0</v>
      </c>
      <c r="I133" s="6">
        <v>75.03</v>
      </c>
      <c r="J133" s="6">
        <f t="shared" si="23"/>
        <v>552.97109999999998</v>
      </c>
      <c r="K133" s="173">
        <f t="shared" ref="K133:K146" si="34">ROUND(E133*I133,2)</f>
        <v>109.77</v>
      </c>
      <c r="L133" s="174">
        <f t="shared" ref="L133:L146" si="35">ROUND(F133*I133,2)</f>
        <v>443.2</v>
      </c>
      <c r="M133" s="173">
        <f t="shared" ref="M133:M146" si="36">ROUND(G133*I133,2)</f>
        <v>552.97</v>
      </c>
      <c r="N133" s="173">
        <f t="shared" ref="N133:N146" si="37">ROUND(H133*I133,2)</f>
        <v>0</v>
      </c>
      <c r="O133" s="175">
        <f t="shared" si="18"/>
        <v>1</v>
      </c>
      <c r="P133" s="167">
        <f t="shared" si="19"/>
        <v>-552.97109999999998</v>
      </c>
    </row>
    <row r="134" spans="1:16" x14ac:dyDescent="0.3">
      <c r="A134" s="7" t="s">
        <v>201</v>
      </c>
      <c r="B134" s="8" t="s">
        <v>202</v>
      </c>
      <c r="C134" s="5" t="s">
        <v>54</v>
      </c>
      <c r="D134" s="6">
        <v>9.58</v>
      </c>
      <c r="E134" s="168">
        <v>0</v>
      </c>
      <c r="F134" s="291">
        <v>9.58</v>
      </c>
      <c r="G134" s="168">
        <f t="shared" si="21"/>
        <v>9.58</v>
      </c>
      <c r="H134" s="275">
        <f t="shared" si="22"/>
        <v>0</v>
      </c>
      <c r="I134" s="6">
        <v>18.78</v>
      </c>
      <c r="J134" s="6">
        <f t="shared" si="23"/>
        <v>179.91240000000002</v>
      </c>
      <c r="K134" s="173">
        <f t="shared" si="34"/>
        <v>0</v>
      </c>
      <c r="L134" s="174">
        <f t="shared" si="35"/>
        <v>179.91</v>
      </c>
      <c r="M134" s="173">
        <f t="shared" si="36"/>
        <v>179.91</v>
      </c>
      <c r="N134" s="173">
        <f t="shared" si="37"/>
        <v>0</v>
      </c>
      <c r="O134" s="175">
        <f t="shared" si="18"/>
        <v>1</v>
      </c>
      <c r="P134" s="167">
        <f t="shared" si="19"/>
        <v>-179.91240000000002</v>
      </c>
    </row>
    <row r="135" spans="1:16" ht="26.4" x14ac:dyDescent="0.3">
      <c r="A135" s="7" t="s">
        <v>203</v>
      </c>
      <c r="B135" s="8" t="s">
        <v>58</v>
      </c>
      <c r="C135" s="5" t="s">
        <v>59</v>
      </c>
      <c r="D135" s="6">
        <v>215.57</v>
      </c>
      <c r="E135" s="168">
        <v>33.037499999999994</v>
      </c>
      <c r="F135" s="291">
        <v>182.5325</v>
      </c>
      <c r="G135" s="168">
        <f t="shared" si="21"/>
        <v>215.57</v>
      </c>
      <c r="H135" s="275">
        <f t="shared" si="22"/>
        <v>0</v>
      </c>
      <c r="I135" s="6">
        <v>1.68</v>
      </c>
      <c r="J135" s="6">
        <f t="shared" si="23"/>
        <v>362.1576</v>
      </c>
      <c r="K135" s="173">
        <f t="shared" si="34"/>
        <v>55.5</v>
      </c>
      <c r="L135" s="174">
        <f t="shared" si="35"/>
        <v>306.64999999999998</v>
      </c>
      <c r="M135" s="173">
        <f t="shared" si="36"/>
        <v>362.16</v>
      </c>
      <c r="N135" s="173">
        <f t="shared" si="37"/>
        <v>0</v>
      </c>
      <c r="O135" s="175">
        <f t="shared" ref="O135:O198" si="38">1-(N135/J135)</f>
        <v>1</v>
      </c>
      <c r="P135" s="167">
        <f t="shared" ref="P135:P198" si="39">+N135-J135</f>
        <v>-362.1576</v>
      </c>
    </row>
    <row r="136" spans="1:16" x14ac:dyDescent="0.3">
      <c r="A136" s="7" t="s">
        <v>204</v>
      </c>
      <c r="B136" s="8" t="s">
        <v>61</v>
      </c>
      <c r="C136" s="5" t="s">
        <v>24</v>
      </c>
      <c r="D136" s="6">
        <v>2.09</v>
      </c>
      <c r="E136" s="168">
        <v>2.09</v>
      </c>
      <c r="F136" s="290">
        <v>0</v>
      </c>
      <c r="G136" s="168">
        <f t="shared" si="21"/>
        <v>2.09</v>
      </c>
      <c r="H136" s="275">
        <f t="shared" si="22"/>
        <v>0</v>
      </c>
      <c r="I136" s="6">
        <v>28.14</v>
      </c>
      <c r="J136" s="6">
        <f t="shared" si="23"/>
        <v>58.812599999999996</v>
      </c>
      <c r="K136" s="173">
        <f t="shared" si="34"/>
        <v>58.81</v>
      </c>
      <c r="L136" s="174">
        <f t="shared" si="35"/>
        <v>0</v>
      </c>
      <c r="M136" s="173">
        <f t="shared" si="36"/>
        <v>58.81</v>
      </c>
      <c r="N136" s="173">
        <f t="shared" si="37"/>
        <v>0</v>
      </c>
      <c r="O136" s="175">
        <f t="shared" si="38"/>
        <v>1</v>
      </c>
      <c r="P136" s="167">
        <f t="shared" si="39"/>
        <v>-58.812599999999996</v>
      </c>
    </row>
    <row r="137" spans="1:16" ht="26.4" x14ac:dyDescent="0.3">
      <c r="A137" s="7" t="s">
        <v>205</v>
      </c>
      <c r="B137" s="8" t="s">
        <v>63</v>
      </c>
      <c r="C137" s="5" t="s">
        <v>24</v>
      </c>
      <c r="D137" s="6">
        <v>2.09</v>
      </c>
      <c r="E137" s="168">
        <v>2.09</v>
      </c>
      <c r="F137" s="290">
        <v>0</v>
      </c>
      <c r="G137" s="168">
        <f t="shared" ref="G137:G200" si="40">E137+F137</f>
        <v>2.09</v>
      </c>
      <c r="H137" s="275">
        <f t="shared" ref="H137:H200" si="41">D137-G137</f>
        <v>0</v>
      </c>
      <c r="I137" s="6">
        <v>35.090000000000003</v>
      </c>
      <c r="J137" s="6">
        <f t="shared" ref="J137:J200" si="42">+I137*D137</f>
        <v>73.338099999999997</v>
      </c>
      <c r="K137" s="173">
        <f t="shared" si="34"/>
        <v>73.34</v>
      </c>
      <c r="L137" s="174">
        <f t="shared" si="35"/>
        <v>0</v>
      </c>
      <c r="M137" s="173">
        <f t="shared" si="36"/>
        <v>73.34</v>
      </c>
      <c r="N137" s="173">
        <f t="shared" si="37"/>
        <v>0</v>
      </c>
      <c r="O137" s="175">
        <f t="shared" si="38"/>
        <v>1</v>
      </c>
      <c r="P137" s="167">
        <f t="shared" si="39"/>
        <v>-73.338099999999997</v>
      </c>
    </row>
    <row r="138" spans="1:16" x14ac:dyDescent="0.3">
      <c r="A138" s="7" t="s">
        <v>206</v>
      </c>
      <c r="B138" s="8" t="s">
        <v>67</v>
      </c>
      <c r="C138" s="5" t="s">
        <v>24</v>
      </c>
      <c r="D138" s="6">
        <v>23.19</v>
      </c>
      <c r="E138" s="168">
        <v>8.4160000000000004</v>
      </c>
      <c r="F138" s="291">
        <f>+MEM_CAL_MED_02!K423</f>
        <v>12.254799999999999</v>
      </c>
      <c r="G138" s="168">
        <f t="shared" si="40"/>
        <v>20.6708</v>
      </c>
      <c r="H138" s="275">
        <f t="shared" si="41"/>
        <v>2.5192000000000014</v>
      </c>
      <c r="I138" s="6">
        <v>272.88</v>
      </c>
      <c r="J138" s="6">
        <f t="shared" si="42"/>
        <v>6328.0871999999999</v>
      </c>
      <c r="K138" s="173">
        <f t="shared" si="34"/>
        <v>2296.56</v>
      </c>
      <c r="L138" s="174">
        <f t="shared" si="35"/>
        <v>3344.09</v>
      </c>
      <c r="M138" s="173">
        <f t="shared" si="36"/>
        <v>5640.65</v>
      </c>
      <c r="N138" s="173">
        <f t="shared" si="37"/>
        <v>687.44</v>
      </c>
      <c r="O138" s="175">
        <f t="shared" si="38"/>
        <v>0.89136685727086695</v>
      </c>
      <c r="P138" s="167">
        <f t="shared" si="39"/>
        <v>-5640.6471999999994</v>
      </c>
    </row>
    <row r="139" spans="1:16" ht="26.4" x14ac:dyDescent="0.3">
      <c r="A139" s="7" t="s">
        <v>207</v>
      </c>
      <c r="B139" s="8" t="s">
        <v>72</v>
      </c>
      <c r="C139" s="5" t="s">
        <v>70</v>
      </c>
      <c r="D139" s="6">
        <v>39.700000000000003</v>
      </c>
      <c r="E139" s="168">
        <v>7.4292400000000001</v>
      </c>
      <c r="F139" s="291">
        <v>32.270000000000003</v>
      </c>
      <c r="G139" s="168">
        <f t="shared" si="40"/>
        <v>39.699240000000003</v>
      </c>
      <c r="H139" s="275">
        <f t="shared" si="41"/>
        <v>7.5999999999964984E-4</v>
      </c>
      <c r="I139" s="6">
        <v>16.2</v>
      </c>
      <c r="J139" s="6">
        <f t="shared" si="42"/>
        <v>643.14</v>
      </c>
      <c r="K139" s="173">
        <f t="shared" si="34"/>
        <v>120.35</v>
      </c>
      <c r="L139" s="174">
        <f t="shared" si="35"/>
        <v>522.77</v>
      </c>
      <c r="M139" s="173">
        <f t="shared" si="36"/>
        <v>643.13</v>
      </c>
      <c r="N139" s="173">
        <f t="shared" si="37"/>
        <v>0.01</v>
      </c>
      <c r="O139" s="175">
        <f t="shared" si="38"/>
        <v>0.99998445128587865</v>
      </c>
      <c r="P139" s="167">
        <f t="shared" si="39"/>
        <v>-643.13</v>
      </c>
    </row>
    <row r="140" spans="1:16" ht="26.4" x14ac:dyDescent="0.3">
      <c r="A140" s="7" t="s">
        <v>208</v>
      </c>
      <c r="B140" s="8" t="s">
        <v>77</v>
      </c>
      <c r="C140" s="5" t="s">
        <v>54</v>
      </c>
      <c r="D140" s="6">
        <v>2.11</v>
      </c>
      <c r="E140" s="168">
        <v>0.76400000000000001</v>
      </c>
      <c r="F140" s="291">
        <f>+MEM_CAL_MED_02!K442</f>
        <v>1.3131999999999999</v>
      </c>
      <c r="G140" s="168">
        <f t="shared" si="40"/>
        <v>2.0771999999999999</v>
      </c>
      <c r="H140" s="275">
        <f t="shared" si="41"/>
        <v>3.279999999999994E-2</v>
      </c>
      <c r="I140" s="6">
        <v>628.20000000000005</v>
      </c>
      <c r="J140" s="6">
        <f t="shared" si="42"/>
        <v>1325.502</v>
      </c>
      <c r="K140" s="173">
        <f t="shared" si="34"/>
        <v>479.94</v>
      </c>
      <c r="L140" s="174">
        <f t="shared" si="35"/>
        <v>824.95</v>
      </c>
      <c r="M140" s="173">
        <f t="shared" si="36"/>
        <v>1304.9000000000001</v>
      </c>
      <c r="N140" s="173">
        <f t="shared" si="37"/>
        <v>20.6</v>
      </c>
      <c r="O140" s="175">
        <f t="shared" si="38"/>
        <v>0.98445871828182829</v>
      </c>
      <c r="P140" s="167">
        <f t="shared" si="39"/>
        <v>-1304.902</v>
      </c>
    </row>
    <row r="141" spans="1:16" ht="26.4" x14ac:dyDescent="0.3">
      <c r="A141" s="7" t="s">
        <v>209</v>
      </c>
      <c r="B141" s="8" t="s">
        <v>69</v>
      </c>
      <c r="C141" s="5" t="s">
        <v>70</v>
      </c>
      <c r="D141" s="6">
        <v>94.6</v>
      </c>
      <c r="E141" s="168">
        <v>40.54587448680352</v>
      </c>
      <c r="F141" s="291">
        <f>+MEM_CAL_MED_02!K462</f>
        <v>45.338119648093851</v>
      </c>
      <c r="G141" s="168">
        <f t="shared" si="40"/>
        <v>85.883994134897364</v>
      </c>
      <c r="H141" s="275">
        <f t="shared" si="41"/>
        <v>8.7160058651026304</v>
      </c>
      <c r="I141" s="6">
        <v>17.16</v>
      </c>
      <c r="J141" s="6">
        <f t="shared" si="42"/>
        <v>1623.336</v>
      </c>
      <c r="K141" s="173">
        <f t="shared" si="34"/>
        <v>695.77</v>
      </c>
      <c r="L141" s="174">
        <f t="shared" si="35"/>
        <v>778</v>
      </c>
      <c r="M141" s="173">
        <f t="shared" si="36"/>
        <v>1473.77</v>
      </c>
      <c r="N141" s="173">
        <f t="shared" si="37"/>
        <v>149.57</v>
      </c>
      <c r="O141" s="175">
        <f t="shared" si="38"/>
        <v>0.90786257435306061</v>
      </c>
      <c r="P141" s="167">
        <f t="shared" si="39"/>
        <v>-1473.7660000000001</v>
      </c>
    </row>
    <row r="142" spans="1:16" ht="26.4" x14ac:dyDescent="0.3">
      <c r="A142" s="7" t="s">
        <v>210</v>
      </c>
      <c r="B142" s="8" t="s">
        <v>74</v>
      </c>
      <c r="C142" s="5" t="s">
        <v>75</v>
      </c>
      <c r="D142" s="6">
        <v>6</v>
      </c>
      <c r="E142" s="168">
        <v>0</v>
      </c>
      <c r="F142" s="291">
        <f>+MEM_CAL_MED_02!K464</f>
        <v>6</v>
      </c>
      <c r="G142" s="168">
        <f t="shared" si="40"/>
        <v>6</v>
      </c>
      <c r="H142" s="275">
        <f t="shared" si="41"/>
        <v>0</v>
      </c>
      <c r="I142" s="6">
        <v>68.010000000000005</v>
      </c>
      <c r="J142" s="6">
        <f t="shared" si="42"/>
        <v>408.06000000000006</v>
      </c>
      <c r="K142" s="173">
        <f t="shared" si="34"/>
        <v>0</v>
      </c>
      <c r="L142" s="174">
        <f t="shared" si="35"/>
        <v>408.06</v>
      </c>
      <c r="M142" s="173">
        <f t="shared" si="36"/>
        <v>408.06</v>
      </c>
      <c r="N142" s="173">
        <f t="shared" si="37"/>
        <v>0</v>
      </c>
      <c r="O142" s="175">
        <f t="shared" si="38"/>
        <v>1</v>
      </c>
      <c r="P142" s="167">
        <f t="shared" si="39"/>
        <v>-408.06000000000006</v>
      </c>
    </row>
    <row r="143" spans="1:16" ht="26.4" x14ac:dyDescent="0.3">
      <c r="A143" s="7" t="s">
        <v>211</v>
      </c>
      <c r="B143" s="8" t="s">
        <v>81</v>
      </c>
      <c r="C143" s="5" t="s">
        <v>24</v>
      </c>
      <c r="D143" s="6">
        <v>4.8</v>
      </c>
      <c r="E143" s="168">
        <v>0</v>
      </c>
      <c r="F143" s="290"/>
      <c r="G143" s="168">
        <f t="shared" si="40"/>
        <v>0</v>
      </c>
      <c r="H143" s="275">
        <f t="shared" si="41"/>
        <v>4.8</v>
      </c>
      <c r="I143" s="6">
        <v>158.07</v>
      </c>
      <c r="J143" s="6">
        <f t="shared" si="42"/>
        <v>758.73599999999999</v>
      </c>
      <c r="K143" s="173">
        <f t="shared" si="34"/>
        <v>0</v>
      </c>
      <c r="L143" s="174">
        <f t="shared" si="35"/>
        <v>0</v>
      </c>
      <c r="M143" s="173">
        <f t="shared" si="36"/>
        <v>0</v>
      </c>
      <c r="N143" s="173">
        <f t="shared" si="37"/>
        <v>758.74</v>
      </c>
      <c r="O143" s="175">
        <f t="shared" si="38"/>
        <v>-5.271925940020239E-6</v>
      </c>
      <c r="P143" s="167">
        <f t="shared" si="39"/>
        <v>4.0000000000190994E-3</v>
      </c>
    </row>
    <row r="144" spans="1:16" ht="26.4" x14ac:dyDescent="0.3">
      <c r="A144" s="7" t="s">
        <v>212</v>
      </c>
      <c r="B144" s="8" t="s">
        <v>83</v>
      </c>
      <c r="C144" s="5" t="s">
        <v>24</v>
      </c>
      <c r="D144" s="6">
        <v>4.8</v>
      </c>
      <c r="E144" s="168">
        <v>0</v>
      </c>
      <c r="F144" s="291">
        <f>+MEM_CAL_MED_02!K471</f>
        <v>4.8000000000000007</v>
      </c>
      <c r="G144" s="168">
        <f t="shared" si="40"/>
        <v>4.8000000000000007</v>
      </c>
      <c r="H144" s="275">
        <f t="shared" si="41"/>
        <v>0</v>
      </c>
      <c r="I144" s="6">
        <v>29.02</v>
      </c>
      <c r="J144" s="6">
        <f t="shared" si="42"/>
        <v>139.29599999999999</v>
      </c>
      <c r="K144" s="173">
        <f t="shared" si="34"/>
        <v>0</v>
      </c>
      <c r="L144" s="174">
        <f t="shared" si="35"/>
        <v>139.30000000000001</v>
      </c>
      <c r="M144" s="173">
        <f t="shared" si="36"/>
        <v>139.30000000000001</v>
      </c>
      <c r="N144" s="173">
        <f t="shared" si="37"/>
        <v>0</v>
      </c>
      <c r="O144" s="175">
        <f t="shared" si="38"/>
        <v>1</v>
      </c>
      <c r="P144" s="167">
        <f t="shared" si="39"/>
        <v>-139.29599999999999</v>
      </c>
    </row>
    <row r="145" spans="1:16" ht="40.950000000000003" customHeight="1" x14ac:dyDescent="0.3">
      <c r="A145" s="7" t="s">
        <v>213</v>
      </c>
      <c r="B145" s="8" t="s">
        <v>65</v>
      </c>
      <c r="C145" s="5" t="s">
        <v>24</v>
      </c>
      <c r="D145" s="6">
        <v>6.12</v>
      </c>
      <c r="E145" s="168">
        <v>0</v>
      </c>
      <c r="F145" s="290"/>
      <c r="G145" s="168">
        <f t="shared" si="40"/>
        <v>0</v>
      </c>
      <c r="H145" s="275">
        <f t="shared" si="41"/>
        <v>6.12</v>
      </c>
      <c r="I145" s="6">
        <v>116.19</v>
      </c>
      <c r="J145" s="6">
        <f t="shared" si="42"/>
        <v>711.08280000000002</v>
      </c>
      <c r="K145" s="173">
        <f t="shared" si="34"/>
        <v>0</v>
      </c>
      <c r="L145" s="174">
        <f t="shared" si="35"/>
        <v>0</v>
      </c>
      <c r="M145" s="173">
        <f t="shared" si="36"/>
        <v>0</v>
      </c>
      <c r="N145" s="173">
        <f t="shared" si="37"/>
        <v>711.08</v>
      </c>
      <c r="O145" s="175">
        <f t="shared" si="38"/>
        <v>3.9376567679827446E-6</v>
      </c>
      <c r="P145" s="167">
        <f t="shared" si="39"/>
        <v>-2.7999999999792635E-3</v>
      </c>
    </row>
    <row r="146" spans="1:16" ht="26.4" x14ac:dyDescent="0.3">
      <c r="A146" s="7" t="s">
        <v>214</v>
      </c>
      <c r="B146" s="8" t="s">
        <v>79</v>
      </c>
      <c r="C146" s="5" t="s">
        <v>54</v>
      </c>
      <c r="D146" s="6">
        <v>6.05</v>
      </c>
      <c r="E146" s="168">
        <v>1.22265</v>
      </c>
      <c r="F146" s="290"/>
      <c r="G146" s="168">
        <f t="shared" si="40"/>
        <v>1.22265</v>
      </c>
      <c r="H146" s="275">
        <f t="shared" si="41"/>
        <v>4.82735</v>
      </c>
      <c r="I146" s="6">
        <v>25.65</v>
      </c>
      <c r="J146" s="6">
        <f t="shared" si="42"/>
        <v>155.18249999999998</v>
      </c>
      <c r="K146" s="173">
        <f t="shared" si="34"/>
        <v>31.36</v>
      </c>
      <c r="L146" s="174">
        <f t="shared" si="35"/>
        <v>0</v>
      </c>
      <c r="M146" s="173">
        <f t="shared" si="36"/>
        <v>31.36</v>
      </c>
      <c r="N146" s="173">
        <f t="shared" si="37"/>
        <v>123.82</v>
      </c>
      <c r="O146" s="175">
        <f t="shared" si="38"/>
        <v>0.2021007523399867</v>
      </c>
      <c r="P146" s="167">
        <f t="shared" si="39"/>
        <v>-31.362499999999983</v>
      </c>
    </row>
    <row r="147" spans="1:16" x14ac:dyDescent="0.3">
      <c r="A147" s="3" t="s">
        <v>215</v>
      </c>
      <c r="B147" s="4" t="s">
        <v>85</v>
      </c>
      <c r="C147" s="5"/>
      <c r="D147" s="6"/>
      <c r="E147" s="168"/>
      <c r="F147" s="290"/>
      <c r="G147" s="168"/>
      <c r="H147" s="275"/>
      <c r="I147" s="6"/>
      <c r="J147" s="170">
        <f>+SUM(J148:J153)</f>
        <v>1427.1876000000002</v>
      </c>
      <c r="K147" s="170">
        <f>+SUM(K148:K153)</f>
        <v>0</v>
      </c>
      <c r="L147" s="171">
        <f>+SUM(L148:L153)</f>
        <v>908.71</v>
      </c>
      <c r="M147" s="170">
        <f>+SUM(M148:M153)</f>
        <v>908.71</v>
      </c>
      <c r="N147" s="170">
        <f>+SUM(N148:N153)+0.01</f>
        <v>518.48</v>
      </c>
      <c r="O147" s="172">
        <f t="shared" si="38"/>
        <v>0.63671209026760045</v>
      </c>
      <c r="P147" s="167">
        <f t="shared" si="39"/>
        <v>-908.70760000000018</v>
      </c>
    </row>
    <row r="148" spans="1:16" x14ac:dyDescent="0.3">
      <c r="A148" s="7" t="s">
        <v>216</v>
      </c>
      <c r="B148" s="8" t="s">
        <v>87</v>
      </c>
      <c r="C148" s="5" t="s">
        <v>24</v>
      </c>
      <c r="D148" s="6">
        <v>7.48</v>
      </c>
      <c r="E148" s="168">
        <v>0</v>
      </c>
      <c r="F148" s="293">
        <v>7.48</v>
      </c>
      <c r="G148" s="168">
        <f t="shared" si="40"/>
        <v>7.48</v>
      </c>
      <c r="H148" s="275">
        <f t="shared" si="41"/>
        <v>0</v>
      </c>
      <c r="I148" s="6">
        <v>5.61</v>
      </c>
      <c r="J148" s="6">
        <f t="shared" si="42"/>
        <v>41.962800000000001</v>
      </c>
      <c r="K148" s="170">
        <f>ROUND(E148*F148,2)</f>
        <v>0</v>
      </c>
      <c r="L148" s="174">
        <f t="shared" ref="L148:L153" si="43">ROUND(F148*I148,2)</f>
        <v>41.96</v>
      </c>
      <c r="M148" s="173">
        <f t="shared" ref="M148:M153" si="44">ROUND(G148*I148,2)</f>
        <v>41.96</v>
      </c>
      <c r="N148" s="173">
        <f t="shared" ref="N148:N153" si="45">ROUND(H148*I148,2)</f>
        <v>0</v>
      </c>
      <c r="O148" s="175">
        <f t="shared" si="38"/>
        <v>1</v>
      </c>
      <c r="P148" s="167">
        <f t="shared" si="39"/>
        <v>-41.962800000000001</v>
      </c>
    </row>
    <row r="149" spans="1:16" x14ac:dyDescent="0.3">
      <c r="A149" s="7" t="s">
        <v>217</v>
      </c>
      <c r="B149" s="8" t="s">
        <v>89</v>
      </c>
      <c r="C149" s="5" t="s">
        <v>24</v>
      </c>
      <c r="D149" s="6">
        <v>7.48</v>
      </c>
      <c r="E149" s="168">
        <v>0</v>
      </c>
      <c r="F149" s="293">
        <v>7.48</v>
      </c>
      <c r="G149" s="168">
        <f t="shared" si="40"/>
        <v>7.48</v>
      </c>
      <c r="H149" s="275">
        <f t="shared" si="41"/>
        <v>0</v>
      </c>
      <c r="I149" s="6">
        <v>3.75</v>
      </c>
      <c r="J149" s="6">
        <f t="shared" si="42"/>
        <v>28.05</v>
      </c>
      <c r="K149" s="173">
        <f>ROUND(E149*I149,2)</f>
        <v>0</v>
      </c>
      <c r="L149" s="174">
        <f t="shared" si="43"/>
        <v>28.05</v>
      </c>
      <c r="M149" s="173">
        <f t="shared" si="44"/>
        <v>28.05</v>
      </c>
      <c r="N149" s="173">
        <f t="shared" si="45"/>
        <v>0</v>
      </c>
      <c r="O149" s="175">
        <f t="shared" si="38"/>
        <v>1</v>
      </c>
      <c r="P149" s="167">
        <f t="shared" si="39"/>
        <v>-28.05</v>
      </c>
    </row>
    <row r="150" spans="1:16" ht="26.4" x14ac:dyDescent="0.3">
      <c r="A150" s="7" t="s">
        <v>218</v>
      </c>
      <c r="B150" s="8" t="s">
        <v>91</v>
      </c>
      <c r="C150" s="5" t="s">
        <v>24</v>
      </c>
      <c r="D150" s="6">
        <v>7.48</v>
      </c>
      <c r="E150" s="168">
        <v>0</v>
      </c>
      <c r="F150" s="293">
        <v>7.48</v>
      </c>
      <c r="G150" s="168">
        <f t="shared" si="40"/>
        <v>7.48</v>
      </c>
      <c r="H150" s="275">
        <f t="shared" si="41"/>
        <v>0</v>
      </c>
      <c r="I150" s="6">
        <v>85.26</v>
      </c>
      <c r="J150" s="6">
        <f t="shared" si="42"/>
        <v>637.74480000000005</v>
      </c>
      <c r="K150" s="173">
        <f>ROUND(E150*I150,2)</f>
        <v>0</v>
      </c>
      <c r="L150" s="174">
        <f t="shared" si="43"/>
        <v>637.74</v>
      </c>
      <c r="M150" s="173">
        <f t="shared" si="44"/>
        <v>637.74</v>
      </c>
      <c r="N150" s="173">
        <f t="shared" si="45"/>
        <v>0</v>
      </c>
      <c r="O150" s="175">
        <f t="shared" si="38"/>
        <v>1</v>
      </c>
      <c r="P150" s="167">
        <f t="shared" si="39"/>
        <v>-637.74480000000005</v>
      </c>
    </row>
    <row r="151" spans="1:16" ht="39.6" x14ac:dyDescent="0.3">
      <c r="A151" s="7" t="s">
        <v>219</v>
      </c>
      <c r="B151" s="8" t="s">
        <v>146</v>
      </c>
      <c r="C151" s="5" t="s">
        <v>75</v>
      </c>
      <c r="D151" s="6">
        <v>1</v>
      </c>
      <c r="E151" s="168">
        <v>0</v>
      </c>
      <c r="F151" s="290"/>
      <c r="G151" s="168">
        <f t="shared" si="40"/>
        <v>0</v>
      </c>
      <c r="H151" s="275">
        <f t="shared" si="41"/>
        <v>1</v>
      </c>
      <c r="I151" s="6">
        <v>518.47</v>
      </c>
      <c r="J151" s="6">
        <f t="shared" si="42"/>
        <v>518.47</v>
      </c>
      <c r="K151" s="173">
        <f>ROUND(E151*I151,2)</f>
        <v>0</v>
      </c>
      <c r="L151" s="174">
        <f t="shared" si="43"/>
        <v>0</v>
      </c>
      <c r="M151" s="173">
        <f t="shared" si="44"/>
        <v>0</v>
      </c>
      <c r="N151" s="173">
        <f t="shared" si="45"/>
        <v>518.47</v>
      </c>
      <c r="O151" s="175">
        <f t="shared" si="38"/>
        <v>0</v>
      </c>
      <c r="P151" s="167">
        <f t="shared" si="39"/>
        <v>0</v>
      </c>
    </row>
    <row r="152" spans="1:16" ht="26.4" x14ac:dyDescent="0.3">
      <c r="A152" s="7" t="s">
        <v>220</v>
      </c>
      <c r="B152" s="8" t="s">
        <v>83</v>
      </c>
      <c r="C152" s="5" t="s">
        <v>24</v>
      </c>
      <c r="D152" s="6">
        <v>1.28</v>
      </c>
      <c r="E152" s="168">
        <v>0</v>
      </c>
      <c r="F152" s="293">
        <v>1.28</v>
      </c>
      <c r="G152" s="168">
        <f t="shared" si="40"/>
        <v>1.28</v>
      </c>
      <c r="H152" s="275">
        <f t="shared" si="41"/>
        <v>0</v>
      </c>
      <c r="I152" s="6">
        <v>29.02</v>
      </c>
      <c r="J152" s="6">
        <f t="shared" si="42"/>
        <v>37.145600000000002</v>
      </c>
      <c r="K152" s="173">
        <f>ROUND(E152*I152,2)</f>
        <v>0</v>
      </c>
      <c r="L152" s="174">
        <f t="shared" si="43"/>
        <v>37.15</v>
      </c>
      <c r="M152" s="173">
        <f t="shared" si="44"/>
        <v>37.15</v>
      </c>
      <c r="N152" s="173">
        <f t="shared" si="45"/>
        <v>0</v>
      </c>
      <c r="O152" s="175">
        <f t="shared" si="38"/>
        <v>1</v>
      </c>
      <c r="P152" s="167">
        <f t="shared" si="39"/>
        <v>-37.145600000000002</v>
      </c>
    </row>
    <row r="153" spans="1:16" ht="39.6" x14ac:dyDescent="0.3">
      <c r="A153" s="7" t="s">
        <v>221</v>
      </c>
      <c r="B153" s="8" t="s">
        <v>94</v>
      </c>
      <c r="C153" s="5" t="s">
        <v>24</v>
      </c>
      <c r="D153" s="6">
        <v>1.28</v>
      </c>
      <c r="E153" s="168">
        <v>0</v>
      </c>
      <c r="F153" s="293">
        <v>1.28</v>
      </c>
      <c r="G153" s="168">
        <f t="shared" si="40"/>
        <v>1.28</v>
      </c>
      <c r="H153" s="275">
        <f t="shared" si="41"/>
        <v>0</v>
      </c>
      <c r="I153" s="6">
        <v>127.98</v>
      </c>
      <c r="J153" s="6">
        <f t="shared" si="42"/>
        <v>163.81440000000001</v>
      </c>
      <c r="K153" s="173">
        <f>ROUND(E153*I153,2)</f>
        <v>0</v>
      </c>
      <c r="L153" s="174">
        <f t="shared" si="43"/>
        <v>163.81</v>
      </c>
      <c r="M153" s="173">
        <f t="shared" si="44"/>
        <v>163.81</v>
      </c>
      <c r="N153" s="173">
        <f t="shared" si="45"/>
        <v>0</v>
      </c>
      <c r="O153" s="175">
        <f t="shared" si="38"/>
        <v>1</v>
      </c>
      <c r="P153" s="167">
        <f t="shared" si="39"/>
        <v>-163.81440000000001</v>
      </c>
    </row>
    <row r="154" spans="1:16" x14ac:dyDescent="0.3">
      <c r="A154" s="3" t="s">
        <v>222</v>
      </c>
      <c r="B154" s="4" t="s">
        <v>96</v>
      </c>
      <c r="C154" s="5"/>
      <c r="D154" s="6"/>
      <c r="E154" s="168"/>
      <c r="F154" s="290"/>
      <c r="G154" s="168"/>
      <c r="H154" s="275"/>
      <c r="I154" s="6"/>
      <c r="J154" s="170">
        <f>+SUM(J155:J157)</f>
        <v>578.62800000000004</v>
      </c>
      <c r="K154" s="170">
        <f>+SUM(K155:K157)</f>
        <v>0</v>
      </c>
      <c r="L154" s="171">
        <f>+SUM(L155:L157)</f>
        <v>552</v>
      </c>
      <c r="M154" s="170">
        <f>+SUM(M155:M157)</f>
        <v>552</v>
      </c>
      <c r="N154" s="170">
        <f>+SUM(N155:N157)</f>
        <v>26.63</v>
      </c>
      <c r="O154" s="172">
        <f t="shared" si="38"/>
        <v>0.95397733949964403</v>
      </c>
      <c r="P154" s="167">
        <f t="shared" si="39"/>
        <v>-551.99800000000005</v>
      </c>
    </row>
    <row r="155" spans="1:16" ht="39.6" x14ac:dyDescent="0.3">
      <c r="A155" s="7" t="s">
        <v>223</v>
      </c>
      <c r="B155" s="8" t="s">
        <v>104</v>
      </c>
      <c r="C155" s="5" t="s">
        <v>24</v>
      </c>
      <c r="D155" s="6">
        <v>16</v>
      </c>
      <c r="E155" s="168">
        <v>0</v>
      </c>
      <c r="F155" s="291">
        <v>16</v>
      </c>
      <c r="G155" s="168">
        <f t="shared" si="40"/>
        <v>16</v>
      </c>
      <c r="H155" s="275">
        <f t="shared" si="41"/>
        <v>0</v>
      </c>
      <c r="I155" s="6">
        <v>20.11</v>
      </c>
      <c r="J155" s="6">
        <f t="shared" si="42"/>
        <v>321.76</v>
      </c>
      <c r="K155" s="173">
        <f>ROUND(E155*I155,2)</f>
        <v>0</v>
      </c>
      <c r="L155" s="174">
        <f>ROUND(F155*I155,2)</f>
        <v>321.76</v>
      </c>
      <c r="M155" s="173">
        <f>ROUND(G155*I155,2)</f>
        <v>321.76</v>
      </c>
      <c r="N155" s="173">
        <f>ROUND(H155*I155,2)</f>
        <v>0</v>
      </c>
      <c r="O155" s="175">
        <f t="shared" si="38"/>
        <v>1</v>
      </c>
      <c r="P155" s="167">
        <f t="shared" si="39"/>
        <v>-321.76</v>
      </c>
    </row>
    <row r="156" spans="1:16" x14ac:dyDescent="0.3">
      <c r="A156" s="7" t="s">
        <v>224</v>
      </c>
      <c r="B156" s="8" t="s">
        <v>102</v>
      </c>
      <c r="C156" s="5" t="s">
        <v>45</v>
      </c>
      <c r="D156" s="6">
        <v>16</v>
      </c>
      <c r="E156" s="168">
        <v>0</v>
      </c>
      <c r="F156" s="291">
        <v>16</v>
      </c>
      <c r="G156" s="168">
        <f t="shared" si="40"/>
        <v>16</v>
      </c>
      <c r="H156" s="275">
        <f t="shared" si="41"/>
        <v>0</v>
      </c>
      <c r="I156" s="6">
        <v>14.39</v>
      </c>
      <c r="J156" s="6">
        <f t="shared" si="42"/>
        <v>230.24</v>
      </c>
      <c r="K156" s="173">
        <f>ROUND(E156*I156,2)</f>
        <v>0</v>
      </c>
      <c r="L156" s="174">
        <f>ROUND(F156*I156,2)</f>
        <v>230.24</v>
      </c>
      <c r="M156" s="173">
        <f>ROUND(G156*I156,2)</f>
        <v>230.24</v>
      </c>
      <c r="N156" s="173">
        <f>ROUND(H156*I156,2)</f>
        <v>0</v>
      </c>
      <c r="O156" s="175">
        <f t="shared" si="38"/>
        <v>1</v>
      </c>
      <c r="P156" s="167">
        <f t="shared" si="39"/>
        <v>-230.24</v>
      </c>
    </row>
    <row r="157" spans="1:16" ht="26.4" x14ac:dyDescent="0.3">
      <c r="A157" s="7" t="s">
        <v>225</v>
      </c>
      <c r="B157" s="8" t="s">
        <v>98</v>
      </c>
      <c r="C157" s="5" t="s">
        <v>24</v>
      </c>
      <c r="D157" s="6">
        <v>1.4</v>
      </c>
      <c r="E157" s="168">
        <v>0</v>
      </c>
      <c r="F157" s="290"/>
      <c r="G157" s="168">
        <f t="shared" si="40"/>
        <v>0</v>
      </c>
      <c r="H157" s="275">
        <f t="shared" si="41"/>
        <v>1.4</v>
      </c>
      <c r="I157" s="6">
        <v>19.02</v>
      </c>
      <c r="J157" s="6">
        <f t="shared" si="42"/>
        <v>26.627999999999997</v>
      </c>
      <c r="K157" s="173">
        <f>ROUND(E157*I157,2)</f>
        <v>0</v>
      </c>
      <c r="L157" s="174">
        <f>ROUND(F157*I157,2)</f>
        <v>0</v>
      </c>
      <c r="M157" s="173">
        <f>ROUND(G157*I157,2)</f>
        <v>0</v>
      </c>
      <c r="N157" s="173">
        <f>ROUND(H157*I157,2)</f>
        <v>26.63</v>
      </c>
      <c r="O157" s="175">
        <f t="shared" si="38"/>
        <v>-7.5108907916510148E-5</v>
      </c>
      <c r="P157" s="167">
        <f t="shared" si="39"/>
        <v>2.0000000000024443E-3</v>
      </c>
    </row>
    <row r="158" spans="1:16" x14ac:dyDescent="0.3">
      <c r="A158" s="3" t="s">
        <v>226</v>
      </c>
      <c r="B158" s="4" t="s">
        <v>106</v>
      </c>
      <c r="C158" s="5"/>
      <c r="D158" s="6"/>
      <c r="E158" s="168"/>
      <c r="F158" s="290"/>
      <c r="G158" s="168"/>
      <c r="H158" s="275"/>
      <c r="I158" s="6"/>
      <c r="J158" s="170">
        <f>+SUM(J159:J161)</f>
        <v>492.39760000000001</v>
      </c>
      <c r="K158" s="170">
        <f>+SUM(K159:K161)</f>
        <v>0</v>
      </c>
      <c r="L158" s="171">
        <f>+SUM(L159:L161)</f>
        <v>0</v>
      </c>
      <c r="M158" s="170">
        <f>+SUM(M159:M161)</f>
        <v>0</v>
      </c>
      <c r="N158" s="170">
        <f>+SUM(N159:N161)+0.01</f>
        <v>492.40000000000003</v>
      </c>
      <c r="O158" s="172">
        <f t="shared" si="38"/>
        <v>-4.8741098657156812E-6</v>
      </c>
      <c r="P158" s="167">
        <f t="shared" si="39"/>
        <v>2.4000000000228283E-3</v>
      </c>
    </row>
    <row r="159" spans="1:16" x14ac:dyDescent="0.3">
      <c r="A159" s="7" t="s">
        <v>227</v>
      </c>
      <c r="B159" s="8" t="s">
        <v>115</v>
      </c>
      <c r="C159" s="5" t="s">
        <v>24</v>
      </c>
      <c r="D159" s="6">
        <v>0.25</v>
      </c>
      <c r="E159" s="168">
        <v>0</v>
      </c>
      <c r="F159" s="290"/>
      <c r="G159" s="168">
        <f t="shared" si="40"/>
        <v>0</v>
      </c>
      <c r="H159" s="275">
        <f t="shared" si="41"/>
        <v>0.25</v>
      </c>
      <c r="I159" s="6">
        <v>168</v>
      </c>
      <c r="J159" s="6">
        <f t="shared" si="42"/>
        <v>42</v>
      </c>
      <c r="K159" s="173">
        <f>ROUND(E159*I159,2)</f>
        <v>0</v>
      </c>
      <c r="L159" s="174">
        <f>ROUND(F159*I159,2)</f>
        <v>0</v>
      </c>
      <c r="M159" s="173">
        <f>ROUND(G159*I159,2)</f>
        <v>0</v>
      </c>
      <c r="N159" s="173">
        <f>ROUND(H159*I159,2)</f>
        <v>42</v>
      </c>
      <c r="O159" s="175">
        <f t="shared" si="38"/>
        <v>0</v>
      </c>
      <c r="P159" s="167">
        <f t="shared" si="39"/>
        <v>0</v>
      </c>
    </row>
    <row r="160" spans="1:16" x14ac:dyDescent="0.3">
      <c r="A160" s="7" t="s">
        <v>228</v>
      </c>
      <c r="B160" s="8" t="s">
        <v>117</v>
      </c>
      <c r="C160" s="5" t="s">
        <v>24</v>
      </c>
      <c r="D160" s="6">
        <v>0.34</v>
      </c>
      <c r="E160" s="168">
        <v>0</v>
      </c>
      <c r="F160" s="290"/>
      <c r="G160" s="168">
        <f t="shared" si="40"/>
        <v>0</v>
      </c>
      <c r="H160" s="275">
        <f t="shared" si="41"/>
        <v>0.34</v>
      </c>
      <c r="I160" s="6">
        <v>1081.54</v>
      </c>
      <c r="J160" s="6">
        <f t="shared" si="42"/>
        <v>367.72360000000003</v>
      </c>
      <c r="K160" s="173">
        <f>ROUND(E160*I160,2)</f>
        <v>0</v>
      </c>
      <c r="L160" s="174">
        <f>ROUND(F160*I160,2)</f>
        <v>0</v>
      </c>
      <c r="M160" s="173">
        <f>ROUND(G160*I160,2)</f>
        <v>0</v>
      </c>
      <c r="N160" s="173">
        <f>ROUND(H160*I160,2)</f>
        <v>367.72</v>
      </c>
      <c r="O160" s="175">
        <f t="shared" si="38"/>
        <v>9.7899618083374662E-6</v>
      </c>
      <c r="P160" s="167">
        <f t="shared" si="39"/>
        <v>-3.6000000000058208E-3</v>
      </c>
    </row>
    <row r="161" spans="1:16" x14ac:dyDescent="0.3">
      <c r="A161" s="7" t="s">
        <v>229</v>
      </c>
      <c r="B161" s="8" t="s">
        <v>108</v>
      </c>
      <c r="C161" s="5" t="s">
        <v>109</v>
      </c>
      <c r="D161" s="6">
        <v>2.7</v>
      </c>
      <c r="E161" s="168">
        <v>0</v>
      </c>
      <c r="F161" s="290"/>
      <c r="G161" s="168">
        <f t="shared" si="40"/>
        <v>0</v>
      </c>
      <c r="H161" s="275">
        <f t="shared" si="41"/>
        <v>2.7</v>
      </c>
      <c r="I161" s="6">
        <v>30.62</v>
      </c>
      <c r="J161" s="6">
        <f t="shared" si="42"/>
        <v>82.674000000000007</v>
      </c>
      <c r="K161" s="173">
        <f>ROUND(E161*I161,2)</f>
        <v>0</v>
      </c>
      <c r="L161" s="174">
        <f>ROUND(F161*I161,2)</f>
        <v>0</v>
      </c>
      <c r="M161" s="173">
        <f>ROUND(G161*I161,2)</f>
        <v>0</v>
      </c>
      <c r="N161" s="173">
        <f>ROUND(H161*I161,2)</f>
        <v>82.67</v>
      </c>
      <c r="O161" s="175">
        <f t="shared" si="38"/>
        <v>4.8382804751279096E-5</v>
      </c>
      <c r="P161" s="167">
        <f t="shared" si="39"/>
        <v>-4.0000000000048885E-3</v>
      </c>
    </row>
    <row r="162" spans="1:16" x14ac:dyDescent="0.3">
      <c r="A162" s="3" t="s">
        <v>230</v>
      </c>
      <c r="B162" s="4" t="s">
        <v>231</v>
      </c>
      <c r="C162" s="5"/>
      <c r="D162" s="6"/>
      <c r="E162" s="168"/>
      <c r="F162" s="290"/>
      <c r="G162" s="168"/>
      <c r="H162" s="275"/>
      <c r="I162" s="6"/>
      <c r="J162" s="170">
        <f>+SUM(J163:J170)</f>
        <v>4365.93</v>
      </c>
      <c r="K162" s="170">
        <f>+SUM(K163:K170)</f>
        <v>0</v>
      </c>
      <c r="L162" s="171">
        <f>+SUM(L163:L170)</f>
        <v>303.69</v>
      </c>
      <c r="M162" s="170">
        <f>+SUM(M163:M170)</f>
        <v>303.69</v>
      </c>
      <c r="N162" s="170">
        <f>+SUM(N163:N170)</f>
        <v>4062.2400000000002</v>
      </c>
      <c r="O162" s="172">
        <f t="shared" si="38"/>
        <v>6.9559063017501477E-2</v>
      </c>
      <c r="P162" s="167">
        <f t="shared" si="39"/>
        <v>-303.69000000000005</v>
      </c>
    </row>
    <row r="163" spans="1:16" ht="52.8" x14ac:dyDescent="0.3">
      <c r="A163" s="7" t="s">
        <v>232</v>
      </c>
      <c r="B163" s="8" t="s">
        <v>233</v>
      </c>
      <c r="C163" s="5" t="s">
        <v>75</v>
      </c>
      <c r="D163" s="6">
        <v>1</v>
      </c>
      <c r="E163" s="168">
        <v>0</v>
      </c>
      <c r="F163" s="290"/>
      <c r="G163" s="168">
        <f t="shared" si="40"/>
        <v>0</v>
      </c>
      <c r="H163" s="275">
        <f t="shared" si="41"/>
        <v>1</v>
      </c>
      <c r="I163" s="6">
        <v>1438.74</v>
      </c>
      <c r="J163" s="6">
        <f t="shared" si="42"/>
        <v>1438.74</v>
      </c>
      <c r="K163" s="173">
        <f t="shared" ref="K163:K170" si="46">ROUND(E163*I163,2)</f>
        <v>0</v>
      </c>
      <c r="L163" s="174">
        <f t="shared" ref="L163:L170" si="47">ROUND(F163*I163,2)</f>
        <v>0</v>
      </c>
      <c r="M163" s="173">
        <f t="shared" ref="M163:M170" si="48">ROUND(G163*I163,2)</f>
        <v>0</v>
      </c>
      <c r="N163" s="173">
        <f t="shared" ref="N163:N170" si="49">ROUND(H163*I163,2)</f>
        <v>1438.74</v>
      </c>
      <c r="O163" s="175">
        <f t="shared" si="38"/>
        <v>0</v>
      </c>
      <c r="P163" s="167">
        <f t="shared" si="39"/>
        <v>0</v>
      </c>
    </row>
    <row r="164" spans="1:16" x14ac:dyDescent="0.3">
      <c r="A164" s="7" t="s">
        <v>234</v>
      </c>
      <c r="B164" s="8" t="s">
        <v>235</v>
      </c>
      <c r="C164" s="5" t="s">
        <v>75</v>
      </c>
      <c r="D164" s="6">
        <v>1</v>
      </c>
      <c r="E164" s="168">
        <v>0</v>
      </c>
      <c r="F164" s="291">
        <v>1</v>
      </c>
      <c r="G164" s="168">
        <f t="shared" si="40"/>
        <v>1</v>
      </c>
      <c r="H164" s="275">
        <f t="shared" si="41"/>
        <v>0</v>
      </c>
      <c r="I164" s="6">
        <v>303.69</v>
      </c>
      <c r="J164" s="6">
        <f t="shared" si="42"/>
        <v>303.69</v>
      </c>
      <c r="K164" s="173">
        <f t="shared" si="46"/>
        <v>0</v>
      </c>
      <c r="L164" s="174">
        <f t="shared" si="47"/>
        <v>303.69</v>
      </c>
      <c r="M164" s="173">
        <f t="shared" si="48"/>
        <v>303.69</v>
      </c>
      <c r="N164" s="173">
        <f t="shared" si="49"/>
        <v>0</v>
      </c>
      <c r="O164" s="175">
        <f t="shared" si="38"/>
        <v>1</v>
      </c>
      <c r="P164" s="167">
        <f t="shared" si="39"/>
        <v>-303.69</v>
      </c>
    </row>
    <row r="165" spans="1:16" x14ac:dyDescent="0.3">
      <c r="A165" s="7" t="s">
        <v>236</v>
      </c>
      <c r="B165" s="8" t="s">
        <v>237</v>
      </c>
      <c r="C165" s="5" t="s">
        <v>75</v>
      </c>
      <c r="D165" s="6">
        <v>1</v>
      </c>
      <c r="E165" s="168">
        <v>0</v>
      </c>
      <c r="F165" s="290"/>
      <c r="G165" s="168">
        <f t="shared" si="40"/>
        <v>0</v>
      </c>
      <c r="H165" s="275">
        <f t="shared" si="41"/>
        <v>1</v>
      </c>
      <c r="I165" s="6">
        <v>32.94</v>
      </c>
      <c r="J165" s="6">
        <f t="shared" si="42"/>
        <v>32.94</v>
      </c>
      <c r="K165" s="173">
        <f t="shared" si="46"/>
        <v>0</v>
      </c>
      <c r="L165" s="174">
        <f t="shared" si="47"/>
        <v>0</v>
      </c>
      <c r="M165" s="173">
        <f t="shared" si="48"/>
        <v>0</v>
      </c>
      <c r="N165" s="173">
        <f t="shared" si="49"/>
        <v>32.94</v>
      </c>
      <c r="O165" s="175">
        <f t="shared" si="38"/>
        <v>0</v>
      </c>
      <c r="P165" s="167">
        <f t="shared" si="39"/>
        <v>0</v>
      </c>
    </row>
    <row r="166" spans="1:16" ht="26.4" x14ac:dyDescent="0.3">
      <c r="A166" s="7" t="s">
        <v>238</v>
      </c>
      <c r="B166" s="8" t="s">
        <v>239</v>
      </c>
      <c r="C166" s="5" t="s">
        <v>75</v>
      </c>
      <c r="D166" s="6">
        <v>1</v>
      </c>
      <c r="E166" s="168">
        <v>0</v>
      </c>
      <c r="F166" s="290"/>
      <c r="G166" s="168">
        <f t="shared" si="40"/>
        <v>0</v>
      </c>
      <c r="H166" s="275">
        <f t="shared" si="41"/>
        <v>1</v>
      </c>
      <c r="I166" s="6">
        <v>116.91</v>
      </c>
      <c r="J166" s="6">
        <f t="shared" si="42"/>
        <v>116.91</v>
      </c>
      <c r="K166" s="173">
        <f t="shared" si="46"/>
        <v>0</v>
      </c>
      <c r="L166" s="174">
        <f t="shared" si="47"/>
        <v>0</v>
      </c>
      <c r="M166" s="173">
        <f t="shared" si="48"/>
        <v>0</v>
      </c>
      <c r="N166" s="173">
        <f t="shared" si="49"/>
        <v>116.91</v>
      </c>
      <c r="O166" s="175">
        <f t="shared" si="38"/>
        <v>0</v>
      </c>
      <c r="P166" s="167">
        <f t="shared" si="39"/>
        <v>0</v>
      </c>
    </row>
    <row r="167" spans="1:16" x14ac:dyDescent="0.3">
      <c r="A167" s="7" t="s">
        <v>240</v>
      </c>
      <c r="B167" s="8" t="s">
        <v>241</v>
      </c>
      <c r="C167" s="5" t="s">
        <v>75</v>
      </c>
      <c r="D167" s="6">
        <v>1</v>
      </c>
      <c r="E167" s="168">
        <v>0</v>
      </c>
      <c r="F167" s="290"/>
      <c r="G167" s="168">
        <f t="shared" si="40"/>
        <v>0</v>
      </c>
      <c r="H167" s="275">
        <f t="shared" si="41"/>
        <v>1</v>
      </c>
      <c r="I167" s="6">
        <v>49.14</v>
      </c>
      <c r="J167" s="6">
        <f t="shared" si="42"/>
        <v>49.14</v>
      </c>
      <c r="K167" s="173">
        <f t="shared" si="46"/>
        <v>0</v>
      </c>
      <c r="L167" s="174">
        <f t="shared" si="47"/>
        <v>0</v>
      </c>
      <c r="M167" s="173">
        <f t="shared" si="48"/>
        <v>0</v>
      </c>
      <c r="N167" s="173">
        <f t="shared" si="49"/>
        <v>49.14</v>
      </c>
      <c r="O167" s="175">
        <f t="shared" si="38"/>
        <v>0</v>
      </c>
      <c r="P167" s="167">
        <f t="shared" si="39"/>
        <v>0</v>
      </c>
    </row>
    <row r="168" spans="1:16" ht="26.4" x14ac:dyDescent="0.3">
      <c r="A168" s="7" t="s">
        <v>242</v>
      </c>
      <c r="B168" s="8" t="s">
        <v>243</v>
      </c>
      <c r="C168" s="5" t="s">
        <v>75</v>
      </c>
      <c r="D168" s="6">
        <v>1</v>
      </c>
      <c r="E168" s="168">
        <v>0</v>
      </c>
      <c r="F168" s="290"/>
      <c r="G168" s="168">
        <f t="shared" si="40"/>
        <v>0</v>
      </c>
      <c r="H168" s="275">
        <f t="shared" si="41"/>
        <v>1</v>
      </c>
      <c r="I168" s="6">
        <v>7.07</v>
      </c>
      <c r="J168" s="6">
        <f t="shared" si="42"/>
        <v>7.07</v>
      </c>
      <c r="K168" s="173">
        <f t="shared" si="46"/>
        <v>0</v>
      </c>
      <c r="L168" s="174">
        <f t="shared" si="47"/>
        <v>0</v>
      </c>
      <c r="M168" s="173">
        <f t="shared" si="48"/>
        <v>0</v>
      </c>
      <c r="N168" s="173">
        <f t="shared" si="49"/>
        <v>7.07</v>
      </c>
      <c r="O168" s="175">
        <f t="shared" si="38"/>
        <v>0</v>
      </c>
      <c r="P168" s="167">
        <f t="shared" si="39"/>
        <v>0</v>
      </c>
    </row>
    <row r="169" spans="1:16" x14ac:dyDescent="0.3">
      <c r="A169" s="7" t="s">
        <v>244</v>
      </c>
      <c r="B169" s="8" t="s">
        <v>245</v>
      </c>
      <c r="C169" s="5" t="s">
        <v>109</v>
      </c>
      <c r="D169" s="6">
        <v>20</v>
      </c>
      <c r="E169" s="168">
        <v>0</v>
      </c>
      <c r="F169" s="290"/>
      <c r="G169" s="168">
        <f t="shared" si="40"/>
        <v>0</v>
      </c>
      <c r="H169" s="275">
        <f t="shared" si="41"/>
        <v>20</v>
      </c>
      <c r="I169" s="6">
        <v>19.11</v>
      </c>
      <c r="J169" s="6">
        <f t="shared" si="42"/>
        <v>382.2</v>
      </c>
      <c r="K169" s="173">
        <f t="shared" si="46"/>
        <v>0</v>
      </c>
      <c r="L169" s="174">
        <f t="shared" si="47"/>
        <v>0</v>
      </c>
      <c r="M169" s="173">
        <f t="shared" si="48"/>
        <v>0</v>
      </c>
      <c r="N169" s="173">
        <f t="shared" si="49"/>
        <v>382.2</v>
      </c>
      <c r="O169" s="175">
        <f t="shared" si="38"/>
        <v>0</v>
      </c>
      <c r="P169" s="167">
        <f t="shared" si="39"/>
        <v>0</v>
      </c>
    </row>
    <row r="170" spans="1:16" ht="26.4" x14ac:dyDescent="0.3">
      <c r="A170" s="7" t="s">
        <v>246</v>
      </c>
      <c r="B170" s="8" t="s">
        <v>247</v>
      </c>
      <c r="C170" s="5" t="s">
        <v>75</v>
      </c>
      <c r="D170" s="6">
        <v>1</v>
      </c>
      <c r="E170" s="168">
        <v>0</v>
      </c>
      <c r="F170" s="290"/>
      <c r="G170" s="168">
        <f t="shared" si="40"/>
        <v>0</v>
      </c>
      <c r="H170" s="275">
        <f t="shared" si="41"/>
        <v>1</v>
      </c>
      <c r="I170" s="6">
        <v>2035.24</v>
      </c>
      <c r="J170" s="6">
        <f t="shared" si="42"/>
        <v>2035.24</v>
      </c>
      <c r="K170" s="173">
        <f t="shared" si="46"/>
        <v>0</v>
      </c>
      <c r="L170" s="174">
        <f t="shared" si="47"/>
        <v>0</v>
      </c>
      <c r="M170" s="173">
        <f t="shared" si="48"/>
        <v>0</v>
      </c>
      <c r="N170" s="173">
        <f t="shared" si="49"/>
        <v>2035.24</v>
      </c>
      <c r="O170" s="175">
        <f t="shared" si="38"/>
        <v>0</v>
      </c>
      <c r="P170" s="167">
        <f t="shared" si="39"/>
        <v>0</v>
      </c>
    </row>
    <row r="171" spans="1:16" ht="26.4" x14ac:dyDescent="0.3">
      <c r="A171" s="3">
        <v>6</v>
      </c>
      <c r="B171" s="4" t="s">
        <v>248</v>
      </c>
      <c r="C171" s="5"/>
      <c r="D171" s="6"/>
      <c r="E171" s="168"/>
      <c r="F171" s="290"/>
      <c r="G171" s="168"/>
      <c r="H171" s="275"/>
      <c r="I171" s="6"/>
      <c r="J171" s="170">
        <f>+J172+J175+J190+J197+J201+J205</f>
        <v>20028.044500000004</v>
      </c>
      <c r="K171" s="170">
        <f>+K172+K175+K190+K197+K201+K205</f>
        <v>4013.5</v>
      </c>
      <c r="L171" s="171">
        <f>+L172+L175+L190+L197+L201+L205</f>
        <v>8467.59</v>
      </c>
      <c r="M171" s="170">
        <f>+M172+M175+M190+M197+M201+M205</f>
        <v>12481.109999999999</v>
      </c>
      <c r="N171" s="170">
        <f>+N172+N175+N190+N197+N201+N205-0.02</f>
        <v>7546.93</v>
      </c>
      <c r="O171" s="172">
        <f t="shared" si="38"/>
        <v>0.62318188378301242</v>
      </c>
      <c r="P171" s="167">
        <f t="shared" si="39"/>
        <v>-12481.114500000003</v>
      </c>
    </row>
    <row r="172" spans="1:16" x14ac:dyDescent="0.3">
      <c r="A172" s="3" t="s">
        <v>249</v>
      </c>
      <c r="B172" s="4" t="s">
        <v>42</v>
      </c>
      <c r="C172" s="5"/>
      <c r="D172" s="6"/>
      <c r="E172" s="168"/>
      <c r="F172" s="290"/>
      <c r="G172" s="168"/>
      <c r="H172" s="275"/>
      <c r="I172" s="6"/>
      <c r="J172" s="170">
        <f>+SUM(J173:J174)</f>
        <v>104.19640000000001</v>
      </c>
      <c r="K172" s="170">
        <f>+SUM(K173:K174)</f>
        <v>78.150000000000006</v>
      </c>
      <c r="L172" s="171">
        <f>+SUM(L173:L174)</f>
        <v>26.049999999999997</v>
      </c>
      <c r="M172" s="170">
        <f>+SUM(M173:M174)</f>
        <v>104.19</v>
      </c>
      <c r="N172" s="170">
        <f>+SUM(N173:N174)+0.01</f>
        <v>0.01</v>
      </c>
      <c r="O172" s="172">
        <f t="shared" si="38"/>
        <v>0.99990402739442052</v>
      </c>
      <c r="P172" s="167">
        <f t="shared" si="39"/>
        <v>-104.18640000000001</v>
      </c>
    </row>
    <row r="173" spans="1:16" x14ac:dyDescent="0.3">
      <c r="A173" s="7" t="s">
        <v>250</v>
      </c>
      <c r="B173" s="8" t="s">
        <v>47</v>
      </c>
      <c r="C173" s="5" t="s">
        <v>24</v>
      </c>
      <c r="D173" s="6">
        <v>7.48</v>
      </c>
      <c r="E173" s="168">
        <v>5.61</v>
      </c>
      <c r="F173" s="292">
        <v>1.87</v>
      </c>
      <c r="G173" s="168">
        <f t="shared" si="40"/>
        <v>7.48</v>
      </c>
      <c r="H173" s="275">
        <f t="shared" si="41"/>
        <v>0</v>
      </c>
      <c r="I173" s="6">
        <v>2.67</v>
      </c>
      <c r="J173" s="6">
        <f t="shared" si="42"/>
        <v>19.971600000000002</v>
      </c>
      <c r="K173" s="173">
        <f>ROUND(E173*I173,2)</f>
        <v>14.98</v>
      </c>
      <c r="L173" s="174">
        <f>ROUND(F173*I173,2)</f>
        <v>4.99</v>
      </c>
      <c r="M173" s="173">
        <f>ROUND(G173*I173,2)</f>
        <v>19.97</v>
      </c>
      <c r="N173" s="173">
        <f>ROUND(H173*I173,2)</f>
        <v>0</v>
      </c>
      <c r="O173" s="175">
        <f t="shared" si="38"/>
        <v>1</v>
      </c>
      <c r="P173" s="167">
        <f t="shared" si="39"/>
        <v>-19.971600000000002</v>
      </c>
    </row>
    <row r="174" spans="1:16" ht="26.4" x14ac:dyDescent="0.3">
      <c r="A174" s="7" t="s">
        <v>251</v>
      </c>
      <c r="B174" s="8" t="s">
        <v>49</v>
      </c>
      <c r="C174" s="5" t="s">
        <v>24</v>
      </c>
      <c r="D174" s="6">
        <v>7.48</v>
      </c>
      <c r="E174" s="168">
        <v>5.61</v>
      </c>
      <c r="F174" s="292">
        <v>1.87</v>
      </c>
      <c r="G174" s="168">
        <f t="shared" si="40"/>
        <v>7.48</v>
      </c>
      <c r="H174" s="275">
        <f t="shared" si="41"/>
        <v>0</v>
      </c>
      <c r="I174" s="6">
        <v>11.26</v>
      </c>
      <c r="J174" s="6">
        <f t="shared" si="42"/>
        <v>84.224800000000002</v>
      </c>
      <c r="K174" s="173">
        <f>ROUND(E174*I174,2)</f>
        <v>63.17</v>
      </c>
      <c r="L174" s="174">
        <f>ROUND(F174*I174,2)</f>
        <v>21.06</v>
      </c>
      <c r="M174" s="173">
        <f>ROUND(G174*I174,2)</f>
        <v>84.22</v>
      </c>
      <c r="N174" s="173">
        <f>ROUND(H174*I174,2)</f>
        <v>0</v>
      </c>
      <c r="O174" s="175">
        <f t="shared" si="38"/>
        <v>1</v>
      </c>
      <c r="P174" s="167">
        <f t="shared" si="39"/>
        <v>-84.224800000000002</v>
      </c>
    </row>
    <row r="175" spans="1:16" x14ac:dyDescent="0.3">
      <c r="A175" s="3" t="s">
        <v>252</v>
      </c>
      <c r="B175" s="4" t="s">
        <v>123</v>
      </c>
      <c r="C175" s="5"/>
      <c r="D175" s="6"/>
      <c r="E175" s="168">
        <v>0</v>
      </c>
      <c r="F175" s="292">
        <v>0</v>
      </c>
      <c r="G175" s="168">
        <f t="shared" si="40"/>
        <v>0</v>
      </c>
      <c r="H175" s="275">
        <f t="shared" si="41"/>
        <v>0</v>
      </c>
      <c r="I175" s="6"/>
      <c r="J175" s="170">
        <f>+SUM(J176:J189)</f>
        <v>13247.476900000001</v>
      </c>
      <c r="K175" s="170">
        <f>+SUM(K176:K189)</f>
        <v>3935.35</v>
      </c>
      <c r="L175" s="171">
        <f>+SUM(L176:L189)</f>
        <v>6707.34</v>
      </c>
      <c r="M175" s="170">
        <f>+SUM(M176:M189)</f>
        <v>10642.719999999998</v>
      </c>
      <c r="N175" s="170">
        <f>+SUM(N176:N189)-0.01</f>
        <v>2604.7600000000002</v>
      </c>
      <c r="O175" s="172">
        <f t="shared" si="38"/>
        <v>0.80337689813220203</v>
      </c>
      <c r="P175" s="167">
        <f t="shared" si="39"/>
        <v>-10642.716900000001</v>
      </c>
    </row>
    <row r="176" spans="1:16" ht="26.4" x14ac:dyDescent="0.3">
      <c r="A176" s="7" t="s">
        <v>253</v>
      </c>
      <c r="B176" s="8" t="s">
        <v>125</v>
      </c>
      <c r="C176" s="5" t="s">
        <v>54</v>
      </c>
      <c r="D176" s="6">
        <v>7.37</v>
      </c>
      <c r="E176" s="168">
        <v>1.3685</v>
      </c>
      <c r="F176" s="292">
        <v>6.0015000000000001</v>
      </c>
      <c r="G176" s="168">
        <f t="shared" si="40"/>
        <v>7.37</v>
      </c>
      <c r="H176" s="275">
        <f t="shared" si="41"/>
        <v>0</v>
      </c>
      <c r="I176" s="6">
        <v>75.03</v>
      </c>
      <c r="J176" s="6">
        <f t="shared" si="42"/>
        <v>552.97109999999998</v>
      </c>
      <c r="K176" s="173">
        <f t="shared" ref="K176:K189" si="50">ROUND(E176*I176,2)</f>
        <v>102.68</v>
      </c>
      <c r="L176" s="174">
        <f t="shared" ref="L176:L189" si="51">ROUND(F176*I176,2)</f>
        <v>450.29</v>
      </c>
      <c r="M176" s="173">
        <f t="shared" ref="M176:M189" si="52">ROUND(G176*I176,2)</f>
        <v>552.97</v>
      </c>
      <c r="N176" s="173">
        <f t="shared" ref="N176:N189" si="53">ROUND(H176*I176,2)</f>
        <v>0</v>
      </c>
      <c r="O176" s="175">
        <f t="shared" si="38"/>
        <v>1</v>
      </c>
      <c r="P176" s="167">
        <f t="shared" si="39"/>
        <v>-552.97109999999998</v>
      </c>
    </row>
    <row r="177" spans="1:16" x14ac:dyDescent="0.3">
      <c r="A177" s="7" t="s">
        <v>254</v>
      </c>
      <c r="B177" s="8" t="s">
        <v>56</v>
      </c>
      <c r="C177" s="5" t="s">
        <v>54</v>
      </c>
      <c r="D177" s="6">
        <v>9.58</v>
      </c>
      <c r="E177" s="168">
        <v>1.77905</v>
      </c>
      <c r="F177" s="292">
        <v>7.8009500000000003</v>
      </c>
      <c r="G177" s="168">
        <f t="shared" si="40"/>
        <v>9.58</v>
      </c>
      <c r="H177" s="275">
        <f t="shared" si="41"/>
        <v>0</v>
      </c>
      <c r="I177" s="6">
        <v>11.25</v>
      </c>
      <c r="J177" s="6">
        <f t="shared" si="42"/>
        <v>107.77500000000001</v>
      </c>
      <c r="K177" s="173">
        <f t="shared" si="50"/>
        <v>20.010000000000002</v>
      </c>
      <c r="L177" s="174">
        <f t="shared" si="51"/>
        <v>87.76</v>
      </c>
      <c r="M177" s="173">
        <f t="shared" si="52"/>
        <v>107.78</v>
      </c>
      <c r="N177" s="173">
        <f t="shared" si="53"/>
        <v>0</v>
      </c>
      <c r="O177" s="175">
        <f t="shared" si="38"/>
        <v>1</v>
      </c>
      <c r="P177" s="167">
        <f t="shared" si="39"/>
        <v>-107.77500000000001</v>
      </c>
    </row>
    <row r="178" spans="1:16" ht="26.4" x14ac:dyDescent="0.3">
      <c r="A178" s="7" t="s">
        <v>255</v>
      </c>
      <c r="B178" s="8" t="s">
        <v>58</v>
      </c>
      <c r="C178" s="5" t="s">
        <v>59</v>
      </c>
      <c r="D178" s="6">
        <v>215.57</v>
      </c>
      <c r="E178" s="168">
        <v>40.148624999999996</v>
      </c>
      <c r="F178" s="292">
        <v>175.42137500000001</v>
      </c>
      <c r="G178" s="168">
        <f t="shared" si="40"/>
        <v>215.57</v>
      </c>
      <c r="H178" s="275">
        <f t="shared" si="41"/>
        <v>0</v>
      </c>
      <c r="I178" s="6">
        <v>1.68</v>
      </c>
      <c r="J178" s="6">
        <f t="shared" si="42"/>
        <v>362.1576</v>
      </c>
      <c r="K178" s="173">
        <f t="shared" si="50"/>
        <v>67.45</v>
      </c>
      <c r="L178" s="174">
        <f t="shared" si="51"/>
        <v>294.70999999999998</v>
      </c>
      <c r="M178" s="173">
        <f t="shared" si="52"/>
        <v>362.16</v>
      </c>
      <c r="N178" s="173">
        <f t="shared" si="53"/>
        <v>0</v>
      </c>
      <c r="O178" s="175">
        <f t="shared" si="38"/>
        <v>1</v>
      </c>
      <c r="P178" s="167">
        <f t="shared" si="39"/>
        <v>-362.1576</v>
      </c>
    </row>
    <row r="179" spans="1:16" x14ac:dyDescent="0.3">
      <c r="A179" s="7" t="s">
        <v>256</v>
      </c>
      <c r="B179" s="8" t="s">
        <v>61</v>
      </c>
      <c r="C179" s="5" t="s">
        <v>24</v>
      </c>
      <c r="D179" s="6">
        <v>2.09</v>
      </c>
      <c r="E179" s="168">
        <v>2.09</v>
      </c>
      <c r="F179" s="290"/>
      <c r="G179" s="168">
        <f t="shared" si="40"/>
        <v>2.09</v>
      </c>
      <c r="H179" s="275">
        <f t="shared" si="41"/>
        <v>0</v>
      </c>
      <c r="I179" s="6">
        <v>28.14</v>
      </c>
      <c r="J179" s="6">
        <f t="shared" si="42"/>
        <v>58.812599999999996</v>
      </c>
      <c r="K179" s="173">
        <f t="shared" si="50"/>
        <v>58.81</v>
      </c>
      <c r="L179" s="174">
        <f t="shared" si="51"/>
        <v>0</v>
      </c>
      <c r="M179" s="173">
        <f t="shared" si="52"/>
        <v>58.81</v>
      </c>
      <c r="N179" s="173">
        <f t="shared" si="53"/>
        <v>0</v>
      </c>
      <c r="O179" s="175">
        <f t="shared" si="38"/>
        <v>1</v>
      </c>
      <c r="P179" s="167">
        <f t="shared" si="39"/>
        <v>-58.812599999999996</v>
      </c>
    </row>
    <row r="180" spans="1:16" ht="26.4" x14ac:dyDescent="0.3">
      <c r="A180" s="7" t="s">
        <v>257</v>
      </c>
      <c r="B180" s="8" t="s">
        <v>63</v>
      </c>
      <c r="C180" s="5" t="s">
        <v>24</v>
      </c>
      <c r="D180" s="6">
        <v>2.09</v>
      </c>
      <c r="E180" s="168">
        <v>2.09</v>
      </c>
      <c r="F180" s="290"/>
      <c r="G180" s="168">
        <f t="shared" si="40"/>
        <v>2.09</v>
      </c>
      <c r="H180" s="275">
        <f t="shared" si="41"/>
        <v>0</v>
      </c>
      <c r="I180" s="6">
        <v>35.090000000000003</v>
      </c>
      <c r="J180" s="6">
        <f t="shared" si="42"/>
        <v>73.338099999999997</v>
      </c>
      <c r="K180" s="173">
        <f t="shared" si="50"/>
        <v>73.34</v>
      </c>
      <c r="L180" s="174">
        <f t="shared" si="51"/>
        <v>0</v>
      </c>
      <c r="M180" s="173">
        <f t="shared" si="52"/>
        <v>73.34</v>
      </c>
      <c r="N180" s="173">
        <f t="shared" si="53"/>
        <v>0</v>
      </c>
      <c r="O180" s="175">
        <f t="shared" si="38"/>
        <v>1</v>
      </c>
      <c r="P180" s="167">
        <f t="shared" si="39"/>
        <v>-73.338099999999997</v>
      </c>
    </row>
    <row r="181" spans="1:16" x14ac:dyDescent="0.3">
      <c r="A181" s="7" t="s">
        <v>258</v>
      </c>
      <c r="B181" s="8" t="s">
        <v>67</v>
      </c>
      <c r="C181" s="5" t="s">
        <v>24</v>
      </c>
      <c r="D181" s="6">
        <v>23.19</v>
      </c>
      <c r="E181" s="168">
        <v>8.4160000000000004</v>
      </c>
      <c r="F181" s="291">
        <v>12.25</v>
      </c>
      <c r="G181" s="168">
        <f t="shared" si="40"/>
        <v>20.666</v>
      </c>
      <c r="H181" s="275">
        <f t="shared" si="41"/>
        <v>2.5240000000000009</v>
      </c>
      <c r="I181" s="6">
        <v>272.88</v>
      </c>
      <c r="J181" s="6">
        <f t="shared" si="42"/>
        <v>6328.0871999999999</v>
      </c>
      <c r="K181" s="173">
        <f t="shared" si="50"/>
        <v>2296.56</v>
      </c>
      <c r="L181" s="174">
        <f t="shared" si="51"/>
        <v>3342.78</v>
      </c>
      <c r="M181" s="173">
        <f t="shared" si="52"/>
        <v>5639.34</v>
      </c>
      <c r="N181" s="173">
        <f t="shared" si="53"/>
        <v>688.75</v>
      </c>
      <c r="O181" s="175">
        <f t="shared" si="38"/>
        <v>0.89115984368862677</v>
      </c>
      <c r="P181" s="167">
        <f t="shared" si="39"/>
        <v>-5639.3371999999999</v>
      </c>
    </row>
    <row r="182" spans="1:16" ht="26.4" x14ac:dyDescent="0.3">
      <c r="A182" s="7" t="s">
        <v>259</v>
      </c>
      <c r="B182" s="8" t="s">
        <v>69</v>
      </c>
      <c r="C182" s="5" t="s">
        <v>70</v>
      </c>
      <c r="D182" s="6">
        <v>94.6</v>
      </c>
      <c r="E182" s="168">
        <v>40.54587448680352</v>
      </c>
      <c r="F182" s="291">
        <v>45.34</v>
      </c>
      <c r="G182" s="168">
        <f t="shared" si="40"/>
        <v>85.885874486803516</v>
      </c>
      <c r="H182" s="275">
        <f t="shared" si="41"/>
        <v>8.7141255131964783</v>
      </c>
      <c r="I182" s="6">
        <v>17.16</v>
      </c>
      <c r="J182" s="6">
        <f t="shared" si="42"/>
        <v>1623.336</v>
      </c>
      <c r="K182" s="173">
        <f t="shared" si="50"/>
        <v>695.77</v>
      </c>
      <c r="L182" s="174">
        <f t="shared" si="51"/>
        <v>778.03</v>
      </c>
      <c r="M182" s="173">
        <f t="shared" si="52"/>
        <v>1473.8</v>
      </c>
      <c r="N182" s="173">
        <f t="shared" si="53"/>
        <v>149.53</v>
      </c>
      <c r="O182" s="175">
        <f t="shared" si="38"/>
        <v>0.9078872149696674</v>
      </c>
      <c r="P182" s="167">
        <f t="shared" si="39"/>
        <v>-1473.806</v>
      </c>
    </row>
    <row r="183" spans="1:16" ht="26.4" x14ac:dyDescent="0.3">
      <c r="A183" s="7" t="s">
        <v>260</v>
      </c>
      <c r="B183" s="8" t="s">
        <v>72</v>
      </c>
      <c r="C183" s="5" t="s">
        <v>70</v>
      </c>
      <c r="D183" s="6">
        <v>39.700000000000003</v>
      </c>
      <c r="E183" s="168">
        <v>7.4292400000000001</v>
      </c>
      <c r="F183" s="291">
        <v>32.270000000000003</v>
      </c>
      <c r="G183" s="168">
        <f t="shared" si="40"/>
        <v>39.699240000000003</v>
      </c>
      <c r="H183" s="275">
        <f t="shared" si="41"/>
        <v>7.5999999999964984E-4</v>
      </c>
      <c r="I183" s="6">
        <v>16.2</v>
      </c>
      <c r="J183" s="6">
        <f t="shared" si="42"/>
        <v>643.14</v>
      </c>
      <c r="K183" s="173">
        <f t="shared" si="50"/>
        <v>120.35</v>
      </c>
      <c r="L183" s="174">
        <f t="shared" si="51"/>
        <v>522.77</v>
      </c>
      <c r="M183" s="173">
        <f t="shared" si="52"/>
        <v>643.13</v>
      </c>
      <c r="N183" s="173">
        <f t="shared" si="53"/>
        <v>0.01</v>
      </c>
      <c r="O183" s="175">
        <f t="shared" si="38"/>
        <v>0.99998445128587865</v>
      </c>
      <c r="P183" s="167">
        <f t="shared" si="39"/>
        <v>-643.13</v>
      </c>
    </row>
    <row r="184" spans="1:16" ht="26.4" x14ac:dyDescent="0.3">
      <c r="A184" s="7" t="s">
        <v>261</v>
      </c>
      <c r="B184" s="8" t="s">
        <v>74</v>
      </c>
      <c r="C184" s="5" t="s">
        <v>75</v>
      </c>
      <c r="D184" s="6">
        <v>6</v>
      </c>
      <c r="E184" s="168">
        <v>0</v>
      </c>
      <c r="F184" s="290">
        <v>6</v>
      </c>
      <c r="G184" s="168">
        <f t="shared" si="40"/>
        <v>6</v>
      </c>
      <c r="H184" s="275">
        <f t="shared" si="41"/>
        <v>0</v>
      </c>
      <c r="I184" s="6">
        <v>68.010000000000005</v>
      </c>
      <c r="J184" s="6">
        <f t="shared" si="42"/>
        <v>408.06000000000006</v>
      </c>
      <c r="K184" s="173">
        <f t="shared" si="50"/>
        <v>0</v>
      </c>
      <c r="L184" s="174">
        <f t="shared" si="51"/>
        <v>408.06</v>
      </c>
      <c r="M184" s="173">
        <f t="shared" si="52"/>
        <v>408.06</v>
      </c>
      <c r="N184" s="173">
        <f t="shared" si="53"/>
        <v>0</v>
      </c>
      <c r="O184" s="175">
        <f t="shared" si="38"/>
        <v>1</v>
      </c>
      <c r="P184" s="167">
        <f t="shared" si="39"/>
        <v>-408.06000000000006</v>
      </c>
    </row>
    <row r="185" spans="1:16" ht="26.4" x14ac:dyDescent="0.3">
      <c r="A185" s="7" t="s">
        <v>262</v>
      </c>
      <c r="B185" s="8" t="s">
        <v>77</v>
      </c>
      <c r="C185" s="5" t="s">
        <v>54</v>
      </c>
      <c r="D185" s="6">
        <v>2.11</v>
      </c>
      <c r="E185" s="168">
        <v>0.76400000000000001</v>
      </c>
      <c r="F185" s="291">
        <v>1.31</v>
      </c>
      <c r="G185" s="168">
        <f t="shared" si="40"/>
        <v>2.0739999999999998</v>
      </c>
      <c r="H185" s="275">
        <f t="shared" si="41"/>
        <v>3.6000000000000032E-2</v>
      </c>
      <c r="I185" s="6">
        <v>628.20000000000005</v>
      </c>
      <c r="J185" s="6">
        <f t="shared" si="42"/>
        <v>1325.502</v>
      </c>
      <c r="K185" s="173">
        <f t="shared" si="50"/>
        <v>479.94</v>
      </c>
      <c r="L185" s="174">
        <f t="shared" si="51"/>
        <v>822.94</v>
      </c>
      <c r="M185" s="173">
        <f t="shared" si="52"/>
        <v>1302.8900000000001</v>
      </c>
      <c r="N185" s="173">
        <f t="shared" si="53"/>
        <v>22.62</v>
      </c>
      <c r="O185" s="175">
        <f t="shared" si="38"/>
        <v>0.98293476735606589</v>
      </c>
      <c r="P185" s="167">
        <f t="shared" si="39"/>
        <v>-1302.8820000000001</v>
      </c>
    </row>
    <row r="186" spans="1:16" ht="26.4" x14ac:dyDescent="0.3">
      <c r="A186" s="7" t="s">
        <v>263</v>
      </c>
      <c r="B186" s="8" t="s">
        <v>81</v>
      </c>
      <c r="C186" s="5" t="s">
        <v>24</v>
      </c>
      <c r="D186" s="6">
        <v>4.8</v>
      </c>
      <c r="E186" s="168">
        <v>0</v>
      </c>
      <c r="F186" s="290"/>
      <c r="G186" s="168">
        <f t="shared" si="40"/>
        <v>0</v>
      </c>
      <c r="H186" s="275">
        <f t="shared" si="41"/>
        <v>4.8</v>
      </c>
      <c r="I186" s="6">
        <v>158.07</v>
      </c>
      <c r="J186" s="6">
        <f t="shared" si="42"/>
        <v>758.73599999999999</v>
      </c>
      <c r="K186" s="173">
        <f t="shared" si="50"/>
        <v>0</v>
      </c>
      <c r="L186" s="174">
        <f t="shared" si="51"/>
        <v>0</v>
      </c>
      <c r="M186" s="173">
        <f t="shared" si="52"/>
        <v>0</v>
      </c>
      <c r="N186" s="173">
        <f t="shared" si="53"/>
        <v>758.74</v>
      </c>
      <c r="O186" s="175">
        <f t="shared" si="38"/>
        <v>-5.271925940020239E-6</v>
      </c>
      <c r="P186" s="167">
        <f t="shared" si="39"/>
        <v>4.0000000000190994E-3</v>
      </c>
    </row>
    <row r="187" spans="1:16" ht="26.4" x14ac:dyDescent="0.3">
      <c r="A187" s="7" t="s">
        <v>264</v>
      </c>
      <c r="B187" s="8" t="s">
        <v>83</v>
      </c>
      <c r="C187" s="5" t="s">
        <v>24</v>
      </c>
      <c r="D187" s="6">
        <v>4.8</v>
      </c>
      <c r="E187" s="168">
        <v>0</v>
      </c>
      <c r="F187" s="291"/>
      <c r="G187" s="168">
        <f t="shared" si="40"/>
        <v>0</v>
      </c>
      <c r="H187" s="275">
        <f t="shared" si="41"/>
        <v>4.8</v>
      </c>
      <c r="I187" s="6">
        <v>29.02</v>
      </c>
      <c r="J187" s="6">
        <f t="shared" si="42"/>
        <v>139.29599999999999</v>
      </c>
      <c r="K187" s="173">
        <f t="shared" si="50"/>
        <v>0</v>
      </c>
      <c r="L187" s="174">
        <f t="shared" si="51"/>
        <v>0</v>
      </c>
      <c r="M187" s="173">
        <f t="shared" si="52"/>
        <v>0</v>
      </c>
      <c r="N187" s="173">
        <f t="shared" si="53"/>
        <v>139.30000000000001</v>
      </c>
      <c r="O187" s="175">
        <f t="shared" si="38"/>
        <v>-2.8715828164660451E-5</v>
      </c>
      <c r="P187" s="167">
        <f t="shared" si="39"/>
        <v>4.0000000000190994E-3</v>
      </c>
    </row>
    <row r="188" spans="1:16" ht="39" customHeight="1" x14ac:dyDescent="0.3">
      <c r="A188" s="7" t="s">
        <v>265</v>
      </c>
      <c r="B188" s="8" t="s">
        <v>65</v>
      </c>
      <c r="C188" s="5" t="s">
        <v>24</v>
      </c>
      <c r="D188" s="6">
        <v>6.12</v>
      </c>
      <c r="E188" s="168">
        <v>0</v>
      </c>
      <c r="F188" s="290"/>
      <c r="G188" s="168">
        <f t="shared" si="40"/>
        <v>0</v>
      </c>
      <c r="H188" s="275">
        <f t="shared" si="41"/>
        <v>6.12</v>
      </c>
      <c r="I188" s="6">
        <v>116.19</v>
      </c>
      <c r="J188" s="6">
        <f t="shared" si="42"/>
        <v>711.08280000000002</v>
      </c>
      <c r="K188" s="173">
        <f t="shared" si="50"/>
        <v>0</v>
      </c>
      <c r="L188" s="174">
        <f t="shared" si="51"/>
        <v>0</v>
      </c>
      <c r="M188" s="173">
        <f t="shared" si="52"/>
        <v>0</v>
      </c>
      <c r="N188" s="173">
        <f t="shared" si="53"/>
        <v>711.08</v>
      </c>
      <c r="O188" s="175">
        <f t="shared" si="38"/>
        <v>3.9376567679827446E-6</v>
      </c>
      <c r="P188" s="167">
        <f t="shared" si="39"/>
        <v>-2.7999999999792635E-3</v>
      </c>
    </row>
    <row r="189" spans="1:16" ht="26.4" x14ac:dyDescent="0.3">
      <c r="A189" s="7" t="s">
        <v>266</v>
      </c>
      <c r="B189" s="8" t="s">
        <v>79</v>
      </c>
      <c r="C189" s="5" t="s">
        <v>54</v>
      </c>
      <c r="D189" s="6">
        <v>6.05</v>
      </c>
      <c r="E189" s="168">
        <v>0.79700000000000004</v>
      </c>
      <c r="F189" s="290"/>
      <c r="G189" s="168">
        <f t="shared" si="40"/>
        <v>0.79700000000000004</v>
      </c>
      <c r="H189" s="275">
        <f t="shared" si="41"/>
        <v>5.2530000000000001</v>
      </c>
      <c r="I189" s="6">
        <v>25.65</v>
      </c>
      <c r="J189" s="6">
        <f t="shared" si="42"/>
        <v>155.18249999999998</v>
      </c>
      <c r="K189" s="173">
        <f t="shared" si="50"/>
        <v>20.440000000000001</v>
      </c>
      <c r="L189" s="174">
        <f t="shared" si="51"/>
        <v>0</v>
      </c>
      <c r="M189" s="173">
        <f t="shared" si="52"/>
        <v>20.440000000000001</v>
      </c>
      <c r="N189" s="173">
        <f t="shared" si="53"/>
        <v>134.74</v>
      </c>
      <c r="O189" s="175">
        <f t="shared" si="38"/>
        <v>0.1317319929760119</v>
      </c>
      <c r="P189" s="167">
        <f t="shared" si="39"/>
        <v>-20.442499999999967</v>
      </c>
    </row>
    <row r="190" spans="1:16" x14ac:dyDescent="0.3">
      <c r="A190" s="3" t="s">
        <v>267</v>
      </c>
      <c r="B190" s="4" t="s">
        <v>85</v>
      </c>
      <c r="C190" s="5"/>
      <c r="D190" s="6"/>
      <c r="E190" s="168"/>
      <c r="F190" s="290"/>
      <c r="G190" s="168"/>
      <c r="H190" s="275"/>
      <c r="I190" s="6"/>
      <c r="J190" s="170">
        <f>+SUM(J191:J196)</f>
        <v>1430.5156000000002</v>
      </c>
      <c r="K190" s="170">
        <f>+SUM(K191:K196)</f>
        <v>0</v>
      </c>
      <c r="L190" s="171">
        <f>+SUM(L191:L196)</f>
        <v>1430.51</v>
      </c>
      <c r="M190" s="170">
        <f>+SUM(M191:M196)</f>
        <v>1430.51</v>
      </c>
      <c r="N190" s="170">
        <f>+SUM(N191:N196)+0.01</f>
        <v>0.01</v>
      </c>
      <c r="O190" s="172">
        <f t="shared" si="38"/>
        <v>0.9999930095134929</v>
      </c>
      <c r="P190" s="167">
        <f t="shared" si="39"/>
        <v>-1430.5056000000002</v>
      </c>
    </row>
    <row r="191" spans="1:16" x14ac:dyDescent="0.3">
      <c r="A191" s="7" t="s">
        <v>268</v>
      </c>
      <c r="B191" s="8" t="s">
        <v>87</v>
      </c>
      <c r="C191" s="5" t="s">
        <v>24</v>
      </c>
      <c r="D191" s="6">
        <v>7.48</v>
      </c>
      <c r="E191" s="168">
        <v>0</v>
      </c>
      <c r="F191" s="288">
        <v>7.48</v>
      </c>
      <c r="G191" s="168">
        <f t="shared" si="40"/>
        <v>7.48</v>
      </c>
      <c r="H191" s="275">
        <f t="shared" si="41"/>
        <v>0</v>
      </c>
      <c r="I191" s="6">
        <v>5.61</v>
      </c>
      <c r="J191" s="6">
        <f t="shared" si="42"/>
        <v>41.962800000000001</v>
      </c>
      <c r="K191" s="173">
        <f t="shared" ref="K191:K196" si="54">ROUND(E191*I191,2)</f>
        <v>0</v>
      </c>
      <c r="L191" s="174">
        <f t="shared" ref="L191:L196" si="55">ROUND(F191*I191,2)</f>
        <v>41.96</v>
      </c>
      <c r="M191" s="173">
        <f t="shared" ref="M191:M196" si="56">ROUND(G191*I191,2)</f>
        <v>41.96</v>
      </c>
      <c r="N191" s="173">
        <f t="shared" ref="N191:N196" si="57">ROUND(H191*I191,2)</f>
        <v>0</v>
      </c>
      <c r="O191" s="175">
        <f t="shared" si="38"/>
        <v>1</v>
      </c>
      <c r="P191" s="167">
        <f t="shared" si="39"/>
        <v>-41.962800000000001</v>
      </c>
    </row>
    <row r="192" spans="1:16" x14ac:dyDescent="0.3">
      <c r="A192" s="7" t="s">
        <v>269</v>
      </c>
      <c r="B192" s="8" t="s">
        <v>89</v>
      </c>
      <c r="C192" s="5" t="s">
        <v>24</v>
      </c>
      <c r="D192" s="6">
        <v>7.48</v>
      </c>
      <c r="E192" s="168">
        <v>0</v>
      </c>
      <c r="F192" s="288">
        <v>7.48</v>
      </c>
      <c r="G192" s="168">
        <f t="shared" si="40"/>
        <v>7.48</v>
      </c>
      <c r="H192" s="275">
        <f t="shared" si="41"/>
        <v>0</v>
      </c>
      <c r="I192" s="6">
        <v>3.75</v>
      </c>
      <c r="J192" s="6">
        <f t="shared" si="42"/>
        <v>28.05</v>
      </c>
      <c r="K192" s="173">
        <f t="shared" si="54"/>
        <v>0</v>
      </c>
      <c r="L192" s="174">
        <f t="shared" si="55"/>
        <v>28.05</v>
      </c>
      <c r="M192" s="173">
        <f t="shared" si="56"/>
        <v>28.05</v>
      </c>
      <c r="N192" s="173">
        <f t="shared" si="57"/>
        <v>0</v>
      </c>
      <c r="O192" s="175">
        <f t="shared" si="38"/>
        <v>1</v>
      </c>
      <c r="P192" s="167">
        <f t="shared" si="39"/>
        <v>-28.05</v>
      </c>
    </row>
    <row r="193" spans="1:16" ht="26.4" x14ac:dyDescent="0.3">
      <c r="A193" s="7" t="s">
        <v>270</v>
      </c>
      <c r="B193" s="8" t="s">
        <v>91</v>
      </c>
      <c r="C193" s="5" t="s">
        <v>24</v>
      </c>
      <c r="D193" s="6">
        <v>7.48</v>
      </c>
      <c r="E193" s="168">
        <v>0</v>
      </c>
      <c r="F193" s="288">
        <v>7.48</v>
      </c>
      <c r="G193" s="168">
        <f t="shared" si="40"/>
        <v>7.48</v>
      </c>
      <c r="H193" s="275">
        <f t="shared" si="41"/>
        <v>0</v>
      </c>
      <c r="I193" s="6">
        <v>85.26</v>
      </c>
      <c r="J193" s="6">
        <f t="shared" si="42"/>
        <v>637.74480000000005</v>
      </c>
      <c r="K193" s="173">
        <f t="shared" si="54"/>
        <v>0</v>
      </c>
      <c r="L193" s="174">
        <f t="shared" si="55"/>
        <v>637.74</v>
      </c>
      <c r="M193" s="173">
        <f t="shared" si="56"/>
        <v>637.74</v>
      </c>
      <c r="N193" s="173">
        <f t="shared" si="57"/>
        <v>0</v>
      </c>
      <c r="O193" s="175">
        <f t="shared" si="38"/>
        <v>1</v>
      </c>
      <c r="P193" s="167">
        <f t="shared" si="39"/>
        <v>-637.74480000000005</v>
      </c>
    </row>
    <row r="194" spans="1:16" ht="39.6" x14ac:dyDescent="0.3">
      <c r="A194" s="7" t="s">
        <v>271</v>
      </c>
      <c r="B194" s="8" t="s">
        <v>186</v>
      </c>
      <c r="C194" s="5" t="s">
        <v>24</v>
      </c>
      <c r="D194" s="6">
        <v>1.28</v>
      </c>
      <c r="E194" s="168">
        <v>0</v>
      </c>
      <c r="F194" s="288">
        <v>1.28</v>
      </c>
      <c r="G194" s="168">
        <f t="shared" si="40"/>
        <v>1.28</v>
      </c>
      <c r="H194" s="275">
        <f t="shared" si="41"/>
        <v>0</v>
      </c>
      <c r="I194" s="6">
        <v>130.58000000000001</v>
      </c>
      <c r="J194" s="6">
        <f t="shared" si="42"/>
        <v>167.14240000000001</v>
      </c>
      <c r="K194" s="173">
        <f t="shared" si="54"/>
        <v>0</v>
      </c>
      <c r="L194" s="174">
        <f t="shared" si="55"/>
        <v>167.14</v>
      </c>
      <c r="M194" s="173">
        <f t="shared" si="56"/>
        <v>167.14</v>
      </c>
      <c r="N194" s="173">
        <f t="shared" si="57"/>
        <v>0</v>
      </c>
      <c r="O194" s="175">
        <f t="shared" si="38"/>
        <v>1</v>
      </c>
      <c r="P194" s="167">
        <f t="shared" si="39"/>
        <v>-167.14240000000001</v>
      </c>
    </row>
    <row r="195" spans="1:16" ht="26.4" x14ac:dyDescent="0.3">
      <c r="A195" s="7" t="s">
        <v>272</v>
      </c>
      <c r="B195" s="8" t="s">
        <v>83</v>
      </c>
      <c r="C195" s="5" t="s">
        <v>24</v>
      </c>
      <c r="D195" s="6">
        <v>1.28</v>
      </c>
      <c r="E195" s="168">
        <v>0</v>
      </c>
      <c r="F195" s="288">
        <v>1.28</v>
      </c>
      <c r="G195" s="168">
        <f t="shared" si="40"/>
        <v>1.28</v>
      </c>
      <c r="H195" s="275">
        <f t="shared" si="41"/>
        <v>0</v>
      </c>
      <c r="I195" s="6">
        <v>29.02</v>
      </c>
      <c r="J195" s="6">
        <f t="shared" si="42"/>
        <v>37.145600000000002</v>
      </c>
      <c r="K195" s="173">
        <f t="shared" si="54"/>
        <v>0</v>
      </c>
      <c r="L195" s="174">
        <f t="shared" si="55"/>
        <v>37.15</v>
      </c>
      <c r="M195" s="173">
        <f t="shared" si="56"/>
        <v>37.15</v>
      </c>
      <c r="N195" s="173">
        <f t="shared" si="57"/>
        <v>0</v>
      </c>
      <c r="O195" s="175">
        <f t="shared" si="38"/>
        <v>1</v>
      </c>
      <c r="P195" s="167">
        <f t="shared" si="39"/>
        <v>-37.145600000000002</v>
      </c>
    </row>
    <row r="196" spans="1:16" ht="39.6" x14ac:dyDescent="0.3">
      <c r="A196" s="7" t="s">
        <v>273</v>
      </c>
      <c r="B196" s="8" t="s">
        <v>146</v>
      </c>
      <c r="C196" s="5" t="s">
        <v>75</v>
      </c>
      <c r="D196" s="6">
        <v>1</v>
      </c>
      <c r="E196" s="168">
        <v>0</v>
      </c>
      <c r="F196" s="288">
        <v>1</v>
      </c>
      <c r="G196" s="168">
        <f t="shared" si="40"/>
        <v>1</v>
      </c>
      <c r="H196" s="275">
        <f t="shared" si="41"/>
        <v>0</v>
      </c>
      <c r="I196" s="6">
        <v>518.47</v>
      </c>
      <c r="J196" s="6">
        <f t="shared" si="42"/>
        <v>518.47</v>
      </c>
      <c r="K196" s="173">
        <f t="shared" si="54"/>
        <v>0</v>
      </c>
      <c r="L196" s="174">
        <f t="shared" si="55"/>
        <v>518.47</v>
      </c>
      <c r="M196" s="173">
        <f t="shared" si="56"/>
        <v>518.47</v>
      </c>
      <c r="N196" s="173">
        <f t="shared" si="57"/>
        <v>0</v>
      </c>
      <c r="O196" s="175">
        <f t="shared" si="38"/>
        <v>1</v>
      </c>
      <c r="P196" s="167">
        <f t="shared" si="39"/>
        <v>-518.47</v>
      </c>
    </row>
    <row r="197" spans="1:16" x14ac:dyDescent="0.3">
      <c r="A197" s="3" t="s">
        <v>274</v>
      </c>
      <c r="B197" s="4" t="s">
        <v>96</v>
      </c>
      <c r="C197" s="5"/>
      <c r="D197" s="6"/>
      <c r="E197" s="168"/>
      <c r="F197" s="290"/>
      <c r="G197" s="168"/>
      <c r="H197" s="275"/>
      <c r="I197" s="6"/>
      <c r="J197" s="170">
        <f>+SUM(J198:J200)</f>
        <v>578.62799999999993</v>
      </c>
      <c r="K197" s="170">
        <f>+SUM(K198:K200)</f>
        <v>0</v>
      </c>
      <c r="L197" s="171">
        <f>+SUM(L198:L200)</f>
        <v>0</v>
      </c>
      <c r="M197" s="170">
        <f>+SUM(M198:M200)</f>
        <v>0</v>
      </c>
      <c r="N197" s="170">
        <f>+SUM(N198:N200)</f>
        <v>578.63</v>
      </c>
      <c r="O197" s="172">
        <f t="shared" si="38"/>
        <v>-3.4564521593782871E-6</v>
      </c>
      <c r="P197" s="167">
        <f t="shared" si="39"/>
        <v>2.0000000000663931E-3</v>
      </c>
    </row>
    <row r="198" spans="1:16" ht="26.4" x14ac:dyDescent="0.3">
      <c r="A198" s="7" t="s">
        <v>275</v>
      </c>
      <c r="B198" s="8" t="s">
        <v>98</v>
      </c>
      <c r="C198" s="5" t="s">
        <v>24</v>
      </c>
      <c r="D198" s="6">
        <v>1.4</v>
      </c>
      <c r="E198" s="168">
        <v>0</v>
      </c>
      <c r="F198" s="290"/>
      <c r="G198" s="168">
        <f t="shared" si="40"/>
        <v>0</v>
      </c>
      <c r="H198" s="275">
        <f t="shared" si="41"/>
        <v>1.4</v>
      </c>
      <c r="I198" s="6">
        <v>19.02</v>
      </c>
      <c r="J198" s="6">
        <f t="shared" si="42"/>
        <v>26.627999999999997</v>
      </c>
      <c r="K198" s="173">
        <f>ROUND(E198*I198,2)</f>
        <v>0</v>
      </c>
      <c r="L198" s="174">
        <f>ROUND(F198*I198,2)</f>
        <v>0</v>
      </c>
      <c r="M198" s="173">
        <f>ROUND(G198*I198,2)</f>
        <v>0</v>
      </c>
      <c r="N198" s="173">
        <f>ROUND(H198*I198,2)</f>
        <v>26.63</v>
      </c>
      <c r="O198" s="175">
        <f t="shared" si="38"/>
        <v>-7.5108907916510148E-5</v>
      </c>
      <c r="P198" s="167">
        <f t="shared" si="39"/>
        <v>2.0000000000024443E-3</v>
      </c>
    </row>
    <row r="199" spans="1:16" x14ac:dyDescent="0.3">
      <c r="A199" s="7" t="s">
        <v>276</v>
      </c>
      <c r="B199" s="8" t="s">
        <v>102</v>
      </c>
      <c r="C199" s="5" t="s">
        <v>45</v>
      </c>
      <c r="D199" s="6">
        <v>16</v>
      </c>
      <c r="E199" s="168">
        <v>0</v>
      </c>
      <c r="F199" s="290"/>
      <c r="G199" s="168">
        <f t="shared" si="40"/>
        <v>0</v>
      </c>
      <c r="H199" s="275">
        <f t="shared" si="41"/>
        <v>16</v>
      </c>
      <c r="I199" s="6">
        <v>14.39</v>
      </c>
      <c r="J199" s="6">
        <f t="shared" si="42"/>
        <v>230.24</v>
      </c>
      <c r="K199" s="173">
        <f>ROUND(E199*I199,2)</f>
        <v>0</v>
      </c>
      <c r="L199" s="174">
        <f>ROUND(F199*I199,2)</f>
        <v>0</v>
      </c>
      <c r="M199" s="173">
        <f>ROUND(G199*I199,2)</f>
        <v>0</v>
      </c>
      <c r="N199" s="173">
        <f>ROUND(H199*I199,2)</f>
        <v>230.24</v>
      </c>
      <c r="O199" s="175">
        <f t="shared" ref="O199:O262" si="58">1-(N199/J199)</f>
        <v>0</v>
      </c>
      <c r="P199" s="167">
        <f t="shared" ref="P199:P262" si="59">+N199-J199</f>
        <v>0</v>
      </c>
    </row>
    <row r="200" spans="1:16" ht="39.6" x14ac:dyDescent="0.3">
      <c r="A200" s="7" t="s">
        <v>277</v>
      </c>
      <c r="B200" s="8" t="s">
        <v>104</v>
      </c>
      <c r="C200" s="5" t="s">
        <v>24</v>
      </c>
      <c r="D200" s="6">
        <v>16</v>
      </c>
      <c r="E200" s="168">
        <v>0</v>
      </c>
      <c r="F200" s="290"/>
      <c r="G200" s="168">
        <f t="shared" si="40"/>
        <v>0</v>
      </c>
      <c r="H200" s="275">
        <f t="shared" si="41"/>
        <v>16</v>
      </c>
      <c r="I200" s="6">
        <v>20.11</v>
      </c>
      <c r="J200" s="6">
        <f t="shared" si="42"/>
        <v>321.76</v>
      </c>
      <c r="K200" s="173">
        <f>ROUND(E200*I200,2)</f>
        <v>0</v>
      </c>
      <c r="L200" s="174">
        <f>ROUND(F200*I200,2)</f>
        <v>0</v>
      </c>
      <c r="M200" s="173">
        <f>ROUND(G200*I200,2)</f>
        <v>0</v>
      </c>
      <c r="N200" s="173">
        <f>ROUND(H200*I200,2)</f>
        <v>321.76</v>
      </c>
      <c r="O200" s="175">
        <f t="shared" si="58"/>
        <v>0</v>
      </c>
      <c r="P200" s="167">
        <f t="shared" si="59"/>
        <v>0</v>
      </c>
    </row>
    <row r="201" spans="1:16" x14ac:dyDescent="0.3">
      <c r="A201" s="3" t="s">
        <v>278</v>
      </c>
      <c r="B201" s="4" t="s">
        <v>106</v>
      </c>
      <c r="C201" s="5"/>
      <c r="D201" s="6"/>
      <c r="E201" s="168"/>
      <c r="F201" s="290"/>
      <c r="G201" s="168"/>
      <c r="H201" s="275"/>
      <c r="I201" s="6"/>
      <c r="J201" s="170">
        <f>+SUM(J202:J204)</f>
        <v>492.39760000000001</v>
      </c>
      <c r="K201" s="170">
        <f>+SUM(K202:K204)</f>
        <v>0</v>
      </c>
      <c r="L201" s="171">
        <f>+SUM(L202:L204)</f>
        <v>0</v>
      </c>
      <c r="M201" s="170">
        <f>+SUM(M202:M204)</f>
        <v>0</v>
      </c>
      <c r="N201" s="170">
        <f>+SUM(N202:N204)+0.01</f>
        <v>492.40000000000003</v>
      </c>
      <c r="O201" s="172">
        <f t="shared" si="58"/>
        <v>-4.8741098657156812E-6</v>
      </c>
      <c r="P201" s="167">
        <f t="shared" si="59"/>
        <v>2.4000000000228283E-3</v>
      </c>
    </row>
    <row r="202" spans="1:16" x14ac:dyDescent="0.3">
      <c r="A202" s="7" t="s">
        <v>279</v>
      </c>
      <c r="B202" s="8" t="s">
        <v>115</v>
      </c>
      <c r="C202" s="5" t="s">
        <v>24</v>
      </c>
      <c r="D202" s="6">
        <v>0.25</v>
      </c>
      <c r="E202" s="168">
        <v>0</v>
      </c>
      <c r="F202" s="290"/>
      <c r="G202" s="168">
        <f t="shared" ref="G202:G264" si="60">E202+F202</f>
        <v>0</v>
      </c>
      <c r="H202" s="275">
        <f t="shared" ref="H202:H264" si="61">D202-G202</f>
        <v>0.25</v>
      </c>
      <c r="I202" s="6">
        <v>168</v>
      </c>
      <c r="J202" s="6">
        <f t="shared" ref="J202:J264" si="62">+I202*D202</f>
        <v>42</v>
      </c>
      <c r="K202" s="173">
        <f>ROUND(E202*I202,2)</f>
        <v>0</v>
      </c>
      <c r="L202" s="174">
        <f>ROUND(F202*I202,2)</f>
        <v>0</v>
      </c>
      <c r="M202" s="173">
        <f>ROUND(G202*I202,2)</f>
        <v>0</v>
      </c>
      <c r="N202" s="173">
        <f>ROUND(H202*I202,2)</f>
        <v>42</v>
      </c>
      <c r="O202" s="175">
        <f t="shared" si="58"/>
        <v>0</v>
      </c>
      <c r="P202" s="167">
        <f t="shared" si="59"/>
        <v>0</v>
      </c>
    </row>
    <row r="203" spans="1:16" x14ac:dyDescent="0.3">
      <c r="A203" s="7" t="s">
        <v>280</v>
      </c>
      <c r="B203" s="8" t="s">
        <v>108</v>
      </c>
      <c r="C203" s="5" t="s">
        <v>109</v>
      </c>
      <c r="D203" s="6">
        <v>2.7</v>
      </c>
      <c r="E203" s="168">
        <v>0</v>
      </c>
      <c r="F203" s="290"/>
      <c r="G203" s="168">
        <f t="shared" si="60"/>
        <v>0</v>
      </c>
      <c r="H203" s="275">
        <f t="shared" si="61"/>
        <v>2.7</v>
      </c>
      <c r="I203" s="6">
        <v>30.62</v>
      </c>
      <c r="J203" s="6">
        <f t="shared" si="62"/>
        <v>82.674000000000007</v>
      </c>
      <c r="K203" s="173">
        <f>ROUND(E203*I203,2)</f>
        <v>0</v>
      </c>
      <c r="L203" s="174">
        <f>ROUND(F203*I203,2)</f>
        <v>0</v>
      </c>
      <c r="M203" s="173">
        <f>ROUND(G203*I203,2)</f>
        <v>0</v>
      </c>
      <c r="N203" s="173">
        <f>ROUND(H203*I203,2)</f>
        <v>82.67</v>
      </c>
      <c r="O203" s="175">
        <f t="shared" si="58"/>
        <v>4.8382804751279096E-5</v>
      </c>
      <c r="P203" s="167">
        <f t="shared" si="59"/>
        <v>-4.0000000000048885E-3</v>
      </c>
    </row>
    <row r="204" spans="1:16" x14ac:dyDescent="0.3">
      <c r="A204" s="7" t="s">
        <v>281</v>
      </c>
      <c r="B204" s="8" t="s">
        <v>117</v>
      </c>
      <c r="C204" s="5" t="s">
        <v>24</v>
      </c>
      <c r="D204" s="6">
        <v>0.34</v>
      </c>
      <c r="E204" s="168">
        <v>0</v>
      </c>
      <c r="F204" s="290"/>
      <c r="G204" s="168">
        <f t="shared" si="60"/>
        <v>0</v>
      </c>
      <c r="H204" s="275">
        <f t="shared" si="61"/>
        <v>0.34</v>
      </c>
      <c r="I204" s="6">
        <v>1081.54</v>
      </c>
      <c r="J204" s="6">
        <f t="shared" si="62"/>
        <v>367.72360000000003</v>
      </c>
      <c r="K204" s="173">
        <f>ROUND(E204*I204,2)</f>
        <v>0</v>
      </c>
      <c r="L204" s="174">
        <f>ROUND(F204*I204,2)</f>
        <v>0</v>
      </c>
      <c r="M204" s="173">
        <f>ROUND(G204*I204,2)</f>
        <v>0</v>
      </c>
      <c r="N204" s="173">
        <f>ROUND(H204*I204,2)</f>
        <v>367.72</v>
      </c>
      <c r="O204" s="175">
        <f t="shared" si="58"/>
        <v>9.7899618083374662E-6</v>
      </c>
      <c r="P204" s="167">
        <f t="shared" si="59"/>
        <v>-3.6000000000058208E-3</v>
      </c>
    </row>
    <row r="205" spans="1:16" x14ac:dyDescent="0.3">
      <c r="A205" s="3" t="s">
        <v>282</v>
      </c>
      <c r="B205" s="4" t="s">
        <v>231</v>
      </c>
      <c r="C205" s="5"/>
      <c r="D205" s="6"/>
      <c r="E205" s="168"/>
      <c r="F205" s="290"/>
      <c r="G205" s="168"/>
      <c r="H205" s="275"/>
      <c r="I205" s="6"/>
      <c r="J205" s="170">
        <f>+SUM(J206:J213)</f>
        <v>4174.83</v>
      </c>
      <c r="K205" s="170">
        <f>+SUM(K206:K213)</f>
        <v>0</v>
      </c>
      <c r="L205" s="171">
        <f>+SUM(L206:L213)</f>
        <v>303.69</v>
      </c>
      <c r="M205" s="170">
        <f>+SUM(M206:M213)</f>
        <v>303.69</v>
      </c>
      <c r="N205" s="170">
        <f>+SUM(N206:N213)</f>
        <v>3871.1400000000003</v>
      </c>
      <c r="O205" s="172">
        <f t="shared" si="58"/>
        <v>7.2743081754227057E-2</v>
      </c>
      <c r="P205" s="167">
        <f t="shared" si="59"/>
        <v>-303.6899999999996</v>
      </c>
    </row>
    <row r="206" spans="1:16" ht="52.8" x14ac:dyDescent="0.3">
      <c r="A206" s="7" t="s">
        <v>283</v>
      </c>
      <c r="B206" s="8" t="s">
        <v>233</v>
      </c>
      <c r="C206" s="5" t="s">
        <v>75</v>
      </c>
      <c r="D206" s="6">
        <v>1</v>
      </c>
      <c r="E206" s="168">
        <v>0</v>
      </c>
      <c r="F206" s="290"/>
      <c r="G206" s="168">
        <f t="shared" si="60"/>
        <v>0</v>
      </c>
      <c r="H206" s="275">
        <f t="shared" si="61"/>
        <v>1</v>
      </c>
      <c r="I206" s="6">
        <v>1438.74</v>
      </c>
      <c r="J206" s="6">
        <f t="shared" si="62"/>
        <v>1438.74</v>
      </c>
      <c r="K206" s="173">
        <f t="shared" ref="K206:K213" si="63">ROUND(E206*I206,2)</f>
        <v>0</v>
      </c>
      <c r="L206" s="174">
        <f t="shared" ref="L206:L213" si="64">ROUND(F206*I206,2)</f>
        <v>0</v>
      </c>
      <c r="M206" s="173">
        <f t="shared" ref="M206:M213" si="65">ROUND(G206*I206,2)</f>
        <v>0</v>
      </c>
      <c r="N206" s="173">
        <f t="shared" ref="N206:N213" si="66">ROUND(H206*I206,2)</f>
        <v>1438.74</v>
      </c>
      <c r="O206" s="175">
        <f t="shared" si="58"/>
        <v>0</v>
      </c>
      <c r="P206" s="167">
        <f t="shared" si="59"/>
        <v>0</v>
      </c>
    </row>
    <row r="207" spans="1:16" x14ac:dyDescent="0.3">
      <c r="A207" s="7" t="s">
        <v>284</v>
      </c>
      <c r="B207" s="8" t="s">
        <v>235</v>
      </c>
      <c r="C207" s="5" t="s">
        <v>75</v>
      </c>
      <c r="D207" s="6">
        <v>1</v>
      </c>
      <c r="E207" s="168">
        <v>0</v>
      </c>
      <c r="F207" s="291">
        <v>1</v>
      </c>
      <c r="G207" s="168">
        <f t="shared" si="60"/>
        <v>1</v>
      </c>
      <c r="H207" s="275">
        <f t="shared" si="61"/>
        <v>0</v>
      </c>
      <c r="I207" s="6">
        <v>303.69</v>
      </c>
      <c r="J207" s="6">
        <f t="shared" si="62"/>
        <v>303.69</v>
      </c>
      <c r="K207" s="173">
        <f t="shared" si="63"/>
        <v>0</v>
      </c>
      <c r="L207" s="174">
        <f t="shared" si="64"/>
        <v>303.69</v>
      </c>
      <c r="M207" s="173">
        <f t="shared" si="65"/>
        <v>303.69</v>
      </c>
      <c r="N207" s="173">
        <f t="shared" si="66"/>
        <v>0</v>
      </c>
      <c r="O207" s="175">
        <f t="shared" si="58"/>
        <v>1</v>
      </c>
      <c r="P207" s="167">
        <f t="shared" si="59"/>
        <v>-303.69</v>
      </c>
    </row>
    <row r="208" spans="1:16" ht="26.4" x14ac:dyDescent="0.3">
      <c r="A208" s="7" t="s">
        <v>285</v>
      </c>
      <c r="B208" s="8" t="s">
        <v>239</v>
      </c>
      <c r="C208" s="5" t="s">
        <v>75</v>
      </c>
      <c r="D208" s="6">
        <v>1</v>
      </c>
      <c r="E208" s="168">
        <v>0</v>
      </c>
      <c r="F208" s="290"/>
      <c r="G208" s="168">
        <f t="shared" si="60"/>
        <v>0</v>
      </c>
      <c r="H208" s="275">
        <f t="shared" si="61"/>
        <v>1</v>
      </c>
      <c r="I208" s="6">
        <v>116.91</v>
      </c>
      <c r="J208" s="6">
        <f t="shared" si="62"/>
        <v>116.91</v>
      </c>
      <c r="K208" s="173">
        <f t="shared" si="63"/>
        <v>0</v>
      </c>
      <c r="L208" s="174">
        <f t="shared" si="64"/>
        <v>0</v>
      </c>
      <c r="M208" s="173">
        <f t="shared" si="65"/>
        <v>0</v>
      </c>
      <c r="N208" s="173">
        <f t="shared" si="66"/>
        <v>116.91</v>
      </c>
      <c r="O208" s="175">
        <f t="shared" si="58"/>
        <v>0</v>
      </c>
      <c r="P208" s="167">
        <f t="shared" si="59"/>
        <v>0</v>
      </c>
    </row>
    <row r="209" spans="1:16" x14ac:dyDescent="0.3">
      <c r="A209" s="7" t="s">
        <v>286</v>
      </c>
      <c r="B209" s="8" t="s">
        <v>237</v>
      </c>
      <c r="C209" s="5" t="s">
        <v>75</v>
      </c>
      <c r="D209" s="6">
        <v>1</v>
      </c>
      <c r="E209" s="168">
        <v>0</v>
      </c>
      <c r="F209" s="290"/>
      <c r="G209" s="168">
        <f t="shared" si="60"/>
        <v>0</v>
      </c>
      <c r="H209" s="275">
        <f t="shared" si="61"/>
        <v>1</v>
      </c>
      <c r="I209" s="6">
        <v>32.94</v>
      </c>
      <c r="J209" s="6">
        <f t="shared" si="62"/>
        <v>32.94</v>
      </c>
      <c r="K209" s="173">
        <f t="shared" si="63"/>
        <v>0</v>
      </c>
      <c r="L209" s="174">
        <f t="shared" si="64"/>
        <v>0</v>
      </c>
      <c r="M209" s="173">
        <f t="shared" si="65"/>
        <v>0</v>
      </c>
      <c r="N209" s="173">
        <f t="shared" si="66"/>
        <v>32.94</v>
      </c>
      <c r="O209" s="175">
        <f t="shared" si="58"/>
        <v>0</v>
      </c>
      <c r="P209" s="167">
        <f t="shared" si="59"/>
        <v>0</v>
      </c>
    </row>
    <row r="210" spans="1:16" x14ac:dyDescent="0.3">
      <c r="A210" s="7" t="s">
        <v>287</v>
      </c>
      <c r="B210" s="8" t="s">
        <v>241</v>
      </c>
      <c r="C210" s="5" t="s">
        <v>75</v>
      </c>
      <c r="D210" s="6">
        <v>1</v>
      </c>
      <c r="E210" s="168">
        <v>0</v>
      </c>
      <c r="F210" s="290"/>
      <c r="G210" s="168">
        <f t="shared" si="60"/>
        <v>0</v>
      </c>
      <c r="H210" s="275">
        <f t="shared" si="61"/>
        <v>1</v>
      </c>
      <c r="I210" s="6">
        <v>49.14</v>
      </c>
      <c r="J210" s="6">
        <f t="shared" si="62"/>
        <v>49.14</v>
      </c>
      <c r="K210" s="173">
        <f t="shared" si="63"/>
        <v>0</v>
      </c>
      <c r="L210" s="174">
        <f t="shared" si="64"/>
        <v>0</v>
      </c>
      <c r="M210" s="173">
        <f t="shared" si="65"/>
        <v>0</v>
      </c>
      <c r="N210" s="173">
        <f t="shared" si="66"/>
        <v>49.14</v>
      </c>
      <c r="O210" s="175">
        <f t="shared" si="58"/>
        <v>0</v>
      </c>
      <c r="P210" s="167">
        <f t="shared" si="59"/>
        <v>0</v>
      </c>
    </row>
    <row r="211" spans="1:16" ht="26.4" x14ac:dyDescent="0.3">
      <c r="A211" s="7" t="s">
        <v>288</v>
      </c>
      <c r="B211" s="8" t="s">
        <v>243</v>
      </c>
      <c r="C211" s="5" t="s">
        <v>75</v>
      </c>
      <c r="D211" s="6">
        <v>1</v>
      </c>
      <c r="E211" s="168">
        <v>0</v>
      </c>
      <c r="F211" s="290"/>
      <c r="G211" s="168">
        <f t="shared" si="60"/>
        <v>0</v>
      </c>
      <c r="H211" s="275">
        <f t="shared" si="61"/>
        <v>1</v>
      </c>
      <c r="I211" s="6">
        <v>7.07</v>
      </c>
      <c r="J211" s="6">
        <f t="shared" si="62"/>
        <v>7.07</v>
      </c>
      <c r="K211" s="173">
        <f t="shared" si="63"/>
        <v>0</v>
      </c>
      <c r="L211" s="174">
        <f t="shared" si="64"/>
        <v>0</v>
      </c>
      <c r="M211" s="173">
        <f t="shared" si="65"/>
        <v>0</v>
      </c>
      <c r="N211" s="173">
        <f t="shared" si="66"/>
        <v>7.07</v>
      </c>
      <c r="O211" s="175">
        <f t="shared" si="58"/>
        <v>0</v>
      </c>
      <c r="P211" s="167">
        <f t="shared" si="59"/>
        <v>0</v>
      </c>
    </row>
    <row r="212" spans="1:16" x14ac:dyDescent="0.3">
      <c r="A212" s="7" t="s">
        <v>289</v>
      </c>
      <c r="B212" s="8" t="s">
        <v>245</v>
      </c>
      <c r="C212" s="5" t="s">
        <v>109</v>
      </c>
      <c r="D212" s="6">
        <v>10</v>
      </c>
      <c r="E212" s="168">
        <v>0</v>
      </c>
      <c r="F212" s="290"/>
      <c r="G212" s="168">
        <f t="shared" si="60"/>
        <v>0</v>
      </c>
      <c r="H212" s="275">
        <f t="shared" si="61"/>
        <v>10</v>
      </c>
      <c r="I212" s="6">
        <v>19.11</v>
      </c>
      <c r="J212" s="6">
        <f t="shared" si="62"/>
        <v>191.1</v>
      </c>
      <c r="K212" s="173">
        <f t="shared" si="63"/>
        <v>0</v>
      </c>
      <c r="L212" s="174">
        <f t="shared" si="64"/>
        <v>0</v>
      </c>
      <c r="M212" s="173">
        <f t="shared" si="65"/>
        <v>0</v>
      </c>
      <c r="N212" s="173">
        <f t="shared" si="66"/>
        <v>191.1</v>
      </c>
      <c r="O212" s="175">
        <f t="shared" si="58"/>
        <v>0</v>
      </c>
      <c r="P212" s="167">
        <f t="shared" si="59"/>
        <v>0</v>
      </c>
    </row>
    <row r="213" spans="1:16" ht="26.4" x14ac:dyDescent="0.3">
      <c r="A213" s="7" t="s">
        <v>290</v>
      </c>
      <c r="B213" s="8" t="s">
        <v>247</v>
      </c>
      <c r="C213" s="5" t="s">
        <v>75</v>
      </c>
      <c r="D213" s="6">
        <v>1</v>
      </c>
      <c r="E213" s="168">
        <v>0</v>
      </c>
      <c r="F213" s="290"/>
      <c r="G213" s="168">
        <f t="shared" si="60"/>
        <v>0</v>
      </c>
      <c r="H213" s="275">
        <f t="shared" si="61"/>
        <v>1</v>
      </c>
      <c r="I213" s="6">
        <v>2035.24</v>
      </c>
      <c r="J213" s="6">
        <f t="shared" si="62"/>
        <v>2035.24</v>
      </c>
      <c r="K213" s="173">
        <f t="shared" si="63"/>
        <v>0</v>
      </c>
      <c r="L213" s="174">
        <f t="shared" si="64"/>
        <v>0</v>
      </c>
      <c r="M213" s="173">
        <f t="shared" si="65"/>
        <v>0</v>
      </c>
      <c r="N213" s="173">
        <f t="shared" si="66"/>
        <v>2035.24</v>
      </c>
      <c r="O213" s="175">
        <f t="shared" si="58"/>
        <v>0</v>
      </c>
      <c r="P213" s="167">
        <f t="shared" si="59"/>
        <v>0</v>
      </c>
    </row>
    <row r="214" spans="1:16" x14ac:dyDescent="0.3">
      <c r="A214" s="3">
        <v>7</v>
      </c>
      <c r="B214" s="4" t="s">
        <v>291</v>
      </c>
      <c r="C214" s="5"/>
      <c r="D214" s="6"/>
      <c r="E214" s="168"/>
      <c r="F214" s="290"/>
      <c r="G214" s="168"/>
      <c r="H214" s="275"/>
      <c r="I214" s="6"/>
      <c r="J214" s="170">
        <f>+J215+J218+J233+J239+J243</f>
        <v>15349.854100000002</v>
      </c>
      <c r="K214" s="170">
        <f>+K215+K218+K233+K239+K243</f>
        <v>0</v>
      </c>
      <c r="L214" s="171">
        <f>+L215+L218+L233+L239+L243</f>
        <v>0</v>
      </c>
      <c r="M214" s="170">
        <f>+M215+M218+M233+M239+M243</f>
        <v>0</v>
      </c>
      <c r="N214" s="170">
        <f>+N215+N218+N233+N239+N243-0.02</f>
        <v>15349.849999999995</v>
      </c>
      <c r="O214" s="172">
        <f t="shared" si="58"/>
        <v>2.671035164159008E-7</v>
      </c>
      <c r="P214" s="167">
        <f t="shared" si="59"/>
        <v>-4.1000000073836418E-3</v>
      </c>
    </row>
    <row r="215" spans="1:16" x14ac:dyDescent="0.3">
      <c r="A215" s="3" t="s">
        <v>292</v>
      </c>
      <c r="B215" s="4" t="s">
        <v>42</v>
      </c>
      <c r="C215" s="5"/>
      <c r="D215" s="6"/>
      <c r="E215" s="168"/>
      <c r="F215" s="290"/>
      <c r="G215" s="168"/>
      <c r="H215" s="275"/>
      <c r="I215" s="6"/>
      <c r="J215" s="170">
        <f>+SUM(J216:J217)</f>
        <v>119.30600000000001</v>
      </c>
      <c r="K215" s="170">
        <f>+SUM(K216:K217)</f>
        <v>0</v>
      </c>
      <c r="L215" s="171">
        <f>+SUM(L216:L217)</f>
        <v>0</v>
      </c>
      <c r="M215" s="170">
        <f>+SUM(M216:M217)</f>
        <v>0</v>
      </c>
      <c r="N215" s="170">
        <f>+SUM(N216:N217)+0.01</f>
        <v>119.31</v>
      </c>
      <c r="O215" s="172">
        <f t="shared" si="58"/>
        <v>-3.3527232494501291E-5</v>
      </c>
      <c r="P215" s="167">
        <f t="shared" si="59"/>
        <v>3.9999999999906777E-3</v>
      </c>
    </row>
    <row r="216" spans="1:16" x14ac:dyDescent="0.3">
      <c r="A216" s="7" t="s">
        <v>293</v>
      </c>
      <c r="B216" s="8" t="s">
        <v>294</v>
      </c>
      <c r="C216" s="5" t="s">
        <v>24</v>
      </c>
      <c r="D216" s="6">
        <v>7.48</v>
      </c>
      <c r="E216" s="168">
        <v>0</v>
      </c>
      <c r="F216" s="290"/>
      <c r="G216" s="168">
        <f t="shared" si="60"/>
        <v>0</v>
      </c>
      <c r="H216" s="275">
        <f t="shared" si="61"/>
        <v>7.48</v>
      </c>
      <c r="I216" s="6">
        <v>4.6900000000000004</v>
      </c>
      <c r="J216" s="6">
        <f t="shared" si="62"/>
        <v>35.081200000000003</v>
      </c>
      <c r="K216" s="173">
        <f>ROUND(E216*I216,2)</f>
        <v>0</v>
      </c>
      <c r="L216" s="174">
        <f t="shared" ref="L216:L263" si="67">ROUND(F216*I216,2)</f>
        <v>0</v>
      </c>
      <c r="M216" s="173">
        <f t="shared" ref="M216:M263" si="68">ROUND(G216*I216,2)</f>
        <v>0</v>
      </c>
      <c r="N216" s="173">
        <f t="shared" ref="N216:N263" si="69">ROUND(H216*I216,2)</f>
        <v>35.08</v>
      </c>
      <c r="O216" s="175">
        <f t="shared" si="58"/>
        <v>3.4206355540966626E-5</v>
      </c>
      <c r="P216" s="167">
        <f t="shared" si="59"/>
        <v>-1.2000000000043087E-3</v>
      </c>
    </row>
    <row r="217" spans="1:16" ht="26.4" x14ac:dyDescent="0.3">
      <c r="A217" s="7" t="s">
        <v>295</v>
      </c>
      <c r="B217" s="8" t="s">
        <v>49</v>
      </c>
      <c r="C217" s="5" t="s">
        <v>24</v>
      </c>
      <c r="D217" s="6">
        <v>7.48</v>
      </c>
      <c r="E217" s="168">
        <v>0</v>
      </c>
      <c r="F217" s="290"/>
      <c r="G217" s="168">
        <f t="shared" si="60"/>
        <v>0</v>
      </c>
      <c r="H217" s="275">
        <f t="shared" si="61"/>
        <v>7.48</v>
      </c>
      <c r="I217" s="6">
        <v>11.26</v>
      </c>
      <c r="J217" s="6">
        <f t="shared" si="62"/>
        <v>84.224800000000002</v>
      </c>
      <c r="K217" s="173">
        <f>ROUND(E217*I217,2)</f>
        <v>0</v>
      </c>
      <c r="L217" s="174">
        <f t="shared" si="67"/>
        <v>0</v>
      </c>
      <c r="M217" s="173">
        <f t="shared" si="68"/>
        <v>0</v>
      </c>
      <c r="N217" s="173">
        <f t="shared" si="69"/>
        <v>84.22</v>
      </c>
      <c r="O217" s="175">
        <f t="shared" si="58"/>
        <v>5.6990340137397233E-5</v>
      </c>
      <c r="P217" s="167">
        <f t="shared" si="59"/>
        <v>-4.8000000000030241E-3</v>
      </c>
    </row>
    <row r="218" spans="1:16" x14ac:dyDescent="0.3">
      <c r="A218" s="3" t="s">
        <v>296</v>
      </c>
      <c r="B218" s="4" t="s">
        <v>123</v>
      </c>
      <c r="C218" s="5"/>
      <c r="D218" s="6"/>
      <c r="E218" s="168"/>
      <c r="F218" s="290"/>
      <c r="G218" s="168"/>
      <c r="H218" s="275"/>
      <c r="I218" s="6"/>
      <c r="J218" s="170">
        <f>+SUM(J219:J232)</f>
        <v>13247.476900000001</v>
      </c>
      <c r="K218" s="170">
        <f>+SUM(K219:K232)</f>
        <v>0</v>
      </c>
      <c r="L218" s="171">
        <f>+SUM(L219:L232)</f>
        <v>0</v>
      </c>
      <c r="M218" s="170">
        <f>+SUM(M219:M232)</f>
        <v>0</v>
      </c>
      <c r="N218" s="170">
        <f>+SUM(N219:N232)-0.01</f>
        <v>13247.479999999998</v>
      </c>
      <c r="O218" s="172">
        <f t="shared" si="58"/>
        <v>-2.3400682414020935E-7</v>
      </c>
      <c r="P218" s="167">
        <f t="shared" si="59"/>
        <v>3.0999999962659786E-3</v>
      </c>
    </row>
    <row r="219" spans="1:16" ht="26.4" x14ac:dyDescent="0.3">
      <c r="A219" s="7" t="s">
        <v>297</v>
      </c>
      <c r="B219" s="8" t="s">
        <v>125</v>
      </c>
      <c r="C219" s="5" t="s">
        <v>54</v>
      </c>
      <c r="D219" s="6">
        <v>7.37</v>
      </c>
      <c r="E219" s="168">
        <v>0</v>
      </c>
      <c r="F219" s="290"/>
      <c r="G219" s="168">
        <f t="shared" si="60"/>
        <v>0</v>
      </c>
      <c r="H219" s="275">
        <f t="shared" si="61"/>
        <v>7.37</v>
      </c>
      <c r="I219" s="6">
        <v>75.03</v>
      </c>
      <c r="J219" s="6">
        <f t="shared" si="62"/>
        <v>552.97109999999998</v>
      </c>
      <c r="K219" s="173">
        <f t="shared" ref="K219:K232" si="70">ROUND(E219*I219,2)</f>
        <v>0</v>
      </c>
      <c r="L219" s="174">
        <f t="shared" si="67"/>
        <v>0</v>
      </c>
      <c r="M219" s="173">
        <f t="shared" si="68"/>
        <v>0</v>
      </c>
      <c r="N219" s="173">
        <f t="shared" si="69"/>
        <v>552.97</v>
      </c>
      <c r="O219" s="175">
        <f t="shared" si="58"/>
        <v>1.9892540494836908E-6</v>
      </c>
      <c r="P219" s="167">
        <f t="shared" si="59"/>
        <v>-1.0999999999512511E-3</v>
      </c>
    </row>
    <row r="220" spans="1:16" x14ac:dyDescent="0.3">
      <c r="A220" s="7" t="s">
        <v>298</v>
      </c>
      <c r="B220" s="8" t="s">
        <v>56</v>
      </c>
      <c r="C220" s="5" t="s">
        <v>54</v>
      </c>
      <c r="D220" s="6">
        <v>9.58</v>
      </c>
      <c r="E220" s="168">
        <v>0</v>
      </c>
      <c r="F220" s="290"/>
      <c r="G220" s="168">
        <f t="shared" si="60"/>
        <v>0</v>
      </c>
      <c r="H220" s="275">
        <f t="shared" si="61"/>
        <v>9.58</v>
      </c>
      <c r="I220" s="6">
        <v>11.25</v>
      </c>
      <c r="J220" s="6">
        <f t="shared" si="62"/>
        <v>107.77500000000001</v>
      </c>
      <c r="K220" s="173">
        <f t="shared" si="70"/>
        <v>0</v>
      </c>
      <c r="L220" s="174">
        <f t="shared" si="67"/>
        <v>0</v>
      </c>
      <c r="M220" s="173">
        <f t="shared" si="68"/>
        <v>0</v>
      </c>
      <c r="N220" s="173">
        <f t="shared" si="69"/>
        <v>107.78</v>
      </c>
      <c r="O220" s="175">
        <f t="shared" si="58"/>
        <v>-4.6392948271911649E-5</v>
      </c>
      <c r="P220" s="167">
        <f t="shared" si="59"/>
        <v>4.9999999999954525E-3</v>
      </c>
    </row>
    <row r="221" spans="1:16" ht="26.4" x14ac:dyDescent="0.3">
      <c r="A221" s="7" t="s">
        <v>299</v>
      </c>
      <c r="B221" s="8" t="s">
        <v>58</v>
      </c>
      <c r="C221" s="5" t="s">
        <v>59</v>
      </c>
      <c r="D221" s="6">
        <v>215.57</v>
      </c>
      <c r="E221" s="168">
        <v>0</v>
      </c>
      <c r="F221" s="290"/>
      <c r="G221" s="168">
        <f t="shared" si="60"/>
        <v>0</v>
      </c>
      <c r="H221" s="275">
        <f t="shared" si="61"/>
        <v>215.57</v>
      </c>
      <c r="I221" s="6">
        <v>1.68</v>
      </c>
      <c r="J221" s="6">
        <f t="shared" si="62"/>
        <v>362.1576</v>
      </c>
      <c r="K221" s="173">
        <f t="shared" si="70"/>
        <v>0</v>
      </c>
      <c r="L221" s="174">
        <f t="shared" si="67"/>
        <v>0</v>
      </c>
      <c r="M221" s="173">
        <f t="shared" si="68"/>
        <v>0</v>
      </c>
      <c r="N221" s="173">
        <f t="shared" si="69"/>
        <v>362.16</v>
      </c>
      <c r="O221" s="175">
        <f t="shared" si="58"/>
        <v>-6.626949151433692E-6</v>
      </c>
      <c r="P221" s="167">
        <f t="shared" si="59"/>
        <v>2.4000000000228283E-3</v>
      </c>
    </row>
    <row r="222" spans="1:16" x14ac:dyDescent="0.3">
      <c r="A222" s="7" t="s">
        <v>300</v>
      </c>
      <c r="B222" s="8" t="s">
        <v>61</v>
      </c>
      <c r="C222" s="5" t="s">
        <v>24</v>
      </c>
      <c r="D222" s="6">
        <v>2.09</v>
      </c>
      <c r="E222" s="168">
        <v>0</v>
      </c>
      <c r="F222" s="290"/>
      <c r="G222" s="168">
        <f t="shared" si="60"/>
        <v>0</v>
      </c>
      <c r="H222" s="275">
        <f t="shared" si="61"/>
        <v>2.09</v>
      </c>
      <c r="I222" s="6">
        <v>28.14</v>
      </c>
      <c r="J222" s="6">
        <f t="shared" si="62"/>
        <v>58.812599999999996</v>
      </c>
      <c r="K222" s="173">
        <f t="shared" si="70"/>
        <v>0</v>
      </c>
      <c r="L222" s="174">
        <f t="shared" si="67"/>
        <v>0</v>
      </c>
      <c r="M222" s="173">
        <f t="shared" si="68"/>
        <v>0</v>
      </c>
      <c r="N222" s="173">
        <f t="shared" si="69"/>
        <v>58.81</v>
      </c>
      <c r="O222" s="175">
        <f t="shared" si="58"/>
        <v>4.420821388606555E-5</v>
      </c>
      <c r="P222" s="167">
        <f t="shared" si="59"/>
        <v>-2.5999999999939405E-3</v>
      </c>
    </row>
    <row r="223" spans="1:16" ht="26.4" x14ac:dyDescent="0.3">
      <c r="A223" s="7" t="s">
        <v>301</v>
      </c>
      <c r="B223" s="8" t="s">
        <v>63</v>
      </c>
      <c r="C223" s="5" t="s">
        <v>24</v>
      </c>
      <c r="D223" s="6">
        <v>2.09</v>
      </c>
      <c r="E223" s="168">
        <v>0</v>
      </c>
      <c r="F223" s="290"/>
      <c r="G223" s="168">
        <f t="shared" si="60"/>
        <v>0</v>
      </c>
      <c r="H223" s="275">
        <f t="shared" si="61"/>
        <v>2.09</v>
      </c>
      <c r="I223" s="6">
        <v>35.090000000000003</v>
      </c>
      <c r="J223" s="6">
        <f t="shared" si="62"/>
        <v>73.338099999999997</v>
      </c>
      <c r="K223" s="173">
        <f t="shared" si="70"/>
        <v>0</v>
      </c>
      <c r="L223" s="174">
        <f t="shared" si="67"/>
        <v>0</v>
      </c>
      <c r="M223" s="173">
        <f t="shared" si="68"/>
        <v>0</v>
      </c>
      <c r="N223" s="173">
        <f t="shared" si="69"/>
        <v>73.34</v>
      </c>
      <c r="O223" s="175">
        <f t="shared" si="58"/>
        <v>-2.5907406927760945E-5</v>
      </c>
      <c r="P223" s="167">
        <f t="shared" si="59"/>
        <v>1.90000000000623E-3</v>
      </c>
    </row>
    <row r="224" spans="1:16" x14ac:dyDescent="0.3">
      <c r="A224" s="7" t="s">
        <v>302</v>
      </c>
      <c r="B224" s="8" t="s">
        <v>67</v>
      </c>
      <c r="C224" s="5" t="s">
        <v>24</v>
      </c>
      <c r="D224" s="6">
        <v>23.19</v>
      </c>
      <c r="E224" s="168">
        <v>0</v>
      </c>
      <c r="F224" s="290"/>
      <c r="G224" s="168">
        <f t="shared" si="60"/>
        <v>0</v>
      </c>
      <c r="H224" s="275">
        <f t="shared" si="61"/>
        <v>23.19</v>
      </c>
      <c r="I224" s="6">
        <v>272.88</v>
      </c>
      <c r="J224" s="6">
        <f t="shared" si="62"/>
        <v>6328.0871999999999</v>
      </c>
      <c r="K224" s="173">
        <f t="shared" si="70"/>
        <v>0</v>
      </c>
      <c r="L224" s="174">
        <f t="shared" si="67"/>
        <v>0</v>
      </c>
      <c r="M224" s="173">
        <f t="shared" si="68"/>
        <v>0</v>
      </c>
      <c r="N224" s="173">
        <f t="shared" si="69"/>
        <v>6328.09</v>
      </c>
      <c r="O224" s="175">
        <f t="shared" si="58"/>
        <v>-4.424717787721022E-7</v>
      </c>
      <c r="P224" s="167">
        <f t="shared" si="59"/>
        <v>2.8000000002066372E-3</v>
      </c>
    </row>
    <row r="225" spans="1:16" ht="26.4" x14ac:dyDescent="0.3">
      <c r="A225" s="7" t="s">
        <v>303</v>
      </c>
      <c r="B225" s="8" t="s">
        <v>72</v>
      </c>
      <c r="C225" s="5" t="s">
        <v>70</v>
      </c>
      <c r="D225" s="6">
        <v>39.700000000000003</v>
      </c>
      <c r="E225" s="168">
        <v>0</v>
      </c>
      <c r="F225" s="290"/>
      <c r="G225" s="168">
        <f t="shared" si="60"/>
        <v>0</v>
      </c>
      <c r="H225" s="275">
        <f t="shared" si="61"/>
        <v>39.700000000000003</v>
      </c>
      <c r="I225" s="6">
        <v>16.2</v>
      </c>
      <c r="J225" s="6">
        <f t="shared" si="62"/>
        <v>643.14</v>
      </c>
      <c r="K225" s="173">
        <f t="shared" si="70"/>
        <v>0</v>
      </c>
      <c r="L225" s="174">
        <f t="shared" si="67"/>
        <v>0</v>
      </c>
      <c r="M225" s="173">
        <f t="shared" si="68"/>
        <v>0</v>
      </c>
      <c r="N225" s="173">
        <f t="shared" si="69"/>
        <v>643.14</v>
      </c>
      <c r="O225" s="175">
        <f t="shared" si="58"/>
        <v>0</v>
      </c>
      <c r="P225" s="167">
        <f t="shared" si="59"/>
        <v>0</v>
      </c>
    </row>
    <row r="226" spans="1:16" ht="26.4" x14ac:dyDescent="0.3">
      <c r="A226" s="7" t="s">
        <v>304</v>
      </c>
      <c r="B226" s="8" t="s">
        <v>69</v>
      </c>
      <c r="C226" s="5" t="s">
        <v>70</v>
      </c>
      <c r="D226" s="6">
        <v>94.6</v>
      </c>
      <c r="E226" s="168">
        <v>0</v>
      </c>
      <c r="F226" s="290"/>
      <c r="G226" s="168">
        <f t="shared" si="60"/>
        <v>0</v>
      </c>
      <c r="H226" s="275">
        <f t="shared" si="61"/>
        <v>94.6</v>
      </c>
      <c r="I226" s="6">
        <v>17.16</v>
      </c>
      <c r="J226" s="6">
        <f t="shared" si="62"/>
        <v>1623.336</v>
      </c>
      <c r="K226" s="173">
        <f t="shared" si="70"/>
        <v>0</v>
      </c>
      <c r="L226" s="174">
        <f t="shared" si="67"/>
        <v>0</v>
      </c>
      <c r="M226" s="173">
        <f t="shared" si="68"/>
        <v>0</v>
      </c>
      <c r="N226" s="173">
        <f t="shared" si="69"/>
        <v>1623.34</v>
      </c>
      <c r="O226" s="175">
        <f t="shared" si="58"/>
        <v>-2.4640616607118915E-6</v>
      </c>
      <c r="P226" s="167">
        <f t="shared" si="59"/>
        <v>3.9999999999054126E-3</v>
      </c>
    </row>
    <row r="227" spans="1:16" ht="26.4" x14ac:dyDescent="0.3">
      <c r="A227" s="7" t="s">
        <v>305</v>
      </c>
      <c r="B227" s="8" t="s">
        <v>74</v>
      </c>
      <c r="C227" s="5" t="s">
        <v>75</v>
      </c>
      <c r="D227" s="6">
        <v>6</v>
      </c>
      <c r="E227" s="168">
        <v>0</v>
      </c>
      <c r="F227" s="290"/>
      <c r="G227" s="168">
        <f t="shared" si="60"/>
        <v>0</v>
      </c>
      <c r="H227" s="275">
        <f t="shared" si="61"/>
        <v>6</v>
      </c>
      <c r="I227" s="6">
        <v>68.010000000000005</v>
      </c>
      <c r="J227" s="6">
        <f t="shared" si="62"/>
        <v>408.06000000000006</v>
      </c>
      <c r="K227" s="173">
        <f t="shared" si="70"/>
        <v>0</v>
      </c>
      <c r="L227" s="174">
        <f t="shared" si="67"/>
        <v>0</v>
      </c>
      <c r="M227" s="173">
        <f t="shared" si="68"/>
        <v>0</v>
      </c>
      <c r="N227" s="173">
        <f t="shared" si="69"/>
        <v>408.06</v>
      </c>
      <c r="O227" s="175">
        <f t="shared" si="58"/>
        <v>0</v>
      </c>
      <c r="P227" s="167">
        <f t="shared" si="59"/>
        <v>0</v>
      </c>
    </row>
    <row r="228" spans="1:16" ht="26.4" x14ac:dyDescent="0.3">
      <c r="A228" s="7" t="s">
        <v>306</v>
      </c>
      <c r="B228" s="8" t="s">
        <v>77</v>
      </c>
      <c r="C228" s="5" t="s">
        <v>54</v>
      </c>
      <c r="D228" s="6">
        <v>2.11</v>
      </c>
      <c r="E228" s="168">
        <v>0</v>
      </c>
      <c r="F228" s="290"/>
      <c r="G228" s="168">
        <f t="shared" si="60"/>
        <v>0</v>
      </c>
      <c r="H228" s="275">
        <f t="shared" si="61"/>
        <v>2.11</v>
      </c>
      <c r="I228" s="6">
        <v>628.20000000000005</v>
      </c>
      <c r="J228" s="6">
        <f t="shared" si="62"/>
        <v>1325.502</v>
      </c>
      <c r="K228" s="173">
        <f t="shared" si="70"/>
        <v>0</v>
      </c>
      <c r="L228" s="174">
        <f t="shared" si="67"/>
        <v>0</v>
      </c>
      <c r="M228" s="173">
        <f t="shared" si="68"/>
        <v>0</v>
      </c>
      <c r="N228" s="173">
        <f t="shared" si="69"/>
        <v>1325.5</v>
      </c>
      <c r="O228" s="175">
        <f t="shared" si="58"/>
        <v>1.5088623026571213E-6</v>
      </c>
      <c r="P228" s="167">
        <f t="shared" si="59"/>
        <v>-1.9999999999527063E-3</v>
      </c>
    </row>
    <row r="229" spans="1:16" ht="26.4" x14ac:dyDescent="0.3">
      <c r="A229" s="7" t="s">
        <v>307</v>
      </c>
      <c r="B229" s="8" t="s">
        <v>65</v>
      </c>
      <c r="C229" s="5" t="s">
        <v>24</v>
      </c>
      <c r="D229" s="6">
        <v>6.12</v>
      </c>
      <c r="E229" s="168">
        <v>0</v>
      </c>
      <c r="F229" s="290"/>
      <c r="G229" s="168">
        <f t="shared" si="60"/>
        <v>0</v>
      </c>
      <c r="H229" s="275">
        <f t="shared" si="61"/>
        <v>6.12</v>
      </c>
      <c r="I229" s="6">
        <v>116.19</v>
      </c>
      <c r="J229" s="6">
        <f t="shared" si="62"/>
        <v>711.08280000000002</v>
      </c>
      <c r="K229" s="173">
        <f t="shared" si="70"/>
        <v>0</v>
      </c>
      <c r="L229" s="174">
        <f t="shared" si="67"/>
        <v>0</v>
      </c>
      <c r="M229" s="173">
        <f t="shared" si="68"/>
        <v>0</v>
      </c>
      <c r="N229" s="173">
        <f t="shared" si="69"/>
        <v>711.08</v>
      </c>
      <c r="O229" s="175">
        <f t="shared" si="58"/>
        <v>3.9376567679827446E-6</v>
      </c>
      <c r="P229" s="167">
        <f t="shared" si="59"/>
        <v>-2.7999999999792635E-3</v>
      </c>
    </row>
    <row r="230" spans="1:16" ht="26.4" x14ac:dyDescent="0.3">
      <c r="A230" s="7" t="s">
        <v>308</v>
      </c>
      <c r="B230" s="8" t="s">
        <v>83</v>
      </c>
      <c r="C230" s="5" t="s">
        <v>24</v>
      </c>
      <c r="D230" s="6">
        <v>4.8</v>
      </c>
      <c r="E230" s="168">
        <v>0</v>
      </c>
      <c r="F230" s="290"/>
      <c r="G230" s="168">
        <f t="shared" si="60"/>
        <v>0</v>
      </c>
      <c r="H230" s="275">
        <f t="shared" si="61"/>
        <v>4.8</v>
      </c>
      <c r="I230" s="6">
        <v>29.02</v>
      </c>
      <c r="J230" s="6">
        <f t="shared" si="62"/>
        <v>139.29599999999999</v>
      </c>
      <c r="K230" s="173">
        <f t="shared" si="70"/>
        <v>0</v>
      </c>
      <c r="L230" s="174">
        <f t="shared" si="67"/>
        <v>0</v>
      </c>
      <c r="M230" s="173">
        <f t="shared" si="68"/>
        <v>0</v>
      </c>
      <c r="N230" s="173">
        <f t="shared" si="69"/>
        <v>139.30000000000001</v>
      </c>
      <c r="O230" s="175">
        <f t="shared" si="58"/>
        <v>-2.8715828164660451E-5</v>
      </c>
      <c r="P230" s="167">
        <f t="shared" si="59"/>
        <v>4.0000000000190994E-3</v>
      </c>
    </row>
    <row r="231" spans="1:16" ht="26.4" x14ac:dyDescent="0.3">
      <c r="A231" s="7" t="s">
        <v>309</v>
      </c>
      <c r="B231" s="8" t="s">
        <v>79</v>
      </c>
      <c r="C231" s="5" t="s">
        <v>54</v>
      </c>
      <c r="D231" s="6">
        <v>6.05</v>
      </c>
      <c r="E231" s="168">
        <v>0</v>
      </c>
      <c r="F231" s="290"/>
      <c r="G231" s="168">
        <f t="shared" si="60"/>
        <v>0</v>
      </c>
      <c r="H231" s="275">
        <f t="shared" si="61"/>
        <v>6.05</v>
      </c>
      <c r="I231" s="6">
        <v>25.65</v>
      </c>
      <c r="J231" s="6">
        <f t="shared" si="62"/>
        <v>155.18249999999998</v>
      </c>
      <c r="K231" s="173">
        <f t="shared" si="70"/>
        <v>0</v>
      </c>
      <c r="L231" s="174">
        <f t="shared" si="67"/>
        <v>0</v>
      </c>
      <c r="M231" s="173">
        <f t="shared" si="68"/>
        <v>0</v>
      </c>
      <c r="N231" s="173">
        <f t="shared" si="69"/>
        <v>155.18</v>
      </c>
      <c r="O231" s="175">
        <f t="shared" si="58"/>
        <v>1.6110063956742415E-5</v>
      </c>
      <c r="P231" s="167">
        <f t="shared" si="59"/>
        <v>-2.4999999999693046E-3</v>
      </c>
    </row>
    <row r="232" spans="1:16" ht="26.4" x14ac:dyDescent="0.3">
      <c r="A232" s="7" t="s">
        <v>310</v>
      </c>
      <c r="B232" s="8" t="s">
        <v>81</v>
      </c>
      <c r="C232" s="5" t="s">
        <v>24</v>
      </c>
      <c r="D232" s="6">
        <v>4.8</v>
      </c>
      <c r="E232" s="168">
        <v>0</v>
      </c>
      <c r="F232" s="290"/>
      <c r="G232" s="168">
        <f t="shared" si="60"/>
        <v>0</v>
      </c>
      <c r="H232" s="275">
        <f t="shared" si="61"/>
        <v>4.8</v>
      </c>
      <c r="I232" s="6">
        <v>158.07</v>
      </c>
      <c r="J232" s="6">
        <f t="shared" si="62"/>
        <v>758.73599999999999</v>
      </c>
      <c r="K232" s="173">
        <f t="shared" si="70"/>
        <v>0</v>
      </c>
      <c r="L232" s="174">
        <f t="shared" si="67"/>
        <v>0</v>
      </c>
      <c r="M232" s="173">
        <f t="shared" si="68"/>
        <v>0</v>
      </c>
      <c r="N232" s="173">
        <f t="shared" si="69"/>
        <v>758.74</v>
      </c>
      <c r="O232" s="175">
        <f t="shared" si="58"/>
        <v>-5.271925940020239E-6</v>
      </c>
      <c r="P232" s="167">
        <f t="shared" si="59"/>
        <v>4.0000000000190994E-3</v>
      </c>
    </row>
    <row r="233" spans="1:16" x14ac:dyDescent="0.3">
      <c r="A233" s="3" t="s">
        <v>311</v>
      </c>
      <c r="B233" s="4" t="s">
        <v>85</v>
      </c>
      <c r="C233" s="5"/>
      <c r="D233" s="6"/>
      <c r="E233" s="168"/>
      <c r="F233" s="290"/>
      <c r="G233" s="168"/>
      <c r="H233" s="275"/>
      <c r="I233" s="6"/>
      <c r="J233" s="170">
        <f>+SUM(J234:J238)</f>
        <v>912.04560000000015</v>
      </c>
      <c r="K233" s="170">
        <f>+SUM(K234:K238)</f>
        <v>0</v>
      </c>
      <c r="L233" s="171">
        <f>+SUM(L234:L238)</f>
        <v>0</v>
      </c>
      <c r="M233" s="170">
        <f>+SUM(M234:M238)</f>
        <v>0</v>
      </c>
      <c r="N233" s="170">
        <f>+SUM(N234:N238)+0.01</f>
        <v>912.05</v>
      </c>
      <c r="O233" s="172">
        <f t="shared" si="58"/>
        <v>-4.8243201873354735E-6</v>
      </c>
      <c r="P233" s="167">
        <f t="shared" si="59"/>
        <v>4.3999999998050043E-3</v>
      </c>
    </row>
    <row r="234" spans="1:16" x14ac:dyDescent="0.3">
      <c r="A234" s="7" t="s">
        <v>312</v>
      </c>
      <c r="B234" s="8" t="s">
        <v>87</v>
      </c>
      <c r="C234" s="5" t="s">
        <v>24</v>
      </c>
      <c r="D234" s="6">
        <v>7.48</v>
      </c>
      <c r="E234" s="168">
        <v>0</v>
      </c>
      <c r="F234" s="290"/>
      <c r="G234" s="168">
        <f t="shared" si="60"/>
        <v>0</v>
      </c>
      <c r="H234" s="275">
        <f t="shared" si="61"/>
        <v>7.48</v>
      </c>
      <c r="I234" s="6">
        <v>5.61</v>
      </c>
      <c r="J234" s="6">
        <f t="shared" si="62"/>
        <v>41.962800000000001</v>
      </c>
      <c r="K234" s="173">
        <f>ROUND(E234*I234,2)</f>
        <v>0</v>
      </c>
      <c r="L234" s="174">
        <f t="shared" si="67"/>
        <v>0</v>
      </c>
      <c r="M234" s="173">
        <f t="shared" si="68"/>
        <v>0</v>
      </c>
      <c r="N234" s="173">
        <f t="shared" si="69"/>
        <v>41.96</v>
      </c>
      <c r="O234" s="175">
        <f t="shared" si="58"/>
        <v>6.6725766631359207E-5</v>
      </c>
      <c r="P234" s="167">
        <f t="shared" si="59"/>
        <v>-2.8000000000005798E-3</v>
      </c>
    </row>
    <row r="235" spans="1:16" x14ac:dyDescent="0.3">
      <c r="A235" s="7" t="s">
        <v>313</v>
      </c>
      <c r="B235" s="8" t="s">
        <v>89</v>
      </c>
      <c r="C235" s="5" t="s">
        <v>24</v>
      </c>
      <c r="D235" s="6">
        <v>7.48</v>
      </c>
      <c r="E235" s="168">
        <v>0</v>
      </c>
      <c r="F235" s="290"/>
      <c r="G235" s="168">
        <f t="shared" si="60"/>
        <v>0</v>
      </c>
      <c r="H235" s="275">
        <f t="shared" si="61"/>
        <v>7.48</v>
      </c>
      <c r="I235" s="6">
        <v>3.75</v>
      </c>
      <c r="J235" s="6">
        <f t="shared" si="62"/>
        <v>28.05</v>
      </c>
      <c r="K235" s="173">
        <f>ROUND(E235*I235,2)</f>
        <v>0</v>
      </c>
      <c r="L235" s="174">
        <f t="shared" si="67"/>
        <v>0</v>
      </c>
      <c r="M235" s="173">
        <f t="shared" si="68"/>
        <v>0</v>
      </c>
      <c r="N235" s="173">
        <f t="shared" si="69"/>
        <v>28.05</v>
      </c>
      <c r="O235" s="175">
        <f t="shared" si="58"/>
        <v>0</v>
      </c>
      <c r="P235" s="167">
        <f t="shared" si="59"/>
        <v>0</v>
      </c>
    </row>
    <row r="236" spans="1:16" ht="26.4" x14ac:dyDescent="0.3">
      <c r="A236" s="7" t="s">
        <v>314</v>
      </c>
      <c r="B236" s="8" t="s">
        <v>91</v>
      </c>
      <c r="C236" s="5" t="s">
        <v>24</v>
      </c>
      <c r="D236" s="6">
        <v>7.48</v>
      </c>
      <c r="E236" s="168">
        <v>0</v>
      </c>
      <c r="F236" s="290"/>
      <c r="G236" s="168">
        <f t="shared" si="60"/>
        <v>0</v>
      </c>
      <c r="H236" s="275">
        <f t="shared" si="61"/>
        <v>7.48</v>
      </c>
      <c r="I236" s="6">
        <v>85.26</v>
      </c>
      <c r="J236" s="6">
        <f t="shared" si="62"/>
        <v>637.74480000000005</v>
      </c>
      <c r="K236" s="173">
        <f>ROUND(E236*I236,2)</f>
        <v>0</v>
      </c>
      <c r="L236" s="174">
        <f t="shared" si="67"/>
        <v>0</v>
      </c>
      <c r="M236" s="173">
        <f t="shared" si="68"/>
        <v>0</v>
      </c>
      <c r="N236" s="173">
        <f t="shared" si="69"/>
        <v>637.74</v>
      </c>
      <c r="O236" s="175">
        <f t="shared" si="58"/>
        <v>7.5265215805364605E-6</v>
      </c>
      <c r="P236" s="167">
        <f t="shared" si="59"/>
        <v>-4.8000000000456566E-3</v>
      </c>
    </row>
    <row r="237" spans="1:16" ht="39.6" x14ac:dyDescent="0.3">
      <c r="A237" s="7" t="s">
        <v>315</v>
      </c>
      <c r="B237" s="8" t="s">
        <v>186</v>
      </c>
      <c r="C237" s="5" t="s">
        <v>24</v>
      </c>
      <c r="D237" s="6">
        <v>1.28</v>
      </c>
      <c r="E237" s="168">
        <v>0</v>
      </c>
      <c r="F237" s="290"/>
      <c r="G237" s="168">
        <f t="shared" si="60"/>
        <v>0</v>
      </c>
      <c r="H237" s="275">
        <f t="shared" si="61"/>
        <v>1.28</v>
      </c>
      <c r="I237" s="6">
        <v>130.58000000000001</v>
      </c>
      <c r="J237" s="6">
        <f t="shared" si="62"/>
        <v>167.14240000000001</v>
      </c>
      <c r="K237" s="173">
        <f>ROUND(E237*I237,2)</f>
        <v>0</v>
      </c>
      <c r="L237" s="174">
        <f t="shared" si="67"/>
        <v>0</v>
      </c>
      <c r="M237" s="173">
        <f t="shared" si="68"/>
        <v>0</v>
      </c>
      <c r="N237" s="173">
        <f t="shared" si="69"/>
        <v>167.14</v>
      </c>
      <c r="O237" s="175">
        <f t="shared" si="58"/>
        <v>1.4359013631670692E-5</v>
      </c>
      <c r="P237" s="167">
        <f t="shared" si="59"/>
        <v>-2.4000000000228283E-3</v>
      </c>
    </row>
    <row r="238" spans="1:16" ht="26.4" x14ac:dyDescent="0.3">
      <c r="A238" s="7" t="s">
        <v>316</v>
      </c>
      <c r="B238" s="8" t="s">
        <v>83</v>
      </c>
      <c r="C238" s="5" t="s">
        <v>24</v>
      </c>
      <c r="D238" s="6">
        <v>1.28</v>
      </c>
      <c r="E238" s="168">
        <v>0</v>
      </c>
      <c r="F238" s="290"/>
      <c r="G238" s="168">
        <f t="shared" si="60"/>
        <v>0</v>
      </c>
      <c r="H238" s="275">
        <f t="shared" si="61"/>
        <v>1.28</v>
      </c>
      <c r="I238" s="6">
        <v>29.02</v>
      </c>
      <c r="J238" s="6">
        <f t="shared" si="62"/>
        <v>37.145600000000002</v>
      </c>
      <c r="K238" s="173">
        <f>ROUND(E238*I238,2)</f>
        <v>0</v>
      </c>
      <c r="L238" s="174">
        <f t="shared" si="67"/>
        <v>0</v>
      </c>
      <c r="M238" s="173">
        <f t="shared" si="68"/>
        <v>0</v>
      </c>
      <c r="N238" s="173">
        <f t="shared" si="69"/>
        <v>37.15</v>
      </c>
      <c r="O238" s="175">
        <f t="shared" si="58"/>
        <v>-1.1845279117839169E-4</v>
      </c>
      <c r="P238" s="167">
        <f t="shared" si="59"/>
        <v>4.3999999999968509E-3</v>
      </c>
    </row>
    <row r="239" spans="1:16" x14ac:dyDescent="0.3">
      <c r="A239" s="3" t="s">
        <v>317</v>
      </c>
      <c r="B239" s="4" t="s">
        <v>96</v>
      </c>
      <c r="C239" s="5"/>
      <c r="D239" s="6"/>
      <c r="E239" s="168"/>
      <c r="F239" s="290"/>
      <c r="G239" s="168"/>
      <c r="H239" s="275"/>
      <c r="I239" s="6"/>
      <c r="J239" s="170">
        <f>+SUM(J240:J242)</f>
        <v>578.62799999999993</v>
      </c>
      <c r="K239" s="170">
        <f>+SUM(K240:K242)</f>
        <v>0</v>
      </c>
      <c r="L239" s="171">
        <f>+SUM(L240:L242)</f>
        <v>0</v>
      </c>
      <c r="M239" s="170">
        <f>+SUM(M240:M242)</f>
        <v>0</v>
      </c>
      <c r="N239" s="170">
        <f>+SUM(N240:N242)</f>
        <v>578.63</v>
      </c>
      <c r="O239" s="172">
        <f t="shared" si="58"/>
        <v>-3.4564521593782871E-6</v>
      </c>
      <c r="P239" s="167">
        <f t="shared" si="59"/>
        <v>2.0000000000663931E-3</v>
      </c>
    </row>
    <row r="240" spans="1:16" ht="26.4" x14ac:dyDescent="0.3">
      <c r="A240" s="7" t="s">
        <v>318</v>
      </c>
      <c r="B240" s="8" t="s">
        <v>98</v>
      </c>
      <c r="C240" s="5" t="s">
        <v>24</v>
      </c>
      <c r="D240" s="6">
        <v>1.4</v>
      </c>
      <c r="E240" s="168">
        <v>0</v>
      </c>
      <c r="F240" s="290"/>
      <c r="G240" s="168">
        <f t="shared" si="60"/>
        <v>0</v>
      </c>
      <c r="H240" s="275">
        <f t="shared" si="61"/>
        <v>1.4</v>
      </c>
      <c r="I240" s="6">
        <v>19.02</v>
      </c>
      <c r="J240" s="6">
        <f t="shared" si="62"/>
        <v>26.627999999999997</v>
      </c>
      <c r="K240" s="173">
        <f>ROUND(E240*I240,2)</f>
        <v>0</v>
      </c>
      <c r="L240" s="174">
        <f t="shared" si="67"/>
        <v>0</v>
      </c>
      <c r="M240" s="173">
        <f t="shared" si="68"/>
        <v>0</v>
      </c>
      <c r="N240" s="173">
        <f t="shared" si="69"/>
        <v>26.63</v>
      </c>
      <c r="O240" s="175">
        <f t="shared" si="58"/>
        <v>-7.5108907916510148E-5</v>
      </c>
      <c r="P240" s="167">
        <f t="shared" si="59"/>
        <v>2.0000000000024443E-3</v>
      </c>
    </row>
    <row r="241" spans="1:16" x14ac:dyDescent="0.3">
      <c r="A241" s="7" t="s">
        <v>319</v>
      </c>
      <c r="B241" s="8" t="s">
        <v>102</v>
      </c>
      <c r="C241" s="5" t="s">
        <v>45</v>
      </c>
      <c r="D241" s="6">
        <v>16</v>
      </c>
      <c r="E241" s="168">
        <v>0</v>
      </c>
      <c r="F241" s="290"/>
      <c r="G241" s="168">
        <f t="shared" si="60"/>
        <v>0</v>
      </c>
      <c r="H241" s="275">
        <f t="shared" si="61"/>
        <v>16</v>
      </c>
      <c r="I241" s="6">
        <v>14.39</v>
      </c>
      <c r="J241" s="6">
        <f t="shared" si="62"/>
        <v>230.24</v>
      </c>
      <c r="K241" s="173">
        <f>ROUND(E241*I241,2)</f>
        <v>0</v>
      </c>
      <c r="L241" s="174">
        <f t="shared" si="67"/>
        <v>0</v>
      </c>
      <c r="M241" s="173">
        <f t="shared" si="68"/>
        <v>0</v>
      </c>
      <c r="N241" s="173">
        <f t="shared" si="69"/>
        <v>230.24</v>
      </c>
      <c r="O241" s="175">
        <f t="shared" si="58"/>
        <v>0</v>
      </c>
      <c r="P241" s="167">
        <f t="shared" si="59"/>
        <v>0</v>
      </c>
    </row>
    <row r="242" spans="1:16" ht="39.6" x14ac:dyDescent="0.3">
      <c r="A242" s="7" t="s">
        <v>320</v>
      </c>
      <c r="B242" s="8" t="s">
        <v>104</v>
      </c>
      <c r="C242" s="5" t="s">
        <v>24</v>
      </c>
      <c r="D242" s="6">
        <v>16</v>
      </c>
      <c r="E242" s="168">
        <v>0</v>
      </c>
      <c r="F242" s="290"/>
      <c r="G242" s="168">
        <f t="shared" si="60"/>
        <v>0</v>
      </c>
      <c r="H242" s="275">
        <f t="shared" si="61"/>
        <v>16</v>
      </c>
      <c r="I242" s="6">
        <v>20.11</v>
      </c>
      <c r="J242" s="6">
        <f t="shared" si="62"/>
        <v>321.76</v>
      </c>
      <c r="K242" s="173">
        <f>ROUND(E242*I242,2)</f>
        <v>0</v>
      </c>
      <c r="L242" s="174">
        <f t="shared" si="67"/>
        <v>0</v>
      </c>
      <c r="M242" s="173">
        <f t="shared" si="68"/>
        <v>0</v>
      </c>
      <c r="N242" s="173">
        <f t="shared" si="69"/>
        <v>321.76</v>
      </c>
      <c r="O242" s="175">
        <f t="shared" si="58"/>
        <v>0</v>
      </c>
      <c r="P242" s="167">
        <f t="shared" si="59"/>
        <v>0</v>
      </c>
    </row>
    <row r="243" spans="1:16" x14ac:dyDescent="0.3">
      <c r="A243" s="3" t="s">
        <v>321</v>
      </c>
      <c r="B243" s="4" t="s">
        <v>106</v>
      </c>
      <c r="C243" s="5"/>
      <c r="D243" s="6"/>
      <c r="E243" s="168"/>
      <c r="F243" s="290"/>
      <c r="G243" s="168"/>
      <c r="H243" s="275"/>
      <c r="I243" s="6"/>
      <c r="J243" s="170">
        <f>+SUM(J244:J246)</f>
        <v>492.39760000000001</v>
      </c>
      <c r="K243" s="170">
        <f>+SUM(K244:K246)</f>
        <v>0</v>
      </c>
      <c r="L243" s="171">
        <f>+SUM(L244:L246)</f>
        <v>0</v>
      </c>
      <c r="M243" s="170">
        <f>+SUM(M244:M246)</f>
        <v>0</v>
      </c>
      <c r="N243" s="170">
        <f>+SUM(N244:N246)+0.01</f>
        <v>492.40000000000003</v>
      </c>
      <c r="O243" s="172">
        <f t="shared" si="58"/>
        <v>-4.8741098657156812E-6</v>
      </c>
      <c r="P243" s="167">
        <f t="shared" si="59"/>
        <v>2.4000000000228283E-3</v>
      </c>
    </row>
    <row r="244" spans="1:16" x14ac:dyDescent="0.3">
      <c r="A244" s="7" t="s">
        <v>322</v>
      </c>
      <c r="B244" s="8" t="s">
        <v>108</v>
      </c>
      <c r="C244" s="5" t="s">
        <v>109</v>
      </c>
      <c r="D244" s="6">
        <v>2.7</v>
      </c>
      <c r="E244" s="168">
        <v>0</v>
      </c>
      <c r="F244" s="290"/>
      <c r="G244" s="168">
        <f t="shared" si="60"/>
        <v>0</v>
      </c>
      <c r="H244" s="275">
        <f t="shared" si="61"/>
        <v>2.7</v>
      </c>
      <c r="I244" s="6">
        <v>30.62</v>
      </c>
      <c r="J244" s="6">
        <f t="shared" si="62"/>
        <v>82.674000000000007</v>
      </c>
      <c r="K244" s="173">
        <f>ROUND(E244*I244,2)</f>
        <v>0</v>
      </c>
      <c r="L244" s="174">
        <f t="shared" si="67"/>
        <v>0</v>
      </c>
      <c r="M244" s="173">
        <f t="shared" si="68"/>
        <v>0</v>
      </c>
      <c r="N244" s="173">
        <f t="shared" si="69"/>
        <v>82.67</v>
      </c>
      <c r="O244" s="175">
        <f t="shared" si="58"/>
        <v>4.8382804751279096E-5</v>
      </c>
      <c r="P244" s="167">
        <f t="shared" si="59"/>
        <v>-4.0000000000048885E-3</v>
      </c>
    </row>
    <row r="245" spans="1:16" x14ac:dyDescent="0.3">
      <c r="A245" s="7" t="s">
        <v>323</v>
      </c>
      <c r="B245" s="8" t="s">
        <v>115</v>
      </c>
      <c r="C245" s="5" t="s">
        <v>24</v>
      </c>
      <c r="D245" s="6">
        <v>0.25</v>
      </c>
      <c r="E245" s="168">
        <v>0</v>
      </c>
      <c r="F245" s="290"/>
      <c r="G245" s="168">
        <f t="shared" si="60"/>
        <v>0</v>
      </c>
      <c r="H245" s="275">
        <f t="shared" si="61"/>
        <v>0.25</v>
      </c>
      <c r="I245" s="6">
        <v>168</v>
      </c>
      <c r="J245" s="6">
        <f t="shared" si="62"/>
        <v>42</v>
      </c>
      <c r="K245" s="173">
        <f>ROUND(E245*I245,2)</f>
        <v>0</v>
      </c>
      <c r="L245" s="174">
        <f t="shared" si="67"/>
        <v>0</v>
      </c>
      <c r="M245" s="173">
        <f t="shared" si="68"/>
        <v>0</v>
      </c>
      <c r="N245" s="173">
        <f t="shared" si="69"/>
        <v>42</v>
      </c>
      <c r="O245" s="175">
        <f t="shared" si="58"/>
        <v>0</v>
      </c>
      <c r="P245" s="167">
        <f t="shared" si="59"/>
        <v>0</v>
      </c>
    </row>
    <row r="246" spans="1:16" x14ac:dyDescent="0.3">
      <c r="A246" s="7" t="s">
        <v>324</v>
      </c>
      <c r="B246" s="8" t="s">
        <v>117</v>
      </c>
      <c r="C246" s="5" t="s">
        <v>24</v>
      </c>
      <c r="D246" s="6">
        <v>0.34</v>
      </c>
      <c r="E246" s="168">
        <v>0</v>
      </c>
      <c r="F246" s="290"/>
      <c r="G246" s="168">
        <f t="shared" si="60"/>
        <v>0</v>
      </c>
      <c r="H246" s="275">
        <f t="shared" si="61"/>
        <v>0.34</v>
      </c>
      <c r="I246" s="6">
        <v>1081.54</v>
      </c>
      <c r="J246" s="6">
        <f t="shared" si="62"/>
        <v>367.72360000000003</v>
      </c>
      <c r="K246" s="173">
        <f>ROUND(E246*I246,2)</f>
        <v>0</v>
      </c>
      <c r="L246" s="174">
        <f t="shared" si="67"/>
        <v>0</v>
      </c>
      <c r="M246" s="173">
        <f t="shared" si="68"/>
        <v>0</v>
      </c>
      <c r="N246" s="173">
        <f t="shared" si="69"/>
        <v>367.72</v>
      </c>
      <c r="O246" s="175">
        <f t="shared" si="58"/>
        <v>9.7899618083374662E-6</v>
      </c>
      <c r="P246" s="167">
        <f t="shared" si="59"/>
        <v>-3.6000000000058208E-3</v>
      </c>
    </row>
    <row r="247" spans="1:16" ht="26.4" x14ac:dyDescent="0.3">
      <c r="A247" s="3">
        <v>8</v>
      </c>
      <c r="B247" s="4" t="s">
        <v>325</v>
      </c>
      <c r="C247" s="5"/>
      <c r="D247" s="6"/>
      <c r="E247" s="168"/>
      <c r="F247" s="290"/>
      <c r="G247" s="168"/>
      <c r="H247" s="275"/>
      <c r="I247" s="6"/>
      <c r="J247" s="170">
        <f>+J248+J252+J267+J273+J277+J281</f>
        <v>19641.894500000002</v>
      </c>
      <c r="K247" s="170">
        <f>+K248+K252+K267+K273+K277+K281</f>
        <v>0</v>
      </c>
      <c r="L247" s="171">
        <f>+L248+L252+L267+L273+L277+L281</f>
        <v>789.48</v>
      </c>
      <c r="M247" s="170">
        <f>+M248+M252+M267+M273+M277+M281</f>
        <v>789.48</v>
      </c>
      <c r="N247" s="170">
        <f>+N248+N252+N267+N273+N277+N281-0.02</f>
        <v>18852.409999999996</v>
      </c>
      <c r="O247" s="172">
        <f t="shared" si="58"/>
        <v>4.0193907975628607E-2</v>
      </c>
      <c r="P247" s="167">
        <f t="shared" si="59"/>
        <v>-789.48450000000594</v>
      </c>
    </row>
    <row r="248" spans="1:16" x14ac:dyDescent="0.3">
      <c r="A248" s="3" t="s">
        <v>326</v>
      </c>
      <c r="B248" s="4" t="s">
        <v>42</v>
      </c>
      <c r="C248" s="5"/>
      <c r="D248" s="6"/>
      <c r="E248" s="168"/>
      <c r="F248" s="290"/>
      <c r="G248" s="168"/>
      <c r="H248" s="275"/>
      <c r="I248" s="6"/>
      <c r="J248" s="170">
        <f>+SUM(J249:J251)</f>
        <v>236.51639999999998</v>
      </c>
      <c r="K248" s="170">
        <f>+SUM(K249:K251)</f>
        <v>0</v>
      </c>
      <c r="L248" s="171">
        <f>+SUM(L249:L251)</f>
        <v>236.51</v>
      </c>
      <c r="M248" s="170">
        <f>+SUM(M249:M251)</f>
        <v>236.51</v>
      </c>
      <c r="N248" s="170">
        <f>+SUM(N249:N251)+0.01</f>
        <v>0.01</v>
      </c>
      <c r="O248" s="172">
        <f t="shared" si="58"/>
        <v>0.99995771963381819</v>
      </c>
      <c r="P248" s="167">
        <f t="shared" si="59"/>
        <v>-236.50639999999999</v>
      </c>
    </row>
    <row r="249" spans="1:16" x14ac:dyDescent="0.3">
      <c r="A249" s="7" t="s">
        <v>327</v>
      </c>
      <c r="B249" s="8" t="s">
        <v>47</v>
      </c>
      <c r="C249" s="5" t="s">
        <v>24</v>
      </c>
      <c r="D249" s="6">
        <v>7.48</v>
      </c>
      <c r="E249" s="168">
        <v>0</v>
      </c>
      <c r="F249" s="288">
        <v>7.48</v>
      </c>
      <c r="G249" s="168">
        <f t="shared" si="60"/>
        <v>7.48</v>
      </c>
      <c r="H249" s="275">
        <f t="shared" si="61"/>
        <v>0</v>
      </c>
      <c r="I249" s="6">
        <v>2.67</v>
      </c>
      <c r="J249" s="6">
        <f t="shared" si="62"/>
        <v>19.971600000000002</v>
      </c>
      <c r="K249" s="173">
        <f>ROUND(E249*I249,2)</f>
        <v>0</v>
      </c>
      <c r="L249" s="174">
        <f t="shared" si="67"/>
        <v>19.97</v>
      </c>
      <c r="M249" s="173">
        <f t="shared" si="68"/>
        <v>19.97</v>
      </c>
      <c r="N249" s="173">
        <f t="shared" si="69"/>
        <v>0</v>
      </c>
      <c r="O249" s="175">
        <f t="shared" si="58"/>
        <v>1</v>
      </c>
      <c r="P249" s="167">
        <f t="shared" si="59"/>
        <v>-19.971600000000002</v>
      </c>
    </row>
    <row r="250" spans="1:16" x14ac:dyDescent="0.3">
      <c r="A250" s="7" t="s">
        <v>328</v>
      </c>
      <c r="B250" s="8" t="s">
        <v>329</v>
      </c>
      <c r="C250" s="5" t="s">
        <v>24</v>
      </c>
      <c r="D250" s="6">
        <v>8</v>
      </c>
      <c r="E250" s="168">
        <v>0</v>
      </c>
      <c r="F250" s="288">
        <v>8</v>
      </c>
      <c r="G250" s="168">
        <f t="shared" si="60"/>
        <v>8</v>
      </c>
      <c r="H250" s="275">
        <f t="shared" si="61"/>
        <v>0</v>
      </c>
      <c r="I250" s="6">
        <v>16.54</v>
      </c>
      <c r="J250" s="6">
        <f t="shared" si="62"/>
        <v>132.32</v>
      </c>
      <c r="K250" s="173">
        <f>ROUND(E250*I250,2)</f>
        <v>0</v>
      </c>
      <c r="L250" s="174">
        <f t="shared" si="67"/>
        <v>132.32</v>
      </c>
      <c r="M250" s="173">
        <f t="shared" si="68"/>
        <v>132.32</v>
      </c>
      <c r="N250" s="173">
        <f t="shared" si="69"/>
        <v>0</v>
      </c>
      <c r="O250" s="175">
        <f t="shared" si="58"/>
        <v>1</v>
      </c>
      <c r="P250" s="167">
        <f t="shared" si="59"/>
        <v>-132.32</v>
      </c>
    </row>
    <row r="251" spans="1:16" ht="26.4" x14ac:dyDescent="0.3">
      <c r="A251" s="7" t="s">
        <v>330</v>
      </c>
      <c r="B251" s="8" t="s">
        <v>49</v>
      </c>
      <c r="C251" s="5" t="s">
        <v>24</v>
      </c>
      <c r="D251" s="6">
        <v>7.48</v>
      </c>
      <c r="E251" s="168">
        <v>0</v>
      </c>
      <c r="F251" s="288">
        <v>7.48</v>
      </c>
      <c r="G251" s="168">
        <f t="shared" si="60"/>
        <v>7.48</v>
      </c>
      <c r="H251" s="275">
        <f t="shared" si="61"/>
        <v>0</v>
      </c>
      <c r="I251" s="6">
        <v>11.26</v>
      </c>
      <c r="J251" s="6">
        <f t="shared" si="62"/>
        <v>84.224800000000002</v>
      </c>
      <c r="K251" s="173">
        <f>ROUND(E251*I251,2)</f>
        <v>0</v>
      </c>
      <c r="L251" s="174">
        <f t="shared" si="67"/>
        <v>84.22</v>
      </c>
      <c r="M251" s="173">
        <f t="shared" si="68"/>
        <v>84.22</v>
      </c>
      <c r="N251" s="173">
        <f t="shared" si="69"/>
        <v>0</v>
      </c>
      <c r="O251" s="175">
        <f t="shared" si="58"/>
        <v>1</v>
      </c>
      <c r="P251" s="167">
        <f t="shared" si="59"/>
        <v>-84.224800000000002</v>
      </c>
    </row>
    <row r="252" spans="1:16" x14ac:dyDescent="0.3">
      <c r="A252" s="3" t="s">
        <v>331</v>
      </c>
      <c r="B252" s="4" t="s">
        <v>123</v>
      </c>
      <c r="C252" s="5"/>
      <c r="D252" s="6"/>
      <c r="E252" s="168"/>
      <c r="F252" s="288"/>
      <c r="G252" s="168"/>
      <c r="H252" s="275"/>
      <c r="I252" s="6"/>
      <c r="J252" s="170">
        <f>+SUM(J253:J266)</f>
        <v>13247.476900000001</v>
      </c>
      <c r="K252" s="170">
        <f>+SUM(K253:K266)</f>
        <v>0</v>
      </c>
      <c r="L252" s="171">
        <f>+SUM(L253:L266)</f>
        <v>552.97</v>
      </c>
      <c r="M252" s="170">
        <f>+SUM(M253:M266)</f>
        <v>552.97</v>
      </c>
      <c r="N252" s="170">
        <f>+SUM(N253:N266)-0.01</f>
        <v>12694.509999999998</v>
      </c>
      <c r="O252" s="172">
        <f t="shared" si="58"/>
        <v>4.1741299431894308E-2</v>
      </c>
      <c r="P252" s="167">
        <f t="shared" si="59"/>
        <v>-552.96690000000308</v>
      </c>
    </row>
    <row r="253" spans="1:16" ht="26.4" x14ac:dyDescent="0.3">
      <c r="A253" s="7" t="s">
        <v>332</v>
      </c>
      <c r="B253" s="8" t="s">
        <v>125</v>
      </c>
      <c r="C253" s="5" t="s">
        <v>54</v>
      </c>
      <c r="D253" s="6">
        <v>7.37</v>
      </c>
      <c r="E253" s="168">
        <v>0</v>
      </c>
      <c r="F253" s="288">
        <v>7.37</v>
      </c>
      <c r="G253" s="168">
        <f t="shared" si="60"/>
        <v>7.37</v>
      </c>
      <c r="H253" s="275">
        <f t="shared" si="61"/>
        <v>0</v>
      </c>
      <c r="I253" s="6">
        <v>75.03</v>
      </c>
      <c r="J253" s="6">
        <f t="shared" si="62"/>
        <v>552.97109999999998</v>
      </c>
      <c r="K253" s="173">
        <f t="shared" ref="K253:K266" si="71">ROUND(E253*I253,2)</f>
        <v>0</v>
      </c>
      <c r="L253" s="174">
        <f t="shared" si="67"/>
        <v>552.97</v>
      </c>
      <c r="M253" s="173">
        <f t="shared" si="68"/>
        <v>552.97</v>
      </c>
      <c r="N253" s="173">
        <f t="shared" si="69"/>
        <v>0</v>
      </c>
      <c r="O253" s="175">
        <f t="shared" si="58"/>
        <v>1</v>
      </c>
      <c r="P253" s="167">
        <f t="shared" si="59"/>
        <v>-552.97109999999998</v>
      </c>
    </row>
    <row r="254" spans="1:16" x14ac:dyDescent="0.3">
      <c r="A254" s="7" t="s">
        <v>333</v>
      </c>
      <c r="B254" s="8" t="s">
        <v>56</v>
      </c>
      <c r="C254" s="5" t="s">
        <v>54</v>
      </c>
      <c r="D254" s="6">
        <v>9.58</v>
      </c>
      <c r="E254" s="168">
        <v>0</v>
      </c>
      <c r="F254" s="290"/>
      <c r="G254" s="168">
        <f t="shared" si="60"/>
        <v>0</v>
      </c>
      <c r="H254" s="275">
        <f t="shared" si="61"/>
        <v>9.58</v>
      </c>
      <c r="I254" s="6">
        <v>11.25</v>
      </c>
      <c r="J254" s="6">
        <f t="shared" si="62"/>
        <v>107.77500000000001</v>
      </c>
      <c r="K254" s="173">
        <f t="shared" si="71"/>
        <v>0</v>
      </c>
      <c r="L254" s="174">
        <f t="shared" si="67"/>
        <v>0</v>
      </c>
      <c r="M254" s="173">
        <f t="shared" si="68"/>
        <v>0</v>
      </c>
      <c r="N254" s="173">
        <f t="shared" si="69"/>
        <v>107.78</v>
      </c>
      <c r="O254" s="175">
        <f t="shared" si="58"/>
        <v>-4.6392948271911649E-5</v>
      </c>
      <c r="P254" s="167">
        <f t="shared" si="59"/>
        <v>4.9999999999954525E-3</v>
      </c>
    </row>
    <row r="255" spans="1:16" ht="26.4" x14ac:dyDescent="0.3">
      <c r="A255" s="7" t="s">
        <v>334</v>
      </c>
      <c r="B255" s="8" t="s">
        <v>58</v>
      </c>
      <c r="C255" s="5" t="s">
        <v>59</v>
      </c>
      <c r="D255" s="6">
        <v>215.57</v>
      </c>
      <c r="E255" s="168">
        <v>0</v>
      </c>
      <c r="F255" s="290"/>
      <c r="G255" s="168">
        <f t="shared" si="60"/>
        <v>0</v>
      </c>
      <c r="H255" s="275">
        <f t="shared" si="61"/>
        <v>215.57</v>
      </c>
      <c r="I255" s="6">
        <v>1.68</v>
      </c>
      <c r="J255" s="6">
        <f t="shared" si="62"/>
        <v>362.1576</v>
      </c>
      <c r="K255" s="173">
        <f t="shared" si="71"/>
        <v>0</v>
      </c>
      <c r="L255" s="174">
        <f t="shared" si="67"/>
        <v>0</v>
      </c>
      <c r="M255" s="173">
        <f t="shared" si="68"/>
        <v>0</v>
      </c>
      <c r="N255" s="173">
        <f t="shared" si="69"/>
        <v>362.16</v>
      </c>
      <c r="O255" s="175">
        <f t="shared" si="58"/>
        <v>-6.626949151433692E-6</v>
      </c>
      <c r="P255" s="167">
        <f t="shared" si="59"/>
        <v>2.4000000000228283E-3</v>
      </c>
    </row>
    <row r="256" spans="1:16" x14ac:dyDescent="0.3">
      <c r="A256" s="7" t="s">
        <v>335</v>
      </c>
      <c r="B256" s="8" t="s">
        <v>61</v>
      </c>
      <c r="C256" s="5" t="s">
        <v>24</v>
      </c>
      <c r="D256" s="6">
        <v>2.09</v>
      </c>
      <c r="E256" s="168">
        <v>0</v>
      </c>
      <c r="F256" s="290"/>
      <c r="G256" s="168">
        <f t="shared" si="60"/>
        <v>0</v>
      </c>
      <c r="H256" s="275">
        <f t="shared" si="61"/>
        <v>2.09</v>
      </c>
      <c r="I256" s="6">
        <v>28.14</v>
      </c>
      <c r="J256" s="6">
        <f t="shared" si="62"/>
        <v>58.812599999999996</v>
      </c>
      <c r="K256" s="173">
        <f t="shared" si="71"/>
        <v>0</v>
      </c>
      <c r="L256" s="174">
        <f t="shared" si="67"/>
        <v>0</v>
      </c>
      <c r="M256" s="173">
        <f t="shared" si="68"/>
        <v>0</v>
      </c>
      <c r="N256" s="173">
        <f t="shared" si="69"/>
        <v>58.81</v>
      </c>
      <c r="O256" s="175">
        <f t="shared" si="58"/>
        <v>4.420821388606555E-5</v>
      </c>
      <c r="P256" s="167">
        <f t="shared" si="59"/>
        <v>-2.5999999999939405E-3</v>
      </c>
    </row>
    <row r="257" spans="1:16" ht="26.4" x14ac:dyDescent="0.3">
      <c r="A257" s="7" t="s">
        <v>336</v>
      </c>
      <c r="B257" s="8" t="s">
        <v>63</v>
      </c>
      <c r="C257" s="5" t="s">
        <v>24</v>
      </c>
      <c r="D257" s="6">
        <v>2.09</v>
      </c>
      <c r="E257" s="168">
        <v>0</v>
      </c>
      <c r="F257" s="290"/>
      <c r="G257" s="168">
        <f t="shared" si="60"/>
        <v>0</v>
      </c>
      <c r="H257" s="275">
        <f t="shared" si="61"/>
        <v>2.09</v>
      </c>
      <c r="I257" s="6">
        <v>35.090000000000003</v>
      </c>
      <c r="J257" s="6">
        <f t="shared" si="62"/>
        <v>73.338099999999997</v>
      </c>
      <c r="K257" s="173">
        <f t="shared" si="71"/>
        <v>0</v>
      </c>
      <c r="L257" s="174">
        <f t="shared" si="67"/>
        <v>0</v>
      </c>
      <c r="M257" s="173">
        <f t="shared" si="68"/>
        <v>0</v>
      </c>
      <c r="N257" s="173">
        <f t="shared" si="69"/>
        <v>73.34</v>
      </c>
      <c r="O257" s="175">
        <f t="shared" si="58"/>
        <v>-2.5907406927760945E-5</v>
      </c>
      <c r="P257" s="167">
        <f t="shared" si="59"/>
        <v>1.90000000000623E-3</v>
      </c>
    </row>
    <row r="258" spans="1:16" x14ac:dyDescent="0.3">
      <c r="A258" s="7" t="s">
        <v>337</v>
      </c>
      <c r="B258" s="8" t="s">
        <v>67</v>
      </c>
      <c r="C258" s="5" t="s">
        <v>24</v>
      </c>
      <c r="D258" s="6">
        <v>23.19</v>
      </c>
      <c r="E258" s="168">
        <v>0</v>
      </c>
      <c r="F258" s="290"/>
      <c r="G258" s="168">
        <f t="shared" si="60"/>
        <v>0</v>
      </c>
      <c r="H258" s="275">
        <f t="shared" si="61"/>
        <v>23.19</v>
      </c>
      <c r="I258" s="6">
        <v>272.88</v>
      </c>
      <c r="J258" s="6">
        <f t="shared" si="62"/>
        <v>6328.0871999999999</v>
      </c>
      <c r="K258" s="173">
        <f t="shared" si="71"/>
        <v>0</v>
      </c>
      <c r="L258" s="174">
        <f t="shared" si="67"/>
        <v>0</v>
      </c>
      <c r="M258" s="173">
        <f t="shared" si="68"/>
        <v>0</v>
      </c>
      <c r="N258" s="173">
        <f t="shared" si="69"/>
        <v>6328.09</v>
      </c>
      <c r="O258" s="175">
        <f t="shared" si="58"/>
        <v>-4.424717787721022E-7</v>
      </c>
      <c r="P258" s="167">
        <f t="shared" si="59"/>
        <v>2.8000000002066372E-3</v>
      </c>
    </row>
    <row r="259" spans="1:16" ht="26.4" x14ac:dyDescent="0.3">
      <c r="A259" s="7" t="s">
        <v>338</v>
      </c>
      <c r="B259" s="8" t="s">
        <v>72</v>
      </c>
      <c r="C259" s="5" t="s">
        <v>70</v>
      </c>
      <c r="D259" s="6">
        <v>39.700000000000003</v>
      </c>
      <c r="E259" s="168">
        <v>0</v>
      </c>
      <c r="F259" s="290"/>
      <c r="G259" s="168">
        <f t="shared" si="60"/>
        <v>0</v>
      </c>
      <c r="H259" s="275">
        <f t="shared" si="61"/>
        <v>39.700000000000003</v>
      </c>
      <c r="I259" s="6">
        <v>16.2</v>
      </c>
      <c r="J259" s="6">
        <f t="shared" si="62"/>
        <v>643.14</v>
      </c>
      <c r="K259" s="173">
        <f t="shared" si="71"/>
        <v>0</v>
      </c>
      <c r="L259" s="174">
        <f t="shared" si="67"/>
        <v>0</v>
      </c>
      <c r="M259" s="173">
        <f t="shared" si="68"/>
        <v>0</v>
      </c>
      <c r="N259" s="173">
        <f t="shared" si="69"/>
        <v>643.14</v>
      </c>
      <c r="O259" s="175">
        <f t="shared" si="58"/>
        <v>0</v>
      </c>
      <c r="P259" s="167">
        <f t="shared" si="59"/>
        <v>0</v>
      </c>
    </row>
    <row r="260" spans="1:16" ht="26.4" x14ac:dyDescent="0.3">
      <c r="A260" s="7" t="s">
        <v>339</v>
      </c>
      <c r="B260" s="8" t="s">
        <v>69</v>
      </c>
      <c r="C260" s="5" t="s">
        <v>70</v>
      </c>
      <c r="D260" s="6">
        <v>94.6</v>
      </c>
      <c r="E260" s="168">
        <v>0</v>
      </c>
      <c r="F260" s="290"/>
      <c r="G260" s="168">
        <f t="shared" si="60"/>
        <v>0</v>
      </c>
      <c r="H260" s="275">
        <f t="shared" si="61"/>
        <v>94.6</v>
      </c>
      <c r="I260" s="6">
        <v>17.16</v>
      </c>
      <c r="J260" s="6">
        <f t="shared" si="62"/>
        <v>1623.336</v>
      </c>
      <c r="K260" s="173">
        <f t="shared" si="71"/>
        <v>0</v>
      </c>
      <c r="L260" s="174">
        <f t="shared" si="67"/>
        <v>0</v>
      </c>
      <c r="M260" s="173">
        <f t="shared" si="68"/>
        <v>0</v>
      </c>
      <c r="N260" s="173">
        <f t="shared" si="69"/>
        <v>1623.34</v>
      </c>
      <c r="O260" s="175">
        <f t="shared" si="58"/>
        <v>-2.4640616607118915E-6</v>
      </c>
      <c r="P260" s="167">
        <f t="shared" si="59"/>
        <v>3.9999999999054126E-3</v>
      </c>
    </row>
    <row r="261" spans="1:16" ht="26.4" x14ac:dyDescent="0.3">
      <c r="A261" s="7" t="s">
        <v>340</v>
      </c>
      <c r="B261" s="8" t="s">
        <v>77</v>
      </c>
      <c r="C261" s="5" t="s">
        <v>54</v>
      </c>
      <c r="D261" s="6">
        <v>2.11</v>
      </c>
      <c r="E261" s="168">
        <v>0</v>
      </c>
      <c r="F261" s="290"/>
      <c r="G261" s="168">
        <f t="shared" si="60"/>
        <v>0</v>
      </c>
      <c r="H261" s="275">
        <f t="shared" si="61"/>
        <v>2.11</v>
      </c>
      <c r="I261" s="6">
        <v>628.20000000000005</v>
      </c>
      <c r="J261" s="6">
        <f t="shared" si="62"/>
        <v>1325.502</v>
      </c>
      <c r="K261" s="173">
        <f t="shared" si="71"/>
        <v>0</v>
      </c>
      <c r="L261" s="174">
        <f t="shared" si="67"/>
        <v>0</v>
      </c>
      <c r="M261" s="173">
        <f t="shared" si="68"/>
        <v>0</v>
      </c>
      <c r="N261" s="173">
        <f t="shared" si="69"/>
        <v>1325.5</v>
      </c>
      <c r="O261" s="175">
        <f t="shared" si="58"/>
        <v>1.5088623026571213E-6</v>
      </c>
      <c r="P261" s="167">
        <f t="shared" si="59"/>
        <v>-1.9999999999527063E-3</v>
      </c>
    </row>
    <row r="262" spans="1:16" ht="26.4" x14ac:dyDescent="0.3">
      <c r="A262" s="7" t="s">
        <v>341</v>
      </c>
      <c r="B262" s="8" t="s">
        <v>74</v>
      </c>
      <c r="C262" s="5" t="s">
        <v>75</v>
      </c>
      <c r="D262" s="6">
        <v>6</v>
      </c>
      <c r="E262" s="168">
        <v>0</v>
      </c>
      <c r="F262" s="290"/>
      <c r="G262" s="168">
        <f t="shared" si="60"/>
        <v>0</v>
      </c>
      <c r="H262" s="275">
        <f t="shared" si="61"/>
        <v>6</v>
      </c>
      <c r="I262" s="6">
        <v>68.010000000000005</v>
      </c>
      <c r="J262" s="6">
        <f t="shared" si="62"/>
        <v>408.06000000000006</v>
      </c>
      <c r="K262" s="173">
        <f t="shared" si="71"/>
        <v>0</v>
      </c>
      <c r="L262" s="174">
        <f t="shared" si="67"/>
        <v>0</v>
      </c>
      <c r="M262" s="173">
        <f t="shared" si="68"/>
        <v>0</v>
      </c>
      <c r="N262" s="173">
        <f t="shared" si="69"/>
        <v>408.06</v>
      </c>
      <c r="O262" s="175">
        <f t="shared" si="58"/>
        <v>0</v>
      </c>
      <c r="P262" s="167">
        <f t="shared" si="59"/>
        <v>0</v>
      </c>
    </row>
    <row r="263" spans="1:16" ht="26.4" x14ac:dyDescent="0.3">
      <c r="A263" s="7" t="s">
        <v>342</v>
      </c>
      <c r="B263" s="8" t="s">
        <v>65</v>
      </c>
      <c r="C263" s="5" t="s">
        <v>24</v>
      </c>
      <c r="D263" s="6">
        <v>6.12</v>
      </c>
      <c r="E263" s="168">
        <v>0</v>
      </c>
      <c r="F263" s="290"/>
      <c r="G263" s="168">
        <f t="shared" si="60"/>
        <v>0</v>
      </c>
      <c r="H263" s="275">
        <f t="shared" si="61"/>
        <v>6.12</v>
      </c>
      <c r="I263" s="6">
        <v>116.19</v>
      </c>
      <c r="J263" s="6">
        <f t="shared" si="62"/>
        <v>711.08280000000002</v>
      </c>
      <c r="K263" s="173">
        <f t="shared" si="71"/>
        <v>0</v>
      </c>
      <c r="L263" s="174">
        <f t="shared" si="67"/>
        <v>0</v>
      </c>
      <c r="M263" s="173">
        <f t="shared" si="68"/>
        <v>0</v>
      </c>
      <c r="N263" s="173">
        <f t="shared" si="69"/>
        <v>711.08</v>
      </c>
      <c r="O263" s="175">
        <f t="shared" ref="O263:O326" si="72">1-(N263/J263)</f>
        <v>3.9376567679827446E-6</v>
      </c>
      <c r="P263" s="167">
        <f t="shared" ref="P263:P326" si="73">+N263-J263</f>
        <v>-2.7999999999792635E-3</v>
      </c>
    </row>
    <row r="264" spans="1:16" ht="26.4" x14ac:dyDescent="0.3">
      <c r="A264" s="7" t="s">
        <v>343</v>
      </c>
      <c r="B264" s="8" t="s">
        <v>79</v>
      </c>
      <c r="C264" s="5" t="s">
        <v>54</v>
      </c>
      <c r="D264" s="6">
        <v>6.05</v>
      </c>
      <c r="E264" s="168">
        <v>0</v>
      </c>
      <c r="F264" s="290"/>
      <c r="G264" s="168">
        <f t="shared" si="60"/>
        <v>0</v>
      </c>
      <c r="H264" s="275">
        <f t="shared" si="61"/>
        <v>6.05</v>
      </c>
      <c r="I264" s="6">
        <v>25.65</v>
      </c>
      <c r="J264" s="6">
        <f t="shared" si="62"/>
        <v>155.18249999999998</v>
      </c>
      <c r="K264" s="173">
        <f t="shared" si="71"/>
        <v>0</v>
      </c>
      <c r="L264" s="174">
        <f t="shared" ref="L264:L327" si="74">ROUND(F264*I264,2)</f>
        <v>0</v>
      </c>
      <c r="M264" s="173">
        <f t="shared" ref="M264:M327" si="75">ROUND(G264*I264,2)</f>
        <v>0</v>
      </c>
      <c r="N264" s="173">
        <f t="shared" ref="N264:N327" si="76">ROUND(H264*I264,2)</f>
        <v>155.18</v>
      </c>
      <c r="O264" s="175">
        <f t="shared" si="72"/>
        <v>1.6110063956742415E-5</v>
      </c>
      <c r="P264" s="167">
        <f t="shared" si="73"/>
        <v>-2.4999999999693046E-3</v>
      </c>
    </row>
    <row r="265" spans="1:16" ht="26.4" x14ac:dyDescent="0.3">
      <c r="A265" s="7" t="s">
        <v>344</v>
      </c>
      <c r="B265" s="8" t="s">
        <v>83</v>
      </c>
      <c r="C265" s="5" t="s">
        <v>24</v>
      </c>
      <c r="D265" s="6">
        <v>4.8</v>
      </c>
      <c r="E265" s="168">
        <v>0</v>
      </c>
      <c r="F265" s="290"/>
      <c r="G265" s="168">
        <f t="shared" ref="G265:G328" si="77">E265+F265</f>
        <v>0</v>
      </c>
      <c r="H265" s="275">
        <f t="shared" ref="H265:H328" si="78">D265-G265</f>
        <v>4.8</v>
      </c>
      <c r="I265" s="6">
        <v>29.02</v>
      </c>
      <c r="J265" s="6">
        <f t="shared" ref="J265:J328" si="79">+I265*D265</f>
        <v>139.29599999999999</v>
      </c>
      <c r="K265" s="173">
        <f t="shared" si="71"/>
        <v>0</v>
      </c>
      <c r="L265" s="174">
        <f t="shared" si="74"/>
        <v>0</v>
      </c>
      <c r="M265" s="173">
        <f t="shared" si="75"/>
        <v>0</v>
      </c>
      <c r="N265" s="173">
        <f t="shared" si="76"/>
        <v>139.30000000000001</v>
      </c>
      <c r="O265" s="175">
        <f t="shared" si="72"/>
        <v>-2.8715828164660451E-5</v>
      </c>
      <c r="P265" s="167">
        <f t="shared" si="73"/>
        <v>4.0000000000190994E-3</v>
      </c>
    </row>
    <row r="266" spans="1:16" ht="26.4" x14ac:dyDescent="0.3">
      <c r="A266" s="7" t="s">
        <v>345</v>
      </c>
      <c r="B266" s="8" t="s">
        <v>81</v>
      </c>
      <c r="C266" s="5" t="s">
        <v>24</v>
      </c>
      <c r="D266" s="6">
        <v>4.8</v>
      </c>
      <c r="E266" s="168">
        <v>0</v>
      </c>
      <c r="F266" s="290"/>
      <c r="G266" s="168">
        <f t="shared" si="77"/>
        <v>0</v>
      </c>
      <c r="H266" s="275">
        <f t="shared" si="78"/>
        <v>4.8</v>
      </c>
      <c r="I266" s="6">
        <v>158.07</v>
      </c>
      <c r="J266" s="6">
        <f t="shared" si="79"/>
        <v>758.73599999999999</v>
      </c>
      <c r="K266" s="173">
        <f t="shared" si="71"/>
        <v>0</v>
      </c>
      <c r="L266" s="174">
        <f t="shared" si="74"/>
        <v>0</v>
      </c>
      <c r="M266" s="173">
        <f t="shared" si="75"/>
        <v>0</v>
      </c>
      <c r="N266" s="173">
        <f t="shared" si="76"/>
        <v>758.74</v>
      </c>
      <c r="O266" s="175">
        <f t="shared" si="72"/>
        <v>-5.271925940020239E-6</v>
      </c>
      <c r="P266" s="167">
        <f t="shared" si="73"/>
        <v>4.0000000000190994E-3</v>
      </c>
    </row>
    <row r="267" spans="1:16" x14ac:dyDescent="0.3">
      <c r="A267" s="3" t="s">
        <v>346</v>
      </c>
      <c r="B267" s="4" t="s">
        <v>85</v>
      </c>
      <c r="C267" s="5"/>
      <c r="D267" s="6"/>
      <c r="E267" s="168"/>
      <c r="F267" s="290"/>
      <c r="G267" s="168"/>
      <c r="H267" s="275"/>
      <c r="I267" s="6"/>
      <c r="J267" s="170">
        <f>+SUM(J268:J272)</f>
        <v>912.04560000000004</v>
      </c>
      <c r="K267" s="170">
        <f>+SUM(K268:K272)</f>
        <v>0</v>
      </c>
      <c r="L267" s="171">
        <f>+SUM(L268:L272)</f>
        <v>0</v>
      </c>
      <c r="M267" s="170">
        <f>+SUM(M268:M272)</f>
        <v>0</v>
      </c>
      <c r="N267" s="170">
        <f>+SUM(N268:N272)+0.01</f>
        <v>912.05</v>
      </c>
      <c r="O267" s="172">
        <f t="shared" si="72"/>
        <v>-4.8243201873354735E-6</v>
      </c>
      <c r="P267" s="167">
        <f t="shared" si="73"/>
        <v>4.3999999999186912E-3</v>
      </c>
    </row>
    <row r="268" spans="1:16" x14ac:dyDescent="0.3">
      <c r="A268" s="7" t="s">
        <v>347</v>
      </c>
      <c r="B268" s="8" t="s">
        <v>89</v>
      </c>
      <c r="C268" s="5" t="s">
        <v>24</v>
      </c>
      <c r="D268" s="6">
        <v>7.48</v>
      </c>
      <c r="E268" s="168">
        <v>0</v>
      </c>
      <c r="F268" s="290"/>
      <c r="G268" s="168">
        <f t="shared" si="77"/>
        <v>0</v>
      </c>
      <c r="H268" s="275">
        <f t="shared" si="78"/>
        <v>7.48</v>
      </c>
      <c r="I268" s="6">
        <v>3.75</v>
      </c>
      <c r="J268" s="6">
        <f t="shared" si="79"/>
        <v>28.05</v>
      </c>
      <c r="K268" s="173">
        <f>ROUND(E268*I268,2)</f>
        <v>0</v>
      </c>
      <c r="L268" s="174">
        <f t="shared" si="74"/>
        <v>0</v>
      </c>
      <c r="M268" s="173">
        <f t="shared" si="75"/>
        <v>0</v>
      </c>
      <c r="N268" s="173">
        <f t="shared" si="76"/>
        <v>28.05</v>
      </c>
      <c r="O268" s="175">
        <f t="shared" si="72"/>
        <v>0</v>
      </c>
      <c r="P268" s="167">
        <f t="shared" si="73"/>
        <v>0</v>
      </c>
    </row>
    <row r="269" spans="1:16" x14ac:dyDescent="0.3">
      <c r="A269" s="7" t="s">
        <v>348</v>
      </c>
      <c r="B269" s="8" t="s">
        <v>87</v>
      </c>
      <c r="C269" s="5" t="s">
        <v>24</v>
      </c>
      <c r="D269" s="6">
        <v>7.48</v>
      </c>
      <c r="E269" s="168">
        <v>0</v>
      </c>
      <c r="F269" s="290"/>
      <c r="G269" s="168">
        <f t="shared" si="77"/>
        <v>0</v>
      </c>
      <c r="H269" s="275">
        <f t="shared" si="78"/>
        <v>7.48</v>
      </c>
      <c r="I269" s="6">
        <v>5.61</v>
      </c>
      <c r="J269" s="6">
        <f t="shared" si="79"/>
        <v>41.962800000000001</v>
      </c>
      <c r="K269" s="173">
        <f>ROUND(E269*I269,2)</f>
        <v>0</v>
      </c>
      <c r="L269" s="174">
        <f t="shared" si="74"/>
        <v>0</v>
      </c>
      <c r="M269" s="173">
        <f t="shared" si="75"/>
        <v>0</v>
      </c>
      <c r="N269" s="173">
        <f t="shared" si="76"/>
        <v>41.96</v>
      </c>
      <c r="O269" s="175">
        <f t="shared" si="72"/>
        <v>6.6725766631359207E-5</v>
      </c>
      <c r="P269" s="167">
        <f t="shared" si="73"/>
        <v>-2.8000000000005798E-3</v>
      </c>
    </row>
    <row r="270" spans="1:16" ht="26.4" x14ac:dyDescent="0.3">
      <c r="A270" s="7" t="s">
        <v>349</v>
      </c>
      <c r="B270" s="8" t="s">
        <v>83</v>
      </c>
      <c r="C270" s="5" t="s">
        <v>24</v>
      </c>
      <c r="D270" s="6">
        <v>1.28</v>
      </c>
      <c r="E270" s="168">
        <v>0</v>
      </c>
      <c r="F270" s="290"/>
      <c r="G270" s="168">
        <f t="shared" si="77"/>
        <v>0</v>
      </c>
      <c r="H270" s="275">
        <f t="shared" si="78"/>
        <v>1.28</v>
      </c>
      <c r="I270" s="6">
        <v>29.02</v>
      </c>
      <c r="J270" s="6">
        <f t="shared" si="79"/>
        <v>37.145600000000002</v>
      </c>
      <c r="K270" s="173">
        <f>ROUND(E270*I270,2)</f>
        <v>0</v>
      </c>
      <c r="L270" s="174">
        <f t="shared" si="74"/>
        <v>0</v>
      </c>
      <c r="M270" s="173">
        <f t="shared" si="75"/>
        <v>0</v>
      </c>
      <c r="N270" s="173">
        <f t="shared" si="76"/>
        <v>37.15</v>
      </c>
      <c r="O270" s="175">
        <f t="shared" si="72"/>
        <v>-1.1845279117839169E-4</v>
      </c>
      <c r="P270" s="167">
        <f t="shared" si="73"/>
        <v>4.3999999999968509E-3</v>
      </c>
    </row>
    <row r="271" spans="1:16" ht="39.6" x14ac:dyDescent="0.3">
      <c r="A271" s="7" t="s">
        <v>350</v>
      </c>
      <c r="B271" s="8" t="s">
        <v>186</v>
      </c>
      <c r="C271" s="5" t="s">
        <v>24</v>
      </c>
      <c r="D271" s="6">
        <v>1.28</v>
      </c>
      <c r="E271" s="168">
        <v>0</v>
      </c>
      <c r="F271" s="290"/>
      <c r="G271" s="168">
        <f t="shared" si="77"/>
        <v>0</v>
      </c>
      <c r="H271" s="275">
        <f t="shared" si="78"/>
        <v>1.28</v>
      </c>
      <c r="I271" s="6">
        <v>130.58000000000001</v>
      </c>
      <c r="J271" s="6">
        <f t="shared" si="79"/>
        <v>167.14240000000001</v>
      </c>
      <c r="K271" s="173">
        <f>ROUND(E271*I271,2)</f>
        <v>0</v>
      </c>
      <c r="L271" s="174">
        <f t="shared" si="74"/>
        <v>0</v>
      </c>
      <c r="M271" s="173">
        <f t="shared" si="75"/>
        <v>0</v>
      </c>
      <c r="N271" s="173">
        <f t="shared" si="76"/>
        <v>167.14</v>
      </c>
      <c r="O271" s="175">
        <f t="shared" si="72"/>
        <v>1.4359013631670692E-5</v>
      </c>
      <c r="P271" s="167">
        <f t="shared" si="73"/>
        <v>-2.4000000000228283E-3</v>
      </c>
    </row>
    <row r="272" spans="1:16" ht="26.4" x14ac:dyDescent="0.3">
      <c r="A272" s="7" t="s">
        <v>351</v>
      </c>
      <c r="B272" s="8" t="s">
        <v>91</v>
      </c>
      <c r="C272" s="5" t="s">
        <v>24</v>
      </c>
      <c r="D272" s="6">
        <v>7.48</v>
      </c>
      <c r="E272" s="168">
        <v>0</v>
      </c>
      <c r="F272" s="290"/>
      <c r="G272" s="168">
        <f t="shared" si="77"/>
        <v>0</v>
      </c>
      <c r="H272" s="275">
        <f t="shared" si="78"/>
        <v>7.48</v>
      </c>
      <c r="I272" s="6">
        <v>85.26</v>
      </c>
      <c r="J272" s="6">
        <f t="shared" si="79"/>
        <v>637.74480000000005</v>
      </c>
      <c r="K272" s="173">
        <f>ROUND(E272*I272,2)</f>
        <v>0</v>
      </c>
      <c r="L272" s="174">
        <f t="shared" si="74"/>
        <v>0</v>
      </c>
      <c r="M272" s="173">
        <f t="shared" si="75"/>
        <v>0</v>
      </c>
      <c r="N272" s="173">
        <f t="shared" si="76"/>
        <v>637.74</v>
      </c>
      <c r="O272" s="175">
        <f t="shared" si="72"/>
        <v>7.5265215805364605E-6</v>
      </c>
      <c r="P272" s="167">
        <f t="shared" si="73"/>
        <v>-4.8000000000456566E-3</v>
      </c>
    </row>
    <row r="273" spans="1:16" x14ac:dyDescent="0.3">
      <c r="A273" s="3" t="s">
        <v>352</v>
      </c>
      <c r="B273" s="4" t="s">
        <v>96</v>
      </c>
      <c r="C273" s="5"/>
      <c r="D273" s="6"/>
      <c r="E273" s="168"/>
      <c r="F273" s="290"/>
      <c r="G273" s="168"/>
      <c r="H273" s="275"/>
      <c r="I273" s="6"/>
      <c r="J273" s="170">
        <f>+SUM(J274:J276)</f>
        <v>578.62799999999993</v>
      </c>
      <c r="K273" s="170">
        <f>+SUM(K274:K276)</f>
        <v>0</v>
      </c>
      <c r="L273" s="171">
        <f>+SUM(L274:L276)</f>
        <v>0</v>
      </c>
      <c r="M273" s="170">
        <f>+SUM(M274:M276)</f>
        <v>0</v>
      </c>
      <c r="N273" s="170">
        <f>+SUM(N274:N276)</f>
        <v>578.63</v>
      </c>
      <c r="O273" s="172">
        <f t="shared" si="72"/>
        <v>-3.4564521593782871E-6</v>
      </c>
      <c r="P273" s="167">
        <f t="shared" si="73"/>
        <v>2.0000000000663931E-3</v>
      </c>
    </row>
    <row r="274" spans="1:16" ht="26.4" x14ac:dyDescent="0.3">
      <c r="A274" s="7" t="s">
        <v>353</v>
      </c>
      <c r="B274" s="8" t="s">
        <v>98</v>
      </c>
      <c r="C274" s="5" t="s">
        <v>24</v>
      </c>
      <c r="D274" s="6">
        <v>1.4</v>
      </c>
      <c r="E274" s="168">
        <v>0</v>
      </c>
      <c r="F274" s="290"/>
      <c r="G274" s="168">
        <f t="shared" si="77"/>
        <v>0</v>
      </c>
      <c r="H274" s="275">
        <f t="shared" si="78"/>
        <v>1.4</v>
      </c>
      <c r="I274" s="6">
        <v>19.02</v>
      </c>
      <c r="J274" s="6">
        <f t="shared" si="79"/>
        <v>26.627999999999997</v>
      </c>
      <c r="K274" s="173">
        <f>ROUND(E274*I274,2)</f>
        <v>0</v>
      </c>
      <c r="L274" s="174">
        <f t="shared" si="74"/>
        <v>0</v>
      </c>
      <c r="M274" s="173">
        <f t="shared" si="75"/>
        <v>0</v>
      </c>
      <c r="N274" s="173">
        <f t="shared" si="76"/>
        <v>26.63</v>
      </c>
      <c r="O274" s="175">
        <f t="shared" si="72"/>
        <v>-7.5108907916510148E-5</v>
      </c>
      <c r="P274" s="167">
        <f t="shared" si="73"/>
        <v>2.0000000000024443E-3</v>
      </c>
    </row>
    <row r="275" spans="1:16" x14ac:dyDescent="0.3">
      <c r="A275" s="7" t="s">
        <v>354</v>
      </c>
      <c r="B275" s="8" t="s">
        <v>102</v>
      </c>
      <c r="C275" s="5" t="s">
        <v>45</v>
      </c>
      <c r="D275" s="6">
        <v>16</v>
      </c>
      <c r="E275" s="168">
        <v>0</v>
      </c>
      <c r="F275" s="290"/>
      <c r="G275" s="168">
        <f t="shared" si="77"/>
        <v>0</v>
      </c>
      <c r="H275" s="275">
        <f t="shared" si="78"/>
        <v>16</v>
      </c>
      <c r="I275" s="6">
        <v>14.39</v>
      </c>
      <c r="J275" s="6">
        <f t="shared" si="79"/>
        <v>230.24</v>
      </c>
      <c r="K275" s="173">
        <f>ROUND(E275*I275,2)</f>
        <v>0</v>
      </c>
      <c r="L275" s="174">
        <f t="shared" si="74"/>
        <v>0</v>
      </c>
      <c r="M275" s="173">
        <f t="shared" si="75"/>
        <v>0</v>
      </c>
      <c r="N275" s="173">
        <f t="shared" si="76"/>
        <v>230.24</v>
      </c>
      <c r="O275" s="175">
        <f t="shared" si="72"/>
        <v>0</v>
      </c>
      <c r="P275" s="167">
        <f t="shared" si="73"/>
        <v>0</v>
      </c>
    </row>
    <row r="276" spans="1:16" ht="39.6" x14ac:dyDescent="0.3">
      <c r="A276" s="7" t="s">
        <v>355</v>
      </c>
      <c r="B276" s="8" t="s">
        <v>104</v>
      </c>
      <c r="C276" s="5" t="s">
        <v>24</v>
      </c>
      <c r="D276" s="6">
        <v>16</v>
      </c>
      <c r="E276" s="168">
        <v>0</v>
      </c>
      <c r="F276" s="290"/>
      <c r="G276" s="168">
        <f t="shared" si="77"/>
        <v>0</v>
      </c>
      <c r="H276" s="275">
        <f t="shared" si="78"/>
        <v>16</v>
      </c>
      <c r="I276" s="6">
        <v>20.11</v>
      </c>
      <c r="J276" s="6">
        <f t="shared" si="79"/>
        <v>321.76</v>
      </c>
      <c r="K276" s="173">
        <f>ROUND(E276*I276,2)</f>
        <v>0</v>
      </c>
      <c r="L276" s="174">
        <f t="shared" si="74"/>
        <v>0</v>
      </c>
      <c r="M276" s="173">
        <f t="shared" si="75"/>
        <v>0</v>
      </c>
      <c r="N276" s="173">
        <f t="shared" si="76"/>
        <v>321.76</v>
      </c>
      <c r="O276" s="175">
        <f t="shared" si="72"/>
        <v>0</v>
      </c>
      <c r="P276" s="167">
        <f t="shared" si="73"/>
        <v>0</v>
      </c>
    </row>
    <row r="277" spans="1:16" x14ac:dyDescent="0.3">
      <c r="A277" s="3" t="s">
        <v>356</v>
      </c>
      <c r="B277" s="4" t="s">
        <v>106</v>
      </c>
      <c r="C277" s="5"/>
      <c r="D277" s="6"/>
      <c r="E277" s="168"/>
      <c r="F277" s="290"/>
      <c r="G277" s="168"/>
      <c r="H277" s="275"/>
      <c r="I277" s="6"/>
      <c r="J277" s="170">
        <f>+SUM(J278:J280)</f>
        <v>492.39760000000001</v>
      </c>
      <c r="K277" s="170">
        <f>+SUM(K278:K280)</f>
        <v>0</v>
      </c>
      <c r="L277" s="171">
        <f>+SUM(L278:L280)</f>
        <v>0</v>
      </c>
      <c r="M277" s="170">
        <f>+SUM(M278:M280)</f>
        <v>0</v>
      </c>
      <c r="N277" s="170">
        <f>+SUM(N278:N280)+0.01</f>
        <v>492.40000000000003</v>
      </c>
      <c r="O277" s="172">
        <f t="shared" si="72"/>
        <v>-4.8741098657156812E-6</v>
      </c>
      <c r="P277" s="167">
        <f t="shared" si="73"/>
        <v>2.4000000000228283E-3</v>
      </c>
    </row>
    <row r="278" spans="1:16" x14ac:dyDescent="0.3">
      <c r="A278" s="7" t="s">
        <v>357</v>
      </c>
      <c r="B278" s="8" t="s">
        <v>117</v>
      </c>
      <c r="C278" s="5" t="s">
        <v>24</v>
      </c>
      <c r="D278" s="6">
        <v>0.34</v>
      </c>
      <c r="E278" s="168">
        <v>0</v>
      </c>
      <c r="F278" s="290"/>
      <c r="G278" s="168">
        <f t="shared" si="77"/>
        <v>0</v>
      </c>
      <c r="H278" s="275">
        <f t="shared" si="78"/>
        <v>0.34</v>
      </c>
      <c r="I278" s="6">
        <v>1081.54</v>
      </c>
      <c r="J278" s="6">
        <f t="shared" si="79"/>
        <v>367.72360000000003</v>
      </c>
      <c r="K278" s="173">
        <f>ROUND(E278*I278,2)</f>
        <v>0</v>
      </c>
      <c r="L278" s="174">
        <f t="shared" si="74"/>
        <v>0</v>
      </c>
      <c r="M278" s="173">
        <f t="shared" si="75"/>
        <v>0</v>
      </c>
      <c r="N278" s="173">
        <f t="shared" si="76"/>
        <v>367.72</v>
      </c>
      <c r="O278" s="175">
        <f t="shared" si="72"/>
        <v>9.7899618083374662E-6</v>
      </c>
      <c r="P278" s="167">
        <f t="shared" si="73"/>
        <v>-3.6000000000058208E-3</v>
      </c>
    </row>
    <row r="279" spans="1:16" x14ac:dyDescent="0.3">
      <c r="A279" s="7" t="s">
        <v>358</v>
      </c>
      <c r="B279" s="8" t="s">
        <v>115</v>
      </c>
      <c r="C279" s="5" t="s">
        <v>24</v>
      </c>
      <c r="D279" s="6">
        <v>0.25</v>
      </c>
      <c r="E279" s="168">
        <v>0</v>
      </c>
      <c r="F279" s="290"/>
      <c r="G279" s="168">
        <f t="shared" si="77"/>
        <v>0</v>
      </c>
      <c r="H279" s="275">
        <f t="shared" si="78"/>
        <v>0.25</v>
      </c>
      <c r="I279" s="6">
        <v>168</v>
      </c>
      <c r="J279" s="6">
        <f t="shared" si="79"/>
        <v>42</v>
      </c>
      <c r="K279" s="173">
        <f>ROUND(E279*I279,2)</f>
        <v>0</v>
      </c>
      <c r="L279" s="174">
        <f t="shared" si="74"/>
        <v>0</v>
      </c>
      <c r="M279" s="173">
        <f t="shared" si="75"/>
        <v>0</v>
      </c>
      <c r="N279" s="173">
        <f t="shared" si="76"/>
        <v>42</v>
      </c>
      <c r="O279" s="175">
        <f t="shared" si="72"/>
        <v>0</v>
      </c>
      <c r="P279" s="167">
        <f t="shared" si="73"/>
        <v>0</v>
      </c>
    </row>
    <row r="280" spans="1:16" x14ac:dyDescent="0.3">
      <c r="A280" s="7" t="s">
        <v>359</v>
      </c>
      <c r="B280" s="8" t="s">
        <v>108</v>
      </c>
      <c r="C280" s="5" t="s">
        <v>109</v>
      </c>
      <c r="D280" s="6">
        <v>2.7</v>
      </c>
      <c r="E280" s="168">
        <v>0</v>
      </c>
      <c r="F280" s="290"/>
      <c r="G280" s="168">
        <f t="shared" si="77"/>
        <v>0</v>
      </c>
      <c r="H280" s="275">
        <f t="shared" si="78"/>
        <v>2.7</v>
      </c>
      <c r="I280" s="6">
        <v>30.62</v>
      </c>
      <c r="J280" s="6">
        <f t="shared" si="79"/>
        <v>82.674000000000007</v>
      </c>
      <c r="K280" s="173">
        <f>ROUND(E280*I280,2)</f>
        <v>0</v>
      </c>
      <c r="L280" s="174">
        <f t="shared" si="74"/>
        <v>0</v>
      </c>
      <c r="M280" s="173">
        <f t="shared" si="75"/>
        <v>0</v>
      </c>
      <c r="N280" s="173">
        <f t="shared" si="76"/>
        <v>82.67</v>
      </c>
      <c r="O280" s="175">
        <f t="shared" si="72"/>
        <v>4.8382804751279096E-5</v>
      </c>
      <c r="P280" s="167">
        <f t="shared" si="73"/>
        <v>-4.0000000000048885E-3</v>
      </c>
    </row>
    <row r="281" spans="1:16" x14ac:dyDescent="0.3">
      <c r="A281" s="3" t="s">
        <v>360</v>
      </c>
      <c r="B281" s="4" t="s">
        <v>231</v>
      </c>
      <c r="C281" s="5"/>
      <c r="D281" s="6"/>
      <c r="E281" s="168"/>
      <c r="F281" s="290"/>
      <c r="G281" s="168"/>
      <c r="H281" s="275"/>
      <c r="I281" s="6"/>
      <c r="J281" s="170">
        <f>+SUM(J282:J289)</f>
        <v>4174.83</v>
      </c>
      <c r="K281" s="170">
        <f>+SUM(K282:K289)</f>
        <v>0</v>
      </c>
      <c r="L281" s="171">
        <f>+SUM(L282:L289)</f>
        <v>0</v>
      </c>
      <c r="M281" s="170">
        <f>+SUM(M282:M289)</f>
        <v>0</v>
      </c>
      <c r="N281" s="170">
        <f>+SUM(N282:N289)</f>
        <v>4174.83</v>
      </c>
      <c r="O281" s="172">
        <f t="shared" si="72"/>
        <v>0</v>
      </c>
      <c r="P281" s="167">
        <f t="shared" si="73"/>
        <v>0</v>
      </c>
    </row>
    <row r="282" spans="1:16" ht="52.8" x14ac:dyDescent="0.3">
      <c r="A282" s="7" t="s">
        <v>361</v>
      </c>
      <c r="B282" s="8" t="s">
        <v>233</v>
      </c>
      <c r="C282" s="5" t="s">
        <v>75</v>
      </c>
      <c r="D282" s="6">
        <v>1</v>
      </c>
      <c r="E282" s="168">
        <v>0</v>
      </c>
      <c r="F282" s="290"/>
      <c r="G282" s="168">
        <f t="shared" si="77"/>
        <v>0</v>
      </c>
      <c r="H282" s="275">
        <f t="shared" si="78"/>
        <v>1</v>
      </c>
      <c r="I282" s="6">
        <v>1438.74</v>
      </c>
      <c r="J282" s="6">
        <f t="shared" si="79"/>
        <v>1438.74</v>
      </c>
      <c r="K282" s="173">
        <f t="shared" ref="K282:K289" si="80">ROUND(E282*I282,2)</f>
        <v>0</v>
      </c>
      <c r="L282" s="174">
        <f t="shared" si="74"/>
        <v>0</v>
      </c>
      <c r="M282" s="173">
        <f t="shared" si="75"/>
        <v>0</v>
      </c>
      <c r="N282" s="173">
        <f t="shared" si="76"/>
        <v>1438.74</v>
      </c>
      <c r="O282" s="175">
        <f t="shared" si="72"/>
        <v>0</v>
      </c>
      <c r="P282" s="167">
        <f t="shared" si="73"/>
        <v>0</v>
      </c>
    </row>
    <row r="283" spans="1:16" x14ac:dyDescent="0.3">
      <c r="A283" s="7" t="s">
        <v>362</v>
      </c>
      <c r="B283" s="8" t="s">
        <v>235</v>
      </c>
      <c r="C283" s="5" t="s">
        <v>75</v>
      </c>
      <c r="D283" s="6">
        <v>1</v>
      </c>
      <c r="E283" s="168">
        <v>0</v>
      </c>
      <c r="F283" s="290"/>
      <c r="G283" s="168">
        <f t="shared" si="77"/>
        <v>0</v>
      </c>
      <c r="H283" s="275">
        <f t="shared" si="78"/>
        <v>1</v>
      </c>
      <c r="I283" s="6">
        <v>303.69</v>
      </c>
      <c r="J283" s="6">
        <f t="shared" si="79"/>
        <v>303.69</v>
      </c>
      <c r="K283" s="173">
        <f t="shared" si="80"/>
        <v>0</v>
      </c>
      <c r="L283" s="174">
        <f t="shared" si="74"/>
        <v>0</v>
      </c>
      <c r="M283" s="173">
        <f t="shared" si="75"/>
        <v>0</v>
      </c>
      <c r="N283" s="173">
        <f t="shared" si="76"/>
        <v>303.69</v>
      </c>
      <c r="O283" s="175">
        <f t="shared" si="72"/>
        <v>0</v>
      </c>
      <c r="P283" s="167">
        <f t="shared" si="73"/>
        <v>0</v>
      </c>
    </row>
    <row r="284" spans="1:16" ht="26.4" x14ac:dyDescent="0.3">
      <c r="A284" s="7" t="s">
        <v>363</v>
      </c>
      <c r="B284" s="8" t="s">
        <v>239</v>
      </c>
      <c r="C284" s="5" t="s">
        <v>75</v>
      </c>
      <c r="D284" s="6">
        <v>1</v>
      </c>
      <c r="E284" s="168">
        <v>0</v>
      </c>
      <c r="F284" s="290"/>
      <c r="G284" s="168">
        <f t="shared" si="77"/>
        <v>0</v>
      </c>
      <c r="H284" s="275">
        <f t="shared" si="78"/>
        <v>1</v>
      </c>
      <c r="I284" s="6">
        <v>116.91</v>
      </c>
      <c r="J284" s="6">
        <f t="shared" si="79"/>
        <v>116.91</v>
      </c>
      <c r="K284" s="173">
        <f t="shared" si="80"/>
        <v>0</v>
      </c>
      <c r="L284" s="174">
        <f t="shared" si="74"/>
        <v>0</v>
      </c>
      <c r="M284" s="173">
        <f t="shared" si="75"/>
        <v>0</v>
      </c>
      <c r="N284" s="173">
        <f t="shared" si="76"/>
        <v>116.91</v>
      </c>
      <c r="O284" s="175">
        <f t="shared" si="72"/>
        <v>0</v>
      </c>
      <c r="P284" s="167">
        <f t="shared" si="73"/>
        <v>0</v>
      </c>
    </row>
    <row r="285" spans="1:16" x14ac:dyDescent="0.3">
      <c r="A285" s="7" t="s">
        <v>364</v>
      </c>
      <c r="B285" s="8" t="s">
        <v>237</v>
      </c>
      <c r="C285" s="5" t="s">
        <v>75</v>
      </c>
      <c r="D285" s="6">
        <v>1</v>
      </c>
      <c r="E285" s="168">
        <v>0</v>
      </c>
      <c r="F285" s="290"/>
      <c r="G285" s="168">
        <f t="shared" si="77"/>
        <v>0</v>
      </c>
      <c r="H285" s="275">
        <f t="shared" si="78"/>
        <v>1</v>
      </c>
      <c r="I285" s="6">
        <v>32.94</v>
      </c>
      <c r="J285" s="6">
        <f t="shared" si="79"/>
        <v>32.94</v>
      </c>
      <c r="K285" s="173">
        <f t="shared" si="80"/>
        <v>0</v>
      </c>
      <c r="L285" s="174">
        <f t="shared" si="74"/>
        <v>0</v>
      </c>
      <c r="M285" s="173">
        <f t="shared" si="75"/>
        <v>0</v>
      </c>
      <c r="N285" s="173">
        <f t="shared" si="76"/>
        <v>32.94</v>
      </c>
      <c r="O285" s="175">
        <f t="shared" si="72"/>
        <v>0</v>
      </c>
      <c r="P285" s="167">
        <f t="shared" si="73"/>
        <v>0</v>
      </c>
    </row>
    <row r="286" spans="1:16" x14ac:dyDescent="0.3">
      <c r="A286" s="7" t="s">
        <v>365</v>
      </c>
      <c r="B286" s="8" t="s">
        <v>241</v>
      </c>
      <c r="C286" s="5" t="s">
        <v>75</v>
      </c>
      <c r="D286" s="6">
        <v>1</v>
      </c>
      <c r="E286" s="168">
        <v>0</v>
      </c>
      <c r="F286" s="290"/>
      <c r="G286" s="168">
        <f t="shared" si="77"/>
        <v>0</v>
      </c>
      <c r="H286" s="275">
        <f t="shared" si="78"/>
        <v>1</v>
      </c>
      <c r="I286" s="6">
        <v>49.14</v>
      </c>
      <c r="J286" s="6">
        <f t="shared" si="79"/>
        <v>49.14</v>
      </c>
      <c r="K286" s="173">
        <f t="shared" si="80"/>
        <v>0</v>
      </c>
      <c r="L286" s="174">
        <f t="shared" si="74"/>
        <v>0</v>
      </c>
      <c r="M286" s="173">
        <f t="shared" si="75"/>
        <v>0</v>
      </c>
      <c r="N286" s="173">
        <f t="shared" si="76"/>
        <v>49.14</v>
      </c>
      <c r="O286" s="175">
        <f t="shared" si="72"/>
        <v>0</v>
      </c>
      <c r="P286" s="167">
        <f t="shared" si="73"/>
        <v>0</v>
      </c>
    </row>
    <row r="287" spans="1:16" ht="26.4" x14ac:dyDescent="0.3">
      <c r="A287" s="7" t="s">
        <v>366</v>
      </c>
      <c r="B287" s="8" t="s">
        <v>243</v>
      </c>
      <c r="C287" s="5" t="s">
        <v>75</v>
      </c>
      <c r="D287" s="6">
        <v>1</v>
      </c>
      <c r="E287" s="168">
        <v>0</v>
      </c>
      <c r="F287" s="290"/>
      <c r="G287" s="168">
        <f t="shared" si="77"/>
        <v>0</v>
      </c>
      <c r="H287" s="275">
        <f t="shared" si="78"/>
        <v>1</v>
      </c>
      <c r="I287" s="6">
        <v>7.07</v>
      </c>
      <c r="J287" s="6">
        <f t="shared" si="79"/>
        <v>7.07</v>
      </c>
      <c r="K287" s="173">
        <f t="shared" si="80"/>
        <v>0</v>
      </c>
      <c r="L287" s="174">
        <f t="shared" si="74"/>
        <v>0</v>
      </c>
      <c r="M287" s="173">
        <f t="shared" si="75"/>
        <v>0</v>
      </c>
      <c r="N287" s="173">
        <f t="shared" si="76"/>
        <v>7.07</v>
      </c>
      <c r="O287" s="175">
        <f t="shared" si="72"/>
        <v>0</v>
      </c>
      <c r="P287" s="167">
        <f t="shared" si="73"/>
        <v>0</v>
      </c>
    </row>
    <row r="288" spans="1:16" x14ac:dyDescent="0.3">
      <c r="A288" s="7" t="s">
        <v>367</v>
      </c>
      <c r="B288" s="8" t="s">
        <v>245</v>
      </c>
      <c r="C288" s="5" t="s">
        <v>109</v>
      </c>
      <c r="D288" s="6">
        <v>10</v>
      </c>
      <c r="E288" s="168">
        <v>0</v>
      </c>
      <c r="F288" s="290"/>
      <c r="G288" s="168">
        <f t="shared" si="77"/>
        <v>0</v>
      </c>
      <c r="H288" s="275">
        <f t="shared" si="78"/>
        <v>10</v>
      </c>
      <c r="I288" s="6">
        <v>19.11</v>
      </c>
      <c r="J288" s="6">
        <f t="shared" si="79"/>
        <v>191.1</v>
      </c>
      <c r="K288" s="173">
        <f t="shared" si="80"/>
        <v>0</v>
      </c>
      <c r="L288" s="174">
        <f t="shared" si="74"/>
        <v>0</v>
      </c>
      <c r="M288" s="173">
        <f t="shared" si="75"/>
        <v>0</v>
      </c>
      <c r="N288" s="173">
        <f t="shared" si="76"/>
        <v>191.1</v>
      </c>
      <c r="O288" s="175">
        <f t="shared" si="72"/>
        <v>0</v>
      </c>
      <c r="P288" s="167">
        <f t="shared" si="73"/>
        <v>0</v>
      </c>
    </row>
    <row r="289" spans="1:16" ht="26.4" x14ac:dyDescent="0.3">
      <c r="A289" s="7" t="s">
        <v>368</v>
      </c>
      <c r="B289" s="8" t="s">
        <v>247</v>
      </c>
      <c r="C289" s="5" t="s">
        <v>75</v>
      </c>
      <c r="D289" s="6">
        <v>1</v>
      </c>
      <c r="E289" s="168">
        <v>0</v>
      </c>
      <c r="F289" s="290"/>
      <c r="G289" s="168">
        <f t="shared" si="77"/>
        <v>0</v>
      </c>
      <c r="H289" s="275">
        <f t="shared" si="78"/>
        <v>1</v>
      </c>
      <c r="I289" s="6">
        <v>2035.24</v>
      </c>
      <c r="J289" s="6">
        <f t="shared" si="79"/>
        <v>2035.24</v>
      </c>
      <c r="K289" s="173">
        <f t="shared" si="80"/>
        <v>0</v>
      </c>
      <c r="L289" s="174">
        <f t="shared" si="74"/>
        <v>0</v>
      </c>
      <c r="M289" s="173">
        <f t="shared" si="75"/>
        <v>0</v>
      </c>
      <c r="N289" s="173">
        <f t="shared" si="76"/>
        <v>2035.24</v>
      </c>
      <c r="O289" s="175">
        <f t="shared" si="72"/>
        <v>0</v>
      </c>
      <c r="P289" s="167">
        <f t="shared" si="73"/>
        <v>0</v>
      </c>
    </row>
    <row r="290" spans="1:16" ht="26.4" x14ac:dyDescent="0.3">
      <c r="A290" s="3">
        <v>9</v>
      </c>
      <c r="B290" s="4" t="s">
        <v>369</v>
      </c>
      <c r="C290" s="5"/>
      <c r="D290" s="6"/>
      <c r="E290" s="168"/>
      <c r="F290" s="290"/>
      <c r="G290" s="168"/>
      <c r="H290" s="275"/>
      <c r="I290" s="6"/>
      <c r="J290" s="170">
        <f>+J291+J295+J310+J317+J321</f>
        <v>15985.534500000003</v>
      </c>
      <c r="K290" s="170">
        <f>+K291+K295+K310+K317+K321</f>
        <v>0</v>
      </c>
      <c r="L290" s="170">
        <f>+L291+L295+L310+L317+L321</f>
        <v>789.48</v>
      </c>
      <c r="M290" s="170">
        <f>+M291+M295+M310+M317+M321</f>
        <v>789.48</v>
      </c>
      <c r="N290" s="170">
        <f>+N291+N295+N310+N317+N321-0.02</f>
        <v>15196.049999999997</v>
      </c>
      <c r="O290" s="172">
        <f t="shared" si="72"/>
        <v>4.9387432118707442E-2</v>
      </c>
      <c r="P290" s="167">
        <f t="shared" si="73"/>
        <v>-789.48450000000594</v>
      </c>
    </row>
    <row r="291" spans="1:16" x14ac:dyDescent="0.3">
      <c r="A291" s="3" t="s">
        <v>370</v>
      </c>
      <c r="B291" s="4" t="s">
        <v>42</v>
      </c>
      <c r="C291" s="5"/>
      <c r="D291" s="6"/>
      <c r="E291" s="168"/>
      <c r="F291" s="290"/>
      <c r="G291" s="168"/>
      <c r="H291" s="275"/>
      <c r="I291" s="6"/>
      <c r="J291" s="170">
        <f>+SUM(J292:J294)</f>
        <v>236.51639999999998</v>
      </c>
      <c r="K291" s="170">
        <f>+SUM(K292:K294)</f>
        <v>0</v>
      </c>
      <c r="L291" s="170">
        <f>+SUM(L292:L294)</f>
        <v>236.51</v>
      </c>
      <c r="M291" s="170">
        <f>+SUM(M292:M294)</f>
        <v>236.51</v>
      </c>
      <c r="N291" s="170">
        <f>+SUM(N292:N294)+0.01</f>
        <v>0.01</v>
      </c>
      <c r="O291" s="172">
        <f t="shared" si="72"/>
        <v>0.99995771963381819</v>
      </c>
      <c r="P291" s="167">
        <f t="shared" si="73"/>
        <v>-236.50639999999999</v>
      </c>
    </row>
    <row r="292" spans="1:16" x14ac:dyDescent="0.3">
      <c r="A292" s="7" t="s">
        <v>371</v>
      </c>
      <c r="B292" s="8" t="s">
        <v>47</v>
      </c>
      <c r="C292" s="5" t="s">
        <v>24</v>
      </c>
      <c r="D292" s="6">
        <v>7.48</v>
      </c>
      <c r="E292" s="168">
        <v>0</v>
      </c>
      <c r="F292" s="288">
        <v>7.48</v>
      </c>
      <c r="G292" s="168">
        <f t="shared" si="77"/>
        <v>7.48</v>
      </c>
      <c r="H292" s="275">
        <f t="shared" si="78"/>
        <v>0</v>
      </c>
      <c r="I292" s="6">
        <v>2.67</v>
      </c>
      <c r="J292" s="6">
        <f t="shared" si="79"/>
        <v>19.971600000000002</v>
      </c>
      <c r="K292" s="173">
        <f>ROUND(E292*I292,2)</f>
        <v>0</v>
      </c>
      <c r="L292" s="174">
        <f t="shared" si="74"/>
        <v>19.97</v>
      </c>
      <c r="M292" s="173">
        <f t="shared" si="75"/>
        <v>19.97</v>
      </c>
      <c r="N292" s="173">
        <f t="shared" si="76"/>
        <v>0</v>
      </c>
      <c r="O292" s="175">
        <f t="shared" si="72"/>
        <v>1</v>
      </c>
      <c r="P292" s="167">
        <f t="shared" si="73"/>
        <v>-19.971600000000002</v>
      </c>
    </row>
    <row r="293" spans="1:16" x14ac:dyDescent="0.3">
      <c r="A293" s="7" t="s">
        <v>372</v>
      </c>
      <c r="B293" s="8" t="s">
        <v>329</v>
      </c>
      <c r="C293" s="5" t="s">
        <v>24</v>
      </c>
      <c r="D293" s="6">
        <v>8</v>
      </c>
      <c r="E293" s="168">
        <v>0</v>
      </c>
      <c r="F293" s="288">
        <v>8</v>
      </c>
      <c r="G293" s="168">
        <f t="shared" si="77"/>
        <v>8</v>
      </c>
      <c r="H293" s="275">
        <f t="shared" si="78"/>
        <v>0</v>
      </c>
      <c r="I293" s="6">
        <v>16.54</v>
      </c>
      <c r="J293" s="6">
        <f t="shared" si="79"/>
        <v>132.32</v>
      </c>
      <c r="K293" s="173">
        <f>ROUND(E293*I293,2)</f>
        <v>0</v>
      </c>
      <c r="L293" s="174">
        <f t="shared" si="74"/>
        <v>132.32</v>
      </c>
      <c r="M293" s="173">
        <f t="shared" si="75"/>
        <v>132.32</v>
      </c>
      <c r="N293" s="173">
        <f t="shared" si="76"/>
        <v>0</v>
      </c>
      <c r="O293" s="175">
        <f t="shared" si="72"/>
        <v>1</v>
      </c>
      <c r="P293" s="167">
        <f t="shared" si="73"/>
        <v>-132.32</v>
      </c>
    </row>
    <row r="294" spans="1:16" ht="26.4" x14ac:dyDescent="0.3">
      <c r="A294" s="7" t="s">
        <v>373</v>
      </c>
      <c r="B294" s="8" t="s">
        <v>49</v>
      </c>
      <c r="C294" s="5" t="s">
        <v>24</v>
      </c>
      <c r="D294" s="6">
        <v>7.48</v>
      </c>
      <c r="E294" s="168">
        <v>0</v>
      </c>
      <c r="F294" s="288">
        <v>7.48</v>
      </c>
      <c r="G294" s="168">
        <f t="shared" si="77"/>
        <v>7.48</v>
      </c>
      <c r="H294" s="275">
        <f t="shared" si="78"/>
        <v>0</v>
      </c>
      <c r="I294" s="6">
        <v>11.26</v>
      </c>
      <c r="J294" s="6">
        <f t="shared" si="79"/>
        <v>84.224800000000002</v>
      </c>
      <c r="K294" s="173">
        <f>ROUND(E294*I294,2)</f>
        <v>0</v>
      </c>
      <c r="L294" s="174">
        <f t="shared" si="74"/>
        <v>84.22</v>
      </c>
      <c r="M294" s="173">
        <f t="shared" si="75"/>
        <v>84.22</v>
      </c>
      <c r="N294" s="173">
        <f t="shared" si="76"/>
        <v>0</v>
      </c>
      <c r="O294" s="175">
        <f t="shared" si="72"/>
        <v>1</v>
      </c>
      <c r="P294" s="167">
        <f t="shared" si="73"/>
        <v>-84.224800000000002</v>
      </c>
    </row>
    <row r="295" spans="1:16" x14ac:dyDescent="0.3">
      <c r="A295" s="3" t="s">
        <v>374</v>
      </c>
      <c r="B295" s="4" t="s">
        <v>123</v>
      </c>
      <c r="C295" s="5"/>
      <c r="D295" s="6"/>
      <c r="E295" s="168"/>
      <c r="F295" s="288"/>
      <c r="G295" s="168"/>
      <c r="H295" s="275"/>
      <c r="I295" s="6"/>
      <c r="J295" s="170">
        <f>+SUM(J296:J309)</f>
        <v>13247.476900000001</v>
      </c>
      <c r="K295" s="170">
        <f>+SUM(K296:K309)</f>
        <v>0</v>
      </c>
      <c r="L295" s="171">
        <f>+SUM(L296:L309)</f>
        <v>552.97</v>
      </c>
      <c r="M295" s="170">
        <f>+SUM(M296:M309)</f>
        <v>552.97</v>
      </c>
      <c r="N295" s="170">
        <f>+SUM(N296:N309)-0.01</f>
        <v>12694.509999999998</v>
      </c>
      <c r="O295" s="172">
        <f t="shared" si="72"/>
        <v>4.1741299431894308E-2</v>
      </c>
      <c r="P295" s="167">
        <f t="shared" si="73"/>
        <v>-552.96690000000308</v>
      </c>
    </row>
    <row r="296" spans="1:16" ht="26.4" x14ac:dyDescent="0.3">
      <c r="A296" s="7" t="s">
        <v>375</v>
      </c>
      <c r="B296" s="8" t="s">
        <v>125</v>
      </c>
      <c r="C296" s="5" t="s">
        <v>54</v>
      </c>
      <c r="D296" s="6">
        <v>7.37</v>
      </c>
      <c r="E296" s="168">
        <v>0</v>
      </c>
      <c r="F296" s="288">
        <v>7.37</v>
      </c>
      <c r="G296" s="168">
        <f t="shared" si="77"/>
        <v>7.37</v>
      </c>
      <c r="H296" s="275">
        <f t="shared" si="78"/>
        <v>0</v>
      </c>
      <c r="I296" s="6">
        <v>75.03</v>
      </c>
      <c r="J296" s="6">
        <f t="shared" si="79"/>
        <v>552.97109999999998</v>
      </c>
      <c r="K296" s="173">
        <f t="shared" ref="K296:K309" si="81">ROUND(E296*I296,2)</f>
        <v>0</v>
      </c>
      <c r="L296" s="174">
        <f t="shared" si="74"/>
        <v>552.97</v>
      </c>
      <c r="M296" s="173">
        <f t="shared" si="75"/>
        <v>552.97</v>
      </c>
      <c r="N296" s="173">
        <f t="shared" si="76"/>
        <v>0</v>
      </c>
      <c r="O296" s="175">
        <f t="shared" si="72"/>
        <v>1</v>
      </c>
      <c r="P296" s="167">
        <f t="shared" si="73"/>
        <v>-552.97109999999998</v>
      </c>
    </row>
    <row r="297" spans="1:16" x14ac:dyDescent="0.3">
      <c r="A297" s="7" t="s">
        <v>376</v>
      </c>
      <c r="B297" s="8" t="s">
        <v>56</v>
      </c>
      <c r="C297" s="5" t="s">
        <v>54</v>
      </c>
      <c r="D297" s="6">
        <v>9.58</v>
      </c>
      <c r="E297" s="168">
        <v>0</v>
      </c>
      <c r="F297" s="290"/>
      <c r="G297" s="168">
        <f t="shared" si="77"/>
        <v>0</v>
      </c>
      <c r="H297" s="275">
        <f t="shared" si="78"/>
        <v>9.58</v>
      </c>
      <c r="I297" s="6">
        <v>11.25</v>
      </c>
      <c r="J297" s="6">
        <f t="shared" si="79"/>
        <v>107.77500000000001</v>
      </c>
      <c r="K297" s="173">
        <f t="shared" si="81"/>
        <v>0</v>
      </c>
      <c r="L297" s="174">
        <f t="shared" si="74"/>
        <v>0</v>
      </c>
      <c r="M297" s="173">
        <f t="shared" si="75"/>
        <v>0</v>
      </c>
      <c r="N297" s="173">
        <f t="shared" si="76"/>
        <v>107.78</v>
      </c>
      <c r="O297" s="175">
        <f t="shared" si="72"/>
        <v>-4.6392948271911649E-5</v>
      </c>
      <c r="P297" s="167">
        <f t="shared" si="73"/>
        <v>4.9999999999954525E-3</v>
      </c>
    </row>
    <row r="298" spans="1:16" ht="26.4" x14ac:dyDescent="0.3">
      <c r="A298" s="7" t="s">
        <v>377</v>
      </c>
      <c r="B298" s="8" t="s">
        <v>58</v>
      </c>
      <c r="C298" s="5" t="s">
        <v>59</v>
      </c>
      <c r="D298" s="6">
        <v>215.57</v>
      </c>
      <c r="E298" s="168">
        <v>0</v>
      </c>
      <c r="F298" s="290"/>
      <c r="G298" s="168">
        <f t="shared" si="77"/>
        <v>0</v>
      </c>
      <c r="H298" s="275">
        <f t="shared" si="78"/>
        <v>215.57</v>
      </c>
      <c r="I298" s="6">
        <v>1.68</v>
      </c>
      <c r="J298" s="6">
        <f t="shared" si="79"/>
        <v>362.1576</v>
      </c>
      <c r="K298" s="173">
        <f t="shared" si="81"/>
        <v>0</v>
      </c>
      <c r="L298" s="174">
        <f t="shared" si="74"/>
        <v>0</v>
      </c>
      <c r="M298" s="173">
        <f t="shared" si="75"/>
        <v>0</v>
      </c>
      <c r="N298" s="173">
        <f t="shared" si="76"/>
        <v>362.16</v>
      </c>
      <c r="O298" s="175">
        <f t="shared" si="72"/>
        <v>-6.626949151433692E-6</v>
      </c>
      <c r="P298" s="167">
        <f t="shared" si="73"/>
        <v>2.4000000000228283E-3</v>
      </c>
    </row>
    <row r="299" spans="1:16" x14ac:dyDescent="0.3">
      <c r="A299" s="7" t="s">
        <v>378</v>
      </c>
      <c r="B299" s="8" t="s">
        <v>61</v>
      </c>
      <c r="C299" s="5" t="s">
        <v>24</v>
      </c>
      <c r="D299" s="6">
        <v>2.09</v>
      </c>
      <c r="E299" s="168">
        <v>0</v>
      </c>
      <c r="F299" s="290"/>
      <c r="G299" s="168">
        <f t="shared" si="77"/>
        <v>0</v>
      </c>
      <c r="H299" s="275">
        <f t="shared" si="78"/>
        <v>2.09</v>
      </c>
      <c r="I299" s="6">
        <v>28.14</v>
      </c>
      <c r="J299" s="6">
        <f t="shared" si="79"/>
        <v>58.812599999999996</v>
      </c>
      <c r="K299" s="173">
        <f t="shared" si="81"/>
        <v>0</v>
      </c>
      <c r="L299" s="174">
        <f t="shared" si="74"/>
        <v>0</v>
      </c>
      <c r="M299" s="173">
        <f t="shared" si="75"/>
        <v>0</v>
      </c>
      <c r="N299" s="173">
        <f t="shared" si="76"/>
        <v>58.81</v>
      </c>
      <c r="O299" s="175">
        <f t="shared" si="72"/>
        <v>4.420821388606555E-5</v>
      </c>
      <c r="P299" s="167">
        <f t="shared" si="73"/>
        <v>-2.5999999999939405E-3</v>
      </c>
    </row>
    <row r="300" spans="1:16" ht="26.4" x14ac:dyDescent="0.3">
      <c r="A300" s="7" t="s">
        <v>379</v>
      </c>
      <c r="B300" s="8" t="s">
        <v>63</v>
      </c>
      <c r="C300" s="5" t="s">
        <v>24</v>
      </c>
      <c r="D300" s="6">
        <v>2.09</v>
      </c>
      <c r="E300" s="168">
        <v>0</v>
      </c>
      <c r="F300" s="290"/>
      <c r="G300" s="168">
        <f t="shared" si="77"/>
        <v>0</v>
      </c>
      <c r="H300" s="275">
        <f t="shared" si="78"/>
        <v>2.09</v>
      </c>
      <c r="I300" s="6">
        <v>35.090000000000003</v>
      </c>
      <c r="J300" s="6">
        <f t="shared" si="79"/>
        <v>73.338099999999997</v>
      </c>
      <c r="K300" s="173">
        <f t="shared" si="81"/>
        <v>0</v>
      </c>
      <c r="L300" s="174">
        <f t="shared" si="74"/>
        <v>0</v>
      </c>
      <c r="M300" s="173">
        <f t="shared" si="75"/>
        <v>0</v>
      </c>
      <c r="N300" s="173">
        <f t="shared" si="76"/>
        <v>73.34</v>
      </c>
      <c r="O300" s="175">
        <f t="shared" si="72"/>
        <v>-2.5907406927760945E-5</v>
      </c>
      <c r="P300" s="167">
        <f t="shared" si="73"/>
        <v>1.90000000000623E-3</v>
      </c>
    </row>
    <row r="301" spans="1:16" x14ac:dyDescent="0.3">
      <c r="A301" s="7" t="s">
        <v>380</v>
      </c>
      <c r="B301" s="8" t="s">
        <v>67</v>
      </c>
      <c r="C301" s="5" t="s">
        <v>24</v>
      </c>
      <c r="D301" s="6">
        <v>23.19</v>
      </c>
      <c r="E301" s="168">
        <v>0</v>
      </c>
      <c r="F301" s="290"/>
      <c r="G301" s="168">
        <f t="shared" si="77"/>
        <v>0</v>
      </c>
      <c r="H301" s="275">
        <f t="shared" si="78"/>
        <v>23.19</v>
      </c>
      <c r="I301" s="6">
        <v>272.88</v>
      </c>
      <c r="J301" s="6">
        <f t="shared" si="79"/>
        <v>6328.0871999999999</v>
      </c>
      <c r="K301" s="173">
        <f t="shared" si="81"/>
        <v>0</v>
      </c>
      <c r="L301" s="174">
        <f t="shared" si="74"/>
        <v>0</v>
      </c>
      <c r="M301" s="173">
        <f t="shared" si="75"/>
        <v>0</v>
      </c>
      <c r="N301" s="173">
        <f t="shared" si="76"/>
        <v>6328.09</v>
      </c>
      <c r="O301" s="175">
        <f t="shared" si="72"/>
        <v>-4.424717787721022E-7</v>
      </c>
      <c r="P301" s="167">
        <f t="shared" si="73"/>
        <v>2.8000000002066372E-3</v>
      </c>
    </row>
    <row r="302" spans="1:16" ht="26.4" x14ac:dyDescent="0.3">
      <c r="A302" s="7" t="s">
        <v>381</v>
      </c>
      <c r="B302" s="8" t="s">
        <v>72</v>
      </c>
      <c r="C302" s="5" t="s">
        <v>70</v>
      </c>
      <c r="D302" s="6">
        <v>39.700000000000003</v>
      </c>
      <c r="E302" s="168">
        <v>0</v>
      </c>
      <c r="F302" s="290"/>
      <c r="G302" s="168">
        <f t="shared" si="77"/>
        <v>0</v>
      </c>
      <c r="H302" s="275">
        <f t="shared" si="78"/>
        <v>39.700000000000003</v>
      </c>
      <c r="I302" s="6">
        <v>16.2</v>
      </c>
      <c r="J302" s="6">
        <f t="shared" si="79"/>
        <v>643.14</v>
      </c>
      <c r="K302" s="173">
        <f t="shared" si="81"/>
        <v>0</v>
      </c>
      <c r="L302" s="174">
        <f t="shared" si="74"/>
        <v>0</v>
      </c>
      <c r="M302" s="173">
        <f t="shared" si="75"/>
        <v>0</v>
      </c>
      <c r="N302" s="173">
        <f t="shared" si="76"/>
        <v>643.14</v>
      </c>
      <c r="O302" s="175">
        <f t="shared" si="72"/>
        <v>0</v>
      </c>
      <c r="P302" s="167">
        <f t="shared" si="73"/>
        <v>0</v>
      </c>
    </row>
    <row r="303" spans="1:16" ht="26.4" x14ac:dyDescent="0.3">
      <c r="A303" s="7" t="s">
        <v>382</v>
      </c>
      <c r="B303" s="8" t="s">
        <v>69</v>
      </c>
      <c r="C303" s="5" t="s">
        <v>70</v>
      </c>
      <c r="D303" s="6">
        <v>94.6</v>
      </c>
      <c r="E303" s="168">
        <v>0</v>
      </c>
      <c r="F303" s="290"/>
      <c r="G303" s="168">
        <f t="shared" si="77"/>
        <v>0</v>
      </c>
      <c r="H303" s="275">
        <f t="shared" si="78"/>
        <v>94.6</v>
      </c>
      <c r="I303" s="6">
        <v>17.16</v>
      </c>
      <c r="J303" s="6">
        <f t="shared" si="79"/>
        <v>1623.336</v>
      </c>
      <c r="K303" s="173">
        <f t="shared" si="81"/>
        <v>0</v>
      </c>
      <c r="L303" s="174">
        <f t="shared" si="74"/>
        <v>0</v>
      </c>
      <c r="M303" s="173">
        <f t="shared" si="75"/>
        <v>0</v>
      </c>
      <c r="N303" s="173">
        <f t="shared" si="76"/>
        <v>1623.34</v>
      </c>
      <c r="O303" s="175">
        <f t="shared" si="72"/>
        <v>-2.4640616607118915E-6</v>
      </c>
      <c r="P303" s="167">
        <f t="shared" si="73"/>
        <v>3.9999999999054126E-3</v>
      </c>
    </row>
    <row r="304" spans="1:16" ht="26.4" x14ac:dyDescent="0.3">
      <c r="A304" s="7" t="s">
        <v>383</v>
      </c>
      <c r="B304" s="8" t="s">
        <v>74</v>
      </c>
      <c r="C304" s="5" t="s">
        <v>75</v>
      </c>
      <c r="D304" s="6">
        <v>6</v>
      </c>
      <c r="E304" s="168">
        <v>0</v>
      </c>
      <c r="F304" s="290"/>
      <c r="G304" s="168">
        <f t="shared" si="77"/>
        <v>0</v>
      </c>
      <c r="H304" s="275">
        <f t="shared" si="78"/>
        <v>6</v>
      </c>
      <c r="I304" s="6">
        <v>68.010000000000005</v>
      </c>
      <c r="J304" s="6">
        <f t="shared" si="79"/>
        <v>408.06000000000006</v>
      </c>
      <c r="K304" s="173">
        <f t="shared" si="81"/>
        <v>0</v>
      </c>
      <c r="L304" s="174">
        <f t="shared" si="74"/>
        <v>0</v>
      </c>
      <c r="M304" s="173">
        <f t="shared" si="75"/>
        <v>0</v>
      </c>
      <c r="N304" s="173">
        <f t="shared" si="76"/>
        <v>408.06</v>
      </c>
      <c r="O304" s="175">
        <f t="shared" si="72"/>
        <v>0</v>
      </c>
      <c r="P304" s="167">
        <f t="shared" si="73"/>
        <v>0</v>
      </c>
    </row>
    <row r="305" spans="1:16" ht="26.4" x14ac:dyDescent="0.3">
      <c r="A305" s="7" t="s">
        <v>384</v>
      </c>
      <c r="B305" s="8" t="s">
        <v>77</v>
      </c>
      <c r="C305" s="5" t="s">
        <v>54</v>
      </c>
      <c r="D305" s="6">
        <v>2.11</v>
      </c>
      <c r="E305" s="168">
        <v>0</v>
      </c>
      <c r="F305" s="290"/>
      <c r="G305" s="168">
        <f t="shared" si="77"/>
        <v>0</v>
      </c>
      <c r="H305" s="275">
        <f t="shared" si="78"/>
        <v>2.11</v>
      </c>
      <c r="I305" s="6">
        <v>628.20000000000005</v>
      </c>
      <c r="J305" s="6">
        <f t="shared" si="79"/>
        <v>1325.502</v>
      </c>
      <c r="K305" s="173">
        <f t="shared" si="81"/>
        <v>0</v>
      </c>
      <c r="L305" s="174">
        <f t="shared" si="74"/>
        <v>0</v>
      </c>
      <c r="M305" s="173">
        <f t="shared" si="75"/>
        <v>0</v>
      </c>
      <c r="N305" s="173">
        <f t="shared" si="76"/>
        <v>1325.5</v>
      </c>
      <c r="O305" s="175">
        <f t="shared" si="72"/>
        <v>1.5088623026571213E-6</v>
      </c>
      <c r="P305" s="167">
        <f t="shared" si="73"/>
        <v>-1.9999999999527063E-3</v>
      </c>
    </row>
    <row r="306" spans="1:16" ht="26.4" x14ac:dyDescent="0.3">
      <c r="A306" s="7" t="s">
        <v>385</v>
      </c>
      <c r="B306" s="8" t="s">
        <v>81</v>
      </c>
      <c r="C306" s="5" t="s">
        <v>24</v>
      </c>
      <c r="D306" s="6">
        <v>4.8</v>
      </c>
      <c r="E306" s="168">
        <v>0</v>
      </c>
      <c r="F306" s="290"/>
      <c r="G306" s="168">
        <f t="shared" si="77"/>
        <v>0</v>
      </c>
      <c r="H306" s="275">
        <f t="shared" si="78"/>
        <v>4.8</v>
      </c>
      <c r="I306" s="6">
        <v>158.07</v>
      </c>
      <c r="J306" s="6">
        <f t="shared" si="79"/>
        <v>758.73599999999999</v>
      </c>
      <c r="K306" s="173">
        <f t="shared" si="81"/>
        <v>0</v>
      </c>
      <c r="L306" s="174">
        <f t="shared" si="74"/>
        <v>0</v>
      </c>
      <c r="M306" s="173">
        <f t="shared" si="75"/>
        <v>0</v>
      </c>
      <c r="N306" s="173">
        <f t="shared" si="76"/>
        <v>758.74</v>
      </c>
      <c r="O306" s="175">
        <f t="shared" si="72"/>
        <v>-5.271925940020239E-6</v>
      </c>
      <c r="P306" s="167">
        <f t="shared" si="73"/>
        <v>4.0000000000190994E-3</v>
      </c>
    </row>
    <row r="307" spans="1:16" ht="26.4" x14ac:dyDescent="0.3">
      <c r="A307" s="7" t="s">
        <v>386</v>
      </c>
      <c r="B307" s="8" t="s">
        <v>83</v>
      </c>
      <c r="C307" s="5" t="s">
        <v>24</v>
      </c>
      <c r="D307" s="6">
        <v>4.8</v>
      </c>
      <c r="E307" s="168">
        <v>0</v>
      </c>
      <c r="F307" s="290"/>
      <c r="G307" s="168">
        <f t="shared" si="77"/>
        <v>0</v>
      </c>
      <c r="H307" s="275">
        <f t="shared" si="78"/>
        <v>4.8</v>
      </c>
      <c r="I307" s="6">
        <v>29.02</v>
      </c>
      <c r="J307" s="6">
        <f t="shared" si="79"/>
        <v>139.29599999999999</v>
      </c>
      <c r="K307" s="173">
        <f t="shared" si="81"/>
        <v>0</v>
      </c>
      <c r="L307" s="174">
        <f t="shared" si="74"/>
        <v>0</v>
      </c>
      <c r="M307" s="173">
        <f t="shared" si="75"/>
        <v>0</v>
      </c>
      <c r="N307" s="173">
        <f t="shared" si="76"/>
        <v>139.30000000000001</v>
      </c>
      <c r="O307" s="175">
        <f t="shared" si="72"/>
        <v>-2.8715828164660451E-5</v>
      </c>
      <c r="P307" s="167">
        <f t="shared" si="73"/>
        <v>4.0000000000190994E-3</v>
      </c>
    </row>
    <row r="308" spans="1:16" ht="46.2" customHeight="1" x14ac:dyDescent="0.3">
      <c r="A308" s="7" t="s">
        <v>387</v>
      </c>
      <c r="B308" s="8" t="s">
        <v>65</v>
      </c>
      <c r="C308" s="5" t="s">
        <v>24</v>
      </c>
      <c r="D308" s="6">
        <v>6.12</v>
      </c>
      <c r="E308" s="168">
        <v>0</v>
      </c>
      <c r="F308" s="290"/>
      <c r="G308" s="168">
        <f t="shared" si="77"/>
        <v>0</v>
      </c>
      <c r="H308" s="275">
        <f t="shared" si="78"/>
        <v>6.12</v>
      </c>
      <c r="I308" s="6">
        <v>116.19</v>
      </c>
      <c r="J308" s="6">
        <f t="shared" si="79"/>
        <v>711.08280000000002</v>
      </c>
      <c r="K308" s="173">
        <f t="shared" si="81"/>
        <v>0</v>
      </c>
      <c r="L308" s="174">
        <f t="shared" si="74"/>
        <v>0</v>
      </c>
      <c r="M308" s="173">
        <f t="shared" si="75"/>
        <v>0</v>
      </c>
      <c r="N308" s="173">
        <f t="shared" si="76"/>
        <v>711.08</v>
      </c>
      <c r="O308" s="175">
        <f t="shared" si="72"/>
        <v>3.9376567679827446E-6</v>
      </c>
      <c r="P308" s="167">
        <f t="shared" si="73"/>
        <v>-2.7999999999792635E-3</v>
      </c>
    </row>
    <row r="309" spans="1:16" ht="26.4" x14ac:dyDescent="0.3">
      <c r="A309" s="7" t="s">
        <v>388</v>
      </c>
      <c r="B309" s="8" t="s">
        <v>79</v>
      </c>
      <c r="C309" s="5" t="s">
        <v>54</v>
      </c>
      <c r="D309" s="6">
        <v>6.05</v>
      </c>
      <c r="E309" s="168">
        <v>0</v>
      </c>
      <c r="F309" s="290"/>
      <c r="G309" s="168">
        <f t="shared" si="77"/>
        <v>0</v>
      </c>
      <c r="H309" s="275">
        <f t="shared" si="78"/>
        <v>6.05</v>
      </c>
      <c r="I309" s="6">
        <v>25.65</v>
      </c>
      <c r="J309" s="6">
        <f t="shared" si="79"/>
        <v>155.18249999999998</v>
      </c>
      <c r="K309" s="173">
        <f t="shared" si="81"/>
        <v>0</v>
      </c>
      <c r="L309" s="174">
        <f t="shared" si="74"/>
        <v>0</v>
      </c>
      <c r="M309" s="173">
        <f t="shared" si="75"/>
        <v>0</v>
      </c>
      <c r="N309" s="173">
        <f t="shared" si="76"/>
        <v>155.18</v>
      </c>
      <c r="O309" s="175">
        <f t="shared" si="72"/>
        <v>1.6110063956742415E-5</v>
      </c>
      <c r="P309" s="167">
        <f t="shared" si="73"/>
        <v>-2.4999999999693046E-3</v>
      </c>
    </row>
    <row r="310" spans="1:16" x14ac:dyDescent="0.3">
      <c r="A310" s="3" t="s">
        <v>389</v>
      </c>
      <c r="B310" s="4" t="s">
        <v>85</v>
      </c>
      <c r="C310" s="5"/>
      <c r="D310" s="6"/>
      <c r="E310" s="168"/>
      <c r="F310" s="290"/>
      <c r="G310" s="168"/>
      <c r="H310" s="275"/>
      <c r="I310" s="6"/>
      <c r="J310" s="170">
        <f>+SUM(J311:J316)</f>
        <v>1430.5156000000002</v>
      </c>
      <c r="K310" s="170">
        <f>+SUM(K311:K316)</f>
        <v>0</v>
      </c>
      <c r="L310" s="171">
        <f>+SUM(L311:L316)</f>
        <v>0</v>
      </c>
      <c r="M310" s="170">
        <f>+SUM(M311:M316)</f>
        <v>0</v>
      </c>
      <c r="N310" s="170">
        <f>+SUM(N311:N316)+0.01</f>
        <v>1430.5200000000002</v>
      </c>
      <c r="O310" s="172">
        <f t="shared" si="72"/>
        <v>-3.0758140632247688E-6</v>
      </c>
      <c r="P310" s="167">
        <f t="shared" si="73"/>
        <v>4.400000000032378E-3</v>
      </c>
    </row>
    <row r="311" spans="1:16" x14ac:dyDescent="0.3">
      <c r="A311" s="7" t="s">
        <v>390</v>
      </c>
      <c r="B311" s="8" t="s">
        <v>87</v>
      </c>
      <c r="C311" s="5" t="s">
        <v>24</v>
      </c>
      <c r="D311" s="6">
        <v>7.48</v>
      </c>
      <c r="E311" s="168">
        <v>0</v>
      </c>
      <c r="F311" s="290"/>
      <c r="G311" s="168">
        <f t="shared" si="77"/>
        <v>0</v>
      </c>
      <c r="H311" s="275">
        <f t="shared" si="78"/>
        <v>7.48</v>
      </c>
      <c r="I311" s="6">
        <v>5.61</v>
      </c>
      <c r="J311" s="6">
        <f t="shared" si="79"/>
        <v>41.962800000000001</v>
      </c>
      <c r="K311" s="173">
        <f t="shared" ref="K311:K316" si="82">ROUND(E311*I311,2)</f>
        <v>0</v>
      </c>
      <c r="L311" s="174">
        <f t="shared" si="74"/>
        <v>0</v>
      </c>
      <c r="M311" s="173">
        <f t="shared" si="75"/>
        <v>0</v>
      </c>
      <c r="N311" s="173">
        <f t="shared" si="76"/>
        <v>41.96</v>
      </c>
      <c r="O311" s="175">
        <f t="shared" si="72"/>
        <v>6.6725766631359207E-5</v>
      </c>
      <c r="P311" s="167">
        <f t="shared" si="73"/>
        <v>-2.8000000000005798E-3</v>
      </c>
    </row>
    <row r="312" spans="1:16" x14ac:dyDescent="0.3">
      <c r="A312" s="7" t="s">
        <v>391</v>
      </c>
      <c r="B312" s="8" t="s">
        <v>89</v>
      </c>
      <c r="C312" s="5" t="s">
        <v>24</v>
      </c>
      <c r="D312" s="6">
        <v>7.48</v>
      </c>
      <c r="E312" s="168">
        <v>0</v>
      </c>
      <c r="F312" s="290"/>
      <c r="G312" s="168">
        <f t="shared" si="77"/>
        <v>0</v>
      </c>
      <c r="H312" s="275">
        <f t="shared" si="78"/>
        <v>7.48</v>
      </c>
      <c r="I312" s="6">
        <v>3.75</v>
      </c>
      <c r="J312" s="6">
        <f t="shared" si="79"/>
        <v>28.05</v>
      </c>
      <c r="K312" s="173">
        <f t="shared" si="82"/>
        <v>0</v>
      </c>
      <c r="L312" s="174">
        <f t="shared" si="74"/>
        <v>0</v>
      </c>
      <c r="M312" s="173">
        <f t="shared" si="75"/>
        <v>0</v>
      </c>
      <c r="N312" s="173">
        <f t="shared" si="76"/>
        <v>28.05</v>
      </c>
      <c r="O312" s="175">
        <f t="shared" si="72"/>
        <v>0</v>
      </c>
      <c r="P312" s="167">
        <f t="shared" si="73"/>
        <v>0</v>
      </c>
    </row>
    <row r="313" spans="1:16" ht="26.4" x14ac:dyDescent="0.3">
      <c r="A313" s="7" t="s">
        <v>392</v>
      </c>
      <c r="B313" s="8" t="s">
        <v>91</v>
      </c>
      <c r="C313" s="5" t="s">
        <v>24</v>
      </c>
      <c r="D313" s="6">
        <v>7.48</v>
      </c>
      <c r="E313" s="168">
        <v>0</v>
      </c>
      <c r="F313" s="290"/>
      <c r="G313" s="168">
        <f t="shared" si="77"/>
        <v>0</v>
      </c>
      <c r="H313" s="275">
        <f t="shared" si="78"/>
        <v>7.48</v>
      </c>
      <c r="I313" s="6">
        <v>85.26</v>
      </c>
      <c r="J313" s="6">
        <f t="shared" si="79"/>
        <v>637.74480000000005</v>
      </c>
      <c r="K313" s="173">
        <f t="shared" si="82"/>
        <v>0</v>
      </c>
      <c r="L313" s="174">
        <f t="shared" si="74"/>
        <v>0</v>
      </c>
      <c r="M313" s="173">
        <f t="shared" si="75"/>
        <v>0</v>
      </c>
      <c r="N313" s="173">
        <f t="shared" si="76"/>
        <v>637.74</v>
      </c>
      <c r="O313" s="175">
        <f t="shared" si="72"/>
        <v>7.5265215805364605E-6</v>
      </c>
      <c r="P313" s="167">
        <f t="shared" si="73"/>
        <v>-4.8000000000456566E-3</v>
      </c>
    </row>
    <row r="314" spans="1:16" ht="39.6" x14ac:dyDescent="0.3">
      <c r="A314" s="7" t="s">
        <v>393</v>
      </c>
      <c r="B314" s="8" t="s">
        <v>146</v>
      </c>
      <c r="C314" s="5" t="s">
        <v>75</v>
      </c>
      <c r="D314" s="6">
        <v>1</v>
      </c>
      <c r="E314" s="168">
        <v>0</v>
      </c>
      <c r="F314" s="290"/>
      <c r="G314" s="168">
        <f t="shared" si="77"/>
        <v>0</v>
      </c>
      <c r="H314" s="275">
        <f t="shared" si="78"/>
        <v>1</v>
      </c>
      <c r="I314" s="6">
        <v>518.47</v>
      </c>
      <c r="J314" s="6">
        <f t="shared" si="79"/>
        <v>518.47</v>
      </c>
      <c r="K314" s="173">
        <f t="shared" si="82"/>
        <v>0</v>
      </c>
      <c r="L314" s="174">
        <f t="shared" si="74"/>
        <v>0</v>
      </c>
      <c r="M314" s="173">
        <f t="shared" si="75"/>
        <v>0</v>
      </c>
      <c r="N314" s="173">
        <f t="shared" si="76"/>
        <v>518.47</v>
      </c>
      <c r="O314" s="175">
        <f t="shared" si="72"/>
        <v>0</v>
      </c>
      <c r="P314" s="167">
        <f t="shared" si="73"/>
        <v>0</v>
      </c>
    </row>
    <row r="315" spans="1:16" ht="26.4" x14ac:dyDescent="0.3">
      <c r="A315" s="7" t="s">
        <v>394</v>
      </c>
      <c r="B315" s="8" t="s">
        <v>83</v>
      </c>
      <c r="C315" s="5" t="s">
        <v>24</v>
      </c>
      <c r="D315" s="6">
        <v>1.28</v>
      </c>
      <c r="E315" s="168">
        <v>0</v>
      </c>
      <c r="F315" s="290"/>
      <c r="G315" s="168">
        <f t="shared" si="77"/>
        <v>0</v>
      </c>
      <c r="H315" s="275">
        <f t="shared" si="78"/>
        <v>1.28</v>
      </c>
      <c r="I315" s="6">
        <v>29.02</v>
      </c>
      <c r="J315" s="6">
        <f t="shared" si="79"/>
        <v>37.145600000000002</v>
      </c>
      <c r="K315" s="173">
        <f t="shared" si="82"/>
        <v>0</v>
      </c>
      <c r="L315" s="174">
        <f t="shared" si="74"/>
        <v>0</v>
      </c>
      <c r="M315" s="173">
        <f t="shared" si="75"/>
        <v>0</v>
      </c>
      <c r="N315" s="173">
        <f t="shared" si="76"/>
        <v>37.15</v>
      </c>
      <c r="O315" s="175">
        <f t="shared" si="72"/>
        <v>-1.1845279117839169E-4</v>
      </c>
      <c r="P315" s="167">
        <f t="shared" si="73"/>
        <v>4.3999999999968509E-3</v>
      </c>
    </row>
    <row r="316" spans="1:16" ht="39.6" x14ac:dyDescent="0.3">
      <c r="A316" s="7" t="s">
        <v>395</v>
      </c>
      <c r="B316" s="8" t="s">
        <v>186</v>
      </c>
      <c r="C316" s="5" t="s">
        <v>24</v>
      </c>
      <c r="D316" s="6">
        <v>1.28</v>
      </c>
      <c r="E316" s="168">
        <v>0</v>
      </c>
      <c r="F316" s="290"/>
      <c r="G316" s="168">
        <f t="shared" si="77"/>
        <v>0</v>
      </c>
      <c r="H316" s="275">
        <f t="shared" si="78"/>
        <v>1.28</v>
      </c>
      <c r="I316" s="6">
        <v>130.58000000000001</v>
      </c>
      <c r="J316" s="6">
        <f t="shared" si="79"/>
        <v>167.14240000000001</v>
      </c>
      <c r="K316" s="173">
        <f t="shared" si="82"/>
        <v>0</v>
      </c>
      <c r="L316" s="174">
        <f t="shared" si="74"/>
        <v>0</v>
      </c>
      <c r="M316" s="173">
        <f t="shared" si="75"/>
        <v>0</v>
      </c>
      <c r="N316" s="173">
        <f t="shared" si="76"/>
        <v>167.14</v>
      </c>
      <c r="O316" s="175">
        <f t="shared" si="72"/>
        <v>1.4359013631670692E-5</v>
      </c>
      <c r="P316" s="167">
        <f t="shared" si="73"/>
        <v>-2.4000000000228283E-3</v>
      </c>
    </row>
    <row r="317" spans="1:16" x14ac:dyDescent="0.3">
      <c r="A317" s="3" t="s">
        <v>396</v>
      </c>
      <c r="B317" s="4" t="s">
        <v>96</v>
      </c>
      <c r="C317" s="5"/>
      <c r="D317" s="6"/>
      <c r="E317" s="168"/>
      <c r="F317" s="290"/>
      <c r="G317" s="168"/>
      <c r="H317" s="275"/>
      <c r="I317" s="6"/>
      <c r="J317" s="170">
        <f>+SUM(J318:J320)</f>
        <v>578.62799999999993</v>
      </c>
      <c r="K317" s="170">
        <f>+SUM(K318:K320)</f>
        <v>0</v>
      </c>
      <c r="L317" s="171">
        <f>+SUM(L318:L320)</f>
        <v>0</v>
      </c>
      <c r="M317" s="170">
        <f>+SUM(M318:M320)</f>
        <v>0</v>
      </c>
      <c r="N317" s="170">
        <f>+SUM(N318:N320)</f>
        <v>578.63</v>
      </c>
      <c r="O317" s="172">
        <f t="shared" si="72"/>
        <v>-3.4564521593782871E-6</v>
      </c>
      <c r="P317" s="167">
        <f t="shared" si="73"/>
        <v>2.0000000000663931E-3</v>
      </c>
    </row>
    <row r="318" spans="1:16" ht="26.4" x14ac:dyDescent="0.3">
      <c r="A318" s="7" t="s">
        <v>397</v>
      </c>
      <c r="B318" s="8" t="s">
        <v>98</v>
      </c>
      <c r="C318" s="5" t="s">
        <v>24</v>
      </c>
      <c r="D318" s="6">
        <v>1.4</v>
      </c>
      <c r="E318" s="168">
        <v>0</v>
      </c>
      <c r="F318" s="290"/>
      <c r="G318" s="168">
        <f t="shared" si="77"/>
        <v>0</v>
      </c>
      <c r="H318" s="275">
        <f t="shared" si="78"/>
        <v>1.4</v>
      </c>
      <c r="I318" s="6">
        <v>19.02</v>
      </c>
      <c r="J318" s="6">
        <f t="shared" si="79"/>
        <v>26.627999999999997</v>
      </c>
      <c r="K318" s="173">
        <f>ROUND(E318*I318,2)</f>
        <v>0</v>
      </c>
      <c r="L318" s="174">
        <f t="shared" si="74"/>
        <v>0</v>
      </c>
      <c r="M318" s="173">
        <f t="shared" si="75"/>
        <v>0</v>
      </c>
      <c r="N318" s="173">
        <f t="shared" si="76"/>
        <v>26.63</v>
      </c>
      <c r="O318" s="175">
        <f t="shared" si="72"/>
        <v>-7.5108907916510148E-5</v>
      </c>
      <c r="P318" s="167">
        <f t="shared" si="73"/>
        <v>2.0000000000024443E-3</v>
      </c>
    </row>
    <row r="319" spans="1:16" x14ac:dyDescent="0.3">
      <c r="A319" s="7" t="s">
        <v>398</v>
      </c>
      <c r="B319" s="8" t="s">
        <v>102</v>
      </c>
      <c r="C319" s="5" t="s">
        <v>45</v>
      </c>
      <c r="D319" s="6">
        <v>16</v>
      </c>
      <c r="E319" s="168">
        <v>0</v>
      </c>
      <c r="F319" s="290"/>
      <c r="G319" s="168">
        <f t="shared" si="77"/>
        <v>0</v>
      </c>
      <c r="H319" s="275">
        <f t="shared" si="78"/>
        <v>16</v>
      </c>
      <c r="I319" s="6">
        <v>14.39</v>
      </c>
      <c r="J319" s="6">
        <f t="shared" si="79"/>
        <v>230.24</v>
      </c>
      <c r="K319" s="173">
        <f>ROUND(E319*I319,2)</f>
        <v>0</v>
      </c>
      <c r="L319" s="174">
        <f t="shared" si="74"/>
        <v>0</v>
      </c>
      <c r="M319" s="173">
        <f t="shared" si="75"/>
        <v>0</v>
      </c>
      <c r="N319" s="173">
        <f t="shared" si="76"/>
        <v>230.24</v>
      </c>
      <c r="O319" s="175">
        <f t="shared" si="72"/>
        <v>0</v>
      </c>
      <c r="P319" s="167">
        <f t="shared" si="73"/>
        <v>0</v>
      </c>
    </row>
    <row r="320" spans="1:16" ht="39.6" x14ac:dyDescent="0.3">
      <c r="A320" s="7" t="s">
        <v>399</v>
      </c>
      <c r="B320" s="8" t="s">
        <v>104</v>
      </c>
      <c r="C320" s="5" t="s">
        <v>24</v>
      </c>
      <c r="D320" s="6">
        <v>16</v>
      </c>
      <c r="E320" s="168">
        <v>0</v>
      </c>
      <c r="F320" s="290"/>
      <c r="G320" s="168">
        <f t="shared" si="77"/>
        <v>0</v>
      </c>
      <c r="H320" s="275">
        <f t="shared" si="78"/>
        <v>16</v>
      </c>
      <c r="I320" s="6">
        <v>20.11</v>
      </c>
      <c r="J320" s="6">
        <f t="shared" si="79"/>
        <v>321.76</v>
      </c>
      <c r="K320" s="173">
        <f>ROUND(E320*I320,2)</f>
        <v>0</v>
      </c>
      <c r="L320" s="174">
        <f t="shared" si="74"/>
        <v>0</v>
      </c>
      <c r="M320" s="173">
        <f t="shared" si="75"/>
        <v>0</v>
      </c>
      <c r="N320" s="173">
        <f t="shared" si="76"/>
        <v>321.76</v>
      </c>
      <c r="O320" s="175">
        <f t="shared" si="72"/>
        <v>0</v>
      </c>
      <c r="P320" s="167">
        <f t="shared" si="73"/>
        <v>0</v>
      </c>
    </row>
    <row r="321" spans="1:16" x14ac:dyDescent="0.3">
      <c r="A321" s="3" t="s">
        <v>400</v>
      </c>
      <c r="B321" s="4" t="s">
        <v>106</v>
      </c>
      <c r="C321" s="5"/>
      <c r="D321" s="6"/>
      <c r="E321" s="168"/>
      <c r="F321" s="290"/>
      <c r="G321" s="168"/>
      <c r="H321" s="275"/>
      <c r="I321" s="6"/>
      <c r="J321" s="170">
        <f>+SUM(J322:J324)</f>
        <v>492.39760000000001</v>
      </c>
      <c r="K321" s="170">
        <f>+SUM(K322:K324)</f>
        <v>0</v>
      </c>
      <c r="L321" s="171">
        <f>+SUM(L322:L324)</f>
        <v>0</v>
      </c>
      <c r="M321" s="170">
        <f>+SUM(M322:M324)</f>
        <v>0</v>
      </c>
      <c r="N321" s="170">
        <f>+SUM(N322:N324)+0.01</f>
        <v>492.40000000000003</v>
      </c>
      <c r="O321" s="172">
        <f t="shared" si="72"/>
        <v>-4.8741098657156812E-6</v>
      </c>
      <c r="P321" s="167">
        <f t="shared" si="73"/>
        <v>2.4000000000228283E-3</v>
      </c>
    </row>
    <row r="322" spans="1:16" x14ac:dyDescent="0.3">
      <c r="A322" s="7" t="s">
        <v>401</v>
      </c>
      <c r="B322" s="8" t="s">
        <v>115</v>
      </c>
      <c r="C322" s="5" t="s">
        <v>24</v>
      </c>
      <c r="D322" s="6">
        <v>0.25</v>
      </c>
      <c r="E322" s="168">
        <v>0</v>
      </c>
      <c r="F322" s="290"/>
      <c r="G322" s="168">
        <f t="shared" si="77"/>
        <v>0</v>
      </c>
      <c r="H322" s="275">
        <f t="shared" si="78"/>
        <v>0.25</v>
      </c>
      <c r="I322" s="6">
        <v>168</v>
      </c>
      <c r="J322" s="6">
        <f t="shared" si="79"/>
        <v>42</v>
      </c>
      <c r="K322" s="173">
        <f>ROUND(E322*I322,2)</f>
        <v>0</v>
      </c>
      <c r="L322" s="174">
        <f t="shared" si="74"/>
        <v>0</v>
      </c>
      <c r="M322" s="173">
        <f t="shared" si="75"/>
        <v>0</v>
      </c>
      <c r="N322" s="173">
        <f t="shared" si="76"/>
        <v>42</v>
      </c>
      <c r="O322" s="175">
        <f t="shared" si="72"/>
        <v>0</v>
      </c>
      <c r="P322" s="167">
        <f t="shared" si="73"/>
        <v>0</v>
      </c>
    </row>
    <row r="323" spans="1:16" x14ac:dyDescent="0.3">
      <c r="A323" s="7" t="s">
        <v>402</v>
      </c>
      <c r="B323" s="8" t="s">
        <v>117</v>
      </c>
      <c r="C323" s="5" t="s">
        <v>24</v>
      </c>
      <c r="D323" s="6">
        <v>0.34</v>
      </c>
      <c r="E323" s="168">
        <v>0</v>
      </c>
      <c r="F323" s="290"/>
      <c r="G323" s="168">
        <f t="shared" si="77"/>
        <v>0</v>
      </c>
      <c r="H323" s="275">
        <f t="shared" si="78"/>
        <v>0.34</v>
      </c>
      <c r="I323" s="6">
        <v>1081.54</v>
      </c>
      <c r="J323" s="6">
        <f t="shared" si="79"/>
        <v>367.72360000000003</v>
      </c>
      <c r="K323" s="173">
        <f>ROUND(E323*I323,2)</f>
        <v>0</v>
      </c>
      <c r="L323" s="174">
        <f t="shared" si="74"/>
        <v>0</v>
      </c>
      <c r="M323" s="173">
        <f t="shared" si="75"/>
        <v>0</v>
      </c>
      <c r="N323" s="173">
        <f t="shared" si="76"/>
        <v>367.72</v>
      </c>
      <c r="O323" s="175">
        <f t="shared" si="72"/>
        <v>9.7899618083374662E-6</v>
      </c>
      <c r="P323" s="167">
        <f t="shared" si="73"/>
        <v>-3.6000000000058208E-3</v>
      </c>
    </row>
    <row r="324" spans="1:16" x14ac:dyDescent="0.3">
      <c r="A324" s="7" t="s">
        <v>403</v>
      </c>
      <c r="B324" s="8" t="s">
        <v>108</v>
      </c>
      <c r="C324" s="5" t="s">
        <v>109</v>
      </c>
      <c r="D324" s="6">
        <v>2.7</v>
      </c>
      <c r="E324" s="168">
        <v>0</v>
      </c>
      <c r="F324" s="290"/>
      <c r="G324" s="168">
        <f t="shared" si="77"/>
        <v>0</v>
      </c>
      <c r="H324" s="275">
        <f t="shared" si="78"/>
        <v>2.7</v>
      </c>
      <c r="I324" s="6">
        <v>30.62</v>
      </c>
      <c r="J324" s="6">
        <f t="shared" si="79"/>
        <v>82.674000000000007</v>
      </c>
      <c r="K324" s="173">
        <f>ROUND(E324*I324,2)</f>
        <v>0</v>
      </c>
      <c r="L324" s="174">
        <f t="shared" si="74"/>
        <v>0</v>
      </c>
      <c r="M324" s="173">
        <f t="shared" si="75"/>
        <v>0</v>
      </c>
      <c r="N324" s="173">
        <f t="shared" si="76"/>
        <v>82.67</v>
      </c>
      <c r="O324" s="175">
        <f t="shared" si="72"/>
        <v>4.8382804751279096E-5</v>
      </c>
      <c r="P324" s="167">
        <f t="shared" si="73"/>
        <v>-4.0000000000048885E-3</v>
      </c>
    </row>
    <row r="325" spans="1:16" ht="26.4" x14ac:dyDescent="0.3">
      <c r="A325" s="3">
        <v>10</v>
      </c>
      <c r="B325" s="4" t="s">
        <v>404</v>
      </c>
      <c r="C325" s="5"/>
      <c r="D325" s="6"/>
      <c r="E325" s="168"/>
      <c r="F325" s="290"/>
      <c r="G325" s="168"/>
      <c r="H325" s="275"/>
      <c r="I325" s="6"/>
      <c r="J325" s="170">
        <f>+J326+J331+J346+J353+J357</f>
        <v>16499.5766</v>
      </c>
      <c r="K325" s="170">
        <f>+K326+K331+K346+K353+K357</f>
        <v>3992.14</v>
      </c>
      <c r="L325" s="171">
        <f>+L326+L331+L346+L353+L357</f>
        <v>8153.9400000000005</v>
      </c>
      <c r="M325" s="170">
        <f>+M326+M331+M346+M353+M357</f>
        <v>12146.099999999999</v>
      </c>
      <c r="N325" s="170">
        <f>+N326+N331+N346+N353+N357-0.01</f>
        <v>4353.4699999999993</v>
      </c>
      <c r="O325" s="172">
        <f t="shared" si="72"/>
        <v>0.73614656269422096</v>
      </c>
      <c r="P325" s="167">
        <f t="shared" si="73"/>
        <v>-12146.106600000001</v>
      </c>
    </row>
    <row r="326" spans="1:16" x14ac:dyDescent="0.3">
      <c r="A326" s="3" t="s">
        <v>405</v>
      </c>
      <c r="B326" s="4" t="s">
        <v>42</v>
      </c>
      <c r="C326" s="5"/>
      <c r="D326" s="6"/>
      <c r="E326" s="168"/>
      <c r="F326" s="290"/>
      <c r="G326" s="168"/>
      <c r="H326" s="275"/>
      <c r="I326" s="6"/>
      <c r="J326" s="170">
        <f>+SUM(J327:J330)</f>
        <v>755.41849999999999</v>
      </c>
      <c r="K326" s="170">
        <f>+SUM(K327:K330)</f>
        <v>78.150000000000006</v>
      </c>
      <c r="L326" s="171">
        <f>+SUM(L327:L330)</f>
        <v>26.049999999999997</v>
      </c>
      <c r="M326" s="170">
        <f>+SUM(M327:M330)</f>
        <v>104.19</v>
      </c>
      <c r="N326" s="170">
        <f>+SUM(N327:N330)+0.01</f>
        <v>651.23</v>
      </c>
      <c r="O326" s="172">
        <f t="shared" si="72"/>
        <v>0.13792156268346611</v>
      </c>
      <c r="P326" s="167">
        <f t="shared" si="73"/>
        <v>-104.18849999999998</v>
      </c>
    </row>
    <row r="327" spans="1:16" x14ac:dyDescent="0.3">
      <c r="A327" s="7" t="s">
        <v>406</v>
      </c>
      <c r="B327" s="8" t="s">
        <v>47</v>
      </c>
      <c r="C327" s="5" t="s">
        <v>24</v>
      </c>
      <c r="D327" s="6">
        <v>7.48</v>
      </c>
      <c r="E327" s="168">
        <v>5.61</v>
      </c>
      <c r="F327" s="292">
        <v>1.87</v>
      </c>
      <c r="G327" s="168">
        <f t="shared" si="77"/>
        <v>7.48</v>
      </c>
      <c r="H327" s="275">
        <f t="shared" si="78"/>
        <v>0</v>
      </c>
      <c r="I327" s="6">
        <v>2.67</v>
      </c>
      <c r="J327" s="6">
        <f t="shared" si="79"/>
        <v>19.971600000000002</v>
      </c>
      <c r="K327" s="173">
        <f>ROUND(E327*I327,2)</f>
        <v>14.98</v>
      </c>
      <c r="L327" s="174">
        <f t="shared" si="74"/>
        <v>4.99</v>
      </c>
      <c r="M327" s="173">
        <f t="shared" si="75"/>
        <v>19.97</v>
      </c>
      <c r="N327" s="173">
        <f t="shared" si="76"/>
        <v>0</v>
      </c>
      <c r="O327" s="175">
        <f t="shared" ref="O327:O390" si="83">1-(N327/J327)</f>
        <v>1</v>
      </c>
      <c r="P327" s="167">
        <f t="shared" ref="P327:P390" si="84">+N327-J327</f>
        <v>-19.971600000000002</v>
      </c>
    </row>
    <row r="328" spans="1:16" ht="26.4" x14ac:dyDescent="0.3">
      <c r="A328" s="7" t="s">
        <v>407</v>
      </c>
      <c r="B328" s="8" t="s">
        <v>44</v>
      </c>
      <c r="C328" s="5" t="s">
        <v>45</v>
      </c>
      <c r="D328" s="6">
        <v>4.84</v>
      </c>
      <c r="E328" s="168">
        <v>0</v>
      </c>
      <c r="F328" s="290"/>
      <c r="G328" s="168">
        <f t="shared" si="77"/>
        <v>0</v>
      </c>
      <c r="H328" s="275">
        <f t="shared" si="78"/>
        <v>4.84</v>
      </c>
      <c r="I328" s="6">
        <v>56.31</v>
      </c>
      <c r="J328" s="6">
        <f t="shared" si="79"/>
        <v>272.54039999999998</v>
      </c>
      <c r="K328" s="173">
        <f t="shared" ref="K328:K391" si="85">ROUND(E328*I328,2)</f>
        <v>0</v>
      </c>
      <c r="L328" s="174">
        <f t="shared" ref="L328:L391" si="86">ROUND(F328*I328,2)</f>
        <v>0</v>
      </c>
      <c r="M328" s="173">
        <f t="shared" ref="M328:M391" si="87">ROUND(G328*I328,2)</f>
        <v>0</v>
      </c>
      <c r="N328" s="173">
        <f t="shared" ref="N328:N391" si="88">ROUND(H328*I328,2)</f>
        <v>272.54000000000002</v>
      </c>
      <c r="O328" s="175">
        <f t="shared" si="83"/>
        <v>1.4676723155693239E-6</v>
      </c>
      <c r="P328" s="167">
        <f t="shared" si="84"/>
        <v>-3.999999999564352E-4</v>
      </c>
    </row>
    <row r="329" spans="1:16" x14ac:dyDescent="0.3">
      <c r="A329" s="7" t="s">
        <v>408</v>
      </c>
      <c r="B329" s="8" t="s">
        <v>409</v>
      </c>
      <c r="C329" s="5" t="s">
        <v>54</v>
      </c>
      <c r="D329" s="6">
        <v>1.37</v>
      </c>
      <c r="E329" s="168">
        <v>0</v>
      </c>
      <c r="F329" s="290"/>
      <c r="G329" s="168">
        <f t="shared" ref="G329:G392" si="89">E329+F329</f>
        <v>0</v>
      </c>
      <c r="H329" s="275">
        <f t="shared" ref="H329:H392" si="90">D329-G329</f>
        <v>1.37</v>
      </c>
      <c r="I329" s="6">
        <v>276.41000000000003</v>
      </c>
      <c r="J329" s="6">
        <f t="shared" ref="J329:J392" si="91">+I329*D329</f>
        <v>378.68170000000009</v>
      </c>
      <c r="K329" s="173">
        <f t="shared" si="85"/>
        <v>0</v>
      </c>
      <c r="L329" s="174">
        <f t="shared" si="86"/>
        <v>0</v>
      </c>
      <c r="M329" s="173">
        <f t="shared" si="87"/>
        <v>0</v>
      </c>
      <c r="N329" s="173">
        <f t="shared" si="88"/>
        <v>378.68</v>
      </c>
      <c r="O329" s="175">
        <f t="shared" si="83"/>
        <v>4.4892583932476526E-6</v>
      </c>
      <c r="P329" s="167">
        <f t="shared" si="84"/>
        <v>-1.7000000000848559E-3</v>
      </c>
    </row>
    <row r="330" spans="1:16" ht="26.4" x14ac:dyDescent="0.3">
      <c r="A330" s="7" t="s">
        <v>410</v>
      </c>
      <c r="B330" s="8" t="s">
        <v>49</v>
      </c>
      <c r="C330" s="5" t="s">
        <v>24</v>
      </c>
      <c r="D330" s="6">
        <v>7.48</v>
      </c>
      <c r="E330" s="168">
        <v>5.61</v>
      </c>
      <c r="F330" s="292">
        <v>1.87</v>
      </c>
      <c r="G330" s="168">
        <f t="shared" si="89"/>
        <v>7.48</v>
      </c>
      <c r="H330" s="275">
        <f t="shared" si="90"/>
        <v>0</v>
      </c>
      <c r="I330" s="6">
        <v>11.26</v>
      </c>
      <c r="J330" s="6">
        <f t="shared" si="91"/>
        <v>84.224800000000002</v>
      </c>
      <c r="K330" s="173">
        <f t="shared" si="85"/>
        <v>63.17</v>
      </c>
      <c r="L330" s="174">
        <f t="shared" si="86"/>
        <v>21.06</v>
      </c>
      <c r="M330" s="173">
        <f t="shared" si="87"/>
        <v>84.22</v>
      </c>
      <c r="N330" s="173">
        <f t="shared" si="88"/>
        <v>0</v>
      </c>
      <c r="O330" s="175">
        <f t="shared" si="83"/>
        <v>1</v>
      </c>
      <c r="P330" s="167">
        <f t="shared" si="84"/>
        <v>-84.224800000000002</v>
      </c>
    </row>
    <row r="331" spans="1:16" x14ac:dyDescent="0.3">
      <c r="A331" s="3" t="s">
        <v>411</v>
      </c>
      <c r="B331" s="4" t="s">
        <v>123</v>
      </c>
      <c r="C331" s="5"/>
      <c r="D331" s="6"/>
      <c r="E331" s="168"/>
      <c r="F331" s="292"/>
      <c r="G331" s="168"/>
      <c r="H331" s="275"/>
      <c r="I331" s="6"/>
      <c r="J331" s="170">
        <f>+SUM(J332:J345)</f>
        <v>13242.616900000001</v>
      </c>
      <c r="K331" s="170">
        <f>+SUM(K332:K345)</f>
        <v>3913.99</v>
      </c>
      <c r="L331" s="171">
        <f>+SUM(L332:L345)</f>
        <v>7215.85</v>
      </c>
      <c r="M331" s="170">
        <f>+SUM(M332:M345)</f>
        <v>11129.869999999999</v>
      </c>
      <c r="N331" s="170">
        <f>+SUM(N332:N345)-0.01</f>
        <v>2112.7399999999998</v>
      </c>
      <c r="O331" s="172">
        <f t="shared" si="83"/>
        <v>0.84045902588936183</v>
      </c>
      <c r="P331" s="167">
        <f t="shared" si="84"/>
        <v>-11129.876900000001</v>
      </c>
    </row>
    <row r="332" spans="1:16" ht="26.4" x14ac:dyDescent="0.3">
      <c r="A332" s="7" t="s">
        <v>412</v>
      </c>
      <c r="B332" s="8" t="s">
        <v>125</v>
      </c>
      <c r="C332" s="5" t="s">
        <v>54</v>
      </c>
      <c r="D332" s="6">
        <v>7.37</v>
      </c>
      <c r="E332" s="168">
        <v>1.4729999999999999</v>
      </c>
      <c r="F332" s="292">
        <v>5.8970000000000002</v>
      </c>
      <c r="G332" s="168">
        <f t="shared" si="89"/>
        <v>7.37</v>
      </c>
      <c r="H332" s="275">
        <f t="shared" si="90"/>
        <v>0</v>
      </c>
      <c r="I332" s="6">
        <v>75.03</v>
      </c>
      <c r="J332" s="6">
        <f t="shared" si="91"/>
        <v>552.97109999999998</v>
      </c>
      <c r="K332" s="173">
        <f t="shared" si="85"/>
        <v>110.52</v>
      </c>
      <c r="L332" s="174">
        <f t="shared" si="86"/>
        <v>442.45</v>
      </c>
      <c r="M332" s="173">
        <f t="shared" si="87"/>
        <v>552.97</v>
      </c>
      <c r="N332" s="173">
        <f t="shared" si="88"/>
        <v>0</v>
      </c>
      <c r="O332" s="175">
        <f t="shared" si="83"/>
        <v>1</v>
      </c>
      <c r="P332" s="167">
        <f t="shared" si="84"/>
        <v>-552.97109999999998</v>
      </c>
    </row>
    <row r="333" spans="1:16" x14ac:dyDescent="0.3">
      <c r="A333" s="7" t="s">
        <v>413</v>
      </c>
      <c r="B333" s="8" t="s">
        <v>56</v>
      </c>
      <c r="C333" s="5" t="s">
        <v>54</v>
      </c>
      <c r="D333" s="6">
        <v>9.58</v>
      </c>
      <c r="E333" s="168">
        <v>0.96094999999999997</v>
      </c>
      <c r="F333" s="292">
        <v>8.6190499999999997</v>
      </c>
      <c r="G333" s="168">
        <f t="shared" si="89"/>
        <v>9.58</v>
      </c>
      <c r="H333" s="275">
        <f t="shared" si="90"/>
        <v>0</v>
      </c>
      <c r="I333" s="6">
        <v>11.25</v>
      </c>
      <c r="J333" s="6">
        <f t="shared" si="91"/>
        <v>107.77500000000001</v>
      </c>
      <c r="K333" s="173">
        <f t="shared" si="85"/>
        <v>10.81</v>
      </c>
      <c r="L333" s="174">
        <f t="shared" si="86"/>
        <v>96.96</v>
      </c>
      <c r="M333" s="173">
        <f t="shared" si="87"/>
        <v>107.78</v>
      </c>
      <c r="N333" s="173">
        <f t="shared" si="88"/>
        <v>0</v>
      </c>
      <c r="O333" s="175">
        <f t="shared" si="83"/>
        <v>1</v>
      </c>
      <c r="P333" s="167">
        <f t="shared" si="84"/>
        <v>-107.77500000000001</v>
      </c>
    </row>
    <row r="334" spans="1:16" ht="26.4" x14ac:dyDescent="0.3">
      <c r="A334" s="7" t="s">
        <v>414</v>
      </c>
      <c r="B334" s="8" t="s">
        <v>58</v>
      </c>
      <c r="C334" s="5" t="s">
        <v>59</v>
      </c>
      <c r="D334" s="6">
        <v>215.57</v>
      </c>
      <c r="E334" s="168">
        <v>21.741375000000001</v>
      </c>
      <c r="F334" s="292">
        <v>193.82862499999999</v>
      </c>
      <c r="G334" s="168">
        <f t="shared" si="89"/>
        <v>215.57</v>
      </c>
      <c r="H334" s="275">
        <f t="shared" si="90"/>
        <v>0</v>
      </c>
      <c r="I334" s="6">
        <v>1.68</v>
      </c>
      <c r="J334" s="6">
        <f t="shared" si="91"/>
        <v>362.1576</v>
      </c>
      <c r="K334" s="173">
        <f t="shared" si="85"/>
        <v>36.53</v>
      </c>
      <c r="L334" s="174">
        <f t="shared" si="86"/>
        <v>325.63</v>
      </c>
      <c r="M334" s="173">
        <f t="shared" si="87"/>
        <v>362.16</v>
      </c>
      <c r="N334" s="173">
        <f t="shared" si="88"/>
        <v>0</v>
      </c>
      <c r="O334" s="175">
        <f t="shared" si="83"/>
        <v>1</v>
      </c>
      <c r="P334" s="167">
        <f t="shared" si="84"/>
        <v>-362.1576</v>
      </c>
    </row>
    <row r="335" spans="1:16" x14ac:dyDescent="0.3">
      <c r="A335" s="7" t="s">
        <v>415</v>
      </c>
      <c r="B335" s="8" t="s">
        <v>61</v>
      </c>
      <c r="C335" s="5" t="s">
        <v>24</v>
      </c>
      <c r="D335" s="6">
        <v>2.09</v>
      </c>
      <c r="E335" s="168">
        <v>2.09</v>
      </c>
      <c r="F335" s="290"/>
      <c r="G335" s="168">
        <f t="shared" si="89"/>
        <v>2.09</v>
      </c>
      <c r="H335" s="275">
        <f t="shared" si="90"/>
        <v>0</v>
      </c>
      <c r="I335" s="6">
        <v>28.14</v>
      </c>
      <c r="J335" s="6">
        <f t="shared" si="91"/>
        <v>58.812599999999996</v>
      </c>
      <c r="K335" s="173">
        <f t="shared" si="85"/>
        <v>58.81</v>
      </c>
      <c r="L335" s="174">
        <f t="shared" si="86"/>
        <v>0</v>
      </c>
      <c r="M335" s="173">
        <f t="shared" si="87"/>
        <v>58.81</v>
      </c>
      <c r="N335" s="173">
        <f t="shared" si="88"/>
        <v>0</v>
      </c>
      <c r="O335" s="175">
        <f t="shared" si="83"/>
        <v>1</v>
      </c>
      <c r="P335" s="167">
        <f t="shared" si="84"/>
        <v>-58.812599999999996</v>
      </c>
    </row>
    <row r="336" spans="1:16" ht="26.4" x14ac:dyDescent="0.3">
      <c r="A336" s="7" t="s">
        <v>416</v>
      </c>
      <c r="B336" s="8" t="s">
        <v>63</v>
      </c>
      <c r="C336" s="5" t="s">
        <v>24</v>
      </c>
      <c r="D336" s="6">
        <v>2.09</v>
      </c>
      <c r="E336" s="168">
        <v>2.09</v>
      </c>
      <c r="F336" s="290"/>
      <c r="G336" s="168">
        <f t="shared" si="89"/>
        <v>2.09</v>
      </c>
      <c r="H336" s="275">
        <f t="shared" si="90"/>
        <v>0</v>
      </c>
      <c r="I336" s="6">
        <v>35.090000000000003</v>
      </c>
      <c r="J336" s="6">
        <f t="shared" si="91"/>
        <v>73.338099999999997</v>
      </c>
      <c r="K336" s="173">
        <f t="shared" si="85"/>
        <v>73.34</v>
      </c>
      <c r="L336" s="174">
        <f t="shared" si="86"/>
        <v>0</v>
      </c>
      <c r="M336" s="173">
        <f t="shared" si="87"/>
        <v>73.34</v>
      </c>
      <c r="N336" s="173">
        <f t="shared" si="88"/>
        <v>0</v>
      </c>
      <c r="O336" s="175">
        <f t="shared" si="83"/>
        <v>1</v>
      </c>
      <c r="P336" s="167">
        <f t="shared" si="84"/>
        <v>-73.338099999999997</v>
      </c>
    </row>
    <row r="337" spans="1:16" x14ac:dyDescent="0.3">
      <c r="A337" s="7" t="s">
        <v>417</v>
      </c>
      <c r="B337" s="8" t="s">
        <v>67</v>
      </c>
      <c r="C337" s="5" t="s">
        <v>24</v>
      </c>
      <c r="D337" s="6">
        <v>23.19</v>
      </c>
      <c r="E337" s="168">
        <v>8.4160000000000004</v>
      </c>
      <c r="F337" s="291">
        <f>+MEM_CAL_MED_02!K828</f>
        <v>10.7148</v>
      </c>
      <c r="G337" s="168">
        <f t="shared" si="89"/>
        <v>19.130800000000001</v>
      </c>
      <c r="H337" s="275">
        <f t="shared" si="90"/>
        <v>4.0592000000000006</v>
      </c>
      <c r="I337" s="6">
        <v>272.88</v>
      </c>
      <c r="J337" s="6">
        <f t="shared" si="91"/>
        <v>6328.0871999999999</v>
      </c>
      <c r="K337" s="173">
        <f t="shared" si="85"/>
        <v>2296.56</v>
      </c>
      <c r="L337" s="174">
        <f t="shared" si="86"/>
        <v>2923.85</v>
      </c>
      <c r="M337" s="173">
        <f t="shared" si="87"/>
        <v>5220.41</v>
      </c>
      <c r="N337" s="173">
        <f t="shared" si="88"/>
        <v>1107.67</v>
      </c>
      <c r="O337" s="175">
        <f t="shared" si="83"/>
        <v>0.82495974454966425</v>
      </c>
      <c r="P337" s="167">
        <f t="shared" si="84"/>
        <v>-5220.4171999999999</v>
      </c>
    </row>
    <row r="338" spans="1:16" ht="26.4" x14ac:dyDescent="0.3">
      <c r="A338" s="7" t="s">
        <v>418</v>
      </c>
      <c r="B338" s="8" t="s">
        <v>77</v>
      </c>
      <c r="C338" s="5" t="s">
        <v>54</v>
      </c>
      <c r="D338" s="6">
        <v>2.11</v>
      </c>
      <c r="E338" s="168">
        <v>0.76400000000000001</v>
      </c>
      <c r="F338" s="291">
        <f>+MEM_CAL_MED_02!K836</f>
        <v>1.3131999999999999</v>
      </c>
      <c r="G338" s="168">
        <f t="shared" si="89"/>
        <v>2.0771999999999999</v>
      </c>
      <c r="H338" s="275">
        <f t="shared" si="90"/>
        <v>3.279999999999994E-2</v>
      </c>
      <c r="I338" s="6">
        <v>628.20000000000005</v>
      </c>
      <c r="J338" s="6">
        <f t="shared" si="91"/>
        <v>1325.502</v>
      </c>
      <c r="K338" s="173">
        <f t="shared" si="85"/>
        <v>479.94</v>
      </c>
      <c r="L338" s="174">
        <f t="shared" si="86"/>
        <v>824.95</v>
      </c>
      <c r="M338" s="173">
        <f t="shared" si="87"/>
        <v>1304.9000000000001</v>
      </c>
      <c r="N338" s="173">
        <f t="shared" si="88"/>
        <v>20.6</v>
      </c>
      <c r="O338" s="175">
        <f t="shared" si="83"/>
        <v>0.98445871828182829</v>
      </c>
      <c r="P338" s="167">
        <f t="shared" si="84"/>
        <v>-1304.902</v>
      </c>
    </row>
    <row r="339" spans="1:16" ht="26.4" x14ac:dyDescent="0.3">
      <c r="A339" s="7" t="s">
        <v>419</v>
      </c>
      <c r="B339" s="8" t="s">
        <v>72</v>
      </c>
      <c r="C339" s="5" t="s">
        <v>70</v>
      </c>
      <c r="D339" s="6">
        <v>39.4</v>
      </c>
      <c r="E339" s="168">
        <v>7.4292400000000001</v>
      </c>
      <c r="F339" s="291">
        <v>31.97</v>
      </c>
      <c r="G339" s="168">
        <f t="shared" si="89"/>
        <v>39.399239999999999</v>
      </c>
      <c r="H339" s="275">
        <f t="shared" si="90"/>
        <v>7.5999999999964984E-4</v>
      </c>
      <c r="I339" s="6">
        <v>16.2</v>
      </c>
      <c r="J339" s="6">
        <f t="shared" si="91"/>
        <v>638.28</v>
      </c>
      <c r="K339" s="173">
        <f t="shared" si="85"/>
        <v>120.35</v>
      </c>
      <c r="L339" s="174">
        <f t="shared" si="86"/>
        <v>517.91</v>
      </c>
      <c r="M339" s="173">
        <f t="shared" si="87"/>
        <v>638.27</v>
      </c>
      <c r="N339" s="173">
        <f t="shared" si="88"/>
        <v>0.01</v>
      </c>
      <c r="O339" s="175">
        <f t="shared" si="83"/>
        <v>0.99998433289465438</v>
      </c>
      <c r="P339" s="167">
        <f t="shared" si="84"/>
        <v>-638.27</v>
      </c>
    </row>
    <row r="340" spans="1:16" ht="26.4" x14ac:dyDescent="0.3">
      <c r="A340" s="7" t="s">
        <v>420</v>
      </c>
      <c r="B340" s="8" t="s">
        <v>69</v>
      </c>
      <c r="C340" s="5" t="s">
        <v>70</v>
      </c>
      <c r="D340" s="6">
        <v>94.6</v>
      </c>
      <c r="E340" s="168">
        <v>40.54587448680352</v>
      </c>
      <c r="F340" s="291">
        <f>+MEM_CAL_MED_02!K867</f>
        <v>45.338119648093851</v>
      </c>
      <c r="G340" s="168">
        <f t="shared" si="89"/>
        <v>85.883994134897364</v>
      </c>
      <c r="H340" s="275">
        <f t="shared" si="90"/>
        <v>8.7160058651026304</v>
      </c>
      <c r="I340" s="6">
        <v>17.16</v>
      </c>
      <c r="J340" s="6">
        <f t="shared" si="91"/>
        <v>1623.336</v>
      </c>
      <c r="K340" s="173">
        <f t="shared" si="85"/>
        <v>695.77</v>
      </c>
      <c r="L340" s="174">
        <f t="shared" si="86"/>
        <v>778</v>
      </c>
      <c r="M340" s="173">
        <f t="shared" si="87"/>
        <v>1473.77</v>
      </c>
      <c r="N340" s="173">
        <f t="shared" si="88"/>
        <v>149.57</v>
      </c>
      <c r="O340" s="175">
        <f t="shared" si="83"/>
        <v>0.90786257435306061</v>
      </c>
      <c r="P340" s="167">
        <f t="shared" si="84"/>
        <v>-1473.7660000000001</v>
      </c>
    </row>
    <row r="341" spans="1:16" ht="41.4" customHeight="1" x14ac:dyDescent="0.3">
      <c r="A341" s="7" t="s">
        <v>421</v>
      </c>
      <c r="B341" s="8" t="s">
        <v>65</v>
      </c>
      <c r="C341" s="5" t="s">
        <v>24</v>
      </c>
      <c r="D341" s="6">
        <v>6.12</v>
      </c>
      <c r="E341" s="168">
        <v>0</v>
      </c>
      <c r="F341" s="290"/>
      <c r="G341" s="168">
        <f t="shared" si="89"/>
        <v>0</v>
      </c>
      <c r="H341" s="275">
        <f t="shared" si="90"/>
        <v>6.12</v>
      </c>
      <c r="I341" s="6">
        <v>116.19</v>
      </c>
      <c r="J341" s="6">
        <f t="shared" si="91"/>
        <v>711.08280000000002</v>
      </c>
      <c r="K341" s="173">
        <f t="shared" si="85"/>
        <v>0</v>
      </c>
      <c r="L341" s="174">
        <f t="shared" si="86"/>
        <v>0</v>
      </c>
      <c r="M341" s="173">
        <f t="shared" si="87"/>
        <v>0</v>
      </c>
      <c r="N341" s="173">
        <f t="shared" si="88"/>
        <v>711.08</v>
      </c>
      <c r="O341" s="175">
        <f t="shared" si="83"/>
        <v>3.9376567679827446E-6</v>
      </c>
      <c r="P341" s="167">
        <f t="shared" si="84"/>
        <v>-2.7999999999792635E-3</v>
      </c>
    </row>
    <row r="342" spans="1:16" ht="26.4" x14ac:dyDescent="0.3">
      <c r="A342" s="7" t="s">
        <v>422</v>
      </c>
      <c r="B342" s="8" t="s">
        <v>74</v>
      </c>
      <c r="C342" s="5" t="s">
        <v>75</v>
      </c>
      <c r="D342" s="6">
        <v>6</v>
      </c>
      <c r="E342" s="168">
        <v>0</v>
      </c>
      <c r="F342" s="291">
        <f>+MEM_CAL_MED_02!K873</f>
        <v>6</v>
      </c>
      <c r="G342" s="168">
        <f t="shared" si="89"/>
        <v>6</v>
      </c>
      <c r="H342" s="275">
        <f t="shared" si="90"/>
        <v>0</v>
      </c>
      <c r="I342" s="6">
        <v>68.010000000000005</v>
      </c>
      <c r="J342" s="6">
        <f t="shared" si="91"/>
        <v>408.06000000000006</v>
      </c>
      <c r="K342" s="173">
        <f t="shared" si="85"/>
        <v>0</v>
      </c>
      <c r="L342" s="174">
        <f t="shared" si="86"/>
        <v>408.06</v>
      </c>
      <c r="M342" s="173">
        <f t="shared" si="87"/>
        <v>408.06</v>
      </c>
      <c r="N342" s="173">
        <f t="shared" si="88"/>
        <v>0</v>
      </c>
      <c r="O342" s="175">
        <f t="shared" si="83"/>
        <v>1</v>
      </c>
      <c r="P342" s="167">
        <f t="shared" si="84"/>
        <v>-408.06000000000006</v>
      </c>
    </row>
    <row r="343" spans="1:16" ht="26.4" x14ac:dyDescent="0.3">
      <c r="A343" s="7" t="s">
        <v>423</v>
      </c>
      <c r="B343" s="8" t="s">
        <v>79</v>
      </c>
      <c r="C343" s="5" t="s">
        <v>54</v>
      </c>
      <c r="D343" s="6">
        <v>6.05</v>
      </c>
      <c r="E343" s="168">
        <v>1.22265</v>
      </c>
      <c r="F343" s="290"/>
      <c r="G343" s="168">
        <f t="shared" si="89"/>
        <v>1.22265</v>
      </c>
      <c r="H343" s="275">
        <f t="shared" si="90"/>
        <v>4.82735</v>
      </c>
      <c r="I343" s="6">
        <v>25.65</v>
      </c>
      <c r="J343" s="6">
        <f t="shared" si="91"/>
        <v>155.18249999999998</v>
      </c>
      <c r="K343" s="173">
        <f t="shared" si="85"/>
        <v>31.36</v>
      </c>
      <c r="L343" s="174">
        <f t="shared" si="86"/>
        <v>0</v>
      </c>
      <c r="M343" s="173">
        <f t="shared" si="87"/>
        <v>31.36</v>
      </c>
      <c r="N343" s="173">
        <f t="shared" si="88"/>
        <v>123.82</v>
      </c>
      <c r="O343" s="175">
        <f t="shared" si="83"/>
        <v>0.2021007523399867</v>
      </c>
      <c r="P343" s="167">
        <f t="shared" si="84"/>
        <v>-31.362499999999983</v>
      </c>
    </row>
    <row r="344" spans="1:16" ht="26.4" x14ac:dyDescent="0.3">
      <c r="A344" s="7" t="s">
        <v>424</v>
      </c>
      <c r="B344" s="8" t="s">
        <v>83</v>
      </c>
      <c r="C344" s="5" t="s">
        <v>24</v>
      </c>
      <c r="D344" s="6">
        <v>4.8</v>
      </c>
      <c r="E344" s="168">
        <v>0</v>
      </c>
      <c r="F344" s="291">
        <f>+MEM_CAL_MED_02!K880</f>
        <v>4.8000000000000007</v>
      </c>
      <c r="G344" s="168">
        <f t="shared" si="89"/>
        <v>4.8000000000000007</v>
      </c>
      <c r="H344" s="275">
        <f t="shared" si="90"/>
        <v>0</v>
      </c>
      <c r="I344" s="6">
        <v>29.02</v>
      </c>
      <c r="J344" s="6">
        <f t="shared" si="91"/>
        <v>139.29599999999999</v>
      </c>
      <c r="K344" s="173">
        <f t="shared" si="85"/>
        <v>0</v>
      </c>
      <c r="L344" s="174">
        <f t="shared" si="86"/>
        <v>139.30000000000001</v>
      </c>
      <c r="M344" s="173">
        <f t="shared" si="87"/>
        <v>139.30000000000001</v>
      </c>
      <c r="N344" s="173">
        <f t="shared" si="88"/>
        <v>0</v>
      </c>
      <c r="O344" s="175">
        <f t="shared" si="83"/>
        <v>1</v>
      </c>
      <c r="P344" s="167">
        <f t="shared" si="84"/>
        <v>-139.29599999999999</v>
      </c>
    </row>
    <row r="345" spans="1:16" ht="26.4" x14ac:dyDescent="0.3">
      <c r="A345" s="7" t="s">
        <v>425</v>
      </c>
      <c r="B345" s="8" t="s">
        <v>81</v>
      </c>
      <c r="C345" s="5" t="s">
        <v>24</v>
      </c>
      <c r="D345" s="6">
        <v>4.8</v>
      </c>
      <c r="E345" s="168">
        <v>0</v>
      </c>
      <c r="F345" s="291">
        <f>+MEM_CAL_MED_02!K883</f>
        <v>4.8000000000000007</v>
      </c>
      <c r="G345" s="168">
        <f t="shared" si="89"/>
        <v>4.8000000000000007</v>
      </c>
      <c r="H345" s="275">
        <f t="shared" si="90"/>
        <v>0</v>
      </c>
      <c r="I345" s="6">
        <v>158.07</v>
      </c>
      <c r="J345" s="6">
        <f t="shared" si="91"/>
        <v>758.73599999999999</v>
      </c>
      <c r="K345" s="173">
        <f t="shared" si="85"/>
        <v>0</v>
      </c>
      <c r="L345" s="174">
        <f t="shared" si="86"/>
        <v>758.74</v>
      </c>
      <c r="M345" s="173">
        <f t="shared" si="87"/>
        <v>758.74</v>
      </c>
      <c r="N345" s="173">
        <f t="shared" si="88"/>
        <v>0</v>
      </c>
      <c r="O345" s="175">
        <f t="shared" si="83"/>
        <v>1</v>
      </c>
      <c r="P345" s="167">
        <f t="shared" si="84"/>
        <v>-758.73599999999999</v>
      </c>
    </row>
    <row r="346" spans="1:16" x14ac:dyDescent="0.3">
      <c r="A346" s="3" t="s">
        <v>426</v>
      </c>
      <c r="B346" s="4" t="s">
        <v>85</v>
      </c>
      <c r="C346" s="5"/>
      <c r="D346" s="6"/>
      <c r="E346" s="168"/>
      <c r="F346" s="290"/>
      <c r="G346" s="168"/>
      <c r="H346" s="275"/>
      <c r="I346" s="6"/>
      <c r="J346" s="170">
        <f>+SUM(J347:J352)</f>
        <v>1430.5156000000002</v>
      </c>
      <c r="K346" s="170">
        <f>+SUM(K347:K352)</f>
        <v>0</v>
      </c>
      <c r="L346" s="171">
        <f>+SUM(L347:L352)</f>
        <v>912.04</v>
      </c>
      <c r="M346" s="170">
        <f>+SUM(M347:M352)</f>
        <v>912.04</v>
      </c>
      <c r="N346" s="170">
        <f>+SUM(N347:N352)+0.01</f>
        <v>518.48</v>
      </c>
      <c r="O346" s="172">
        <f t="shared" si="83"/>
        <v>0.63755725557973641</v>
      </c>
      <c r="P346" s="167">
        <f t="shared" si="84"/>
        <v>-912.03560000000016</v>
      </c>
    </row>
    <row r="347" spans="1:16" x14ac:dyDescent="0.3">
      <c r="A347" s="7" t="s">
        <v>427</v>
      </c>
      <c r="B347" s="8" t="s">
        <v>89</v>
      </c>
      <c r="C347" s="5" t="s">
        <v>24</v>
      </c>
      <c r="D347" s="6">
        <v>7.48</v>
      </c>
      <c r="E347" s="168">
        <v>0</v>
      </c>
      <c r="F347" s="288">
        <v>7.48</v>
      </c>
      <c r="G347" s="168">
        <f t="shared" si="89"/>
        <v>7.48</v>
      </c>
      <c r="H347" s="275">
        <f t="shared" si="90"/>
        <v>0</v>
      </c>
      <c r="I347" s="6">
        <v>3.75</v>
      </c>
      <c r="J347" s="6">
        <f t="shared" si="91"/>
        <v>28.05</v>
      </c>
      <c r="K347" s="173">
        <f t="shared" ref="K347:K352" si="92">ROUND(E347*I347,2)</f>
        <v>0</v>
      </c>
      <c r="L347" s="174">
        <f t="shared" si="86"/>
        <v>28.05</v>
      </c>
      <c r="M347" s="173">
        <f t="shared" si="87"/>
        <v>28.05</v>
      </c>
      <c r="N347" s="173">
        <f t="shared" si="88"/>
        <v>0</v>
      </c>
      <c r="O347" s="175">
        <f t="shared" si="83"/>
        <v>1</v>
      </c>
      <c r="P347" s="167">
        <f t="shared" si="84"/>
        <v>-28.05</v>
      </c>
    </row>
    <row r="348" spans="1:16" x14ac:dyDescent="0.3">
      <c r="A348" s="7" t="s">
        <v>428</v>
      </c>
      <c r="B348" s="8" t="s">
        <v>87</v>
      </c>
      <c r="C348" s="5" t="s">
        <v>24</v>
      </c>
      <c r="D348" s="6">
        <v>7.48</v>
      </c>
      <c r="E348" s="168">
        <v>0</v>
      </c>
      <c r="F348" s="288">
        <v>7.48</v>
      </c>
      <c r="G348" s="168">
        <f t="shared" si="89"/>
        <v>7.48</v>
      </c>
      <c r="H348" s="275">
        <f t="shared" si="90"/>
        <v>0</v>
      </c>
      <c r="I348" s="6">
        <v>5.61</v>
      </c>
      <c r="J348" s="6">
        <f t="shared" si="91"/>
        <v>41.962800000000001</v>
      </c>
      <c r="K348" s="173">
        <f t="shared" si="92"/>
        <v>0</v>
      </c>
      <c r="L348" s="174">
        <f t="shared" si="86"/>
        <v>41.96</v>
      </c>
      <c r="M348" s="173">
        <f t="shared" si="87"/>
        <v>41.96</v>
      </c>
      <c r="N348" s="173">
        <f t="shared" si="88"/>
        <v>0</v>
      </c>
      <c r="O348" s="175">
        <f t="shared" si="83"/>
        <v>1</v>
      </c>
      <c r="P348" s="167">
        <f t="shared" si="84"/>
        <v>-41.962800000000001</v>
      </c>
    </row>
    <row r="349" spans="1:16" ht="39.6" x14ac:dyDescent="0.3">
      <c r="A349" s="7" t="s">
        <v>429</v>
      </c>
      <c r="B349" s="8" t="s">
        <v>146</v>
      </c>
      <c r="C349" s="5" t="s">
        <v>75</v>
      </c>
      <c r="D349" s="6">
        <v>1</v>
      </c>
      <c r="E349" s="168">
        <v>0</v>
      </c>
      <c r="F349" s="6"/>
      <c r="G349" s="168">
        <f t="shared" si="89"/>
        <v>0</v>
      </c>
      <c r="H349" s="275">
        <f t="shared" si="90"/>
        <v>1</v>
      </c>
      <c r="I349" s="6">
        <v>518.47</v>
      </c>
      <c r="J349" s="6">
        <f t="shared" si="91"/>
        <v>518.47</v>
      </c>
      <c r="K349" s="173">
        <f t="shared" si="92"/>
        <v>0</v>
      </c>
      <c r="L349" s="174">
        <f t="shared" si="86"/>
        <v>0</v>
      </c>
      <c r="M349" s="173">
        <f t="shared" si="87"/>
        <v>0</v>
      </c>
      <c r="N349" s="173">
        <f t="shared" si="88"/>
        <v>518.47</v>
      </c>
      <c r="O349" s="175">
        <f t="shared" si="83"/>
        <v>0</v>
      </c>
      <c r="P349" s="167">
        <f t="shared" si="84"/>
        <v>0</v>
      </c>
    </row>
    <row r="350" spans="1:16" ht="39.6" x14ac:dyDescent="0.3">
      <c r="A350" s="7" t="s">
        <v>430</v>
      </c>
      <c r="B350" s="8" t="s">
        <v>186</v>
      </c>
      <c r="C350" s="5" t="s">
        <v>24</v>
      </c>
      <c r="D350" s="6">
        <v>1.28</v>
      </c>
      <c r="E350" s="168">
        <v>0</v>
      </c>
      <c r="F350" s="288">
        <v>1.28</v>
      </c>
      <c r="G350" s="168">
        <f t="shared" si="89"/>
        <v>1.28</v>
      </c>
      <c r="H350" s="275">
        <f t="shared" si="90"/>
        <v>0</v>
      </c>
      <c r="I350" s="6">
        <v>130.58000000000001</v>
      </c>
      <c r="J350" s="6">
        <f t="shared" si="91"/>
        <v>167.14240000000001</v>
      </c>
      <c r="K350" s="173">
        <f t="shared" si="92"/>
        <v>0</v>
      </c>
      <c r="L350" s="174">
        <f t="shared" si="86"/>
        <v>167.14</v>
      </c>
      <c r="M350" s="173">
        <f t="shared" si="87"/>
        <v>167.14</v>
      </c>
      <c r="N350" s="173">
        <f t="shared" si="88"/>
        <v>0</v>
      </c>
      <c r="O350" s="175">
        <f t="shared" si="83"/>
        <v>1</v>
      </c>
      <c r="P350" s="167">
        <f t="shared" si="84"/>
        <v>-167.14240000000001</v>
      </c>
    </row>
    <row r="351" spans="1:16" ht="26.4" x14ac:dyDescent="0.3">
      <c r="A351" s="7" t="s">
        <v>431</v>
      </c>
      <c r="B351" s="8" t="s">
        <v>83</v>
      </c>
      <c r="C351" s="5" t="s">
        <v>24</v>
      </c>
      <c r="D351" s="6">
        <v>1.28</v>
      </c>
      <c r="E351" s="168">
        <v>0</v>
      </c>
      <c r="F351" s="288">
        <v>1.28</v>
      </c>
      <c r="G351" s="168">
        <f t="shared" si="89"/>
        <v>1.28</v>
      </c>
      <c r="H351" s="275">
        <f t="shared" si="90"/>
        <v>0</v>
      </c>
      <c r="I351" s="6">
        <v>29.02</v>
      </c>
      <c r="J351" s="6">
        <f t="shared" si="91"/>
        <v>37.145600000000002</v>
      </c>
      <c r="K351" s="173">
        <f t="shared" si="92"/>
        <v>0</v>
      </c>
      <c r="L351" s="174">
        <f t="shared" si="86"/>
        <v>37.15</v>
      </c>
      <c r="M351" s="173">
        <f t="shared" si="87"/>
        <v>37.15</v>
      </c>
      <c r="N351" s="173">
        <f t="shared" si="88"/>
        <v>0</v>
      </c>
      <c r="O351" s="175">
        <f t="shared" si="83"/>
        <v>1</v>
      </c>
      <c r="P351" s="167">
        <f t="shared" si="84"/>
        <v>-37.145600000000002</v>
      </c>
    </row>
    <row r="352" spans="1:16" ht="26.4" x14ac:dyDescent="0.3">
      <c r="A352" s="7" t="s">
        <v>432</v>
      </c>
      <c r="B352" s="8" t="s">
        <v>91</v>
      </c>
      <c r="C352" s="5" t="s">
        <v>24</v>
      </c>
      <c r="D352" s="6">
        <v>7.48</v>
      </c>
      <c r="E352" s="168">
        <v>0</v>
      </c>
      <c r="F352" s="288">
        <v>7.48</v>
      </c>
      <c r="G352" s="168">
        <f t="shared" si="89"/>
        <v>7.48</v>
      </c>
      <c r="H352" s="275">
        <f t="shared" si="90"/>
        <v>0</v>
      </c>
      <c r="I352" s="6">
        <v>85.26</v>
      </c>
      <c r="J352" s="6">
        <f t="shared" si="91"/>
        <v>637.74480000000005</v>
      </c>
      <c r="K352" s="173">
        <f t="shared" si="92"/>
        <v>0</v>
      </c>
      <c r="L352" s="174">
        <f t="shared" si="86"/>
        <v>637.74</v>
      </c>
      <c r="M352" s="173">
        <f t="shared" si="87"/>
        <v>637.74</v>
      </c>
      <c r="N352" s="173">
        <f t="shared" si="88"/>
        <v>0</v>
      </c>
      <c r="O352" s="175">
        <f t="shared" si="83"/>
        <v>1</v>
      </c>
      <c r="P352" s="167">
        <f t="shared" si="84"/>
        <v>-637.74480000000005</v>
      </c>
    </row>
    <row r="353" spans="1:16" x14ac:dyDescent="0.3">
      <c r="A353" s="3" t="s">
        <v>433</v>
      </c>
      <c r="B353" s="4" t="s">
        <v>96</v>
      </c>
      <c r="C353" s="5"/>
      <c r="D353" s="6"/>
      <c r="E353" s="168"/>
      <c r="F353" s="290"/>
      <c r="G353" s="168"/>
      <c r="H353" s="275"/>
      <c r="I353" s="6"/>
      <c r="J353" s="170">
        <f>+SUM(J354:J356)</f>
        <v>578.62799999999993</v>
      </c>
      <c r="K353" s="170">
        <f>+SUM(K354:K356)</f>
        <v>0</v>
      </c>
      <c r="L353" s="171">
        <f>+SUM(L354:L356)</f>
        <v>0</v>
      </c>
      <c r="M353" s="170">
        <f>+SUM(M354:M356)</f>
        <v>0</v>
      </c>
      <c r="N353" s="170">
        <f>+SUM(N354:N356)</f>
        <v>578.63</v>
      </c>
      <c r="O353" s="172">
        <f t="shared" si="83"/>
        <v>-3.4564521593782871E-6</v>
      </c>
      <c r="P353" s="167">
        <f t="shared" si="84"/>
        <v>2.0000000000663931E-3</v>
      </c>
    </row>
    <row r="354" spans="1:16" ht="26.4" x14ac:dyDescent="0.3">
      <c r="A354" s="7" t="s">
        <v>434</v>
      </c>
      <c r="B354" s="8" t="s">
        <v>98</v>
      </c>
      <c r="C354" s="5" t="s">
        <v>24</v>
      </c>
      <c r="D354" s="6">
        <v>1.4</v>
      </c>
      <c r="E354" s="168">
        <v>0</v>
      </c>
      <c r="F354" s="290"/>
      <c r="G354" s="168">
        <f t="shared" si="89"/>
        <v>0</v>
      </c>
      <c r="H354" s="275">
        <f t="shared" si="90"/>
        <v>1.4</v>
      </c>
      <c r="I354" s="6">
        <v>19.02</v>
      </c>
      <c r="J354" s="6">
        <f t="shared" si="91"/>
        <v>26.627999999999997</v>
      </c>
      <c r="K354" s="173">
        <f t="shared" si="85"/>
        <v>0</v>
      </c>
      <c r="L354" s="174">
        <f t="shared" si="86"/>
        <v>0</v>
      </c>
      <c r="M354" s="173">
        <f t="shared" si="87"/>
        <v>0</v>
      </c>
      <c r="N354" s="173">
        <f t="shared" si="88"/>
        <v>26.63</v>
      </c>
      <c r="O354" s="175">
        <f t="shared" si="83"/>
        <v>-7.5108907916510148E-5</v>
      </c>
      <c r="P354" s="167">
        <f t="shared" si="84"/>
        <v>2.0000000000024443E-3</v>
      </c>
    </row>
    <row r="355" spans="1:16" x14ac:dyDescent="0.3">
      <c r="A355" s="7" t="s">
        <v>435</v>
      </c>
      <c r="B355" s="8" t="s">
        <v>102</v>
      </c>
      <c r="C355" s="5" t="s">
        <v>45</v>
      </c>
      <c r="D355" s="6">
        <v>16</v>
      </c>
      <c r="E355" s="168">
        <v>0</v>
      </c>
      <c r="F355" s="290"/>
      <c r="G355" s="168">
        <f t="shared" si="89"/>
        <v>0</v>
      </c>
      <c r="H355" s="275">
        <f t="shared" si="90"/>
        <v>16</v>
      </c>
      <c r="I355" s="6">
        <v>14.39</v>
      </c>
      <c r="J355" s="6">
        <f t="shared" si="91"/>
        <v>230.24</v>
      </c>
      <c r="K355" s="173">
        <f t="shared" si="85"/>
        <v>0</v>
      </c>
      <c r="L355" s="174">
        <f t="shared" si="86"/>
        <v>0</v>
      </c>
      <c r="M355" s="173">
        <f t="shared" si="87"/>
        <v>0</v>
      </c>
      <c r="N355" s="173">
        <f t="shared" si="88"/>
        <v>230.24</v>
      </c>
      <c r="O355" s="175">
        <f t="shared" si="83"/>
        <v>0</v>
      </c>
      <c r="P355" s="167">
        <f t="shared" si="84"/>
        <v>0</v>
      </c>
    </row>
    <row r="356" spans="1:16" ht="39.6" x14ac:dyDescent="0.3">
      <c r="A356" s="7" t="s">
        <v>436</v>
      </c>
      <c r="B356" s="8" t="s">
        <v>104</v>
      </c>
      <c r="C356" s="5" t="s">
        <v>24</v>
      </c>
      <c r="D356" s="6">
        <v>16</v>
      </c>
      <c r="E356" s="168">
        <v>0</v>
      </c>
      <c r="F356" s="290"/>
      <c r="G356" s="168">
        <f t="shared" si="89"/>
        <v>0</v>
      </c>
      <c r="H356" s="275">
        <f t="shared" si="90"/>
        <v>16</v>
      </c>
      <c r="I356" s="6">
        <v>20.11</v>
      </c>
      <c r="J356" s="6">
        <f t="shared" si="91"/>
        <v>321.76</v>
      </c>
      <c r="K356" s="173">
        <f t="shared" si="85"/>
        <v>0</v>
      </c>
      <c r="L356" s="174">
        <f t="shared" si="86"/>
        <v>0</v>
      </c>
      <c r="M356" s="173">
        <f t="shared" si="87"/>
        <v>0</v>
      </c>
      <c r="N356" s="173">
        <f t="shared" si="88"/>
        <v>321.76</v>
      </c>
      <c r="O356" s="175">
        <f t="shared" si="83"/>
        <v>0</v>
      </c>
      <c r="P356" s="167">
        <f t="shared" si="84"/>
        <v>0</v>
      </c>
    </row>
    <row r="357" spans="1:16" x14ac:dyDescent="0.3">
      <c r="A357" s="3" t="s">
        <v>437</v>
      </c>
      <c r="B357" s="4" t="s">
        <v>106</v>
      </c>
      <c r="C357" s="5"/>
      <c r="D357" s="6"/>
      <c r="E357" s="168"/>
      <c r="F357" s="290"/>
      <c r="G357" s="168"/>
      <c r="H357" s="275"/>
      <c r="I357" s="6"/>
      <c r="J357" s="170">
        <f>+SUM(J358:J360)</f>
        <v>492.39760000000001</v>
      </c>
      <c r="K357" s="170">
        <f>+SUM(K358:K360)</f>
        <v>0</v>
      </c>
      <c r="L357" s="171">
        <f>+SUM(L358:L360)</f>
        <v>0</v>
      </c>
      <c r="M357" s="170">
        <f>+SUM(M358:M360)</f>
        <v>0</v>
      </c>
      <c r="N357" s="170">
        <f>+SUM(N358:N360)+0.01</f>
        <v>492.40000000000003</v>
      </c>
      <c r="O357" s="172">
        <f t="shared" si="83"/>
        <v>-4.8741098657156812E-6</v>
      </c>
      <c r="P357" s="167">
        <f t="shared" si="84"/>
        <v>2.4000000000228283E-3</v>
      </c>
    </row>
    <row r="358" spans="1:16" x14ac:dyDescent="0.3">
      <c r="A358" s="7" t="s">
        <v>438</v>
      </c>
      <c r="B358" s="8" t="s">
        <v>108</v>
      </c>
      <c r="C358" s="5" t="s">
        <v>109</v>
      </c>
      <c r="D358" s="6">
        <v>2.7</v>
      </c>
      <c r="E358" s="168">
        <v>0</v>
      </c>
      <c r="F358" s="290"/>
      <c r="G358" s="168">
        <f t="shared" si="89"/>
        <v>0</v>
      </c>
      <c r="H358" s="275">
        <f t="shared" si="90"/>
        <v>2.7</v>
      </c>
      <c r="I358" s="6">
        <v>30.62</v>
      </c>
      <c r="J358" s="6">
        <f t="shared" si="91"/>
        <v>82.674000000000007</v>
      </c>
      <c r="K358" s="173">
        <f t="shared" si="85"/>
        <v>0</v>
      </c>
      <c r="L358" s="174">
        <f t="shared" si="86"/>
        <v>0</v>
      </c>
      <c r="M358" s="173">
        <f t="shared" si="87"/>
        <v>0</v>
      </c>
      <c r="N358" s="173">
        <f t="shared" si="88"/>
        <v>82.67</v>
      </c>
      <c r="O358" s="175">
        <f t="shared" si="83"/>
        <v>4.8382804751279096E-5</v>
      </c>
      <c r="P358" s="167">
        <f t="shared" si="84"/>
        <v>-4.0000000000048885E-3</v>
      </c>
    </row>
    <row r="359" spans="1:16" x14ac:dyDescent="0.3">
      <c r="A359" s="7" t="s">
        <v>439</v>
      </c>
      <c r="B359" s="8" t="s">
        <v>117</v>
      </c>
      <c r="C359" s="5" t="s">
        <v>24</v>
      </c>
      <c r="D359" s="6">
        <v>0.34</v>
      </c>
      <c r="E359" s="168">
        <v>0</v>
      </c>
      <c r="F359" s="290"/>
      <c r="G359" s="168">
        <f t="shared" si="89"/>
        <v>0</v>
      </c>
      <c r="H359" s="275">
        <f t="shared" si="90"/>
        <v>0.34</v>
      </c>
      <c r="I359" s="6">
        <v>1081.54</v>
      </c>
      <c r="J359" s="6">
        <f t="shared" si="91"/>
        <v>367.72360000000003</v>
      </c>
      <c r="K359" s="173">
        <f t="shared" si="85"/>
        <v>0</v>
      </c>
      <c r="L359" s="174">
        <f t="shared" si="86"/>
        <v>0</v>
      </c>
      <c r="M359" s="173">
        <f t="shared" si="87"/>
        <v>0</v>
      </c>
      <c r="N359" s="173">
        <f t="shared" si="88"/>
        <v>367.72</v>
      </c>
      <c r="O359" s="175">
        <f t="shared" si="83"/>
        <v>9.7899618083374662E-6</v>
      </c>
      <c r="P359" s="167">
        <f t="shared" si="84"/>
        <v>-3.6000000000058208E-3</v>
      </c>
    </row>
    <row r="360" spans="1:16" x14ac:dyDescent="0.3">
      <c r="A360" s="7" t="s">
        <v>440</v>
      </c>
      <c r="B360" s="8" t="s">
        <v>115</v>
      </c>
      <c r="C360" s="5" t="s">
        <v>24</v>
      </c>
      <c r="D360" s="6">
        <v>0.25</v>
      </c>
      <c r="E360" s="168">
        <v>0</v>
      </c>
      <c r="F360" s="290"/>
      <c r="G360" s="168">
        <f t="shared" si="89"/>
        <v>0</v>
      </c>
      <c r="H360" s="275">
        <f t="shared" si="90"/>
        <v>0.25</v>
      </c>
      <c r="I360" s="6">
        <v>168</v>
      </c>
      <c r="J360" s="6">
        <f t="shared" si="91"/>
        <v>42</v>
      </c>
      <c r="K360" s="173">
        <f t="shared" si="85"/>
        <v>0</v>
      </c>
      <c r="L360" s="174">
        <f t="shared" si="86"/>
        <v>0</v>
      </c>
      <c r="M360" s="173">
        <f t="shared" si="87"/>
        <v>0</v>
      </c>
      <c r="N360" s="173">
        <f t="shared" si="88"/>
        <v>42</v>
      </c>
      <c r="O360" s="175">
        <f t="shared" si="83"/>
        <v>0</v>
      </c>
      <c r="P360" s="167">
        <f t="shared" si="84"/>
        <v>0</v>
      </c>
    </row>
    <row r="361" spans="1:16" ht="26.4" x14ac:dyDescent="0.3">
      <c r="A361" s="3">
        <v>11</v>
      </c>
      <c r="B361" s="4" t="s">
        <v>441</v>
      </c>
      <c r="C361" s="5"/>
      <c r="D361" s="6"/>
      <c r="E361" s="168"/>
      <c r="F361" s="290"/>
      <c r="G361" s="168"/>
      <c r="H361" s="275"/>
      <c r="I361" s="6"/>
      <c r="J361" s="170">
        <f>+J362+J367+J382+J389+J393+J397</f>
        <v>20870.366600000001</v>
      </c>
      <c r="K361" s="170">
        <f>+K362+K367+K382+K389+K393+K397</f>
        <v>3971.08</v>
      </c>
      <c r="L361" s="171">
        <f>+L362+L367+L382+L389+L393+L397</f>
        <v>8599.1999999999989</v>
      </c>
      <c r="M361" s="170">
        <f>+M362+M367+M382+M389+M393+M397</f>
        <v>12570.3</v>
      </c>
      <c r="N361" s="170">
        <f>+N362+N367+N382+N389+N393+N397</f>
        <v>8300.07</v>
      </c>
      <c r="O361" s="172">
        <f t="shared" si="83"/>
        <v>0.60230358387667238</v>
      </c>
      <c r="P361" s="167">
        <f t="shared" si="84"/>
        <v>-12570.296600000001</v>
      </c>
    </row>
    <row r="362" spans="1:16" x14ac:dyDescent="0.3">
      <c r="A362" s="3" t="s">
        <v>442</v>
      </c>
      <c r="B362" s="4" t="s">
        <v>42</v>
      </c>
      <c r="C362" s="5"/>
      <c r="D362" s="6"/>
      <c r="E362" s="168"/>
      <c r="F362" s="290"/>
      <c r="G362" s="168"/>
      <c r="H362" s="275"/>
      <c r="I362" s="6"/>
      <c r="J362" s="170">
        <f>+SUM(J363:J366)</f>
        <v>755.41849999999999</v>
      </c>
      <c r="K362" s="170">
        <f>+SUM(K363:K366)</f>
        <v>78.150000000000006</v>
      </c>
      <c r="L362" s="171">
        <f>+SUM(L363:L366)</f>
        <v>404.73</v>
      </c>
      <c r="M362" s="170">
        <f>+SUM(M363:M366)</f>
        <v>482.87</v>
      </c>
      <c r="N362" s="170">
        <f>+SUM(N363:N366)</f>
        <v>272.54000000000002</v>
      </c>
      <c r="O362" s="172">
        <f t="shared" si="83"/>
        <v>0.63921984965949341</v>
      </c>
      <c r="P362" s="167">
        <f t="shared" si="84"/>
        <v>-482.87849999999997</v>
      </c>
    </row>
    <row r="363" spans="1:16" x14ac:dyDescent="0.3">
      <c r="A363" s="7" t="s">
        <v>443</v>
      </c>
      <c r="B363" s="8" t="s">
        <v>47</v>
      </c>
      <c r="C363" s="5" t="s">
        <v>24</v>
      </c>
      <c r="D363" s="6">
        <v>7.48</v>
      </c>
      <c r="E363" s="168">
        <v>5.61</v>
      </c>
      <c r="F363" s="292">
        <v>1.87</v>
      </c>
      <c r="G363" s="168">
        <f t="shared" si="89"/>
        <v>7.48</v>
      </c>
      <c r="H363" s="275">
        <f t="shared" si="90"/>
        <v>0</v>
      </c>
      <c r="I363" s="6">
        <v>2.67</v>
      </c>
      <c r="J363" s="6">
        <f t="shared" si="91"/>
        <v>19.971600000000002</v>
      </c>
      <c r="K363" s="173">
        <f t="shared" si="85"/>
        <v>14.98</v>
      </c>
      <c r="L363" s="174">
        <f t="shared" si="86"/>
        <v>4.99</v>
      </c>
      <c r="M363" s="173">
        <f t="shared" si="87"/>
        <v>19.97</v>
      </c>
      <c r="N363" s="173">
        <f t="shared" si="88"/>
        <v>0</v>
      </c>
      <c r="O363" s="175">
        <f t="shared" si="83"/>
        <v>1</v>
      </c>
      <c r="P363" s="167">
        <f t="shared" si="84"/>
        <v>-19.971600000000002</v>
      </c>
    </row>
    <row r="364" spans="1:16" x14ac:dyDescent="0.3">
      <c r="A364" s="7" t="s">
        <v>444</v>
      </c>
      <c r="B364" s="8" t="s">
        <v>409</v>
      </c>
      <c r="C364" s="5" t="s">
        <v>54</v>
      </c>
      <c r="D364" s="6">
        <v>1.37</v>
      </c>
      <c r="E364" s="168">
        <v>0</v>
      </c>
      <c r="F364" s="292">
        <v>1.37</v>
      </c>
      <c r="G364" s="168">
        <f t="shared" si="89"/>
        <v>1.37</v>
      </c>
      <c r="H364" s="275">
        <f t="shared" si="90"/>
        <v>0</v>
      </c>
      <c r="I364" s="6">
        <v>276.41000000000003</v>
      </c>
      <c r="J364" s="6">
        <f t="shared" si="91"/>
        <v>378.68170000000009</v>
      </c>
      <c r="K364" s="173">
        <f t="shared" si="85"/>
        <v>0</v>
      </c>
      <c r="L364" s="174">
        <f t="shared" si="86"/>
        <v>378.68</v>
      </c>
      <c r="M364" s="173">
        <f t="shared" si="87"/>
        <v>378.68</v>
      </c>
      <c r="N364" s="173">
        <f t="shared" si="88"/>
        <v>0</v>
      </c>
      <c r="O364" s="175">
        <f t="shared" si="83"/>
        <v>1</v>
      </c>
      <c r="P364" s="167">
        <f t="shared" si="84"/>
        <v>-378.68170000000009</v>
      </c>
    </row>
    <row r="365" spans="1:16" ht="26.4" x14ac:dyDescent="0.3">
      <c r="A365" s="7" t="s">
        <v>445</v>
      </c>
      <c r="B365" s="8" t="s">
        <v>44</v>
      </c>
      <c r="C365" s="5" t="s">
        <v>45</v>
      </c>
      <c r="D365" s="6">
        <v>4.84</v>
      </c>
      <c r="E365" s="168">
        <v>0</v>
      </c>
      <c r="F365" s="290"/>
      <c r="G365" s="168">
        <f t="shared" si="89"/>
        <v>0</v>
      </c>
      <c r="H365" s="275">
        <f t="shared" si="90"/>
        <v>4.84</v>
      </c>
      <c r="I365" s="6">
        <v>56.31</v>
      </c>
      <c r="J365" s="6">
        <f t="shared" si="91"/>
        <v>272.54039999999998</v>
      </c>
      <c r="K365" s="173">
        <f t="shared" si="85"/>
        <v>0</v>
      </c>
      <c r="L365" s="174">
        <f t="shared" si="86"/>
        <v>0</v>
      </c>
      <c r="M365" s="173">
        <f t="shared" si="87"/>
        <v>0</v>
      </c>
      <c r="N365" s="173">
        <f t="shared" si="88"/>
        <v>272.54000000000002</v>
      </c>
      <c r="O365" s="175">
        <f t="shared" si="83"/>
        <v>1.4676723155693239E-6</v>
      </c>
      <c r="P365" s="167">
        <f t="shared" si="84"/>
        <v>-3.999999999564352E-4</v>
      </c>
    </row>
    <row r="366" spans="1:16" ht="26.4" x14ac:dyDescent="0.3">
      <c r="A366" s="7" t="s">
        <v>446</v>
      </c>
      <c r="B366" s="8" t="s">
        <v>49</v>
      </c>
      <c r="C366" s="5" t="s">
        <v>24</v>
      </c>
      <c r="D366" s="6">
        <v>7.48</v>
      </c>
      <c r="E366" s="168">
        <v>5.61</v>
      </c>
      <c r="F366" s="292">
        <v>1.87</v>
      </c>
      <c r="G366" s="168">
        <f t="shared" si="89"/>
        <v>7.48</v>
      </c>
      <c r="H366" s="275">
        <f t="shared" si="90"/>
        <v>0</v>
      </c>
      <c r="I366" s="6">
        <v>11.26</v>
      </c>
      <c r="J366" s="6">
        <f t="shared" si="91"/>
        <v>84.224800000000002</v>
      </c>
      <c r="K366" s="173">
        <f t="shared" si="85"/>
        <v>63.17</v>
      </c>
      <c r="L366" s="174">
        <f t="shared" si="86"/>
        <v>21.06</v>
      </c>
      <c r="M366" s="173">
        <f t="shared" si="87"/>
        <v>84.22</v>
      </c>
      <c r="N366" s="173">
        <f t="shared" si="88"/>
        <v>0</v>
      </c>
      <c r="O366" s="175">
        <f t="shared" si="83"/>
        <v>1</v>
      </c>
      <c r="P366" s="167">
        <f t="shared" si="84"/>
        <v>-84.224800000000002</v>
      </c>
    </row>
    <row r="367" spans="1:16" x14ac:dyDescent="0.3">
      <c r="A367" s="3" t="s">
        <v>447</v>
      </c>
      <c r="B367" s="4" t="s">
        <v>123</v>
      </c>
      <c r="C367" s="5"/>
      <c r="D367" s="6"/>
      <c r="E367" s="168"/>
      <c r="F367" s="290"/>
      <c r="G367" s="168"/>
      <c r="H367" s="275"/>
      <c r="I367" s="6"/>
      <c r="J367" s="170">
        <f>+SUM(J368:J381)</f>
        <v>13247.476900000001</v>
      </c>
      <c r="K367" s="170">
        <f>+SUM(K368:K381)</f>
        <v>3892.93</v>
      </c>
      <c r="L367" s="171">
        <f>+SUM(L368:L381)</f>
        <v>6755.73</v>
      </c>
      <c r="M367" s="170">
        <f>+SUM(M368:M381)</f>
        <v>10648.689999999999</v>
      </c>
      <c r="N367" s="170">
        <f>+SUM(N368:N381)-0.01</f>
        <v>2598.79</v>
      </c>
      <c r="O367" s="172">
        <f t="shared" si="83"/>
        <v>0.80382754998425399</v>
      </c>
      <c r="P367" s="167">
        <f t="shared" si="84"/>
        <v>-10648.686900000001</v>
      </c>
    </row>
    <row r="368" spans="1:16" ht="26.4" x14ac:dyDescent="0.3">
      <c r="A368" s="7" t="s">
        <v>448</v>
      </c>
      <c r="B368" s="8" t="s">
        <v>125</v>
      </c>
      <c r="C368" s="5" t="s">
        <v>54</v>
      </c>
      <c r="D368" s="6">
        <v>7.37</v>
      </c>
      <c r="E368" s="168">
        <v>1.0449999999999999</v>
      </c>
      <c r="F368" s="292">
        <v>6.3250000000000002</v>
      </c>
      <c r="G368" s="168">
        <f t="shared" si="89"/>
        <v>7.37</v>
      </c>
      <c r="H368" s="275">
        <f t="shared" si="90"/>
        <v>0</v>
      </c>
      <c r="I368" s="6">
        <v>75.03</v>
      </c>
      <c r="J368" s="6">
        <f t="shared" si="91"/>
        <v>552.97109999999998</v>
      </c>
      <c r="K368" s="173">
        <f t="shared" si="85"/>
        <v>78.41</v>
      </c>
      <c r="L368" s="174">
        <f t="shared" si="86"/>
        <v>474.56</v>
      </c>
      <c r="M368" s="173">
        <f t="shared" si="87"/>
        <v>552.97</v>
      </c>
      <c r="N368" s="173">
        <f t="shared" si="88"/>
        <v>0</v>
      </c>
      <c r="O368" s="175">
        <f t="shared" si="83"/>
        <v>1</v>
      </c>
      <c r="P368" s="167">
        <f t="shared" si="84"/>
        <v>-552.97109999999998</v>
      </c>
    </row>
    <row r="369" spans="1:16" x14ac:dyDescent="0.3">
      <c r="A369" s="7" t="s">
        <v>449</v>
      </c>
      <c r="B369" s="8" t="s">
        <v>56</v>
      </c>
      <c r="C369" s="5" t="s">
        <v>54</v>
      </c>
      <c r="D369" s="6">
        <v>9.58</v>
      </c>
      <c r="E369" s="168">
        <v>1.3585</v>
      </c>
      <c r="F369" s="292">
        <v>8.2215000000000007</v>
      </c>
      <c r="G369" s="168">
        <f t="shared" si="89"/>
        <v>9.58</v>
      </c>
      <c r="H369" s="275">
        <f t="shared" si="90"/>
        <v>0</v>
      </c>
      <c r="I369" s="6">
        <v>11.25</v>
      </c>
      <c r="J369" s="6">
        <f t="shared" si="91"/>
        <v>107.77500000000001</v>
      </c>
      <c r="K369" s="173">
        <f t="shared" si="85"/>
        <v>15.28</v>
      </c>
      <c r="L369" s="174">
        <f t="shared" si="86"/>
        <v>92.49</v>
      </c>
      <c r="M369" s="173">
        <f t="shared" si="87"/>
        <v>107.78</v>
      </c>
      <c r="N369" s="173">
        <f t="shared" si="88"/>
        <v>0</v>
      </c>
      <c r="O369" s="175">
        <f t="shared" si="83"/>
        <v>1</v>
      </c>
      <c r="P369" s="167">
        <f t="shared" si="84"/>
        <v>-107.77500000000001</v>
      </c>
    </row>
    <row r="370" spans="1:16" ht="26.4" x14ac:dyDescent="0.3">
      <c r="A370" s="7" t="s">
        <v>450</v>
      </c>
      <c r="B370" s="8" t="s">
        <v>58</v>
      </c>
      <c r="C370" s="5" t="s">
        <v>59</v>
      </c>
      <c r="D370" s="6">
        <v>215.57</v>
      </c>
      <c r="E370" s="168">
        <v>30.56625</v>
      </c>
      <c r="F370" s="292">
        <v>185.00375</v>
      </c>
      <c r="G370" s="168">
        <f t="shared" si="89"/>
        <v>215.57</v>
      </c>
      <c r="H370" s="275">
        <f t="shared" si="90"/>
        <v>0</v>
      </c>
      <c r="I370" s="6">
        <v>1.68</v>
      </c>
      <c r="J370" s="6">
        <f t="shared" si="91"/>
        <v>362.1576</v>
      </c>
      <c r="K370" s="173">
        <f t="shared" si="85"/>
        <v>51.35</v>
      </c>
      <c r="L370" s="174">
        <f t="shared" si="86"/>
        <v>310.81</v>
      </c>
      <c r="M370" s="173">
        <f t="shared" si="87"/>
        <v>362.16</v>
      </c>
      <c r="N370" s="173">
        <f t="shared" si="88"/>
        <v>0</v>
      </c>
      <c r="O370" s="175">
        <f t="shared" si="83"/>
        <v>1</v>
      </c>
      <c r="P370" s="167">
        <f t="shared" si="84"/>
        <v>-362.1576</v>
      </c>
    </row>
    <row r="371" spans="1:16" ht="26.4" x14ac:dyDescent="0.3">
      <c r="A371" s="7" t="s">
        <v>451</v>
      </c>
      <c r="B371" s="8" t="s">
        <v>63</v>
      </c>
      <c r="C371" s="5" t="s">
        <v>24</v>
      </c>
      <c r="D371" s="6">
        <v>2.09</v>
      </c>
      <c r="E371" s="168">
        <v>2.09</v>
      </c>
      <c r="F371" s="290"/>
      <c r="G371" s="168">
        <f t="shared" si="89"/>
        <v>2.09</v>
      </c>
      <c r="H371" s="275">
        <f t="shared" si="90"/>
        <v>0</v>
      </c>
      <c r="I371" s="6">
        <v>35.090000000000003</v>
      </c>
      <c r="J371" s="6">
        <f t="shared" si="91"/>
        <v>73.338099999999997</v>
      </c>
      <c r="K371" s="173">
        <f t="shared" si="85"/>
        <v>73.34</v>
      </c>
      <c r="L371" s="174">
        <f t="shared" si="86"/>
        <v>0</v>
      </c>
      <c r="M371" s="173">
        <f t="shared" si="87"/>
        <v>73.34</v>
      </c>
      <c r="N371" s="173">
        <f t="shared" si="88"/>
        <v>0</v>
      </c>
      <c r="O371" s="175">
        <f t="shared" si="83"/>
        <v>1</v>
      </c>
      <c r="P371" s="167">
        <f t="shared" si="84"/>
        <v>-73.338099999999997</v>
      </c>
    </row>
    <row r="372" spans="1:16" x14ac:dyDescent="0.3">
      <c r="A372" s="7" t="s">
        <v>452</v>
      </c>
      <c r="B372" s="8" t="s">
        <v>61</v>
      </c>
      <c r="C372" s="5" t="s">
        <v>24</v>
      </c>
      <c r="D372" s="6">
        <v>2.09</v>
      </c>
      <c r="E372" s="168">
        <v>2.09</v>
      </c>
      <c r="F372" s="290"/>
      <c r="G372" s="168">
        <f t="shared" si="89"/>
        <v>2.09</v>
      </c>
      <c r="H372" s="275">
        <f t="shared" si="90"/>
        <v>0</v>
      </c>
      <c r="I372" s="6">
        <v>28.14</v>
      </c>
      <c r="J372" s="6">
        <f t="shared" si="91"/>
        <v>58.812599999999996</v>
      </c>
      <c r="K372" s="173">
        <f t="shared" si="85"/>
        <v>58.81</v>
      </c>
      <c r="L372" s="174">
        <f t="shared" si="86"/>
        <v>0</v>
      </c>
      <c r="M372" s="173">
        <f t="shared" si="87"/>
        <v>58.81</v>
      </c>
      <c r="N372" s="173">
        <f t="shared" si="88"/>
        <v>0</v>
      </c>
      <c r="O372" s="175">
        <f t="shared" si="83"/>
        <v>1</v>
      </c>
      <c r="P372" s="167">
        <f t="shared" si="84"/>
        <v>-58.812599999999996</v>
      </c>
    </row>
    <row r="373" spans="1:16" x14ac:dyDescent="0.3">
      <c r="A373" s="7" t="s">
        <v>453</v>
      </c>
      <c r="B373" s="8" t="s">
        <v>67</v>
      </c>
      <c r="C373" s="5" t="s">
        <v>24</v>
      </c>
      <c r="D373" s="6">
        <v>23.19</v>
      </c>
      <c r="E373" s="168">
        <v>8.4160000000000004</v>
      </c>
      <c r="F373" s="291">
        <f>+MEM_CAL_MED_02!K953</f>
        <v>12.254799999999999</v>
      </c>
      <c r="G373" s="168">
        <f t="shared" si="89"/>
        <v>20.6708</v>
      </c>
      <c r="H373" s="275">
        <f t="shared" si="90"/>
        <v>2.5192000000000014</v>
      </c>
      <c r="I373" s="6">
        <v>272.88</v>
      </c>
      <c r="J373" s="6">
        <f t="shared" si="91"/>
        <v>6328.0871999999999</v>
      </c>
      <c r="K373" s="173">
        <f t="shared" si="85"/>
        <v>2296.56</v>
      </c>
      <c r="L373" s="174">
        <f t="shared" si="86"/>
        <v>3344.09</v>
      </c>
      <c r="M373" s="173">
        <f t="shared" si="87"/>
        <v>5640.65</v>
      </c>
      <c r="N373" s="173">
        <f t="shared" si="88"/>
        <v>687.44</v>
      </c>
      <c r="O373" s="175">
        <f t="shared" si="83"/>
        <v>0.89136685727086695</v>
      </c>
      <c r="P373" s="167">
        <f t="shared" si="84"/>
        <v>-5640.6471999999994</v>
      </c>
    </row>
    <row r="374" spans="1:16" ht="26.4" x14ac:dyDescent="0.3">
      <c r="A374" s="7" t="s">
        <v>454</v>
      </c>
      <c r="B374" s="8" t="s">
        <v>72</v>
      </c>
      <c r="C374" s="5" t="s">
        <v>70</v>
      </c>
      <c r="D374" s="6">
        <v>39.700000000000003</v>
      </c>
      <c r="E374" s="168">
        <v>7.4292400000000001</v>
      </c>
      <c r="F374" s="291">
        <v>32.270000000000003</v>
      </c>
      <c r="G374" s="168">
        <f t="shared" si="89"/>
        <v>39.699240000000003</v>
      </c>
      <c r="H374" s="275">
        <f t="shared" si="90"/>
        <v>7.5999999999964984E-4</v>
      </c>
      <c r="I374" s="6">
        <v>16.2</v>
      </c>
      <c r="J374" s="6">
        <f t="shared" si="91"/>
        <v>643.14</v>
      </c>
      <c r="K374" s="173">
        <f t="shared" si="85"/>
        <v>120.35</v>
      </c>
      <c r="L374" s="174">
        <f t="shared" si="86"/>
        <v>522.77</v>
      </c>
      <c r="M374" s="173">
        <f t="shared" si="87"/>
        <v>643.13</v>
      </c>
      <c r="N374" s="173">
        <f t="shared" si="88"/>
        <v>0.01</v>
      </c>
      <c r="O374" s="175">
        <f t="shared" si="83"/>
        <v>0.99998445128587865</v>
      </c>
      <c r="P374" s="167">
        <f t="shared" si="84"/>
        <v>-643.13</v>
      </c>
    </row>
    <row r="375" spans="1:16" ht="26.4" x14ac:dyDescent="0.3">
      <c r="A375" s="7" t="s">
        <v>455</v>
      </c>
      <c r="B375" s="8" t="s">
        <v>69</v>
      </c>
      <c r="C375" s="5" t="s">
        <v>70</v>
      </c>
      <c r="D375" s="6">
        <v>94.6</v>
      </c>
      <c r="E375" s="168">
        <v>40.54587448680352</v>
      </c>
      <c r="F375" s="291">
        <f>+MEM_CAL_MED_02!K984</f>
        <v>45.338119648093851</v>
      </c>
      <c r="G375" s="168">
        <f t="shared" si="89"/>
        <v>85.883994134897364</v>
      </c>
      <c r="H375" s="275">
        <f t="shared" si="90"/>
        <v>8.7160058651026304</v>
      </c>
      <c r="I375" s="6">
        <v>17.16</v>
      </c>
      <c r="J375" s="6">
        <f t="shared" si="91"/>
        <v>1623.336</v>
      </c>
      <c r="K375" s="173">
        <f t="shared" si="85"/>
        <v>695.77</v>
      </c>
      <c r="L375" s="174">
        <f t="shared" si="86"/>
        <v>778</v>
      </c>
      <c r="M375" s="173">
        <f t="shared" si="87"/>
        <v>1473.77</v>
      </c>
      <c r="N375" s="173">
        <f t="shared" si="88"/>
        <v>149.57</v>
      </c>
      <c r="O375" s="175">
        <f t="shared" si="83"/>
        <v>0.90786257435306061</v>
      </c>
      <c r="P375" s="167">
        <f t="shared" si="84"/>
        <v>-1473.7660000000001</v>
      </c>
    </row>
    <row r="376" spans="1:16" ht="26.4" x14ac:dyDescent="0.3">
      <c r="A376" s="7" t="s">
        <v>456</v>
      </c>
      <c r="B376" s="8" t="s">
        <v>77</v>
      </c>
      <c r="C376" s="5" t="s">
        <v>54</v>
      </c>
      <c r="D376" s="6">
        <v>2.11</v>
      </c>
      <c r="E376" s="168">
        <v>0.76400000000000001</v>
      </c>
      <c r="F376" s="291">
        <f>+MEM_CAL_MED_02!K992</f>
        <v>1.3131999999999999</v>
      </c>
      <c r="G376" s="168">
        <f t="shared" si="89"/>
        <v>2.0771999999999999</v>
      </c>
      <c r="H376" s="275">
        <f t="shared" si="90"/>
        <v>3.279999999999994E-2</v>
      </c>
      <c r="I376" s="6">
        <v>628.20000000000005</v>
      </c>
      <c r="J376" s="6">
        <f t="shared" si="91"/>
        <v>1325.502</v>
      </c>
      <c r="K376" s="173">
        <f t="shared" si="85"/>
        <v>479.94</v>
      </c>
      <c r="L376" s="174">
        <f t="shared" si="86"/>
        <v>824.95</v>
      </c>
      <c r="M376" s="173">
        <f t="shared" si="87"/>
        <v>1304.9000000000001</v>
      </c>
      <c r="N376" s="173">
        <f t="shared" si="88"/>
        <v>20.6</v>
      </c>
      <c r="O376" s="175">
        <f t="shared" si="83"/>
        <v>0.98445871828182829</v>
      </c>
      <c r="P376" s="167">
        <f t="shared" si="84"/>
        <v>-1304.902</v>
      </c>
    </row>
    <row r="377" spans="1:16" ht="26.4" x14ac:dyDescent="0.3">
      <c r="A377" s="7" t="s">
        <v>457</v>
      </c>
      <c r="B377" s="8" t="s">
        <v>74</v>
      </c>
      <c r="C377" s="5" t="s">
        <v>75</v>
      </c>
      <c r="D377" s="6">
        <v>6</v>
      </c>
      <c r="E377" s="168">
        <v>0</v>
      </c>
      <c r="F377" s="291">
        <v>6</v>
      </c>
      <c r="G377" s="168">
        <f t="shared" si="89"/>
        <v>6</v>
      </c>
      <c r="H377" s="275">
        <f t="shared" si="90"/>
        <v>0</v>
      </c>
      <c r="I377" s="6">
        <v>68.010000000000005</v>
      </c>
      <c r="J377" s="6">
        <f t="shared" si="91"/>
        <v>408.06000000000006</v>
      </c>
      <c r="K377" s="173">
        <f t="shared" si="85"/>
        <v>0</v>
      </c>
      <c r="L377" s="174">
        <f t="shared" si="86"/>
        <v>408.06</v>
      </c>
      <c r="M377" s="173">
        <f t="shared" si="87"/>
        <v>408.06</v>
      </c>
      <c r="N377" s="173">
        <f t="shared" si="88"/>
        <v>0</v>
      </c>
      <c r="O377" s="175">
        <f t="shared" si="83"/>
        <v>1</v>
      </c>
      <c r="P377" s="167">
        <f t="shared" si="84"/>
        <v>-408.06000000000006</v>
      </c>
    </row>
    <row r="378" spans="1:16" ht="42" customHeight="1" x14ac:dyDescent="0.3">
      <c r="A378" s="7" t="s">
        <v>458</v>
      </c>
      <c r="B378" s="8" t="s">
        <v>65</v>
      </c>
      <c r="C378" s="5" t="s">
        <v>24</v>
      </c>
      <c r="D378" s="6">
        <v>6.12</v>
      </c>
      <c r="E378" s="168">
        <v>0</v>
      </c>
      <c r="F378" s="290"/>
      <c r="G378" s="168">
        <f t="shared" si="89"/>
        <v>0</v>
      </c>
      <c r="H378" s="275">
        <f t="shared" si="90"/>
        <v>6.12</v>
      </c>
      <c r="I378" s="6">
        <v>116.19</v>
      </c>
      <c r="J378" s="6">
        <f t="shared" si="91"/>
        <v>711.08280000000002</v>
      </c>
      <c r="K378" s="173">
        <f t="shared" si="85"/>
        <v>0</v>
      </c>
      <c r="L378" s="174">
        <f t="shared" si="86"/>
        <v>0</v>
      </c>
      <c r="M378" s="173">
        <f t="shared" si="87"/>
        <v>0</v>
      </c>
      <c r="N378" s="173">
        <f t="shared" si="88"/>
        <v>711.08</v>
      </c>
      <c r="O378" s="175">
        <f t="shared" si="83"/>
        <v>3.9376567679827446E-6</v>
      </c>
      <c r="P378" s="167">
        <f t="shared" si="84"/>
        <v>-2.7999999999792635E-3</v>
      </c>
    </row>
    <row r="379" spans="1:16" ht="26.4" x14ac:dyDescent="0.3">
      <c r="A379" s="7" t="s">
        <v>459</v>
      </c>
      <c r="B379" s="8" t="s">
        <v>83</v>
      </c>
      <c r="C379" s="5" t="s">
        <v>24</v>
      </c>
      <c r="D379" s="6">
        <v>4.8</v>
      </c>
      <c r="E379" s="168">
        <v>0</v>
      </c>
      <c r="F379" s="290"/>
      <c r="G379" s="168">
        <f t="shared" si="89"/>
        <v>0</v>
      </c>
      <c r="H379" s="275">
        <f t="shared" si="90"/>
        <v>4.8</v>
      </c>
      <c r="I379" s="6">
        <v>29.02</v>
      </c>
      <c r="J379" s="6">
        <f t="shared" si="91"/>
        <v>139.29599999999999</v>
      </c>
      <c r="K379" s="173">
        <f t="shared" si="85"/>
        <v>0</v>
      </c>
      <c r="L379" s="174">
        <f t="shared" si="86"/>
        <v>0</v>
      </c>
      <c r="M379" s="173">
        <f t="shared" si="87"/>
        <v>0</v>
      </c>
      <c r="N379" s="173">
        <f t="shared" si="88"/>
        <v>139.30000000000001</v>
      </c>
      <c r="O379" s="175">
        <f t="shared" si="83"/>
        <v>-2.8715828164660451E-5</v>
      </c>
      <c r="P379" s="167">
        <f t="shared" si="84"/>
        <v>4.0000000000190994E-3</v>
      </c>
    </row>
    <row r="380" spans="1:16" ht="26.4" x14ac:dyDescent="0.3">
      <c r="A380" s="7" t="s">
        <v>460</v>
      </c>
      <c r="B380" s="8" t="s">
        <v>79</v>
      </c>
      <c r="C380" s="5" t="s">
        <v>54</v>
      </c>
      <c r="D380" s="6">
        <v>6.05</v>
      </c>
      <c r="E380" s="168">
        <v>0.90149999999999997</v>
      </c>
      <c r="F380" s="290"/>
      <c r="G380" s="168">
        <f t="shared" si="89"/>
        <v>0.90149999999999997</v>
      </c>
      <c r="H380" s="275">
        <f t="shared" si="90"/>
        <v>5.1485000000000003</v>
      </c>
      <c r="I380" s="6">
        <v>25.65</v>
      </c>
      <c r="J380" s="6">
        <f t="shared" si="91"/>
        <v>155.18249999999998</v>
      </c>
      <c r="K380" s="173">
        <f t="shared" si="85"/>
        <v>23.12</v>
      </c>
      <c r="L380" s="174">
        <f t="shared" si="86"/>
        <v>0</v>
      </c>
      <c r="M380" s="173">
        <f t="shared" si="87"/>
        <v>23.12</v>
      </c>
      <c r="N380" s="173">
        <f t="shared" si="88"/>
        <v>132.06</v>
      </c>
      <c r="O380" s="175">
        <f t="shared" si="83"/>
        <v>0.14900198153786659</v>
      </c>
      <c r="P380" s="167">
        <f t="shared" si="84"/>
        <v>-23.122499999999974</v>
      </c>
    </row>
    <row r="381" spans="1:16" ht="26.4" x14ac:dyDescent="0.3">
      <c r="A381" s="7" t="s">
        <v>461</v>
      </c>
      <c r="B381" s="8" t="s">
        <v>81</v>
      </c>
      <c r="C381" s="5" t="s">
        <v>24</v>
      </c>
      <c r="D381" s="6">
        <v>4.8</v>
      </c>
      <c r="E381" s="168">
        <v>0</v>
      </c>
      <c r="F381" s="290"/>
      <c r="G381" s="168">
        <f t="shared" si="89"/>
        <v>0</v>
      </c>
      <c r="H381" s="275">
        <f t="shared" si="90"/>
        <v>4.8</v>
      </c>
      <c r="I381" s="6">
        <v>158.07</v>
      </c>
      <c r="J381" s="6">
        <f t="shared" si="91"/>
        <v>758.73599999999999</v>
      </c>
      <c r="K381" s="173">
        <f t="shared" si="85"/>
        <v>0</v>
      </c>
      <c r="L381" s="174">
        <f t="shared" si="86"/>
        <v>0</v>
      </c>
      <c r="M381" s="173">
        <f t="shared" si="87"/>
        <v>0</v>
      </c>
      <c r="N381" s="173">
        <f t="shared" si="88"/>
        <v>758.74</v>
      </c>
      <c r="O381" s="175">
        <f t="shared" si="83"/>
        <v>-5.271925940020239E-6</v>
      </c>
      <c r="P381" s="167">
        <f t="shared" si="84"/>
        <v>4.0000000000190994E-3</v>
      </c>
    </row>
    <row r="382" spans="1:16" x14ac:dyDescent="0.3">
      <c r="A382" s="3" t="s">
        <v>462</v>
      </c>
      <c r="B382" s="4" t="s">
        <v>85</v>
      </c>
      <c r="C382" s="5"/>
      <c r="D382" s="6"/>
      <c r="E382" s="168"/>
      <c r="F382" s="290"/>
      <c r="G382" s="168"/>
      <c r="H382" s="275"/>
      <c r="I382" s="6"/>
      <c r="J382" s="170">
        <f>+SUM(J383:J388)</f>
        <v>1430.5156000000002</v>
      </c>
      <c r="K382" s="170">
        <f>+SUM(K383:K388)</f>
        <v>0</v>
      </c>
      <c r="L382" s="171">
        <f>+SUM(L383:L388)</f>
        <v>0</v>
      </c>
      <c r="M382" s="170">
        <f>+SUM(M383:M388)</f>
        <v>0</v>
      </c>
      <c r="N382" s="170">
        <f>+SUM(N383:N388)+0.01</f>
        <v>1430.52</v>
      </c>
      <c r="O382" s="172">
        <f t="shared" si="83"/>
        <v>-3.0758140630027242E-6</v>
      </c>
      <c r="P382" s="167">
        <f t="shared" si="84"/>
        <v>4.3999999998050043E-3</v>
      </c>
    </row>
    <row r="383" spans="1:16" x14ac:dyDescent="0.3">
      <c r="A383" s="7" t="s">
        <v>463</v>
      </c>
      <c r="B383" s="8" t="s">
        <v>89</v>
      </c>
      <c r="C383" s="5" t="s">
        <v>24</v>
      </c>
      <c r="D383" s="6">
        <v>7.48</v>
      </c>
      <c r="E383" s="168">
        <v>0</v>
      </c>
      <c r="F383" s="290"/>
      <c r="G383" s="168">
        <f t="shared" si="89"/>
        <v>0</v>
      </c>
      <c r="H383" s="275">
        <f t="shared" si="90"/>
        <v>7.48</v>
      </c>
      <c r="I383" s="6">
        <v>3.75</v>
      </c>
      <c r="J383" s="6">
        <f t="shared" si="91"/>
        <v>28.05</v>
      </c>
      <c r="K383" s="173">
        <f t="shared" si="85"/>
        <v>0</v>
      </c>
      <c r="L383" s="174">
        <f t="shared" si="86"/>
        <v>0</v>
      </c>
      <c r="M383" s="173">
        <f t="shared" si="87"/>
        <v>0</v>
      </c>
      <c r="N383" s="173">
        <f t="shared" si="88"/>
        <v>28.05</v>
      </c>
      <c r="O383" s="175">
        <f t="shared" si="83"/>
        <v>0</v>
      </c>
      <c r="P383" s="167">
        <f t="shared" si="84"/>
        <v>0</v>
      </c>
    </row>
    <row r="384" spans="1:16" x14ac:dyDescent="0.3">
      <c r="A384" s="7" t="s">
        <v>464</v>
      </c>
      <c r="B384" s="8" t="s">
        <v>87</v>
      </c>
      <c r="C384" s="5" t="s">
        <v>24</v>
      </c>
      <c r="D384" s="6">
        <v>7.48</v>
      </c>
      <c r="E384" s="168">
        <v>0</v>
      </c>
      <c r="F384" s="290"/>
      <c r="G384" s="168">
        <f t="shared" si="89"/>
        <v>0</v>
      </c>
      <c r="H384" s="275">
        <f t="shared" si="90"/>
        <v>7.48</v>
      </c>
      <c r="I384" s="6">
        <v>5.61</v>
      </c>
      <c r="J384" s="6">
        <f t="shared" si="91"/>
        <v>41.962800000000001</v>
      </c>
      <c r="K384" s="173">
        <f t="shared" si="85"/>
        <v>0</v>
      </c>
      <c r="L384" s="174">
        <f t="shared" si="86"/>
        <v>0</v>
      </c>
      <c r="M384" s="173">
        <f t="shared" si="87"/>
        <v>0</v>
      </c>
      <c r="N384" s="173">
        <f t="shared" si="88"/>
        <v>41.96</v>
      </c>
      <c r="O384" s="175">
        <f t="shared" si="83"/>
        <v>6.6725766631359207E-5</v>
      </c>
      <c r="P384" s="167">
        <f t="shared" si="84"/>
        <v>-2.8000000000005798E-3</v>
      </c>
    </row>
    <row r="385" spans="1:16" ht="39.6" x14ac:dyDescent="0.3">
      <c r="A385" s="7" t="s">
        <v>465</v>
      </c>
      <c r="B385" s="8" t="s">
        <v>146</v>
      </c>
      <c r="C385" s="5" t="s">
        <v>75</v>
      </c>
      <c r="D385" s="6">
        <v>1</v>
      </c>
      <c r="E385" s="168">
        <v>0</v>
      </c>
      <c r="F385" s="290"/>
      <c r="G385" s="168">
        <f t="shared" si="89"/>
        <v>0</v>
      </c>
      <c r="H385" s="275">
        <f t="shared" si="90"/>
        <v>1</v>
      </c>
      <c r="I385" s="6">
        <v>518.47</v>
      </c>
      <c r="J385" s="6">
        <f t="shared" si="91"/>
        <v>518.47</v>
      </c>
      <c r="K385" s="173">
        <f t="shared" si="85"/>
        <v>0</v>
      </c>
      <c r="L385" s="174">
        <f t="shared" si="86"/>
        <v>0</v>
      </c>
      <c r="M385" s="173">
        <f t="shared" si="87"/>
        <v>0</v>
      </c>
      <c r="N385" s="173">
        <f t="shared" si="88"/>
        <v>518.47</v>
      </c>
      <c r="O385" s="175">
        <f t="shared" si="83"/>
        <v>0</v>
      </c>
      <c r="P385" s="167">
        <f t="shared" si="84"/>
        <v>0</v>
      </c>
    </row>
    <row r="386" spans="1:16" ht="39.6" x14ac:dyDescent="0.3">
      <c r="A386" s="7" t="s">
        <v>466</v>
      </c>
      <c r="B386" s="8" t="s">
        <v>186</v>
      </c>
      <c r="C386" s="5" t="s">
        <v>24</v>
      </c>
      <c r="D386" s="6">
        <v>1.28</v>
      </c>
      <c r="E386" s="168">
        <v>0</v>
      </c>
      <c r="F386" s="290"/>
      <c r="G386" s="168">
        <f t="shared" si="89"/>
        <v>0</v>
      </c>
      <c r="H386" s="275">
        <f t="shared" si="90"/>
        <v>1.28</v>
      </c>
      <c r="I386" s="6">
        <v>130.58000000000001</v>
      </c>
      <c r="J386" s="6">
        <f t="shared" si="91"/>
        <v>167.14240000000001</v>
      </c>
      <c r="K386" s="173">
        <f t="shared" si="85"/>
        <v>0</v>
      </c>
      <c r="L386" s="174">
        <f t="shared" si="86"/>
        <v>0</v>
      </c>
      <c r="M386" s="173">
        <f t="shared" si="87"/>
        <v>0</v>
      </c>
      <c r="N386" s="173">
        <f t="shared" si="88"/>
        <v>167.14</v>
      </c>
      <c r="O386" s="175">
        <f t="shared" si="83"/>
        <v>1.4359013631670692E-5</v>
      </c>
      <c r="P386" s="167">
        <f t="shared" si="84"/>
        <v>-2.4000000000228283E-3</v>
      </c>
    </row>
    <row r="387" spans="1:16" ht="26.4" x14ac:dyDescent="0.3">
      <c r="A387" s="7" t="s">
        <v>467</v>
      </c>
      <c r="B387" s="8" t="s">
        <v>83</v>
      </c>
      <c r="C387" s="5" t="s">
        <v>24</v>
      </c>
      <c r="D387" s="6">
        <v>1.28</v>
      </c>
      <c r="E387" s="168">
        <v>0</v>
      </c>
      <c r="F387" s="290"/>
      <c r="G387" s="168">
        <f t="shared" si="89"/>
        <v>0</v>
      </c>
      <c r="H387" s="275">
        <f t="shared" si="90"/>
        <v>1.28</v>
      </c>
      <c r="I387" s="6">
        <v>29.02</v>
      </c>
      <c r="J387" s="6">
        <f t="shared" si="91"/>
        <v>37.145600000000002</v>
      </c>
      <c r="K387" s="173">
        <f t="shared" si="85"/>
        <v>0</v>
      </c>
      <c r="L387" s="174">
        <f t="shared" si="86"/>
        <v>0</v>
      </c>
      <c r="M387" s="173">
        <f t="shared" si="87"/>
        <v>0</v>
      </c>
      <c r="N387" s="173">
        <f t="shared" si="88"/>
        <v>37.15</v>
      </c>
      <c r="O387" s="175">
        <f t="shared" si="83"/>
        <v>-1.1845279117839169E-4</v>
      </c>
      <c r="P387" s="167">
        <f t="shared" si="84"/>
        <v>4.3999999999968509E-3</v>
      </c>
    </row>
    <row r="388" spans="1:16" ht="26.4" x14ac:dyDescent="0.3">
      <c r="A388" s="7" t="s">
        <v>468</v>
      </c>
      <c r="B388" s="8" t="s">
        <v>91</v>
      </c>
      <c r="C388" s="5" t="s">
        <v>24</v>
      </c>
      <c r="D388" s="6">
        <v>7.48</v>
      </c>
      <c r="E388" s="168">
        <v>0</v>
      </c>
      <c r="F388" s="290"/>
      <c r="G388" s="168">
        <f t="shared" si="89"/>
        <v>0</v>
      </c>
      <c r="H388" s="275">
        <f t="shared" si="90"/>
        <v>7.48</v>
      </c>
      <c r="I388" s="6">
        <v>85.26</v>
      </c>
      <c r="J388" s="6">
        <f t="shared" si="91"/>
        <v>637.74480000000005</v>
      </c>
      <c r="K388" s="173">
        <f t="shared" si="85"/>
        <v>0</v>
      </c>
      <c r="L388" s="174">
        <f t="shared" si="86"/>
        <v>0</v>
      </c>
      <c r="M388" s="173">
        <f t="shared" si="87"/>
        <v>0</v>
      </c>
      <c r="N388" s="173">
        <f t="shared" si="88"/>
        <v>637.74</v>
      </c>
      <c r="O388" s="175">
        <f t="shared" si="83"/>
        <v>7.5265215805364605E-6</v>
      </c>
      <c r="P388" s="167">
        <f t="shared" si="84"/>
        <v>-4.8000000000456566E-3</v>
      </c>
    </row>
    <row r="389" spans="1:16" x14ac:dyDescent="0.3">
      <c r="A389" s="3" t="s">
        <v>469</v>
      </c>
      <c r="B389" s="4" t="s">
        <v>96</v>
      </c>
      <c r="C389" s="5"/>
      <c r="D389" s="6"/>
      <c r="E389" s="168">
        <v>0</v>
      </c>
      <c r="F389" s="290"/>
      <c r="G389" s="168">
        <f t="shared" si="89"/>
        <v>0</v>
      </c>
      <c r="H389" s="275">
        <f t="shared" si="90"/>
        <v>0</v>
      </c>
      <c r="I389" s="6"/>
      <c r="J389" s="170">
        <f>+SUM(J390:J392)</f>
        <v>578.62799999999993</v>
      </c>
      <c r="K389" s="170">
        <f>+SUM(K390:K392)</f>
        <v>0</v>
      </c>
      <c r="L389" s="171">
        <f>+SUM(L390:L392)</f>
        <v>0</v>
      </c>
      <c r="M389" s="170">
        <f>+SUM(M390:M392)</f>
        <v>0</v>
      </c>
      <c r="N389" s="170">
        <f>+SUM(N390:N392)</f>
        <v>578.63</v>
      </c>
      <c r="O389" s="172">
        <f t="shared" si="83"/>
        <v>-3.4564521593782871E-6</v>
      </c>
      <c r="P389" s="167">
        <f t="shared" si="84"/>
        <v>2.0000000000663931E-3</v>
      </c>
    </row>
    <row r="390" spans="1:16" ht="26.4" x14ac:dyDescent="0.3">
      <c r="A390" s="7" t="s">
        <v>470</v>
      </c>
      <c r="B390" s="8" t="s">
        <v>98</v>
      </c>
      <c r="C390" s="5" t="s">
        <v>24</v>
      </c>
      <c r="D390" s="6">
        <v>1.4</v>
      </c>
      <c r="E390" s="168">
        <v>0</v>
      </c>
      <c r="F390" s="290"/>
      <c r="G390" s="168">
        <f t="shared" si="89"/>
        <v>0</v>
      </c>
      <c r="H390" s="275">
        <f t="shared" si="90"/>
        <v>1.4</v>
      </c>
      <c r="I390" s="6">
        <v>19.02</v>
      </c>
      <c r="J390" s="6">
        <f t="shared" si="91"/>
        <v>26.627999999999997</v>
      </c>
      <c r="K390" s="173">
        <f t="shared" si="85"/>
        <v>0</v>
      </c>
      <c r="L390" s="174">
        <f t="shared" si="86"/>
        <v>0</v>
      </c>
      <c r="M390" s="173">
        <f t="shared" si="87"/>
        <v>0</v>
      </c>
      <c r="N390" s="173">
        <f t="shared" si="88"/>
        <v>26.63</v>
      </c>
      <c r="O390" s="175">
        <f t="shared" si="83"/>
        <v>-7.5108907916510148E-5</v>
      </c>
      <c r="P390" s="167">
        <f t="shared" si="84"/>
        <v>2.0000000000024443E-3</v>
      </c>
    </row>
    <row r="391" spans="1:16" x14ac:dyDescent="0.3">
      <c r="A391" s="7" t="s">
        <v>471</v>
      </c>
      <c r="B391" s="8" t="s">
        <v>102</v>
      </c>
      <c r="C391" s="5" t="s">
        <v>45</v>
      </c>
      <c r="D391" s="6">
        <v>16</v>
      </c>
      <c r="E391" s="168">
        <v>0</v>
      </c>
      <c r="F391" s="290"/>
      <c r="G391" s="168">
        <f t="shared" si="89"/>
        <v>0</v>
      </c>
      <c r="H391" s="275">
        <f t="shared" si="90"/>
        <v>16</v>
      </c>
      <c r="I391" s="6">
        <v>14.39</v>
      </c>
      <c r="J391" s="6">
        <f t="shared" si="91"/>
        <v>230.24</v>
      </c>
      <c r="K391" s="173">
        <f t="shared" si="85"/>
        <v>0</v>
      </c>
      <c r="L391" s="174">
        <f t="shared" si="86"/>
        <v>0</v>
      </c>
      <c r="M391" s="173">
        <f t="shared" si="87"/>
        <v>0</v>
      </c>
      <c r="N391" s="173">
        <f t="shared" si="88"/>
        <v>230.24</v>
      </c>
      <c r="O391" s="175">
        <f t="shared" ref="O391:O454" si="93">1-(N391/J391)</f>
        <v>0</v>
      </c>
      <c r="P391" s="167">
        <f t="shared" ref="P391:P454" si="94">+N391-J391</f>
        <v>0</v>
      </c>
    </row>
    <row r="392" spans="1:16" ht="39.6" x14ac:dyDescent="0.3">
      <c r="A392" s="7" t="s">
        <v>472</v>
      </c>
      <c r="B392" s="8" t="s">
        <v>104</v>
      </c>
      <c r="C392" s="5" t="s">
        <v>24</v>
      </c>
      <c r="D392" s="6">
        <v>16</v>
      </c>
      <c r="E392" s="168">
        <v>0</v>
      </c>
      <c r="F392" s="290"/>
      <c r="G392" s="168">
        <f t="shared" si="89"/>
        <v>0</v>
      </c>
      <c r="H392" s="275">
        <f t="shared" si="90"/>
        <v>16</v>
      </c>
      <c r="I392" s="6">
        <v>20.11</v>
      </c>
      <c r="J392" s="6">
        <f t="shared" si="91"/>
        <v>321.76</v>
      </c>
      <c r="K392" s="173">
        <f t="shared" ref="K392:K455" si="95">ROUND(E392*I392,2)</f>
        <v>0</v>
      </c>
      <c r="L392" s="174">
        <f t="shared" ref="L392:L455" si="96">ROUND(F392*I392,2)</f>
        <v>0</v>
      </c>
      <c r="M392" s="173">
        <f t="shared" ref="M392:M455" si="97">ROUND(G392*I392,2)</f>
        <v>0</v>
      </c>
      <c r="N392" s="173">
        <f t="shared" ref="N392:N455" si="98">ROUND(H392*I392,2)</f>
        <v>321.76</v>
      </c>
      <c r="O392" s="175">
        <f t="shared" si="93"/>
        <v>0</v>
      </c>
      <c r="P392" s="167">
        <f t="shared" si="94"/>
        <v>0</v>
      </c>
    </row>
    <row r="393" spans="1:16" x14ac:dyDescent="0.3">
      <c r="A393" s="3" t="s">
        <v>473</v>
      </c>
      <c r="B393" s="4" t="s">
        <v>106</v>
      </c>
      <c r="C393" s="5"/>
      <c r="D393" s="6"/>
      <c r="E393" s="168"/>
      <c r="F393" s="290"/>
      <c r="G393" s="168"/>
      <c r="H393" s="275"/>
      <c r="I393" s="6"/>
      <c r="J393" s="170">
        <f>+SUM(J394:J396)</f>
        <v>492.39760000000001</v>
      </c>
      <c r="K393" s="170">
        <f>+SUM(K394:K396)</f>
        <v>0</v>
      </c>
      <c r="L393" s="171">
        <f>+SUM(L394:L396)</f>
        <v>0</v>
      </c>
      <c r="M393" s="170">
        <f>+SUM(M394:M396)</f>
        <v>0</v>
      </c>
      <c r="N393" s="170">
        <f>+SUM(N394:N396)+0.01</f>
        <v>492.40000000000003</v>
      </c>
      <c r="O393" s="172">
        <f t="shared" si="93"/>
        <v>-4.8741098657156812E-6</v>
      </c>
      <c r="P393" s="167">
        <f t="shared" si="94"/>
        <v>2.4000000000228283E-3</v>
      </c>
    </row>
    <row r="394" spans="1:16" x14ac:dyDescent="0.3">
      <c r="A394" s="7" t="s">
        <v>474</v>
      </c>
      <c r="B394" s="8" t="s">
        <v>108</v>
      </c>
      <c r="C394" s="5" t="s">
        <v>109</v>
      </c>
      <c r="D394" s="6">
        <v>2.7</v>
      </c>
      <c r="E394" s="168">
        <v>0</v>
      </c>
      <c r="F394" s="290"/>
      <c r="G394" s="168">
        <f t="shared" ref="G394:G456" si="99">E394+F394</f>
        <v>0</v>
      </c>
      <c r="H394" s="275">
        <f t="shared" ref="H394:H456" si="100">D394-G394</f>
        <v>2.7</v>
      </c>
      <c r="I394" s="6">
        <v>30.62</v>
      </c>
      <c r="J394" s="6">
        <f t="shared" ref="J394:J456" si="101">+I394*D394</f>
        <v>82.674000000000007</v>
      </c>
      <c r="K394" s="173">
        <f t="shared" si="95"/>
        <v>0</v>
      </c>
      <c r="L394" s="174">
        <f t="shared" si="96"/>
        <v>0</v>
      </c>
      <c r="M394" s="173">
        <f t="shared" si="97"/>
        <v>0</v>
      </c>
      <c r="N394" s="173">
        <f t="shared" si="98"/>
        <v>82.67</v>
      </c>
      <c r="O394" s="175">
        <f t="shared" si="93"/>
        <v>4.8382804751279096E-5</v>
      </c>
      <c r="P394" s="167">
        <f t="shared" si="94"/>
        <v>-4.0000000000048885E-3</v>
      </c>
    </row>
    <row r="395" spans="1:16" x14ac:dyDescent="0.3">
      <c r="A395" s="7" t="s">
        <v>475</v>
      </c>
      <c r="B395" s="8" t="s">
        <v>117</v>
      </c>
      <c r="C395" s="5" t="s">
        <v>24</v>
      </c>
      <c r="D395" s="6">
        <v>0.34</v>
      </c>
      <c r="E395" s="168">
        <v>0</v>
      </c>
      <c r="F395" s="290"/>
      <c r="G395" s="168">
        <f t="shared" si="99"/>
        <v>0</v>
      </c>
      <c r="H395" s="275">
        <f t="shared" si="100"/>
        <v>0.34</v>
      </c>
      <c r="I395" s="6">
        <v>1081.54</v>
      </c>
      <c r="J395" s="6">
        <f t="shared" si="101"/>
        <v>367.72360000000003</v>
      </c>
      <c r="K395" s="173">
        <f t="shared" si="95"/>
        <v>0</v>
      </c>
      <c r="L395" s="174">
        <f t="shared" si="96"/>
        <v>0</v>
      </c>
      <c r="M395" s="173">
        <f t="shared" si="97"/>
        <v>0</v>
      </c>
      <c r="N395" s="173">
        <f t="shared" si="98"/>
        <v>367.72</v>
      </c>
      <c r="O395" s="175">
        <f t="shared" si="93"/>
        <v>9.7899618083374662E-6</v>
      </c>
      <c r="P395" s="167">
        <f t="shared" si="94"/>
        <v>-3.6000000000058208E-3</v>
      </c>
    </row>
    <row r="396" spans="1:16" x14ac:dyDescent="0.3">
      <c r="A396" s="7" t="s">
        <v>476</v>
      </c>
      <c r="B396" s="8" t="s">
        <v>115</v>
      </c>
      <c r="C396" s="5" t="s">
        <v>24</v>
      </c>
      <c r="D396" s="6">
        <v>0.25</v>
      </c>
      <c r="E396" s="168">
        <v>0</v>
      </c>
      <c r="F396" s="290"/>
      <c r="G396" s="168">
        <f t="shared" si="99"/>
        <v>0</v>
      </c>
      <c r="H396" s="275">
        <f t="shared" si="100"/>
        <v>0.25</v>
      </c>
      <c r="I396" s="6">
        <v>168</v>
      </c>
      <c r="J396" s="6">
        <f t="shared" si="101"/>
        <v>42</v>
      </c>
      <c r="K396" s="173">
        <f t="shared" si="95"/>
        <v>0</v>
      </c>
      <c r="L396" s="174">
        <f t="shared" si="96"/>
        <v>0</v>
      </c>
      <c r="M396" s="173">
        <f t="shared" si="97"/>
        <v>0</v>
      </c>
      <c r="N396" s="173">
        <f t="shared" si="98"/>
        <v>42</v>
      </c>
      <c r="O396" s="175">
        <f t="shared" si="93"/>
        <v>0</v>
      </c>
      <c r="P396" s="167">
        <f t="shared" si="94"/>
        <v>0</v>
      </c>
    </row>
    <row r="397" spans="1:16" x14ac:dyDescent="0.3">
      <c r="A397" s="3" t="s">
        <v>477</v>
      </c>
      <c r="B397" s="4" t="s">
        <v>231</v>
      </c>
      <c r="C397" s="5"/>
      <c r="D397" s="6"/>
      <c r="E397" s="168"/>
      <c r="F397" s="290"/>
      <c r="G397" s="168"/>
      <c r="H397" s="275"/>
      <c r="I397" s="6"/>
      <c r="J397" s="170">
        <f>+SUM(J398:J405)</f>
        <v>4365.93</v>
      </c>
      <c r="K397" s="170">
        <f>+SUM(K398:K405)</f>
        <v>0</v>
      </c>
      <c r="L397" s="171">
        <f>+SUM(L398:L405)</f>
        <v>1438.74</v>
      </c>
      <c r="M397" s="170">
        <f>+SUM(M398:M405)</f>
        <v>1438.74</v>
      </c>
      <c r="N397" s="170">
        <f>+SUM(N398:N405)</f>
        <v>2927.19</v>
      </c>
      <c r="O397" s="172">
        <f t="shared" si="93"/>
        <v>0.32953803656952818</v>
      </c>
      <c r="P397" s="167">
        <f t="shared" si="94"/>
        <v>-1438.7400000000002</v>
      </c>
    </row>
    <row r="398" spans="1:16" ht="52.8" x14ac:dyDescent="0.3">
      <c r="A398" s="7" t="s">
        <v>478</v>
      </c>
      <c r="B398" s="8" t="s">
        <v>233</v>
      </c>
      <c r="C398" s="5" t="s">
        <v>75</v>
      </c>
      <c r="D398" s="6">
        <v>1</v>
      </c>
      <c r="E398" s="168">
        <v>0</v>
      </c>
      <c r="F398" s="291">
        <v>1</v>
      </c>
      <c r="G398" s="168">
        <f t="shared" si="99"/>
        <v>1</v>
      </c>
      <c r="H398" s="275">
        <f t="shared" si="100"/>
        <v>0</v>
      </c>
      <c r="I398" s="6">
        <v>1438.74</v>
      </c>
      <c r="J398" s="6">
        <f t="shared" si="101"/>
        <v>1438.74</v>
      </c>
      <c r="K398" s="173">
        <f t="shared" si="95"/>
        <v>0</v>
      </c>
      <c r="L398" s="174">
        <f t="shared" si="96"/>
        <v>1438.74</v>
      </c>
      <c r="M398" s="173">
        <f t="shared" si="97"/>
        <v>1438.74</v>
      </c>
      <c r="N398" s="173">
        <f t="shared" si="98"/>
        <v>0</v>
      </c>
      <c r="O398" s="175">
        <f t="shared" si="93"/>
        <v>1</v>
      </c>
      <c r="P398" s="167">
        <f t="shared" si="94"/>
        <v>-1438.74</v>
      </c>
    </row>
    <row r="399" spans="1:16" x14ac:dyDescent="0.3">
      <c r="A399" s="7" t="s">
        <v>479</v>
      </c>
      <c r="B399" s="8" t="s">
        <v>235</v>
      </c>
      <c r="C399" s="5" t="s">
        <v>75</v>
      </c>
      <c r="D399" s="6">
        <v>1</v>
      </c>
      <c r="E399" s="168">
        <v>0</v>
      </c>
      <c r="F399" s="290"/>
      <c r="G399" s="168">
        <f t="shared" si="99"/>
        <v>0</v>
      </c>
      <c r="H399" s="275">
        <f t="shared" si="100"/>
        <v>1</v>
      </c>
      <c r="I399" s="6">
        <v>303.69</v>
      </c>
      <c r="J399" s="6">
        <f t="shared" si="101"/>
        <v>303.69</v>
      </c>
      <c r="K399" s="173">
        <f t="shared" si="95"/>
        <v>0</v>
      </c>
      <c r="L399" s="174">
        <f t="shared" si="96"/>
        <v>0</v>
      </c>
      <c r="M399" s="173">
        <f t="shared" si="97"/>
        <v>0</v>
      </c>
      <c r="N399" s="173">
        <f t="shared" si="98"/>
        <v>303.69</v>
      </c>
      <c r="O399" s="175">
        <f t="shared" si="93"/>
        <v>0</v>
      </c>
      <c r="P399" s="167">
        <f t="shared" si="94"/>
        <v>0</v>
      </c>
    </row>
    <row r="400" spans="1:16" ht="26.4" x14ac:dyDescent="0.3">
      <c r="A400" s="7" t="s">
        <v>480</v>
      </c>
      <c r="B400" s="8" t="s">
        <v>239</v>
      </c>
      <c r="C400" s="5" t="s">
        <v>75</v>
      </c>
      <c r="D400" s="6">
        <v>1</v>
      </c>
      <c r="E400" s="168">
        <v>0</v>
      </c>
      <c r="F400" s="290"/>
      <c r="G400" s="168">
        <f t="shared" si="99"/>
        <v>0</v>
      </c>
      <c r="H400" s="275">
        <f t="shared" si="100"/>
        <v>1</v>
      </c>
      <c r="I400" s="6">
        <v>116.91</v>
      </c>
      <c r="J400" s="6">
        <f t="shared" si="101"/>
        <v>116.91</v>
      </c>
      <c r="K400" s="173">
        <f t="shared" si="95"/>
        <v>0</v>
      </c>
      <c r="L400" s="174">
        <f t="shared" si="96"/>
        <v>0</v>
      </c>
      <c r="M400" s="173">
        <f t="shared" si="97"/>
        <v>0</v>
      </c>
      <c r="N400" s="173">
        <f t="shared" si="98"/>
        <v>116.91</v>
      </c>
      <c r="O400" s="175">
        <f t="shared" si="93"/>
        <v>0</v>
      </c>
      <c r="P400" s="167">
        <f t="shared" si="94"/>
        <v>0</v>
      </c>
    </row>
    <row r="401" spans="1:16" x14ac:dyDescent="0.3">
      <c r="A401" s="7" t="s">
        <v>481</v>
      </c>
      <c r="B401" s="8" t="s">
        <v>237</v>
      </c>
      <c r="C401" s="5" t="s">
        <v>75</v>
      </c>
      <c r="D401" s="6">
        <v>1</v>
      </c>
      <c r="E401" s="168">
        <v>0</v>
      </c>
      <c r="F401" s="290"/>
      <c r="G401" s="168">
        <f t="shared" si="99"/>
        <v>0</v>
      </c>
      <c r="H401" s="275">
        <f t="shared" si="100"/>
        <v>1</v>
      </c>
      <c r="I401" s="6">
        <v>32.94</v>
      </c>
      <c r="J401" s="6">
        <f t="shared" si="101"/>
        <v>32.94</v>
      </c>
      <c r="K401" s="173">
        <f t="shared" si="95"/>
        <v>0</v>
      </c>
      <c r="L401" s="174">
        <f t="shared" si="96"/>
        <v>0</v>
      </c>
      <c r="M401" s="173">
        <f t="shared" si="97"/>
        <v>0</v>
      </c>
      <c r="N401" s="173">
        <f t="shared" si="98"/>
        <v>32.94</v>
      </c>
      <c r="O401" s="175">
        <f t="shared" si="93"/>
        <v>0</v>
      </c>
      <c r="P401" s="167">
        <f t="shared" si="94"/>
        <v>0</v>
      </c>
    </row>
    <row r="402" spans="1:16" x14ac:dyDescent="0.3">
      <c r="A402" s="7" t="s">
        <v>482</v>
      </c>
      <c r="B402" s="8" t="s">
        <v>241</v>
      </c>
      <c r="C402" s="5" t="s">
        <v>75</v>
      </c>
      <c r="D402" s="6">
        <v>1</v>
      </c>
      <c r="E402" s="168">
        <v>0</v>
      </c>
      <c r="F402" s="290"/>
      <c r="G402" s="168">
        <f t="shared" si="99"/>
        <v>0</v>
      </c>
      <c r="H402" s="275">
        <f t="shared" si="100"/>
        <v>1</v>
      </c>
      <c r="I402" s="6">
        <v>49.14</v>
      </c>
      <c r="J402" s="6">
        <f t="shared" si="101"/>
        <v>49.14</v>
      </c>
      <c r="K402" s="173">
        <f t="shared" si="95"/>
        <v>0</v>
      </c>
      <c r="L402" s="174">
        <f t="shared" si="96"/>
        <v>0</v>
      </c>
      <c r="M402" s="173">
        <f t="shared" si="97"/>
        <v>0</v>
      </c>
      <c r="N402" s="173">
        <f t="shared" si="98"/>
        <v>49.14</v>
      </c>
      <c r="O402" s="175">
        <f t="shared" si="93"/>
        <v>0</v>
      </c>
      <c r="P402" s="167">
        <f t="shared" si="94"/>
        <v>0</v>
      </c>
    </row>
    <row r="403" spans="1:16" ht="26.4" x14ac:dyDescent="0.3">
      <c r="A403" s="7" t="s">
        <v>483</v>
      </c>
      <c r="B403" s="8" t="s">
        <v>243</v>
      </c>
      <c r="C403" s="5" t="s">
        <v>75</v>
      </c>
      <c r="D403" s="6">
        <v>1</v>
      </c>
      <c r="E403" s="168">
        <v>0</v>
      </c>
      <c r="F403" s="290"/>
      <c r="G403" s="168">
        <f t="shared" si="99"/>
        <v>0</v>
      </c>
      <c r="H403" s="275">
        <f t="shared" si="100"/>
        <v>1</v>
      </c>
      <c r="I403" s="6">
        <v>7.07</v>
      </c>
      <c r="J403" s="6">
        <f t="shared" si="101"/>
        <v>7.07</v>
      </c>
      <c r="K403" s="173">
        <f t="shared" si="95"/>
        <v>0</v>
      </c>
      <c r="L403" s="174">
        <f t="shared" si="96"/>
        <v>0</v>
      </c>
      <c r="M403" s="173">
        <f t="shared" si="97"/>
        <v>0</v>
      </c>
      <c r="N403" s="173">
        <f t="shared" si="98"/>
        <v>7.07</v>
      </c>
      <c r="O403" s="175">
        <f t="shared" si="93"/>
        <v>0</v>
      </c>
      <c r="P403" s="167">
        <f t="shared" si="94"/>
        <v>0</v>
      </c>
    </row>
    <row r="404" spans="1:16" x14ac:dyDescent="0.3">
      <c r="A404" s="7" t="s">
        <v>484</v>
      </c>
      <c r="B404" s="8" t="s">
        <v>245</v>
      </c>
      <c r="C404" s="5" t="s">
        <v>109</v>
      </c>
      <c r="D404" s="6">
        <v>20</v>
      </c>
      <c r="E404" s="168">
        <v>0</v>
      </c>
      <c r="F404" s="290"/>
      <c r="G404" s="168">
        <f t="shared" si="99"/>
        <v>0</v>
      </c>
      <c r="H404" s="275">
        <f t="shared" si="100"/>
        <v>20</v>
      </c>
      <c r="I404" s="6">
        <v>19.11</v>
      </c>
      <c r="J404" s="6">
        <f t="shared" si="101"/>
        <v>382.2</v>
      </c>
      <c r="K404" s="173">
        <f t="shared" si="95"/>
        <v>0</v>
      </c>
      <c r="L404" s="174">
        <f t="shared" si="96"/>
        <v>0</v>
      </c>
      <c r="M404" s="173">
        <f t="shared" si="97"/>
        <v>0</v>
      </c>
      <c r="N404" s="173">
        <f t="shared" si="98"/>
        <v>382.2</v>
      </c>
      <c r="O404" s="175">
        <f t="shared" si="93"/>
        <v>0</v>
      </c>
      <c r="P404" s="167">
        <f t="shared" si="94"/>
        <v>0</v>
      </c>
    </row>
    <row r="405" spans="1:16" ht="26.4" x14ac:dyDescent="0.3">
      <c r="A405" s="7" t="s">
        <v>485</v>
      </c>
      <c r="B405" s="8" t="s">
        <v>247</v>
      </c>
      <c r="C405" s="5" t="s">
        <v>75</v>
      </c>
      <c r="D405" s="6">
        <v>1</v>
      </c>
      <c r="E405" s="168">
        <v>0</v>
      </c>
      <c r="F405" s="290"/>
      <c r="G405" s="168">
        <f t="shared" si="99"/>
        <v>0</v>
      </c>
      <c r="H405" s="275">
        <f t="shared" si="100"/>
        <v>1</v>
      </c>
      <c r="I405" s="6">
        <v>2035.24</v>
      </c>
      <c r="J405" s="6">
        <f t="shared" si="101"/>
        <v>2035.24</v>
      </c>
      <c r="K405" s="173">
        <f t="shared" si="95"/>
        <v>0</v>
      </c>
      <c r="L405" s="174">
        <f t="shared" si="96"/>
        <v>0</v>
      </c>
      <c r="M405" s="173">
        <f t="shared" si="97"/>
        <v>0</v>
      </c>
      <c r="N405" s="173">
        <f t="shared" si="98"/>
        <v>2035.24</v>
      </c>
      <c r="O405" s="175">
        <f t="shared" si="93"/>
        <v>0</v>
      </c>
      <c r="P405" s="167">
        <f t="shared" si="94"/>
        <v>0</v>
      </c>
    </row>
    <row r="406" spans="1:16" ht="26.4" x14ac:dyDescent="0.3">
      <c r="A406" s="3">
        <v>12</v>
      </c>
      <c r="B406" s="4" t="s">
        <v>486</v>
      </c>
      <c r="C406" s="5"/>
      <c r="D406" s="6"/>
      <c r="E406" s="168"/>
      <c r="F406" s="290"/>
      <c r="G406" s="168"/>
      <c r="H406" s="275"/>
      <c r="I406" s="6"/>
      <c r="J406" s="170">
        <f>+J407+J410+J425+J432+J437</f>
        <v>17513.2811</v>
      </c>
      <c r="K406" s="170">
        <f>+K407+K410+K425+K432+K437</f>
        <v>0</v>
      </c>
      <c r="L406" s="171">
        <f>+L407+L410+L425+L432+L437</f>
        <v>0</v>
      </c>
      <c r="M406" s="170">
        <f>+M407+M410+M425+M432+M437</f>
        <v>0</v>
      </c>
      <c r="N406" s="170">
        <f>+N407+N410+N425+N432+N437-0.01</f>
        <v>17513.280000000002</v>
      </c>
      <c r="O406" s="172">
        <f t="shared" si="93"/>
        <v>6.2809475398495351E-8</v>
      </c>
      <c r="P406" s="167">
        <f t="shared" si="94"/>
        <v>-1.0999999976775143E-3</v>
      </c>
    </row>
    <row r="407" spans="1:16" x14ac:dyDescent="0.3">
      <c r="A407" s="3" t="s">
        <v>487</v>
      </c>
      <c r="B407" s="4" t="s">
        <v>42</v>
      </c>
      <c r="C407" s="5"/>
      <c r="D407" s="6"/>
      <c r="E407" s="168"/>
      <c r="F407" s="290"/>
      <c r="G407" s="168"/>
      <c r="H407" s="275"/>
      <c r="I407" s="6"/>
      <c r="J407" s="170">
        <f>+SUM(J408:J409)</f>
        <v>104.19640000000001</v>
      </c>
      <c r="K407" s="170">
        <f>+SUM(K408:K409)</f>
        <v>0</v>
      </c>
      <c r="L407" s="171">
        <f>+SUM(L408:L409)</f>
        <v>0</v>
      </c>
      <c r="M407" s="170">
        <f>+SUM(M408:M409)</f>
        <v>0</v>
      </c>
      <c r="N407" s="170">
        <f>+SUM(N408:N409)+0.01</f>
        <v>104.2</v>
      </c>
      <c r="O407" s="172">
        <f t="shared" si="93"/>
        <v>-3.4550138008571096E-5</v>
      </c>
      <c r="P407" s="167">
        <f t="shared" si="94"/>
        <v>3.5999999999916099E-3</v>
      </c>
    </row>
    <row r="408" spans="1:16" x14ac:dyDescent="0.3">
      <c r="A408" s="7" t="s">
        <v>488</v>
      </c>
      <c r="B408" s="8" t="s">
        <v>47</v>
      </c>
      <c r="C408" s="5" t="s">
        <v>24</v>
      </c>
      <c r="D408" s="6">
        <v>7.48</v>
      </c>
      <c r="E408" s="168">
        <v>0</v>
      </c>
      <c r="F408" s="290"/>
      <c r="G408" s="168">
        <f t="shared" si="99"/>
        <v>0</v>
      </c>
      <c r="H408" s="275">
        <f t="shared" si="100"/>
        <v>7.48</v>
      </c>
      <c r="I408" s="6">
        <v>2.67</v>
      </c>
      <c r="J408" s="6">
        <f t="shared" si="101"/>
        <v>19.971600000000002</v>
      </c>
      <c r="K408" s="173">
        <f t="shared" si="95"/>
        <v>0</v>
      </c>
      <c r="L408" s="174">
        <f t="shared" si="96"/>
        <v>0</v>
      </c>
      <c r="M408" s="173">
        <f t="shared" si="97"/>
        <v>0</v>
      </c>
      <c r="N408" s="173">
        <f t="shared" si="98"/>
        <v>19.97</v>
      </c>
      <c r="O408" s="175">
        <f t="shared" si="93"/>
        <v>8.0113761541600326E-5</v>
      </c>
      <c r="P408" s="167">
        <f t="shared" si="94"/>
        <v>-1.6000000000033765E-3</v>
      </c>
    </row>
    <row r="409" spans="1:16" ht="26.4" x14ac:dyDescent="0.3">
      <c r="A409" s="7" t="s">
        <v>489</v>
      </c>
      <c r="B409" s="8" t="s">
        <v>49</v>
      </c>
      <c r="C409" s="5" t="s">
        <v>24</v>
      </c>
      <c r="D409" s="6">
        <v>7.48</v>
      </c>
      <c r="E409" s="168">
        <v>0</v>
      </c>
      <c r="F409" s="290"/>
      <c r="G409" s="168">
        <f t="shared" si="99"/>
        <v>0</v>
      </c>
      <c r="H409" s="275">
        <f t="shared" si="100"/>
        <v>7.48</v>
      </c>
      <c r="I409" s="6">
        <v>11.26</v>
      </c>
      <c r="J409" s="6">
        <f t="shared" si="101"/>
        <v>84.224800000000002</v>
      </c>
      <c r="K409" s="173">
        <f t="shared" si="95"/>
        <v>0</v>
      </c>
      <c r="L409" s="174">
        <f t="shared" si="96"/>
        <v>0</v>
      </c>
      <c r="M409" s="173">
        <f t="shared" si="97"/>
        <v>0</v>
      </c>
      <c r="N409" s="173">
        <f t="shared" si="98"/>
        <v>84.22</v>
      </c>
      <c r="O409" s="175">
        <f t="shared" si="93"/>
        <v>5.6990340137397233E-5</v>
      </c>
      <c r="P409" s="167">
        <f t="shared" si="94"/>
        <v>-4.8000000000030241E-3</v>
      </c>
    </row>
    <row r="410" spans="1:16" x14ac:dyDescent="0.3">
      <c r="A410" s="3" t="s">
        <v>490</v>
      </c>
      <c r="B410" s="4" t="s">
        <v>123</v>
      </c>
      <c r="C410" s="5"/>
      <c r="D410" s="6"/>
      <c r="E410" s="168"/>
      <c r="F410" s="290"/>
      <c r="G410" s="168"/>
      <c r="H410" s="275"/>
      <c r="I410" s="6"/>
      <c r="J410" s="170">
        <f>+SUM(J411:J424)</f>
        <v>11766.4503</v>
      </c>
      <c r="K410" s="170">
        <f>+SUM(K411:K424)</f>
        <v>0</v>
      </c>
      <c r="L410" s="171">
        <f>+SUM(L411:L424)</f>
        <v>0</v>
      </c>
      <c r="M410" s="170">
        <f>+SUM(M411:M424)</f>
        <v>0</v>
      </c>
      <c r="N410" s="170">
        <f>+SUM(N411:N424)-0.02</f>
        <v>11766.449999999997</v>
      </c>
      <c r="O410" s="172">
        <f t="shared" si="93"/>
        <v>2.5496219802079167E-8</v>
      </c>
      <c r="P410" s="167">
        <f t="shared" si="94"/>
        <v>-3.0000000333529897E-4</v>
      </c>
    </row>
    <row r="411" spans="1:16" ht="26.4" x14ac:dyDescent="0.3">
      <c r="A411" s="7" t="s">
        <v>491</v>
      </c>
      <c r="B411" s="8" t="s">
        <v>125</v>
      </c>
      <c r="C411" s="5" t="s">
        <v>54</v>
      </c>
      <c r="D411" s="6">
        <v>4.33</v>
      </c>
      <c r="E411" s="168">
        <v>0</v>
      </c>
      <c r="F411" s="290"/>
      <c r="G411" s="168">
        <f t="shared" si="99"/>
        <v>0</v>
      </c>
      <c r="H411" s="275">
        <f t="shared" si="100"/>
        <v>4.33</v>
      </c>
      <c r="I411" s="6">
        <v>75.03</v>
      </c>
      <c r="J411" s="6">
        <f t="shared" si="101"/>
        <v>324.87990000000002</v>
      </c>
      <c r="K411" s="173">
        <f t="shared" si="95"/>
        <v>0</v>
      </c>
      <c r="L411" s="174">
        <f t="shared" si="96"/>
        <v>0</v>
      </c>
      <c r="M411" s="173">
        <f t="shared" si="97"/>
        <v>0</v>
      </c>
      <c r="N411" s="173">
        <f t="shared" si="98"/>
        <v>324.88</v>
      </c>
      <c r="O411" s="175">
        <f t="shared" si="93"/>
        <v>-3.078060537564653E-7</v>
      </c>
      <c r="P411" s="167">
        <f t="shared" si="94"/>
        <v>9.9999999974897946E-5</v>
      </c>
    </row>
    <row r="412" spans="1:16" x14ac:dyDescent="0.3">
      <c r="A412" s="7" t="s">
        <v>492</v>
      </c>
      <c r="B412" s="8" t="s">
        <v>56</v>
      </c>
      <c r="C412" s="5" t="s">
        <v>54</v>
      </c>
      <c r="D412" s="6">
        <v>5.63</v>
      </c>
      <c r="E412" s="168">
        <v>0</v>
      </c>
      <c r="F412" s="290"/>
      <c r="G412" s="168">
        <f t="shared" si="99"/>
        <v>0</v>
      </c>
      <c r="H412" s="275">
        <f t="shared" si="100"/>
        <v>5.63</v>
      </c>
      <c r="I412" s="6">
        <v>11.25</v>
      </c>
      <c r="J412" s="6">
        <f t="shared" si="101"/>
        <v>63.337499999999999</v>
      </c>
      <c r="K412" s="173">
        <f t="shared" si="95"/>
        <v>0</v>
      </c>
      <c r="L412" s="174">
        <f t="shared" si="96"/>
        <v>0</v>
      </c>
      <c r="M412" s="173">
        <f t="shared" si="97"/>
        <v>0</v>
      </c>
      <c r="N412" s="173">
        <f t="shared" si="98"/>
        <v>63.34</v>
      </c>
      <c r="O412" s="175">
        <f t="shared" si="93"/>
        <v>-3.9471087428522011E-5</v>
      </c>
      <c r="P412" s="167">
        <f t="shared" si="94"/>
        <v>2.5000000000048317E-3</v>
      </c>
    </row>
    <row r="413" spans="1:16" ht="26.4" x14ac:dyDescent="0.3">
      <c r="A413" s="7" t="s">
        <v>493</v>
      </c>
      <c r="B413" s="8" t="s">
        <v>58</v>
      </c>
      <c r="C413" s="5" t="s">
        <v>59</v>
      </c>
      <c r="D413" s="6">
        <v>237.26</v>
      </c>
      <c r="E413" s="168">
        <v>0</v>
      </c>
      <c r="F413" s="290"/>
      <c r="G413" s="168">
        <f t="shared" si="99"/>
        <v>0</v>
      </c>
      <c r="H413" s="275">
        <f t="shared" si="100"/>
        <v>237.26</v>
      </c>
      <c r="I413" s="6">
        <v>1.68</v>
      </c>
      <c r="J413" s="6">
        <f t="shared" si="101"/>
        <v>398.59679999999997</v>
      </c>
      <c r="K413" s="173">
        <f t="shared" si="95"/>
        <v>0</v>
      </c>
      <c r="L413" s="174">
        <f t="shared" si="96"/>
        <v>0</v>
      </c>
      <c r="M413" s="173">
        <f t="shared" si="97"/>
        <v>0</v>
      </c>
      <c r="N413" s="173">
        <f t="shared" si="98"/>
        <v>398.6</v>
      </c>
      <c r="O413" s="175">
        <f t="shared" si="93"/>
        <v>-8.0281627952150103E-6</v>
      </c>
      <c r="P413" s="167">
        <f t="shared" si="94"/>
        <v>3.2000000000493856E-3</v>
      </c>
    </row>
    <row r="414" spans="1:16" x14ac:dyDescent="0.3">
      <c r="A414" s="7" t="s">
        <v>494</v>
      </c>
      <c r="B414" s="8" t="s">
        <v>61</v>
      </c>
      <c r="C414" s="5" t="s">
        <v>24</v>
      </c>
      <c r="D414" s="6">
        <v>0.87</v>
      </c>
      <c r="E414" s="168">
        <v>0</v>
      </c>
      <c r="F414" s="290"/>
      <c r="G414" s="168">
        <f t="shared" si="99"/>
        <v>0</v>
      </c>
      <c r="H414" s="275">
        <f t="shared" si="100"/>
        <v>0.87</v>
      </c>
      <c r="I414" s="6">
        <v>28.14</v>
      </c>
      <c r="J414" s="6">
        <f t="shared" si="101"/>
        <v>24.4818</v>
      </c>
      <c r="K414" s="173">
        <f t="shared" si="95"/>
        <v>0</v>
      </c>
      <c r="L414" s="174">
        <f t="shared" si="96"/>
        <v>0</v>
      </c>
      <c r="M414" s="173">
        <f t="shared" si="97"/>
        <v>0</v>
      </c>
      <c r="N414" s="173">
        <f t="shared" si="98"/>
        <v>24.48</v>
      </c>
      <c r="O414" s="175">
        <f t="shared" si="93"/>
        <v>7.3524005587799479E-5</v>
      </c>
      <c r="P414" s="167">
        <f t="shared" si="94"/>
        <v>-1.7999999999993577E-3</v>
      </c>
    </row>
    <row r="415" spans="1:16" ht="26.4" x14ac:dyDescent="0.3">
      <c r="A415" s="7" t="s">
        <v>495</v>
      </c>
      <c r="B415" s="8" t="s">
        <v>63</v>
      </c>
      <c r="C415" s="5" t="s">
        <v>24</v>
      </c>
      <c r="D415" s="6">
        <v>0.87</v>
      </c>
      <c r="E415" s="168">
        <v>0</v>
      </c>
      <c r="F415" s="290"/>
      <c r="G415" s="168">
        <f t="shared" si="99"/>
        <v>0</v>
      </c>
      <c r="H415" s="275">
        <f t="shared" si="100"/>
        <v>0.87</v>
      </c>
      <c r="I415" s="6">
        <v>35.090000000000003</v>
      </c>
      <c r="J415" s="6">
        <f t="shared" si="101"/>
        <v>30.528300000000002</v>
      </c>
      <c r="K415" s="173">
        <f t="shared" si="95"/>
        <v>0</v>
      </c>
      <c r="L415" s="174">
        <f t="shared" si="96"/>
        <v>0</v>
      </c>
      <c r="M415" s="173">
        <f t="shared" si="97"/>
        <v>0</v>
      </c>
      <c r="N415" s="173">
        <f t="shared" si="98"/>
        <v>30.53</v>
      </c>
      <c r="O415" s="175">
        <f t="shared" si="93"/>
        <v>-5.5686035580038151E-5</v>
      </c>
      <c r="P415" s="167">
        <f t="shared" si="94"/>
        <v>1.6999999999995907E-3</v>
      </c>
    </row>
    <row r="416" spans="1:16" x14ac:dyDescent="0.3">
      <c r="A416" s="7" t="s">
        <v>496</v>
      </c>
      <c r="B416" s="8" t="s">
        <v>67</v>
      </c>
      <c r="C416" s="5" t="s">
        <v>24</v>
      </c>
      <c r="D416" s="6">
        <v>21.79</v>
      </c>
      <c r="E416" s="168">
        <v>0</v>
      </c>
      <c r="F416" s="290"/>
      <c r="G416" s="168">
        <f t="shared" si="99"/>
        <v>0</v>
      </c>
      <c r="H416" s="275">
        <f t="shared" si="100"/>
        <v>21.79</v>
      </c>
      <c r="I416" s="6">
        <v>272.88</v>
      </c>
      <c r="J416" s="6">
        <f t="shared" si="101"/>
        <v>5946.0551999999998</v>
      </c>
      <c r="K416" s="173">
        <f t="shared" si="95"/>
        <v>0</v>
      </c>
      <c r="L416" s="174">
        <f t="shared" si="96"/>
        <v>0</v>
      </c>
      <c r="M416" s="173">
        <f t="shared" si="97"/>
        <v>0</v>
      </c>
      <c r="N416" s="173">
        <f t="shared" si="98"/>
        <v>5946.06</v>
      </c>
      <c r="O416" s="175">
        <f t="shared" si="93"/>
        <v>-8.0725789430857731E-7</v>
      </c>
      <c r="P416" s="167">
        <f t="shared" si="94"/>
        <v>4.8000000006140908E-3</v>
      </c>
    </row>
    <row r="417" spans="1:16" ht="26.4" x14ac:dyDescent="0.3">
      <c r="A417" s="7" t="s">
        <v>497</v>
      </c>
      <c r="B417" s="8" t="s">
        <v>77</v>
      </c>
      <c r="C417" s="5" t="s">
        <v>54</v>
      </c>
      <c r="D417" s="6">
        <v>2.0099999999999998</v>
      </c>
      <c r="E417" s="168">
        <v>0</v>
      </c>
      <c r="F417" s="290"/>
      <c r="G417" s="168">
        <f t="shared" si="99"/>
        <v>0</v>
      </c>
      <c r="H417" s="275">
        <f t="shared" si="100"/>
        <v>2.0099999999999998</v>
      </c>
      <c r="I417" s="6">
        <v>628.20000000000005</v>
      </c>
      <c r="J417" s="6">
        <f t="shared" si="101"/>
        <v>1262.682</v>
      </c>
      <c r="K417" s="173">
        <f t="shared" si="95"/>
        <v>0</v>
      </c>
      <c r="L417" s="174">
        <f t="shared" si="96"/>
        <v>0</v>
      </c>
      <c r="M417" s="173">
        <f t="shared" si="97"/>
        <v>0</v>
      </c>
      <c r="N417" s="173">
        <f t="shared" si="98"/>
        <v>1262.68</v>
      </c>
      <c r="O417" s="175">
        <f t="shared" si="93"/>
        <v>1.583930078985496E-6</v>
      </c>
      <c r="P417" s="167">
        <f t="shared" si="94"/>
        <v>-1.9999999999527063E-3</v>
      </c>
    </row>
    <row r="418" spans="1:16" ht="26.4" x14ac:dyDescent="0.3">
      <c r="A418" s="7" t="s">
        <v>498</v>
      </c>
      <c r="B418" s="8" t="s">
        <v>72</v>
      </c>
      <c r="C418" s="5" t="s">
        <v>70</v>
      </c>
      <c r="D418" s="6">
        <v>37.799999999999997</v>
      </c>
      <c r="E418" s="168">
        <v>0</v>
      </c>
      <c r="F418" s="290"/>
      <c r="G418" s="168">
        <f t="shared" si="99"/>
        <v>0</v>
      </c>
      <c r="H418" s="275">
        <f t="shared" si="100"/>
        <v>37.799999999999997</v>
      </c>
      <c r="I418" s="6">
        <v>16.2</v>
      </c>
      <c r="J418" s="6">
        <f t="shared" si="101"/>
        <v>612.3599999999999</v>
      </c>
      <c r="K418" s="173">
        <f t="shared" si="95"/>
        <v>0</v>
      </c>
      <c r="L418" s="174">
        <f t="shared" si="96"/>
        <v>0</v>
      </c>
      <c r="M418" s="173">
        <f t="shared" si="97"/>
        <v>0</v>
      </c>
      <c r="N418" s="173">
        <f t="shared" si="98"/>
        <v>612.36</v>
      </c>
      <c r="O418" s="175">
        <f t="shared" si="93"/>
        <v>0</v>
      </c>
      <c r="P418" s="167">
        <f t="shared" si="94"/>
        <v>0</v>
      </c>
    </row>
    <row r="419" spans="1:16" ht="26.4" x14ac:dyDescent="0.3">
      <c r="A419" s="7" t="s">
        <v>499</v>
      </c>
      <c r="B419" s="8" t="s">
        <v>69</v>
      </c>
      <c r="C419" s="5" t="s">
        <v>70</v>
      </c>
      <c r="D419" s="6">
        <v>84.1</v>
      </c>
      <c r="E419" s="168">
        <v>0</v>
      </c>
      <c r="F419" s="290"/>
      <c r="G419" s="168">
        <f t="shared" si="99"/>
        <v>0</v>
      </c>
      <c r="H419" s="275">
        <f t="shared" si="100"/>
        <v>84.1</v>
      </c>
      <c r="I419" s="6">
        <v>17.16</v>
      </c>
      <c r="J419" s="6">
        <f t="shared" si="101"/>
        <v>1443.1559999999999</v>
      </c>
      <c r="K419" s="173">
        <f t="shared" si="95"/>
        <v>0</v>
      </c>
      <c r="L419" s="174">
        <f t="shared" si="96"/>
        <v>0</v>
      </c>
      <c r="M419" s="173">
        <f t="shared" si="97"/>
        <v>0</v>
      </c>
      <c r="N419" s="173">
        <f t="shared" si="98"/>
        <v>1443.16</v>
      </c>
      <c r="O419" s="175">
        <f t="shared" si="93"/>
        <v>-2.7717031285678928E-6</v>
      </c>
      <c r="P419" s="167">
        <f t="shared" si="94"/>
        <v>4.0000000001327862E-3</v>
      </c>
    </row>
    <row r="420" spans="1:16" ht="26.4" x14ac:dyDescent="0.3">
      <c r="A420" s="7" t="s">
        <v>500</v>
      </c>
      <c r="B420" s="8" t="s">
        <v>74</v>
      </c>
      <c r="C420" s="5" t="s">
        <v>75</v>
      </c>
      <c r="D420" s="6">
        <v>5</v>
      </c>
      <c r="E420" s="168">
        <v>0</v>
      </c>
      <c r="F420" s="290"/>
      <c r="G420" s="168">
        <f t="shared" si="99"/>
        <v>0</v>
      </c>
      <c r="H420" s="275">
        <f t="shared" si="100"/>
        <v>5</v>
      </c>
      <c r="I420" s="6">
        <v>68.010000000000005</v>
      </c>
      <c r="J420" s="6">
        <f t="shared" si="101"/>
        <v>340.05</v>
      </c>
      <c r="K420" s="173">
        <f t="shared" si="95"/>
        <v>0</v>
      </c>
      <c r="L420" s="174">
        <f t="shared" si="96"/>
        <v>0</v>
      </c>
      <c r="M420" s="173">
        <f t="shared" si="97"/>
        <v>0</v>
      </c>
      <c r="N420" s="173">
        <f t="shared" si="98"/>
        <v>340.05</v>
      </c>
      <c r="O420" s="175">
        <f t="shared" si="93"/>
        <v>0</v>
      </c>
      <c r="P420" s="167">
        <f t="shared" si="94"/>
        <v>0</v>
      </c>
    </row>
    <row r="421" spans="1:16" ht="26.4" x14ac:dyDescent="0.3">
      <c r="A421" s="7" t="s">
        <v>501</v>
      </c>
      <c r="B421" s="8" t="s">
        <v>65</v>
      </c>
      <c r="C421" s="5" t="s">
        <v>24</v>
      </c>
      <c r="D421" s="6">
        <v>2.97</v>
      </c>
      <c r="E421" s="168">
        <v>0</v>
      </c>
      <c r="F421" s="290"/>
      <c r="G421" s="168">
        <f t="shared" si="99"/>
        <v>0</v>
      </c>
      <c r="H421" s="275">
        <f t="shared" si="100"/>
        <v>2.97</v>
      </c>
      <c r="I421" s="6">
        <v>116.19</v>
      </c>
      <c r="J421" s="6">
        <f t="shared" si="101"/>
        <v>345.08430000000004</v>
      </c>
      <c r="K421" s="173">
        <f t="shared" si="95"/>
        <v>0</v>
      </c>
      <c r="L421" s="174">
        <f t="shared" si="96"/>
        <v>0</v>
      </c>
      <c r="M421" s="173">
        <f t="shared" si="97"/>
        <v>0</v>
      </c>
      <c r="N421" s="173">
        <f t="shared" si="98"/>
        <v>345.08</v>
      </c>
      <c r="O421" s="175">
        <f t="shared" si="93"/>
        <v>1.246072336547055E-5</v>
      </c>
      <c r="P421" s="167">
        <f t="shared" si="94"/>
        <v>-4.3000000000574801E-3</v>
      </c>
    </row>
    <row r="422" spans="1:16" ht="26.4" x14ac:dyDescent="0.3">
      <c r="A422" s="7" t="s">
        <v>502</v>
      </c>
      <c r="B422" s="8" t="s">
        <v>83</v>
      </c>
      <c r="C422" s="5" t="s">
        <v>24</v>
      </c>
      <c r="D422" s="6">
        <v>4.8</v>
      </c>
      <c r="E422" s="168">
        <v>0</v>
      </c>
      <c r="F422" s="290"/>
      <c r="G422" s="168">
        <f t="shared" si="99"/>
        <v>0</v>
      </c>
      <c r="H422" s="275">
        <f t="shared" si="100"/>
        <v>4.8</v>
      </c>
      <c r="I422" s="6">
        <v>29.02</v>
      </c>
      <c r="J422" s="6">
        <f t="shared" si="101"/>
        <v>139.29599999999999</v>
      </c>
      <c r="K422" s="173">
        <f t="shared" si="95"/>
        <v>0</v>
      </c>
      <c r="L422" s="174">
        <f t="shared" si="96"/>
        <v>0</v>
      </c>
      <c r="M422" s="173">
        <f t="shared" si="97"/>
        <v>0</v>
      </c>
      <c r="N422" s="173">
        <f t="shared" si="98"/>
        <v>139.30000000000001</v>
      </c>
      <c r="O422" s="175">
        <f t="shared" si="93"/>
        <v>-2.8715828164660451E-5</v>
      </c>
      <c r="P422" s="167">
        <f t="shared" si="94"/>
        <v>4.0000000000190994E-3</v>
      </c>
    </row>
    <row r="423" spans="1:16" ht="26.4" x14ac:dyDescent="0.3">
      <c r="A423" s="7" t="s">
        <v>503</v>
      </c>
      <c r="B423" s="8" t="s">
        <v>79</v>
      </c>
      <c r="C423" s="5" t="s">
        <v>54</v>
      </c>
      <c r="D423" s="6">
        <v>3.01</v>
      </c>
      <c r="E423" s="168">
        <v>0</v>
      </c>
      <c r="F423" s="290"/>
      <c r="G423" s="168">
        <f t="shared" si="99"/>
        <v>0</v>
      </c>
      <c r="H423" s="275">
        <f t="shared" si="100"/>
        <v>3.01</v>
      </c>
      <c r="I423" s="6">
        <v>25.65</v>
      </c>
      <c r="J423" s="6">
        <f t="shared" si="101"/>
        <v>77.206499999999991</v>
      </c>
      <c r="K423" s="173">
        <f t="shared" si="95"/>
        <v>0</v>
      </c>
      <c r="L423" s="174">
        <f t="shared" si="96"/>
        <v>0</v>
      </c>
      <c r="M423" s="173">
        <f t="shared" si="97"/>
        <v>0</v>
      </c>
      <c r="N423" s="173">
        <f t="shared" si="98"/>
        <v>77.209999999999994</v>
      </c>
      <c r="O423" s="175">
        <f t="shared" si="93"/>
        <v>-4.5332970669553774E-5</v>
      </c>
      <c r="P423" s="167">
        <f t="shared" si="94"/>
        <v>3.5000000000025011E-3</v>
      </c>
    </row>
    <row r="424" spans="1:16" ht="26.4" x14ac:dyDescent="0.3">
      <c r="A424" s="7" t="s">
        <v>504</v>
      </c>
      <c r="B424" s="8" t="s">
        <v>81</v>
      </c>
      <c r="C424" s="5" t="s">
        <v>24</v>
      </c>
      <c r="D424" s="6">
        <v>4.8</v>
      </c>
      <c r="E424" s="168">
        <v>0</v>
      </c>
      <c r="F424" s="290"/>
      <c r="G424" s="168">
        <f t="shared" si="99"/>
        <v>0</v>
      </c>
      <c r="H424" s="275">
        <f t="shared" si="100"/>
        <v>4.8</v>
      </c>
      <c r="I424" s="6">
        <v>158.07</v>
      </c>
      <c r="J424" s="6">
        <f t="shared" si="101"/>
        <v>758.73599999999999</v>
      </c>
      <c r="K424" s="173">
        <f t="shared" si="95"/>
        <v>0</v>
      </c>
      <c r="L424" s="174">
        <f t="shared" si="96"/>
        <v>0</v>
      </c>
      <c r="M424" s="173">
        <f t="shared" si="97"/>
        <v>0</v>
      </c>
      <c r="N424" s="173">
        <f t="shared" si="98"/>
        <v>758.74</v>
      </c>
      <c r="O424" s="175">
        <f t="shared" si="93"/>
        <v>-5.271925940020239E-6</v>
      </c>
      <c r="P424" s="167">
        <f t="shared" si="94"/>
        <v>4.0000000000190994E-3</v>
      </c>
    </row>
    <row r="425" spans="1:16" x14ac:dyDescent="0.3">
      <c r="A425" s="3" t="s">
        <v>505</v>
      </c>
      <c r="B425" s="4" t="s">
        <v>85</v>
      </c>
      <c r="C425" s="5"/>
      <c r="D425" s="6"/>
      <c r="E425" s="168"/>
      <c r="F425" s="290"/>
      <c r="G425" s="168"/>
      <c r="H425" s="275"/>
      <c r="I425" s="6"/>
      <c r="J425" s="170">
        <f>+SUM(J426:J431)</f>
        <v>1294.2628000000002</v>
      </c>
      <c r="K425" s="170">
        <f>+SUM(K426:K431)</f>
        <v>0</v>
      </c>
      <c r="L425" s="171">
        <f>+SUM(L426:L431)</f>
        <v>0</v>
      </c>
      <c r="M425" s="170">
        <f>+SUM(M426:M431)</f>
        <v>0</v>
      </c>
      <c r="N425" s="170">
        <f>+SUM(N426:N431)</f>
        <v>1294.26</v>
      </c>
      <c r="O425" s="172">
        <f t="shared" si="93"/>
        <v>2.1633937097309541E-6</v>
      </c>
      <c r="P425" s="167">
        <f t="shared" si="94"/>
        <v>-2.8000000002066372E-3</v>
      </c>
    </row>
    <row r="426" spans="1:16" x14ac:dyDescent="0.3">
      <c r="A426" s="7" t="s">
        <v>506</v>
      </c>
      <c r="B426" s="8" t="s">
        <v>87</v>
      </c>
      <c r="C426" s="5" t="s">
        <v>24</v>
      </c>
      <c r="D426" s="6">
        <v>6.04</v>
      </c>
      <c r="E426" s="168">
        <v>0</v>
      </c>
      <c r="F426" s="290"/>
      <c r="G426" s="168">
        <f t="shared" si="99"/>
        <v>0</v>
      </c>
      <c r="H426" s="275">
        <f t="shared" si="100"/>
        <v>6.04</v>
      </c>
      <c r="I426" s="6">
        <v>5.61</v>
      </c>
      <c r="J426" s="6">
        <f t="shared" si="101"/>
        <v>33.884399999999999</v>
      </c>
      <c r="K426" s="173">
        <f t="shared" si="95"/>
        <v>0</v>
      </c>
      <c r="L426" s="174">
        <f t="shared" si="96"/>
        <v>0</v>
      </c>
      <c r="M426" s="173">
        <f t="shared" si="97"/>
        <v>0</v>
      </c>
      <c r="N426" s="173">
        <f t="shared" si="98"/>
        <v>33.880000000000003</v>
      </c>
      <c r="O426" s="175">
        <f t="shared" si="93"/>
        <v>1.2985326580949863E-4</v>
      </c>
      <c r="P426" s="167">
        <f t="shared" si="94"/>
        <v>-4.3999999999968509E-3</v>
      </c>
    </row>
    <row r="427" spans="1:16" x14ac:dyDescent="0.3">
      <c r="A427" s="7" t="s">
        <v>507</v>
      </c>
      <c r="B427" s="8" t="s">
        <v>89</v>
      </c>
      <c r="C427" s="5" t="s">
        <v>24</v>
      </c>
      <c r="D427" s="6">
        <v>6.04</v>
      </c>
      <c r="E427" s="168">
        <v>0</v>
      </c>
      <c r="F427" s="290"/>
      <c r="G427" s="168">
        <f t="shared" si="99"/>
        <v>0</v>
      </c>
      <c r="H427" s="275">
        <f t="shared" si="100"/>
        <v>6.04</v>
      </c>
      <c r="I427" s="6">
        <v>3.75</v>
      </c>
      <c r="J427" s="6">
        <f t="shared" si="101"/>
        <v>22.65</v>
      </c>
      <c r="K427" s="173">
        <f t="shared" si="95"/>
        <v>0</v>
      </c>
      <c r="L427" s="174">
        <f t="shared" si="96"/>
        <v>0</v>
      </c>
      <c r="M427" s="173">
        <f t="shared" si="97"/>
        <v>0</v>
      </c>
      <c r="N427" s="173">
        <f t="shared" si="98"/>
        <v>22.65</v>
      </c>
      <c r="O427" s="175">
        <f t="shared" si="93"/>
        <v>0</v>
      </c>
      <c r="P427" s="167">
        <f t="shared" si="94"/>
        <v>0</v>
      </c>
    </row>
    <row r="428" spans="1:16" ht="26.4" x14ac:dyDescent="0.3">
      <c r="A428" s="7" t="s">
        <v>508</v>
      </c>
      <c r="B428" s="8" t="s">
        <v>91</v>
      </c>
      <c r="C428" s="5" t="s">
        <v>24</v>
      </c>
      <c r="D428" s="6">
        <v>6.04</v>
      </c>
      <c r="E428" s="168">
        <v>0</v>
      </c>
      <c r="F428" s="290"/>
      <c r="G428" s="168">
        <f t="shared" si="99"/>
        <v>0</v>
      </c>
      <c r="H428" s="275">
        <f t="shared" si="100"/>
        <v>6.04</v>
      </c>
      <c r="I428" s="6">
        <v>85.26</v>
      </c>
      <c r="J428" s="6">
        <f t="shared" si="101"/>
        <v>514.97040000000004</v>
      </c>
      <c r="K428" s="173">
        <f t="shared" si="95"/>
        <v>0</v>
      </c>
      <c r="L428" s="174">
        <f t="shared" si="96"/>
        <v>0</v>
      </c>
      <c r="M428" s="173">
        <f t="shared" si="97"/>
        <v>0</v>
      </c>
      <c r="N428" s="173">
        <f t="shared" si="98"/>
        <v>514.97</v>
      </c>
      <c r="O428" s="175">
        <f t="shared" si="93"/>
        <v>7.7674367304769731E-7</v>
      </c>
      <c r="P428" s="167">
        <f t="shared" si="94"/>
        <v>-4.0000000001327862E-4</v>
      </c>
    </row>
    <row r="429" spans="1:16" ht="39.6" x14ac:dyDescent="0.3">
      <c r="A429" s="7" t="s">
        <v>509</v>
      </c>
      <c r="B429" s="8" t="s">
        <v>186</v>
      </c>
      <c r="C429" s="5" t="s">
        <v>24</v>
      </c>
      <c r="D429" s="6">
        <v>1.28</v>
      </c>
      <c r="E429" s="168">
        <v>0</v>
      </c>
      <c r="F429" s="290"/>
      <c r="G429" s="168">
        <f t="shared" si="99"/>
        <v>0</v>
      </c>
      <c r="H429" s="275">
        <f t="shared" si="100"/>
        <v>1.28</v>
      </c>
      <c r="I429" s="6">
        <v>130.58000000000001</v>
      </c>
      <c r="J429" s="6">
        <f t="shared" si="101"/>
        <v>167.14240000000001</v>
      </c>
      <c r="K429" s="173">
        <f t="shared" si="95"/>
        <v>0</v>
      </c>
      <c r="L429" s="174">
        <f t="shared" si="96"/>
        <v>0</v>
      </c>
      <c r="M429" s="173">
        <f t="shared" si="97"/>
        <v>0</v>
      </c>
      <c r="N429" s="173">
        <f t="shared" si="98"/>
        <v>167.14</v>
      </c>
      <c r="O429" s="175">
        <f t="shared" si="93"/>
        <v>1.4359013631670692E-5</v>
      </c>
      <c r="P429" s="167">
        <f t="shared" si="94"/>
        <v>-2.4000000000228283E-3</v>
      </c>
    </row>
    <row r="430" spans="1:16" ht="26.4" x14ac:dyDescent="0.3">
      <c r="A430" s="7" t="s">
        <v>510</v>
      </c>
      <c r="B430" s="8" t="s">
        <v>83</v>
      </c>
      <c r="C430" s="5" t="s">
        <v>24</v>
      </c>
      <c r="D430" s="6">
        <v>1.28</v>
      </c>
      <c r="E430" s="168">
        <v>0</v>
      </c>
      <c r="F430" s="290"/>
      <c r="G430" s="168">
        <f t="shared" si="99"/>
        <v>0</v>
      </c>
      <c r="H430" s="275">
        <f t="shared" si="100"/>
        <v>1.28</v>
      </c>
      <c r="I430" s="6">
        <v>29.02</v>
      </c>
      <c r="J430" s="6">
        <f t="shared" si="101"/>
        <v>37.145600000000002</v>
      </c>
      <c r="K430" s="173">
        <f t="shared" si="95"/>
        <v>0</v>
      </c>
      <c r="L430" s="174">
        <f t="shared" si="96"/>
        <v>0</v>
      </c>
      <c r="M430" s="173">
        <f t="shared" si="97"/>
        <v>0</v>
      </c>
      <c r="N430" s="173">
        <f t="shared" si="98"/>
        <v>37.15</v>
      </c>
      <c r="O430" s="175">
        <f t="shared" si="93"/>
        <v>-1.1845279117839169E-4</v>
      </c>
      <c r="P430" s="167">
        <f t="shared" si="94"/>
        <v>4.3999999999968509E-3</v>
      </c>
    </row>
    <row r="431" spans="1:16" ht="39.6" x14ac:dyDescent="0.3">
      <c r="A431" s="7" t="s">
        <v>511</v>
      </c>
      <c r="B431" s="8" t="s">
        <v>146</v>
      </c>
      <c r="C431" s="5" t="s">
        <v>75</v>
      </c>
      <c r="D431" s="6">
        <v>1</v>
      </c>
      <c r="E431" s="168">
        <v>0</v>
      </c>
      <c r="F431" s="290"/>
      <c r="G431" s="168">
        <f t="shared" si="99"/>
        <v>0</v>
      </c>
      <c r="H431" s="275">
        <f t="shared" si="100"/>
        <v>1</v>
      </c>
      <c r="I431" s="6">
        <v>518.47</v>
      </c>
      <c r="J431" s="6">
        <f t="shared" si="101"/>
        <v>518.47</v>
      </c>
      <c r="K431" s="173">
        <f t="shared" si="95"/>
        <v>0</v>
      </c>
      <c r="L431" s="174">
        <f t="shared" si="96"/>
        <v>0</v>
      </c>
      <c r="M431" s="173">
        <f t="shared" si="97"/>
        <v>0</v>
      </c>
      <c r="N431" s="173">
        <f t="shared" si="98"/>
        <v>518.47</v>
      </c>
      <c r="O431" s="175">
        <f t="shared" si="93"/>
        <v>0</v>
      </c>
      <c r="P431" s="167">
        <f t="shared" si="94"/>
        <v>0</v>
      </c>
    </row>
    <row r="432" spans="1:16" x14ac:dyDescent="0.3">
      <c r="A432" s="3" t="s">
        <v>512</v>
      </c>
      <c r="B432" s="4" t="s">
        <v>96</v>
      </c>
      <c r="C432" s="5"/>
      <c r="D432" s="6"/>
      <c r="E432" s="168"/>
      <c r="F432" s="290"/>
      <c r="G432" s="168"/>
      <c r="H432" s="275"/>
      <c r="I432" s="6"/>
      <c r="J432" s="170">
        <f>+SUM(J433:J436)</f>
        <v>624.85599999999999</v>
      </c>
      <c r="K432" s="170">
        <f>+SUM(K433:K436)</f>
        <v>0</v>
      </c>
      <c r="L432" s="171">
        <f>+SUM(L433:L436)</f>
        <v>0</v>
      </c>
      <c r="M432" s="170">
        <f>+SUM(M433:M436)</f>
        <v>0</v>
      </c>
      <c r="N432" s="170">
        <f>+SUM(N433:N436)</f>
        <v>624.86</v>
      </c>
      <c r="O432" s="172">
        <f t="shared" si="93"/>
        <v>-6.4014748999419169E-6</v>
      </c>
      <c r="P432" s="167">
        <f t="shared" si="94"/>
        <v>4.0000000000190994E-3</v>
      </c>
    </row>
    <row r="433" spans="1:16" ht="26.4" x14ac:dyDescent="0.3">
      <c r="A433" s="7" t="s">
        <v>513</v>
      </c>
      <c r="B433" s="8" t="s">
        <v>98</v>
      </c>
      <c r="C433" s="5" t="s">
        <v>24</v>
      </c>
      <c r="D433" s="6">
        <v>1.4</v>
      </c>
      <c r="E433" s="168">
        <v>0</v>
      </c>
      <c r="F433" s="290"/>
      <c r="G433" s="168">
        <f t="shared" si="99"/>
        <v>0</v>
      </c>
      <c r="H433" s="275">
        <f t="shared" si="100"/>
        <v>1.4</v>
      </c>
      <c r="I433" s="6">
        <v>19.02</v>
      </c>
      <c r="J433" s="6">
        <f t="shared" si="101"/>
        <v>26.627999999999997</v>
      </c>
      <c r="K433" s="173">
        <f t="shared" si="95"/>
        <v>0</v>
      </c>
      <c r="L433" s="174">
        <f t="shared" si="96"/>
        <v>0</v>
      </c>
      <c r="M433" s="173">
        <f t="shared" si="97"/>
        <v>0</v>
      </c>
      <c r="N433" s="173">
        <f t="shared" si="98"/>
        <v>26.63</v>
      </c>
      <c r="O433" s="175">
        <f t="shared" si="93"/>
        <v>-7.5108907916510148E-5</v>
      </c>
      <c r="P433" s="167">
        <f t="shared" si="94"/>
        <v>2.0000000000024443E-3</v>
      </c>
    </row>
    <row r="434" spans="1:16" ht="26.4" x14ac:dyDescent="0.3">
      <c r="A434" s="7" t="s">
        <v>514</v>
      </c>
      <c r="B434" s="8" t="s">
        <v>100</v>
      </c>
      <c r="C434" s="5" t="s">
        <v>24</v>
      </c>
      <c r="D434" s="6">
        <v>2.8</v>
      </c>
      <c r="E434" s="168">
        <v>0</v>
      </c>
      <c r="F434" s="290"/>
      <c r="G434" s="168">
        <f t="shared" si="99"/>
        <v>0</v>
      </c>
      <c r="H434" s="275">
        <f t="shared" si="100"/>
        <v>2.8</v>
      </c>
      <c r="I434" s="6">
        <v>16.510000000000002</v>
      </c>
      <c r="J434" s="6">
        <f t="shared" si="101"/>
        <v>46.228000000000002</v>
      </c>
      <c r="K434" s="173">
        <f t="shared" si="95"/>
        <v>0</v>
      </c>
      <c r="L434" s="174">
        <f t="shared" si="96"/>
        <v>0</v>
      </c>
      <c r="M434" s="173">
        <f t="shared" si="97"/>
        <v>0</v>
      </c>
      <c r="N434" s="173">
        <f t="shared" si="98"/>
        <v>46.23</v>
      </c>
      <c r="O434" s="175">
        <f t="shared" si="93"/>
        <v>-4.3263822791184126E-5</v>
      </c>
      <c r="P434" s="167">
        <f t="shared" si="94"/>
        <v>1.9999999999953388E-3</v>
      </c>
    </row>
    <row r="435" spans="1:16" x14ac:dyDescent="0.3">
      <c r="A435" s="7" t="s">
        <v>515</v>
      </c>
      <c r="B435" s="8" t="s">
        <v>102</v>
      </c>
      <c r="C435" s="5" t="s">
        <v>45</v>
      </c>
      <c r="D435" s="6">
        <v>16</v>
      </c>
      <c r="E435" s="168">
        <v>0</v>
      </c>
      <c r="F435" s="290"/>
      <c r="G435" s="168">
        <f t="shared" si="99"/>
        <v>0</v>
      </c>
      <c r="H435" s="275">
        <f t="shared" si="100"/>
        <v>16</v>
      </c>
      <c r="I435" s="6">
        <v>14.39</v>
      </c>
      <c r="J435" s="6">
        <f t="shared" si="101"/>
        <v>230.24</v>
      </c>
      <c r="K435" s="173">
        <f t="shared" si="95"/>
        <v>0</v>
      </c>
      <c r="L435" s="174">
        <f t="shared" si="96"/>
        <v>0</v>
      </c>
      <c r="M435" s="173">
        <f t="shared" si="97"/>
        <v>0</v>
      </c>
      <c r="N435" s="173">
        <f t="shared" si="98"/>
        <v>230.24</v>
      </c>
      <c r="O435" s="175">
        <f t="shared" si="93"/>
        <v>0</v>
      </c>
      <c r="P435" s="167">
        <f t="shared" si="94"/>
        <v>0</v>
      </c>
    </row>
    <row r="436" spans="1:16" ht="39.6" x14ac:dyDescent="0.3">
      <c r="A436" s="7" t="s">
        <v>516</v>
      </c>
      <c r="B436" s="8" t="s">
        <v>104</v>
      </c>
      <c r="C436" s="5" t="s">
        <v>24</v>
      </c>
      <c r="D436" s="6">
        <v>16</v>
      </c>
      <c r="E436" s="168">
        <v>0</v>
      </c>
      <c r="F436" s="290"/>
      <c r="G436" s="168">
        <f t="shared" si="99"/>
        <v>0</v>
      </c>
      <c r="H436" s="275">
        <f t="shared" si="100"/>
        <v>16</v>
      </c>
      <c r="I436" s="6">
        <v>20.11</v>
      </c>
      <c r="J436" s="6">
        <f t="shared" si="101"/>
        <v>321.76</v>
      </c>
      <c r="K436" s="173">
        <f t="shared" si="95"/>
        <v>0</v>
      </c>
      <c r="L436" s="174">
        <f t="shared" si="96"/>
        <v>0</v>
      </c>
      <c r="M436" s="173">
        <f t="shared" si="97"/>
        <v>0</v>
      </c>
      <c r="N436" s="173">
        <f t="shared" si="98"/>
        <v>321.76</v>
      </c>
      <c r="O436" s="175">
        <f t="shared" si="93"/>
        <v>0</v>
      </c>
      <c r="P436" s="167">
        <f t="shared" si="94"/>
        <v>0</v>
      </c>
    </row>
    <row r="437" spans="1:16" x14ac:dyDescent="0.3">
      <c r="A437" s="3" t="s">
        <v>517</v>
      </c>
      <c r="B437" s="4" t="s">
        <v>106</v>
      </c>
      <c r="C437" s="5"/>
      <c r="D437" s="6"/>
      <c r="E437" s="168"/>
      <c r="F437" s="290"/>
      <c r="G437" s="168"/>
      <c r="H437" s="275"/>
      <c r="I437" s="6"/>
      <c r="J437" s="170">
        <f>+SUM(J438:J443)</f>
        <v>3723.5155999999997</v>
      </c>
      <c r="K437" s="170">
        <f>+SUM(K438:K443)</f>
        <v>0</v>
      </c>
      <c r="L437" s="171">
        <f>+SUM(L438:L443)</f>
        <v>0</v>
      </c>
      <c r="M437" s="170">
        <f>+SUM(M438:M443)</f>
        <v>0</v>
      </c>
      <c r="N437" s="170">
        <f>+SUM(N438:N443)+0.01</f>
        <v>3723.5200000000004</v>
      </c>
      <c r="O437" s="172">
        <f t="shared" si="93"/>
        <v>-1.1816789489138557E-6</v>
      </c>
      <c r="P437" s="167">
        <f t="shared" si="94"/>
        <v>4.400000000714499E-3</v>
      </c>
    </row>
    <row r="438" spans="1:16" x14ac:dyDescent="0.3">
      <c r="A438" s="7" t="s">
        <v>518</v>
      </c>
      <c r="B438" s="8" t="s">
        <v>117</v>
      </c>
      <c r="C438" s="5" t="s">
        <v>24</v>
      </c>
      <c r="D438" s="6">
        <v>0.34</v>
      </c>
      <c r="E438" s="168">
        <v>0</v>
      </c>
      <c r="F438" s="290"/>
      <c r="G438" s="168">
        <f t="shared" si="99"/>
        <v>0</v>
      </c>
      <c r="H438" s="275">
        <f t="shared" si="100"/>
        <v>0.34</v>
      </c>
      <c r="I438" s="6">
        <v>1081.54</v>
      </c>
      <c r="J438" s="6">
        <f t="shared" si="101"/>
        <v>367.72360000000003</v>
      </c>
      <c r="K438" s="173">
        <f t="shared" si="95"/>
        <v>0</v>
      </c>
      <c r="L438" s="174">
        <f t="shared" si="96"/>
        <v>0</v>
      </c>
      <c r="M438" s="173">
        <f t="shared" si="97"/>
        <v>0</v>
      </c>
      <c r="N438" s="173">
        <f t="shared" si="98"/>
        <v>367.72</v>
      </c>
      <c r="O438" s="175">
        <f t="shared" si="93"/>
        <v>9.7899618083374662E-6</v>
      </c>
      <c r="P438" s="167">
        <f t="shared" si="94"/>
        <v>-3.6000000000058208E-3</v>
      </c>
    </row>
    <row r="439" spans="1:16" x14ac:dyDescent="0.3">
      <c r="A439" s="7" t="s">
        <v>519</v>
      </c>
      <c r="B439" s="8" t="s">
        <v>108</v>
      </c>
      <c r="C439" s="5" t="s">
        <v>109</v>
      </c>
      <c r="D439" s="6">
        <v>2.7</v>
      </c>
      <c r="E439" s="168">
        <v>0</v>
      </c>
      <c r="F439" s="290"/>
      <c r="G439" s="168">
        <f t="shared" si="99"/>
        <v>0</v>
      </c>
      <c r="H439" s="275">
        <f t="shared" si="100"/>
        <v>2.7</v>
      </c>
      <c r="I439" s="6">
        <v>30.62</v>
      </c>
      <c r="J439" s="6">
        <f t="shared" si="101"/>
        <v>82.674000000000007</v>
      </c>
      <c r="K439" s="173">
        <f t="shared" si="95"/>
        <v>0</v>
      </c>
      <c r="L439" s="174">
        <f t="shared" si="96"/>
        <v>0</v>
      </c>
      <c r="M439" s="173">
        <f t="shared" si="97"/>
        <v>0</v>
      </c>
      <c r="N439" s="173">
        <f t="shared" si="98"/>
        <v>82.67</v>
      </c>
      <c r="O439" s="175">
        <f t="shared" si="93"/>
        <v>4.8382804751279096E-5</v>
      </c>
      <c r="P439" s="167">
        <f t="shared" si="94"/>
        <v>-4.0000000000048885E-3</v>
      </c>
    </row>
    <row r="440" spans="1:16" x14ac:dyDescent="0.3">
      <c r="A440" s="7" t="s">
        <v>520</v>
      </c>
      <c r="B440" s="8" t="s">
        <v>115</v>
      </c>
      <c r="C440" s="5" t="s">
        <v>24</v>
      </c>
      <c r="D440" s="6">
        <v>0.25</v>
      </c>
      <c r="E440" s="168">
        <v>0</v>
      </c>
      <c r="F440" s="290"/>
      <c r="G440" s="168">
        <f t="shared" si="99"/>
        <v>0</v>
      </c>
      <c r="H440" s="275">
        <f t="shared" si="100"/>
        <v>0.25</v>
      </c>
      <c r="I440" s="6">
        <v>168</v>
      </c>
      <c r="J440" s="6">
        <f t="shared" si="101"/>
        <v>42</v>
      </c>
      <c r="K440" s="173">
        <f t="shared" si="95"/>
        <v>0</v>
      </c>
      <c r="L440" s="174">
        <f t="shared" si="96"/>
        <v>0</v>
      </c>
      <c r="M440" s="173">
        <f t="shared" si="97"/>
        <v>0</v>
      </c>
      <c r="N440" s="173">
        <f t="shared" si="98"/>
        <v>42</v>
      </c>
      <c r="O440" s="175">
        <f t="shared" si="93"/>
        <v>0</v>
      </c>
      <c r="P440" s="167">
        <f t="shared" si="94"/>
        <v>0</v>
      </c>
    </row>
    <row r="441" spans="1:16" ht="37.200000000000003" customHeight="1" x14ac:dyDescent="0.3">
      <c r="A441" s="7" t="s">
        <v>521</v>
      </c>
      <c r="B441" s="8" t="s">
        <v>111</v>
      </c>
      <c r="C441" s="5" t="s">
        <v>109</v>
      </c>
      <c r="D441" s="6">
        <v>18.7</v>
      </c>
      <c r="E441" s="168">
        <v>0</v>
      </c>
      <c r="F441" s="290"/>
      <c r="G441" s="168">
        <f t="shared" si="99"/>
        <v>0</v>
      </c>
      <c r="H441" s="275">
        <f t="shared" si="100"/>
        <v>18.7</v>
      </c>
      <c r="I441" s="6">
        <v>97.64</v>
      </c>
      <c r="J441" s="6">
        <f t="shared" si="101"/>
        <v>1825.8679999999999</v>
      </c>
      <c r="K441" s="173">
        <f t="shared" si="95"/>
        <v>0</v>
      </c>
      <c r="L441" s="174">
        <f t="shared" si="96"/>
        <v>0</v>
      </c>
      <c r="M441" s="173">
        <f t="shared" si="97"/>
        <v>0</v>
      </c>
      <c r="N441" s="173">
        <f t="shared" si="98"/>
        <v>1825.87</v>
      </c>
      <c r="O441" s="175">
        <f t="shared" si="93"/>
        <v>-1.0953694351556464E-6</v>
      </c>
      <c r="P441" s="167">
        <f t="shared" si="94"/>
        <v>1.9999999999527063E-3</v>
      </c>
    </row>
    <row r="442" spans="1:16" ht="26.4" x14ac:dyDescent="0.3">
      <c r="A442" s="7" t="s">
        <v>522</v>
      </c>
      <c r="B442" s="8" t="s">
        <v>113</v>
      </c>
      <c r="C442" s="5" t="s">
        <v>75</v>
      </c>
      <c r="D442" s="6">
        <v>15</v>
      </c>
      <c r="E442" s="168">
        <v>0</v>
      </c>
      <c r="F442" s="290"/>
      <c r="G442" s="168">
        <f t="shared" si="99"/>
        <v>0</v>
      </c>
      <c r="H442" s="275">
        <f t="shared" si="100"/>
        <v>15</v>
      </c>
      <c r="I442" s="6">
        <v>24.32</v>
      </c>
      <c r="J442" s="6">
        <f t="shared" si="101"/>
        <v>364.8</v>
      </c>
      <c r="K442" s="173">
        <f t="shared" si="95"/>
        <v>0</v>
      </c>
      <c r="L442" s="174">
        <f t="shared" si="96"/>
        <v>0</v>
      </c>
      <c r="M442" s="173">
        <f t="shared" si="97"/>
        <v>0</v>
      </c>
      <c r="N442" s="173">
        <f t="shared" si="98"/>
        <v>364.8</v>
      </c>
      <c r="O442" s="175">
        <f t="shared" si="93"/>
        <v>0</v>
      </c>
      <c r="P442" s="167">
        <f t="shared" si="94"/>
        <v>0</v>
      </c>
    </row>
    <row r="443" spans="1:16" x14ac:dyDescent="0.3">
      <c r="A443" s="7" t="s">
        <v>523</v>
      </c>
      <c r="B443" s="8" t="s">
        <v>158</v>
      </c>
      <c r="C443" s="5" t="s">
        <v>159</v>
      </c>
      <c r="D443" s="6">
        <v>1</v>
      </c>
      <c r="E443" s="168">
        <v>0</v>
      </c>
      <c r="F443" s="290"/>
      <c r="G443" s="168">
        <f t="shared" si="99"/>
        <v>0</v>
      </c>
      <c r="H443" s="275">
        <f t="shared" si="100"/>
        <v>1</v>
      </c>
      <c r="I443" s="6">
        <v>1040.45</v>
      </c>
      <c r="J443" s="6">
        <f t="shared" si="101"/>
        <v>1040.45</v>
      </c>
      <c r="K443" s="173">
        <f t="shared" si="95"/>
        <v>0</v>
      </c>
      <c r="L443" s="174">
        <f t="shared" si="96"/>
        <v>0</v>
      </c>
      <c r="M443" s="173">
        <f t="shared" si="97"/>
        <v>0</v>
      </c>
      <c r="N443" s="173">
        <f t="shared" si="98"/>
        <v>1040.45</v>
      </c>
      <c r="O443" s="175">
        <f t="shared" si="93"/>
        <v>0</v>
      </c>
      <c r="P443" s="167">
        <f t="shared" si="94"/>
        <v>0</v>
      </c>
    </row>
    <row r="444" spans="1:16" ht="26.4" x14ac:dyDescent="0.3">
      <c r="A444" s="3">
        <v>13</v>
      </c>
      <c r="B444" s="4" t="s">
        <v>524</v>
      </c>
      <c r="C444" s="5"/>
      <c r="D444" s="6"/>
      <c r="E444" s="168"/>
      <c r="F444" s="290"/>
      <c r="G444" s="168"/>
      <c r="H444" s="275"/>
      <c r="I444" s="6"/>
      <c r="J444" s="170">
        <f>+J445+J450+J465+J472+J476+J480</f>
        <v>20679.266600000003</v>
      </c>
      <c r="K444" s="170">
        <f>+K445+K450+K465+K472+K476+K480</f>
        <v>0</v>
      </c>
      <c r="L444" s="171">
        <f>+L445+L450+L465+L472+L476+L480</f>
        <v>0</v>
      </c>
      <c r="M444" s="170">
        <f>+M445+M450+M465+M472+M476+M480</f>
        <v>0</v>
      </c>
      <c r="N444" s="170">
        <f>+N445+N450+N465+N472+N476+N480-0.01</f>
        <v>20679.27</v>
      </c>
      <c r="O444" s="172">
        <f t="shared" si="93"/>
        <v>-1.6441588890359071E-7</v>
      </c>
      <c r="P444" s="167">
        <f t="shared" si="94"/>
        <v>3.3999999977822881E-3</v>
      </c>
    </row>
    <row r="445" spans="1:16" x14ac:dyDescent="0.3">
      <c r="A445" s="3" t="s">
        <v>525</v>
      </c>
      <c r="B445" s="4" t="s">
        <v>42</v>
      </c>
      <c r="C445" s="5"/>
      <c r="D445" s="6"/>
      <c r="E445" s="168"/>
      <c r="F445" s="290"/>
      <c r="G445" s="168"/>
      <c r="H445" s="275"/>
      <c r="I445" s="6"/>
      <c r="J445" s="170">
        <f>+SUM(J446:J449)</f>
        <v>755.41849999999999</v>
      </c>
      <c r="K445" s="170">
        <f>+SUM(K446:K449)</f>
        <v>0</v>
      </c>
      <c r="L445" s="171">
        <f>+SUM(L446:L449)</f>
        <v>0</v>
      </c>
      <c r="M445" s="170">
        <f>+SUM(M446:M449)</f>
        <v>0</v>
      </c>
      <c r="N445" s="170">
        <f>+SUM(N446:N449)+0.01</f>
        <v>755.42000000000007</v>
      </c>
      <c r="O445" s="172">
        <f t="shared" si="93"/>
        <v>-1.985654309644147E-6</v>
      </c>
      <c r="P445" s="167">
        <f t="shared" si="94"/>
        <v>1.5000000000782165E-3</v>
      </c>
    </row>
    <row r="446" spans="1:16" x14ac:dyDescent="0.3">
      <c r="A446" s="7" t="s">
        <v>526</v>
      </c>
      <c r="B446" s="8" t="s">
        <v>47</v>
      </c>
      <c r="C446" s="5" t="s">
        <v>24</v>
      </c>
      <c r="D446" s="6">
        <v>7.48</v>
      </c>
      <c r="E446" s="168">
        <v>0</v>
      </c>
      <c r="F446" s="290"/>
      <c r="G446" s="168">
        <f t="shared" si="99"/>
        <v>0</v>
      </c>
      <c r="H446" s="275">
        <f t="shared" si="100"/>
        <v>7.48</v>
      </c>
      <c r="I446" s="6">
        <v>2.67</v>
      </c>
      <c r="J446" s="6">
        <f t="shared" si="101"/>
        <v>19.971600000000002</v>
      </c>
      <c r="K446" s="173">
        <f t="shared" si="95"/>
        <v>0</v>
      </c>
      <c r="L446" s="174">
        <f t="shared" si="96"/>
        <v>0</v>
      </c>
      <c r="M446" s="173">
        <f t="shared" si="97"/>
        <v>0</v>
      </c>
      <c r="N446" s="173">
        <f t="shared" si="98"/>
        <v>19.97</v>
      </c>
      <c r="O446" s="175">
        <f t="shared" si="93"/>
        <v>8.0113761541600326E-5</v>
      </c>
      <c r="P446" s="167">
        <f t="shared" si="94"/>
        <v>-1.6000000000033765E-3</v>
      </c>
    </row>
    <row r="447" spans="1:16" ht="26.4" x14ac:dyDescent="0.3">
      <c r="A447" s="7" t="s">
        <v>527</v>
      </c>
      <c r="B447" s="8" t="s">
        <v>44</v>
      </c>
      <c r="C447" s="5" t="s">
        <v>45</v>
      </c>
      <c r="D447" s="6">
        <v>4.84</v>
      </c>
      <c r="E447" s="168">
        <v>0</v>
      </c>
      <c r="F447" s="290"/>
      <c r="G447" s="168">
        <f t="shared" si="99"/>
        <v>0</v>
      </c>
      <c r="H447" s="275">
        <f t="shared" si="100"/>
        <v>4.84</v>
      </c>
      <c r="I447" s="6">
        <v>56.31</v>
      </c>
      <c r="J447" s="6">
        <f t="shared" si="101"/>
        <v>272.54039999999998</v>
      </c>
      <c r="K447" s="173">
        <f t="shared" si="95"/>
        <v>0</v>
      </c>
      <c r="L447" s="174">
        <f t="shared" si="96"/>
        <v>0</v>
      </c>
      <c r="M447" s="173">
        <f t="shared" si="97"/>
        <v>0</v>
      </c>
      <c r="N447" s="173">
        <f t="shared" si="98"/>
        <v>272.54000000000002</v>
      </c>
      <c r="O447" s="175">
        <f t="shared" si="93"/>
        <v>1.4676723155693239E-6</v>
      </c>
      <c r="P447" s="167">
        <f t="shared" si="94"/>
        <v>-3.999999999564352E-4</v>
      </c>
    </row>
    <row r="448" spans="1:16" x14ac:dyDescent="0.3">
      <c r="A448" s="7" t="s">
        <v>528</v>
      </c>
      <c r="B448" s="8" t="s">
        <v>409</v>
      </c>
      <c r="C448" s="5" t="s">
        <v>54</v>
      </c>
      <c r="D448" s="6">
        <v>1.37</v>
      </c>
      <c r="E448" s="168">
        <v>0</v>
      </c>
      <c r="F448" s="290"/>
      <c r="G448" s="168">
        <f t="shared" si="99"/>
        <v>0</v>
      </c>
      <c r="H448" s="275">
        <f t="shared" si="100"/>
        <v>1.37</v>
      </c>
      <c r="I448" s="6">
        <v>276.41000000000003</v>
      </c>
      <c r="J448" s="6">
        <f t="shared" si="101"/>
        <v>378.68170000000009</v>
      </c>
      <c r="K448" s="173">
        <f t="shared" si="95"/>
        <v>0</v>
      </c>
      <c r="L448" s="174">
        <f t="shared" si="96"/>
        <v>0</v>
      </c>
      <c r="M448" s="173">
        <f t="shared" si="97"/>
        <v>0</v>
      </c>
      <c r="N448" s="173">
        <f t="shared" si="98"/>
        <v>378.68</v>
      </c>
      <c r="O448" s="175">
        <f t="shared" si="93"/>
        <v>4.4892583932476526E-6</v>
      </c>
      <c r="P448" s="167">
        <f t="shared" si="94"/>
        <v>-1.7000000000848559E-3</v>
      </c>
    </row>
    <row r="449" spans="1:16" ht="26.4" x14ac:dyDescent="0.3">
      <c r="A449" s="7" t="s">
        <v>529</v>
      </c>
      <c r="B449" s="8" t="s">
        <v>49</v>
      </c>
      <c r="C449" s="5" t="s">
        <v>24</v>
      </c>
      <c r="D449" s="6">
        <v>7.48</v>
      </c>
      <c r="E449" s="168">
        <v>0</v>
      </c>
      <c r="F449" s="290"/>
      <c r="G449" s="168">
        <f t="shared" si="99"/>
        <v>0</v>
      </c>
      <c r="H449" s="275">
        <f t="shared" si="100"/>
        <v>7.48</v>
      </c>
      <c r="I449" s="6">
        <v>11.26</v>
      </c>
      <c r="J449" s="6">
        <f t="shared" si="101"/>
        <v>84.224800000000002</v>
      </c>
      <c r="K449" s="173">
        <f t="shared" si="95"/>
        <v>0</v>
      </c>
      <c r="L449" s="174">
        <f t="shared" si="96"/>
        <v>0</v>
      </c>
      <c r="M449" s="173">
        <f t="shared" si="97"/>
        <v>0</v>
      </c>
      <c r="N449" s="173">
        <f t="shared" si="98"/>
        <v>84.22</v>
      </c>
      <c r="O449" s="175">
        <f t="shared" si="93"/>
        <v>5.6990340137397233E-5</v>
      </c>
      <c r="P449" s="167">
        <f t="shared" si="94"/>
        <v>-4.8000000000030241E-3</v>
      </c>
    </row>
    <row r="450" spans="1:16" x14ac:dyDescent="0.3">
      <c r="A450" s="3" t="s">
        <v>530</v>
      </c>
      <c r="B450" s="4" t="s">
        <v>123</v>
      </c>
      <c r="C450" s="5"/>
      <c r="D450" s="6"/>
      <c r="E450" s="168"/>
      <c r="F450" s="290"/>
      <c r="G450" s="168"/>
      <c r="H450" s="275"/>
      <c r="I450" s="6"/>
      <c r="J450" s="170">
        <f>+SUM(J451:J464)</f>
        <v>13247.4769</v>
      </c>
      <c r="K450" s="170">
        <f>+SUM(K451:K464)</f>
        <v>0</v>
      </c>
      <c r="L450" s="171">
        <f>+SUM(L451:L464)</f>
        <v>0</v>
      </c>
      <c r="M450" s="170">
        <f>+SUM(M451:M464)</f>
        <v>0</v>
      </c>
      <c r="N450" s="170">
        <f>+SUM(N451:N464)-0.01</f>
        <v>13247.479999999998</v>
      </c>
      <c r="O450" s="172">
        <f t="shared" si="93"/>
        <v>-2.3400682414020935E-7</v>
      </c>
      <c r="P450" s="167">
        <f t="shared" si="94"/>
        <v>3.099999998084968E-3</v>
      </c>
    </row>
    <row r="451" spans="1:16" ht="26.4" x14ac:dyDescent="0.3">
      <c r="A451" s="7" t="s">
        <v>531</v>
      </c>
      <c r="B451" s="8" t="s">
        <v>125</v>
      </c>
      <c r="C451" s="5" t="s">
        <v>54</v>
      </c>
      <c r="D451" s="6">
        <v>7.37</v>
      </c>
      <c r="E451" s="168">
        <v>0</v>
      </c>
      <c r="F451" s="290"/>
      <c r="G451" s="168">
        <f t="shared" si="99"/>
        <v>0</v>
      </c>
      <c r="H451" s="275">
        <f t="shared" si="100"/>
        <v>7.37</v>
      </c>
      <c r="I451" s="6">
        <v>75.03</v>
      </c>
      <c r="J451" s="6">
        <f t="shared" si="101"/>
        <v>552.97109999999998</v>
      </c>
      <c r="K451" s="173">
        <f t="shared" si="95"/>
        <v>0</v>
      </c>
      <c r="L451" s="174">
        <f t="shared" si="96"/>
        <v>0</v>
      </c>
      <c r="M451" s="173">
        <f t="shared" si="97"/>
        <v>0</v>
      </c>
      <c r="N451" s="173">
        <f t="shared" si="98"/>
        <v>552.97</v>
      </c>
      <c r="O451" s="175">
        <f t="shared" si="93"/>
        <v>1.9892540494836908E-6</v>
      </c>
      <c r="P451" s="167">
        <f t="shared" si="94"/>
        <v>-1.0999999999512511E-3</v>
      </c>
    </row>
    <row r="452" spans="1:16" x14ac:dyDescent="0.3">
      <c r="A452" s="7" t="s">
        <v>532</v>
      </c>
      <c r="B452" s="8" t="s">
        <v>56</v>
      </c>
      <c r="C452" s="5" t="s">
        <v>54</v>
      </c>
      <c r="D452" s="6">
        <v>9.58</v>
      </c>
      <c r="E452" s="168">
        <v>0</v>
      </c>
      <c r="F452" s="290"/>
      <c r="G452" s="168">
        <f t="shared" si="99"/>
        <v>0</v>
      </c>
      <c r="H452" s="275">
        <f t="shared" si="100"/>
        <v>9.58</v>
      </c>
      <c r="I452" s="6">
        <v>11.25</v>
      </c>
      <c r="J452" s="6">
        <f t="shared" si="101"/>
        <v>107.77500000000001</v>
      </c>
      <c r="K452" s="173">
        <f t="shared" si="95"/>
        <v>0</v>
      </c>
      <c r="L452" s="174">
        <f t="shared" si="96"/>
        <v>0</v>
      </c>
      <c r="M452" s="173">
        <f t="shared" si="97"/>
        <v>0</v>
      </c>
      <c r="N452" s="173">
        <f t="shared" si="98"/>
        <v>107.78</v>
      </c>
      <c r="O452" s="175">
        <f t="shared" si="93"/>
        <v>-4.6392948271911649E-5</v>
      </c>
      <c r="P452" s="167">
        <f t="shared" si="94"/>
        <v>4.9999999999954525E-3</v>
      </c>
    </row>
    <row r="453" spans="1:16" ht="26.4" x14ac:dyDescent="0.3">
      <c r="A453" s="7" t="s">
        <v>533</v>
      </c>
      <c r="B453" s="8" t="s">
        <v>58</v>
      </c>
      <c r="C453" s="5" t="s">
        <v>59</v>
      </c>
      <c r="D453" s="6">
        <v>215.57</v>
      </c>
      <c r="E453" s="168">
        <v>0</v>
      </c>
      <c r="F453" s="290"/>
      <c r="G453" s="168">
        <f t="shared" si="99"/>
        <v>0</v>
      </c>
      <c r="H453" s="275">
        <f t="shared" si="100"/>
        <v>215.57</v>
      </c>
      <c r="I453" s="6">
        <v>1.68</v>
      </c>
      <c r="J453" s="6">
        <f t="shared" si="101"/>
        <v>362.1576</v>
      </c>
      <c r="K453" s="173">
        <f t="shared" si="95"/>
        <v>0</v>
      </c>
      <c r="L453" s="174">
        <f t="shared" si="96"/>
        <v>0</v>
      </c>
      <c r="M453" s="173">
        <f t="shared" si="97"/>
        <v>0</v>
      </c>
      <c r="N453" s="173">
        <f t="shared" si="98"/>
        <v>362.16</v>
      </c>
      <c r="O453" s="175">
        <f t="shared" si="93"/>
        <v>-6.626949151433692E-6</v>
      </c>
      <c r="P453" s="167">
        <f t="shared" si="94"/>
        <v>2.4000000000228283E-3</v>
      </c>
    </row>
    <row r="454" spans="1:16" x14ac:dyDescent="0.3">
      <c r="A454" s="7" t="s">
        <v>534</v>
      </c>
      <c r="B454" s="8" t="s">
        <v>61</v>
      </c>
      <c r="C454" s="5" t="s">
        <v>24</v>
      </c>
      <c r="D454" s="6">
        <v>2.09</v>
      </c>
      <c r="E454" s="168">
        <v>0</v>
      </c>
      <c r="F454" s="290"/>
      <c r="G454" s="168">
        <f t="shared" si="99"/>
        <v>0</v>
      </c>
      <c r="H454" s="275">
        <f t="shared" si="100"/>
        <v>2.09</v>
      </c>
      <c r="I454" s="6">
        <v>28.14</v>
      </c>
      <c r="J454" s="6">
        <f t="shared" si="101"/>
        <v>58.812599999999996</v>
      </c>
      <c r="K454" s="173">
        <f t="shared" si="95"/>
        <v>0</v>
      </c>
      <c r="L454" s="174">
        <f t="shared" si="96"/>
        <v>0</v>
      </c>
      <c r="M454" s="173">
        <f t="shared" si="97"/>
        <v>0</v>
      </c>
      <c r="N454" s="173">
        <f t="shared" si="98"/>
        <v>58.81</v>
      </c>
      <c r="O454" s="175">
        <f t="shared" si="93"/>
        <v>4.420821388606555E-5</v>
      </c>
      <c r="P454" s="167">
        <f t="shared" si="94"/>
        <v>-2.5999999999939405E-3</v>
      </c>
    </row>
    <row r="455" spans="1:16" ht="26.4" x14ac:dyDescent="0.3">
      <c r="A455" s="7" t="s">
        <v>535</v>
      </c>
      <c r="B455" s="8" t="s">
        <v>63</v>
      </c>
      <c r="C455" s="5" t="s">
        <v>24</v>
      </c>
      <c r="D455" s="6">
        <v>2.09</v>
      </c>
      <c r="E455" s="168">
        <v>0</v>
      </c>
      <c r="F455" s="290"/>
      <c r="G455" s="168">
        <f t="shared" si="99"/>
        <v>0</v>
      </c>
      <c r="H455" s="275">
        <f t="shared" si="100"/>
        <v>2.09</v>
      </c>
      <c r="I455" s="6">
        <v>35.090000000000003</v>
      </c>
      <c r="J455" s="6">
        <f t="shared" si="101"/>
        <v>73.338099999999997</v>
      </c>
      <c r="K455" s="173">
        <f t="shared" si="95"/>
        <v>0</v>
      </c>
      <c r="L455" s="174">
        <f t="shared" si="96"/>
        <v>0</v>
      </c>
      <c r="M455" s="173">
        <f t="shared" si="97"/>
        <v>0</v>
      </c>
      <c r="N455" s="173">
        <f t="shared" si="98"/>
        <v>73.34</v>
      </c>
      <c r="O455" s="175">
        <f t="shared" ref="O455:O518" si="102">1-(N455/J455)</f>
        <v>-2.5907406927760945E-5</v>
      </c>
      <c r="P455" s="167">
        <f t="shared" ref="P455:P518" si="103">+N455-J455</f>
        <v>1.90000000000623E-3</v>
      </c>
    </row>
    <row r="456" spans="1:16" x14ac:dyDescent="0.3">
      <c r="A456" s="7" t="s">
        <v>536</v>
      </c>
      <c r="B456" s="8" t="s">
        <v>67</v>
      </c>
      <c r="C456" s="5" t="s">
        <v>24</v>
      </c>
      <c r="D456" s="6">
        <v>23.19</v>
      </c>
      <c r="E456" s="168">
        <v>0</v>
      </c>
      <c r="F456" s="290"/>
      <c r="G456" s="168">
        <f t="shared" si="99"/>
        <v>0</v>
      </c>
      <c r="H456" s="275">
        <f t="shared" si="100"/>
        <v>23.19</v>
      </c>
      <c r="I456" s="6">
        <v>272.88</v>
      </c>
      <c r="J456" s="6">
        <f t="shared" si="101"/>
        <v>6328.0871999999999</v>
      </c>
      <c r="K456" s="173">
        <f t="shared" ref="K456:K518" si="104">ROUND(E456*I456,2)</f>
        <v>0</v>
      </c>
      <c r="L456" s="174">
        <f t="shared" ref="L456:L518" si="105">ROUND(F456*I456,2)</f>
        <v>0</v>
      </c>
      <c r="M456" s="173">
        <f t="shared" ref="M456:M518" si="106">ROUND(G456*I456,2)</f>
        <v>0</v>
      </c>
      <c r="N456" s="173">
        <f t="shared" ref="N456:N518" si="107">ROUND(H456*I456,2)</f>
        <v>6328.09</v>
      </c>
      <c r="O456" s="175">
        <f t="shared" si="102"/>
        <v>-4.424717787721022E-7</v>
      </c>
      <c r="P456" s="167">
        <f t="shared" si="103"/>
        <v>2.8000000002066372E-3</v>
      </c>
    </row>
    <row r="457" spans="1:16" ht="26.4" x14ac:dyDescent="0.3">
      <c r="A457" s="7" t="s">
        <v>537</v>
      </c>
      <c r="B457" s="8" t="s">
        <v>77</v>
      </c>
      <c r="C457" s="5" t="s">
        <v>54</v>
      </c>
      <c r="D457" s="6">
        <v>2.11</v>
      </c>
      <c r="E457" s="168">
        <v>0</v>
      </c>
      <c r="F457" s="290"/>
      <c r="G457" s="168">
        <f t="shared" ref="G457:G520" si="108">E457+F457</f>
        <v>0</v>
      </c>
      <c r="H457" s="275">
        <f t="shared" ref="H457:H520" si="109">D457-G457</f>
        <v>2.11</v>
      </c>
      <c r="I457" s="6">
        <v>628.20000000000005</v>
      </c>
      <c r="J457" s="6">
        <f t="shared" ref="J457:J520" si="110">+I457*D457</f>
        <v>1325.502</v>
      </c>
      <c r="K457" s="173">
        <f t="shared" si="104"/>
        <v>0</v>
      </c>
      <c r="L457" s="174">
        <f t="shared" si="105"/>
        <v>0</v>
      </c>
      <c r="M457" s="173">
        <f t="shared" si="106"/>
        <v>0</v>
      </c>
      <c r="N457" s="173">
        <f t="shared" si="107"/>
        <v>1325.5</v>
      </c>
      <c r="O457" s="175">
        <f t="shared" si="102"/>
        <v>1.5088623026571213E-6</v>
      </c>
      <c r="P457" s="167">
        <f t="shared" si="103"/>
        <v>-1.9999999999527063E-3</v>
      </c>
    </row>
    <row r="458" spans="1:16" ht="26.4" x14ac:dyDescent="0.3">
      <c r="A458" s="7" t="s">
        <v>538</v>
      </c>
      <c r="B458" s="8" t="s">
        <v>72</v>
      </c>
      <c r="C458" s="5" t="s">
        <v>70</v>
      </c>
      <c r="D458" s="6">
        <v>39.700000000000003</v>
      </c>
      <c r="E458" s="168">
        <v>0</v>
      </c>
      <c r="F458" s="290"/>
      <c r="G458" s="168">
        <f t="shared" si="108"/>
        <v>0</v>
      </c>
      <c r="H458" s="275">
        <f t="shared" si="109"/>
        <v>39.700000000000003</v>
      </c>
      <c r="I458" s="6">
        <v>16.2</v>
      </c>
      <c r="J458" s="6">
        <f t="shared" si="110"/>
        <v>643.14</v>
      </c>
      <c r="K458" s="173">
        <f t="shared" si="104"/>
        <v>0</v>
      </c>
      <c r="L458" s="174">
        <f t="shared" si="105"/>
        <v>0</v>
      </c>
      <c r="M458" s="173">
        <f t="shared" si="106"/>
        <v>0</v>
      </c>
      <c r="N458" s="173">
        <f t="shared" si="107"/>
        <v>643.14</v>
      </c>
      <c r="O458" s="175">
        <f t="shared" si="102"/>
        <v>0</v>
      </c>
      <c r="P458" s="167">
        <f t="shared" si="103"/>
        <v>0</v>
      </c>
    </row>
    <row r="459" spans="1:16" ht="26.4" x14ac:dyDescent="0.3">
      <c r="A459" s="7" t="s">
        <v>539</v>
      </c>
      <c r="B459" s="8" t="s">
        <v>69</v>
      </c>
      <c r="C459" s="5" t="s">
        <v>70</v>
      </c>
      <c r="D459" s="6">
        <v>94.6</v>
      </c>
      <c r="E459" s="168">
        <v>0</v>
      </c>
      <c r="F459" s="290"/>
      <c r="G459" s="168">
        <f t="shared" si="108"/>
        <v>0</v>
      </c>
      <c r="H459" s="275">
        <f t="shared" si="109"/>
        <v>94.6</v>
      </c>
      <c r="I459" s="6">
        <v>17.16</v>
      </c>
      <c r="J459" s="6">
        <f t="shared" si="110"/>
        <v>1623.336</v>
      </c>
      <c r="K459" s="173">
        <f t="shared" si="104"/>
        <v>0</v>
      </c>
      <c r="L459" s="174">
        <f t="shared" si="105"/>
        <v>0</v>
      </c>
      <c r="M459" s="173">
        <f t="shared" si="106"/>
        <v>0</v>
      </c>
      <c r="N459" s="173">
        <f t="shared" si="107"/>
        <v>1623.34</v>
      </c>
      <c r="O459" s="175">
        <f t="shared" si="102"/>
        <v>-2.4640616607118915E-6</v>
      </c>
      <c r="P459" s="167">
        <f t="shared" si="103"/>
        <v>3.9999999999054126E-3</v>
      </c>
    </row>
    <row r="460" spans="1:16" ht="26.4" x14ac:dyDescent="0.3">
      <c r="A460" s="7" t="s">
        <v>540</v>
      </c>
      <c r="B460" s="8" t="s">
        <v>74</v>
      </c>
      <c r="C460" s="5" t="s">
        <v>75</v>
      </c>
      <c r="D460" s="6">
        <v>6</v>
      </c>
      <c r="E460" s="168">
        <v>0</v>
      </c>
      <c r="F460" s="290"/>
      <c r="G460" s="168">
        <f t="shared" si="108"/>
        <v>0</v>
      </c>
      <c r="H460" s="275">
        <f t="shared" si="109"/>
        <v>6</v>
      </c>
      <c r="I460" s="6">
        <v>68.010000000000005</v>
      </c>
      <c r="J460" s="6">
        <f t="shared" si="110"/>
        <v>408.06000000000006</v>
      </c>
      <c r="K460" s="173">
        <f t="shared" si="104"/>
        <v>0</v>
      </c>
      <c r="L460" s="174">
        <f t="shared" si="105"/>
        <v>0</v>
      </c>
      <c r="M460" s="173">
        <f t="shared" si="106"/>
        <v>0</v>
      </c>
      <c r="N460" s="173">
        <f t="shared" si="107"/>
        <v>408.06</v>
      </c>
      <c r="O460" s="175">
        <f t="shared" si="102"/>
        <v>0</v>
      </c>
      <c r="P460" s="167">
        <f t="shared" si="103"/>
        <v>0</v>
      </c>
    </row>
    <row r="461" spans="1:16" ht="26.4" x14ac:dyDescent="0.3">
      <c r="A461" s="7" t="s">
        <v>541</v>
      </c>
      <c r="B461" s="8" t="s">
        <v>65</v>
      </c>
      <c r="C461" s="5" t="s">
        <v>24</v>
      </c>
      <c r="D461" s="6">
        <v>6.12</v>
      </c>
      <c r="E461" s="168">
        <v>0</v>
      </c>
      <c r="F461" s="290"/>
      <c r="G461" s="168">
        <f t="shared" si="108"/>
        <v>0</v>
      </c>
      <c r="H461" s="275">
        <f t="shared" si="109"/>
        <v>6.12</v>
      </c>
      <c r="I461" s="6">
        <v>116.19</v>
      </c>
      <c r="J461" s="6">
        <f t="shared" si="110"/>
        <v>711.08280000000002</v>
      </c>
      <c r="K461" s="173">
        <f t="shared" si="104"/>
        <v>0</v>
      </c>
      <c r="L461" s="174">
        <f t="shared" si="105"/>
        <v>0</v>
      </c>
      <c r="M461" s="173">
        <f t="shared" si="106"/>
        <v>0</v>
      </c>
      <c r="N461" s="173">
        <f t="shared" si="107"/>
        <v>711.08</v>
      </c>
      <c r="O461" s="175">
        <f t="shared" si="102"/>
        <v>3.9376567679827446E-6</v>
      </c>
      <c r="P461" s="167">
        <f t="shared" si="103"/>
        <v>-2.7999999999792635E-3</v>
      </c>
    </row>
    <row r="462" spans="1:16" ht="26.4" x14ac:dyDescent="0.3">
      <c r="A462" s="7" t="s">
        <v>542</v>
      </c>
      <c r="B462" s="8" t="s">
        <v>83</v>
      </c>
      <c r="C462" s="5" t="s">
        <v>24</v>
      </c>
      <c r="D462" s="6">
        <v>4.8</v>
      </c>
      <c r="E462" s="168">
        <v>0</v>
      </c>
      <c r="F462" s="290"/>
      <c r="G462" s="168">
        <f t="shared" si="108"/>
        <v>0</v>
      </c>
      <c r="H462" s="275">
        <f t="shared" si="109"/>
        <v>4.8</v>
      </c>
      <c r="I462" s="6">
        <v>29.02</v>
      </c>
      <c r="J462" s="6">
        <f t="shared" si="110"/>
        <v>139.29599999999999</v>
      </c>
      <c r="K462" s="173">
        <f t="shared" si="104"/>
        <v>0</v>
      </c>
      <c r="L462" s="174">
        <f t="shared" si="105"/>
        <v>0</v>
      </c>
      <c r="M462" s="173">
        <f t="shared" si="106"/>
        <v>0</v>
      </c>
      <c r="N462" s="173">
        <f t="shared" si="107"/>
        <v>139.30000000000001</v>
      </c>
      <c r="O462" s="175">
        <f t="shared" si="102"/>
        <v>-2.8715828164660451E-5</v>
      </c>
      <c r="P462" s="167">
        <f t="shared" si="103"/>
        <v>4.0000000000190994E-3</v>
      </c>
    </row>
    <row r="463" spans="1:16" ht="26.4" x14ac:dyDescent="0.3">
      <c r="A463" s="7" t="s">
        <v>543</v>
      </c>
      <c r="B463" s="8" t="s">
        <v>79</v>
      </c>
      <c r="C463" s="5" t="s">
        <v>54</v>
      </c>
      <c r="D463" s="6">
        <v>6.05</v>
      </c>
      <c r="E463" s="168">
        <v>0</v>
      </c>
      <c r="F463" s="290"/>
      <c r="G463" s="168">
        <f t="shared" si="108"/>
        <v>0</v>
      </c>
      <c r="H463" s="275">
        <f t="shared" si="109"/>
        <v>6.05</v>
      </c>
      <c r="I463" s="6">
        <v>25.65</v>
      </c>
      <c r="J463" s="6">
        <f t="shared" si="110"/>
        <v>155.18249999999998</v>
      </c>
      <c r="K463" s="173">
        <f t="shared" si="104"/>
        <v>0</v>
      </c>
      <c r="L463" s="174">
        <f t="shared" si="105"/>
        <v>0</v>
      </c>
      <c r="M463" s="173">
        <f t="shared" si="106"/>
        <v>0</v>
      </c>
      <c r="N463" s="173">
        <f t="shared" si="107"/>
        <v>155.18</v>
      </c>
      <c r="O463" s="175">
        <f t="shared" si="102"/>
        <v>1.6110063956742415E-5</v>
      </c>
      <c r="P463" s="167">
        <f t="shared" si="103"/>
        <v>-2.4999999999693046E-3</v>
      </c>
    </row>
    <row r="464" spans="1:16" ht="26.4" x14ac:dyDescent="0.3">
      <c r="A464" s="7" t="s">
        <v>544</v>
      </c>
      <c r="B464" s="8" t="s">
        <v>81</v>
      </c>
      <c r="C464" s="5" t="s">
        <v>24</v>
      </c>
      <c r="D464" s="6">
        <v>4.8</v>
      </c>
      <c r="E464" s="168">
        <v>0</v>
      </c>
      <c r="F464" s="290"/>
      <c r="G464" s="168">
        <f t="shared" si="108"/>
        <v>0</v>
      </c>
      <c r="H464" s="275">
        <f t="shared" si="109"/>
        <v>4.8</v>
      </c>
      <c r="I464" s="6">
        <v>158.07</v>
      </c>
      <c r="J464" s="6">
        <f t="shared" si="110"/>
        <v>758.73599999999999</v>
      </c>
      <c r="K464" s="173">
        <f t="shared" si="104"/>
        <v>0</v>
      </c>
      <c r="L464" s="174">
        <f t="shared" si="105"/>
        <v>0</v>
      </c>
      <c r="M464" s="173">
        <f t="shared" si="106"/>
        <v>0</v>
      </c>
      <c r="N464" s="173">
        <f t="shared" si="107"/>
        <v>758.74</v>
      </c>
      <c r="O464" s="175">
        <f t="shared" si="102"/>
        <v>-5.271925940020239E-6</v>
      </c>
      <c r="P464" s="167">
        <f t="shared" si="103"/>
        <v>4.0000000000190994E-3</v>
      </c>
    </row>
    <row r="465" spans="1:16" x14ac:dyDescent="0.3">
      <c r="A465" s="3" t="s">
        <v>545</v>
      </c>
      <c r="B465" s="4" t="s">
        <v>85</v>
      </c>
      <c r="C465" s="5"/>
      <c r="D465" s="6"/>
      <c r="E465" s="168"/>
      <c r="F465" s="290"/>
      <c r="G465" s="168"/>
      <c r="H465" s="275"/>
      <c r="I465" s="6"/>
      <c r="J465" s="170">
        <f>+SUM(J466:J471)</f>
        <v>1430.5156000000002</v>
      </c>
      <c r="K465" s="170">
        <f>+SUM(K466:K471)</f>
        <v>0</v>
      </c>
      <c r="L465" s="171">
        <f>+SUM(L466:L471)</f>
        <v>0</v>
      </c>
      <c r="M465" s="170">
        <f>+SUM(M466:M471)</f>
        <v>0</v>
      </c>
      <c r="N465" s="170">
        <f>+SUM(N466:N471)+0.01</f>
        <v>1430.52</v>
      </c>
      <c r="O465" s="172">
        <f t="shared" si="102"/>
        <v>-3.0758140630027242E-6</v>
      </c>
      <c r="P465" s="167">
        <f t="shared" si="103"/>
        <v>4.3999999998050043E-3</v>
      </c>
    </row>
    <row r="466" spans="1:16" x14ac:dyDescent="0.3">
      <c r="A466" s="7" t="s">
        <v>546</v>
      </c>
      <c r="B466" s="8" t="s">
        <v>87</v>
      </c>
      <c r="C466" s="5" t="s">
        <v>24</v>
      </c>
      <c r="D466" s="6">
        <v>7.48</v>
      </c>
      <c r="E466" s="168">
        <v>0</v>
      </c>
      <c r="F466" s="290"/>
      <c r="G466" s="168">
        <f t="shared" si="108"/>
        <v>0</v>
      </c>
      <c r="H466" s="275">
        <f t="shared" si="109"/>
        <v>7.48</v>
      </c>
      <c r="I466" s="6">
        <v>5.61</v>
      </c>
      <c r="J466" s="6">
        <f t="shared" si="110"/>
        <v>41.962800000000001</v>
      </c>
      <c r="K466" s="173">
        <f t="shared" si="104"/>
        <v>0</v>
      </c>
      <c r="L466" s="174">
        <f t="shared" si="105"/>
        <v>0</v>
      </c>
      <c r="M466" s="173">
        <f t="shared" si="106"/>
        <v>0</v>
      </c>
      <c r="N466" s="173">
        <f t="shared" si="107"/>
        <v>41.96</v>
      </c>
      <c r="O466" s="175">
        <f t="shared" si="102"/>
        <v>6.6725766631359207E-5</v>
      </c>
      <c r="P466" s="167">
        <f t="shared" si="103"/>
        <v>-2.8000000000005798E-3</v>
      </c>
    </row>
    <row r="467" spans="1:16" x14ac:dyDescent="0.3">
      <c r="A467" s="7" t="s">
        <v>547</v>
      </c>
      <c r="B467" s="8" t="s">
        <v>89</v>
      </c>
      <c r="C467" s="5" t="s">
        <v>24</v>
      </c>
      <c r="D467" s="6">
        <v>7.48</v>
      </c>
      <c r="E467" s="168">
        <v>0</v>
      </c>
      <c r="F467" s="290"/>
      <c r="G467" s="168">
        <f t="shared" si="108"/>
        <v>0</v>
      </c>
      <c r="H467" s="275">
        <f t="shared" si="109"/>
        <v>7.48</v>
      </c>
      <c r="I467" s="6">
        <v>3.75</v>
      </c>
      <c r="J467" s="6">
        <f t="shared" si="110"/>
        <v>28.05</v>
      </c>
      <c r="K467" s="173">
        <f t="shared" si="104"/>
        <v>0</v>
      </c>
      <c r="L467" s="174">
        <f t="shared" si="105"/>
        <v>0</v>
      </c>
      <c r="M467" s="173">
        <f t="shared" si="106"/>
        <v>0</v>
      </c>
      <c r="N467" s="173">
        <f t="shared" si="107"/>
        <v>28.05</v>
      </c>
      <c r="O467" s="175">
        <f t="shared" si="102"/>
        <v>0</v>
      </c>
      <c r="P467" s="167">
        <f t="shared" si="103"/>
        <v>0</v>
      </c>
    </row>
    <row r="468" spans="1:16" ht="26.4" x14ac:dyDescent="0.3">
      <c r="A468" s="7" t="s">
        <v>548</v>
      </c>
      <c r="B468" s="8" t="s">
        <v>91</v>
      </c>
      <c r="C468" s="5" t="s">
        <v>24</v>
      </c>
      <c r="D468" s="6">
        <v>7.48</v>
      </c>
      <c r="E468" s="168">
        <v>0</v>
      </c>
      <c r="F468" s="290"/>
      <c r="G468" s="168">
        <f t="shared" si="108"/>
        <v>0</v>
      </c>
      <c r="H468" s="275">
        <f t="shared" si="109"/>
        <v>7.48</v>
      </c>
      <c r="I468" s="6">
        <v>85.26</v>
      </c>
      <c r="J468" s="6">
        <f t="shared" si="110"/>
        <v>637.74480000000005</v>
      </c>
      <c r="K468" s="173">
        <f t="shared" si="104"/>
        <v>0</v>
      </c>
      <c r="L468" s="174">
        <f t="shared" si="105"/>
        <v>0</v>
      </c>
      <c r="M468" s="173">
        <f t="shared" si="106"/>
        <v>0</v>
      </c>
      <c r="N468" s="173">
        <f t="shared" si="107"/>
        <v>637.74</v>
      </c>
      <c r="O468" s="175">
        <f t="shared" si="102"/>
        <v>7.5265215805364605E-6</v>
      </c>
      <c r="P468" s="167">
        <f t="shared" si="103"/>
        <v>-4.8000000000456566E-3</v>
      </c>
    </row>
    <row r="469" spans="1:16" ht="39.6" x14ac:dyDescent="0.3">
      <c r="A469" s="7" t="s">
        <v>549</v>
      </c>
      <c r="B469" s="8" t="s">
        <v>186</v>
      </c>
      <c r="C469" s="5" t="s">
        <v>24</v>
      </c>
      <c r="D469" s="6">
        <v>1.28</v>
      </c>
      <c r="E469" s="168">
        <v>0</v>
      </c>
      <c r="F469" s="290"/>
      <c r="G469" s="168">
        <f t="shared" si="108"/>
        <v>0</v>
      </c>
      <c r="H469" s="275">
        <f t="shared" si="109"/>
        <v>1.28</v>
      </c>
      <c r="I469" s="6">
        <v>130.58000000000001</v>
      </c>
      <c r="J469" s="6">
        <f t="shared" si="110"/>
        <v>167.14240000000001</v>
      </c>
      <c r="K469" s="173">
        <f t="shared" si="104"/>
        <v>0</v>
      </c>
      <c r="L469" s="174">
        <f t="shared" si="105"/>
        <v>0</v>
      </c>
      <c r="M469" s="173">
        <f t="shared" si="106"/>
        <v>0</v>
      </c>
      <c r="N469" s="173">
        <f t="shared" si="107"/>
        <v>167.14</v>
      </c>
      <c r="O469" s="175">
        <f t="shared" si="102"/>
        <v>1.4359013631670692E-5</v>
      </c>
      <c r="P469" s="167">
        <f t="shared" si="103"/>
        <v>-2.4000000000228283E-3</v>
      </c>
    </row>
    <row r="470" spans="1:16" ht="26.4" x14ac:dyDescent="0.3">
      <c r="A470" s="7" t="s">
        <v>550</v>
      </c>
      <c r="B470" s="8" t="s">
        <v>83</v>
      </c>
      <c r="C470" s="5" t="s">
        <v>24</v>
      </c>
      <c r="D470" s="6">
        <v>1.28</v>
      </c>
      <c r="E470" s="168">
        <v>0</v>
      </c>
      <c r="F470" s="290"/>
      <c r="G470" s="168">
        <f t="shared" si="108"/>
        <v>0</v>
      </c>
      <c r="H470" s="275">
        <f t="shared" si="109"/>
        <v>1.28</v>
      </c>
      <c r="I470" s="6">
        <v>29.02</v>
      </c>
      <c r="J470" s="6">
        <f t="shared" si="110"/>
        <v>37.145600000000002</v>
      </c>
      <c r="K470" s="173">
        <f t="shared" si="104"/>
        <v>0</v>
      </c>
      <c r="L470" s="174">
        <f t="shared" si="105"/>
        <v>0</v>
      </c>
      <c r="M470" s="173">
        <f t="shared" si="106"/>
        <v>0</v>
      </c>
      <c r="N470" s="173">
        <f t="shared" si="107"/>
        <v>37.15</v>
      </c>
      <c r="O470" s="175">
        <f t="shared" si="102"/>
        <v>-1.1845279117839169E-4</v>
      </c>
      <c r="P470" s="167">
        <f t="shared" si="103"/>
        <v>4.3999999999968509E-3</v>
      </c>
    </row>
    <row r="471" spans="1:16" ht="39.6" x14ac:dyDescent="0.3">
      <c r="A471" s="7" t="s">
        <v>551</v>
      </c>
      <c r="B471" s="8" t="s">
        <v>146</v>
      </c>
      <c r="C471" s="5" t="s">
        <v>75</v>
      </c>
      <c r="D471" s="6">
        <v>1</v>
      </c>
      <c r="E471" s="168">
        <v>0</v>
      </c>
      <c r="F471" s="290"/>
      <c r="G471" s="168">
        <f t="shared" si="108"/>
        <v>0</v>
      </c>
      <c r="H471" s="275">
        <f t="shared" si="109"/>
        <v>1</v>
      </c>
      <c r="I471" s="6">
        <v>518.47</v>
      </c>
      <c r="J471" s="6">
        <f t="shared" si="110"/>
        <v>518.47</v>
      </c>
      <c r="K471" s="173">
        <f t="shared" si="104"/>
        <v>0</v>
      </c>
      <c r="L471" s="174">
        <f t="shared" si="105"/>
        <v>0</v>
      </c>
      <c r="M471" s="173">
        <f t="shared" si="106"/>
        <v>0</v>
      </c>
      <c r="N471" s="173">
        <f t="shared" si="107"/>
        <v>518.47</v>
      </c>
      <c r="O471" s="175">
        <f t="shared" si="102"/>
        <v>0</v>
      </c>
      <c r="P471" s="167">
        <f t="shared" si="103"/>
        <v>0</v>
      </c>
    </row>
    <row r="472" spans="1:16" x14ac:dyDescent="0.3">
      <c r="A472" s="3" t="s">
        <v>552</v>
      </c>
      <c r="B472" s="4" t="s">
        <v>96</v>
      </c>
      <c r="C472" s="5"/>
      <c r="D472" s="6"/>
      <c r="E472" s="168"/>
      <c r="F472" s="290"/>
      <c r="G472" s="168"/>
      <c r="H472" s="275"/>
      <c r="I472" s="6"/>
      <c r="J472" s="170">
        <f>+SUM(J473:J475)</f>
        <v>578.62799999999993</v>
      </c>
      <c r="K472" s="170">
        <f>+SUM(K473:K475)</f>
        <v>0</v>
      </c>
      <c r="L472" s="171">
        <f>+SUM(L473:L475)</f>
        <v>0</v>
      </c>
      <c r="M472" s="170">
        <f>+SUM(M473:M475)</f>
        <v>0</v>
      </c>
      <c r="N472" s="170">
        <f>+SUM(N473:N475)</f>
        <v>578.63</v>
      </c>
      <c r="O472" s="172">
        <f t="shared" si="102"/>
        <v>-3.4564521593782871E-6</v>
      </c>
      <c r="P472" s="167">
        <f t="shared" si="103"/>
        <v>2.0000000000663931E-3</v>
      </c>
    </row>
    <row r="473" spans="1:16" ht="26.4" x14ac:dyDescent="0.3">
      <c r="A473" s="7" t="s">
        <v>553</v>
      </c>
      <c r="B473" s="8" t="s">
        <v>98</v>
      </c>
      <c r="C473" s="5" t="s">
        <v>24</v>
      </c>
      <c r="D473" s="6">
        <v>1.4</v>
      </c>
      <c r="E473" s="168">
        <v>0</v>
      </c>
      <c r="F473" s="290"/>
      <c r="G473" s="168">
        <f t="shared" si="108"/>
        <v>0</v>
      </c>
      <c r="H473" s="275">
        <f t="shared" si="109"/>
        <v>1.4</v>
      </c>
      <c r="I473" s="6">
        <v>19.02</v>
      </c>
      <c r="J473" s="6">
        <f t="shared" si="110"/>
        <v>26.627999999999997</v>
      </c>
      <c r="K473" s="173">
        <f t="shared" si="104"/>
        <v>0</v>
      </c>
      <c r="L473" s="174">
        <f t="shared" si="105"/>
        <v>0</v>
      </c>
      <c r="M473" s="173">
        <f t="shared" si="106"/>
        <v>0</v>
      </c>
      <c r="N473" s="173">
        <f t="shared" si="107"/>
        <v>26.63</v>
      </c>
      <c r="O473" s="175">
        <f t="shared" si="102"/>
        <v>-7.5108907916510148E-5</v>
      </c>
      <c r="P473" s="167">
        <f t="shared" si="103"/>
        <v>2.0000000000024443E-3</v>
      </c>
    </row>
    <row r="474" spans="1:16" x14ac:dyDescent="0.3">
      <c r="A474" s="7" t="s">
        <v>554</v>
      </c>
      <c r="B474" s="8" t="s">
        <v>102</v>
      </c>
      <c r="C474" s="5" t="s">
        <v>45</v>
      </c>
      <c r="D474" s="6">
        <v>16</v>
      </c>
      <c r="E474" s="168">
        <v>0</v>
      </c>
      <c r="F474" s="290"/>
      <c r="G474" s="168">
        <f t="shared" si="108"/>
        <v>0</v>
      </c>
      <c r="H474" s="275">
        <f t="shared" si="109"/>
        <v>16</v>
      </c>
      <c r="I474" s="6">
        <v>14.39</v>
      </c>
      <c r="J474" s="6">
        <f t="shared" si="110"/>
        <v>230.24</v>
      </c>
      <c r="K474" s="173">
        <f t="shared" si="104"/>
        <v>0</v>
      </c>
      <c r="L474" s="174">
        <f t="shared" si="105"/>
        <v>0</v>
      </c>
      <c r="M474" s="173">
        <f t="shared" si="106"/>
        <v>0</v>
      </c>
      <c r="N474" s="173">
        <f t="shared" si="107"/>
        <v>230.24</v>
      </c>
      <c r="O474" s="175">
        <f t="shared" si="102"/>
        <v>0</v>
      </c>
      <c r="P474" s="167">
        <f t="shared" si="103"/>
        <v>0</v>
      </c>
    </row>
    <row r="475" spans="1:16" ht="39.6" x14ac:dyDescent="0.3">
      <c r="A475" s="7" t="s">
        <v>555</v>
      </c>
      <c r="B475" s="8" t="s">
        <v>104</v>
      </c>
      <c r="C475" s="5" t="s">
        <v>24</v>
      </c>
      <c r="D475" s="6">
        <v>16</v>
      </c>
      <c r="E475" s="168">
        <v>0</v>
      </c>
      <c r="F475" s="290"/>
      <c r="G475" s="168">
        <f t="shared" si="108"/>
        <v>0</v>
      </c>
      <c r="H475" s="275">
        <f t="shared" si="109"/>
        <v>16</v>
      </c>
      <c r="I475" s="6">
        <v>20.11</v>
      </c>
      <c r="J475" s="6">
        <f t="shared" si="110"/>
        <v>321.76</v>
      </c>
      <c r="K475" s="173">
        <f t="shared" si="104"/>
        <v>0</v>
      </c>
      <c r="L475" s="174">
        <f t="shared" si="105"/>
        <v>0</v>
      </c>
      <c r="M475" s="173">
        <f t="shared" si="106"/>
        <v>0</v>
      </c>
      <c r="N475" s="173">
        <f t="shared" si="107"/>
        <v>321.76</v>
      </c>
      <c r="O475" s="175">
        <f t="shared" si="102"/>
        <v>0</v>
      </c>
      <c r="P475" s="167">
        <f t="shared" si="103"/>
        <v>0</v>
      </c>
    </row>
    <row r="476" spans="1:16" x14ac:dyDescent="0.3">
      <c r="A476" s="3" t="s">
        <v>556</v>
      </c>
      <c r="B476" s="4" t="s">
        <v>106</v>
      </c>
      <c r="C476" s="5"/>
      <c r="D476" s="6"/>
      <c r="E476" s="168"/>
      <c r="F476" s="290"/>
      <c r="G476" s="168"/>
      <c r="H476" s="275"/>
      <c r="I476" s="6"/>
      <c r="J476" s="170">
        <f>+SUM(J477:J479)</f>
        <v>492.39760000000001</v>
      </c>
      <c r="K476" s="170">
        <f>+SUM(K477:K479)</f>
        <v>0</v>
      </c>
      <c r="L476" s="171">
        <f>+SUM(L477:L479)</f>
        <v>0</v>
      </c>
      <c r="M476" s="170">
        <f>+SUM(M477:M479)</f>
        <v>0</v>
      </c>
      <c r="N476" s="170">
        <f>+SUM(N477:N479)+0.01</f>
        <v>492.40000000000003</v>
      </c>
      <c r="O476" s="172">
        <f t="shared" si="102"/>
        <v>-4.8741098657156812E-6</v>
      </c>
      <c r="P476" s="167">
        <f t="shared" si="103"/>
        <v>2.4000000000228283E-3</v>
      </c>
    </row>
    <row r="477" spans="1:16" x14ac:dyDescent="0.3">
      <c r="A477" s="7" t="s">
        <v>557</v>
      </c>
      <c r="B477" s="8" t="s">
        <v>108</v>
      </c>
      <c r="C477" s="5" t="s">
        <v>109</v>
      </c>
      <c r="D477" s="6">
        <v>2.7</v>
      </c>
      <c r="E477" s="168">
        <v>0</v>
      </c>
      <c r="F477" s="290"/>
      <c r="G477" s="168">
        <f t="shared" si="108"/>
        <v>0</v>
      </c>
      <c r="H477" s="275">
        <f t="shared" si="109"/>
        <v>2.7</v>
      </c>
      <c r="I477" s="6">
        <v>30.62</v>
      </c>
      <c r="J477" s="6">
        <f t="shared" si="110"/>
        <v>82.674000000000007</v>
      </c>
      <c r="K477" s="173">
        <f t="shared" si="104"/>
        <v>0</v>
      </c>
      <c r="L477" s="174">
        <f t="shared" si="105"/>
        <v>0</v>
      </c>
      <c r="M477" s="173">
        <f t="shared" si="106"/>
        <v>0</v>
      </c>
      <c r="N477" s="173">
        <f t="shared" si="107"/>
        <v>82.67</v>
      </c>
      <c r="O477" s="175">
        <f t="shared" si="102"/>
        <v>4.8382804751279096E-5</v>
      </c>
      <c r="P477" s="167">
        <f t="shared" si="103"/>
        <v>-4.0000000000048885E-3</v>
      </c>
    </row>
    <row r="478" spans="1:16" x14ac:dyDescent="0.3">
      <c r="A478" s="7" t="s">
        <v>558</v>
      </c>
      <c r="B478" s="8" t="s">
        <v>117</v>
      </c>
      <c r="C478" s="5" t="s">
        <v>24</v>
      </c>
      <c r="D478" s="6">
        <v>0.34</v>
      </c>
      <c r="E478" s="168">
        <v>0</v>
      </c>
      <c r="F478" s="290"/>
      <c r="G478" s="168">
        <f t="shared" si="108"/>
        <v>0</v>
      </c>
      <c r="H478" s="275">
        <f t="shared" si="109"/>
        <v>0.34</v>
      </c>
      <c r="I478" s="6">
        <v>1081.54</v>
      </c>
      <c r="J478" s="6">
        <f t="shared" si="110"/>
        <v>367.72360000000003</v>
      </c>
      <c r="K478" s="173">
        <f t="shared" si="104"/>
        <v>0</v>
      </c>
      <c r="L478" s="174">
        <f t="shared" si="105"/>
        <v>0</v>
      </c>
      <c r="M478" s="173">
        <f t="shared" si="106"/>
        <v>0</v>
      </c>
      <c r="N478" s="173">
        <f t="shared" si="107"/>
        <v>367.72</v>
      </c>
      <c r="O478" s="175">
        <f t="shared" si="102"/>
        <v>9.7899618083374662E-6</v>
      </c>
      <c r="P478" s="167">
        <f t="shared" si="103"/>
        <v>-3.6000000000058208E-3</v>
      </c>
    </row>
    <row r="479" spans="1:16" x14ac:dyDescent="0.3">
      <c r="A479" s="7" t="s">
        <v>559</v>
      </c>
      <c r="B479" s="8" t="s">
        <v>115</v>
      </c>
      <c r="C479" s="5" t="s">
        <v>24</v>
      </c>
      <c r="D479" s="6">
        <v>0.25</v>
      </c>
      <c r="E479" s="168">
        <v>0</v>
      </c>
      <c r="F479" s="290"/>
      <c r="G479" s="168">
        <f t="shared" si="108"/>
        <v>0</v>
      </c>
      <c r="H479" s="275">
        <f t="shared" si="109"/>
        <v>0.25</v>
      </c>
      <c r="I479" s="6">
        <v>168</v>
      </c>
      <c r="J479" s="6">
        <f t="shared" si="110"/>
        <v>42</v>
      </c>
      <c r="K479" s="173">
        <f t="shared" si="104"/>
        <v>0</v>
      </c>
      <c r="L479" s="174">
        <f t="shared" si="105"/>
        <v>0</v>
      </c>
      <c r="M479" s="173">
        <f t="shared" si="106"/>
        <v>0</v>
      </c>
      <c r="N479" s="173">
        <f t="shared" si="107"/>
        <v>42</v>
      </c>
      <c r="O479" s="175">
        <f t="shared" si="102"/>
        <v>0</v>
      </c>
      <c r="P479" s="167">
        <f t="shared" si="103"/>
        <v>0</v>
      </c>
    </row>
    <row r="480" spans="1:16" x14ac:dyDescent="0.3">
      <c r="A480" s="3" t="s">
        <v>560</v>
      </c>
      <c r="B480" s="4" t="s">
        <v>231</v>
      </c>
      <c r="C480" s="5"/>
      <c r="D480" s="6"/>
      <c r="E480" s="168"/>
      <c r="F480" s="290"/>
      <c r="G480" s="168"/>
      <c r="H480" s="275"/>
      <c r="I480" s="6"/>
      <c r="J480" s="170">
        <f>+SUM(J481:J488)</f>
        <v>4174.83</v>
      </c>
      <c r="K480" s="170">
        <f>+SUM(K481:K488)</f>
        <v>0</v>
      </c>
      <c r="L480" s="171">
        <f>+SUM(L481:L488)</f>
        <v>0</v>
      </c>
      <c r="M480" s="170">
        <f>+SUM(M481:M488)</f>
        <v>0</v>
      </c>
      <c r="N480" s="170">
        <f>+SUM(N481:N488)</f>
        <v>4174.83</v>
      </c>
      <c r="O480" s="172">
        <f t="shared" si="102"/>
        <v>0</v>
      </c>
      <c r="P480" s="167">
        <f t="shared" si="103"/>
        <v>0</v>
      </c>
    </row>
    <row r="481" spans="1:16" ht="52.8" x14ac:dyDescent="0.3">
      <c r="A481" s="7" t="s">
        <v>561</v>
      </c>
      <c r="B481" s="8" t="s">
        <v>233</v>
      </c>
      <c r="C481" s="5" t="s">
        <v>75</v>
      </c>
      <c r="D481" s="6">
        <v>1</v>
      </c>
      <c r="E481" s="168">
        <v>0</v>
      </c>
      <c r="F481" s="290"/>
      <c r="G481" s="168">
        <f t="shared" si="108"/>
        <v>0</v>
      </c>
      <c r="H481" s="275">
        <f t="shared" si="109"/>
        <v>1</v>
      </c>
      <c r="I481" s="6">
        <v>1438.74</v>
      </c>
      <c r="J481" s="6">
        <f t="shared" si="110"/>
        <v>1438.74</v>
      </c>
      <c r="K481" s="173">
        <f t="shared" si="104"/>
        <v>0</v>
      </c>
      <c r="L481" s="174">
        <f t="shared" si="105"/>
        <v>0</v>
      </c>
      <c r="M481" s="173">
        <f t="shared" si="106"/>
        <v>0</v>
      </c>
      <c r="N481" s="173">
        <f t="shared" si="107"/>
        <v>1438.74</v>
      </c>
      <c r="O481" s="175">
        <f t="shared" si="102"/>
        <v>0</v>
      </c>
      <c r="P481" s="167">
        <f t="shared" si="103"/>
        <v>0</v>
      </c>
    </row>
    <row r="482" spans="1:16" x14ac:dyDescent="0.3">
      <c r="A482" s="7" t="s">
        <v>562</v>
      </c>
      <c r="B482" s="8" t="s">
        <v>235</v>
      </c>
      <c r="C482" s="5" t="s">
        <v>75</v>
      </c>
      <c r="D482" s="6">
        <v>1</v>
      </c>
      <c r="E482" s="168">
        <v>0</v>
      </c>
      <c r="F482" s="290"/>
      <c r="G482" s="168">
        <f t="shared" si="108"/>
        <v>0</v>
      </c>
      <c r="H482" s="275">
        <f t="shared" si="109"/>
        <v>1</v>
      </c>
      <c r="I482" s="6">
        <v>303.69</v>
      </c>
      <c r="J482" s="6">
        <f t="shared" si="110"/>
        <v>303.69</v>
      </c>
      <c r="K482" s="173">
        <f t="shared" si="104"/>
        <v>0</v>
      </c>
      <c r="L482" s="174">
        <f t="shared" si="105"/>
        <v>0</v>
      </c>
      <c r="M482" s="173">
        <f t="shared" si="106"/>
        <v>0</v>
      </c>
      <c r="N482" s="173">
        <f t="shared" si="107"/>
        <v>303.69</v>
      </c>
      <c r="O482" s="175">
        <f t="shared" si="102"/>
        <v>0</v>
      </c>
      <c r="P482" s="167">
        <f t="shared" si="103"/>
        <v>0</v>
      </c>
    </row>
    <row r="483" spans="1:16" ht="26.4" x14ac:dyDescent="0.3">
      <c r="A483" s="7" t="s">
        <v>563</v>
      </c>
      <c r="B483" s="8" t="s">
        <v>239</v>
      </c>
      <c r="C483" s="5" t="s">
        <v>75</v>
      </c>
      <c r="D483" s="6">
        <v>1</v>
      </c>
      <c r="E483" s="168">
        <v>0</v>
      </c>
      <c r="F483" s="290"/>
      <c r="G483" s="168">
        <f t="shared" si="108"/>
        <v>0</v>
      </c>
      <c r="H483" s="275">
        <f t="shared" si="109"/>
        <v>1</v>
      </c>
      <c r="I483" s="6">
        <v>116.91</v>
      </c>
      <c r="J483" s="6">
        <f t="shared" si="110"/>
        <v>116.91</v>
      </c>
      <c r="K483" s="173">
        <f t="shared" si="104"/>
        <v>0</v>
      </c>
      <c r="L483" s="174">
        <f t="shared" si="105"/>
        <v>0</v>
      </c>
      <c r="M483" s="173">
        <f t="shared" si="106"/>
        <v>0</v>
      </c>
      <c r="N483" s="173">
        <f t="shared" si="107"/>
        <v>116.91</v>
      </c>
      <c r="O483" s="175">
        <f t="shared" si="102"/>
        <v>0</v>
      </c>
      <c r="P483" s="167">
        <f t="shared" si="103"/>
        <v>0</v>
      </c>
    </row>
    <row r="484" spans="1:16" x14ac:dyDescent="0.3">
      <c r="A484" s="7" t="s">
        <v>564</v>
      </c>
      <c r="B484" s="8" t="s">
        <v>237</v>
      </c>
      <c r="C484" s="5" t="s">
        <v>75</v>
      </c>
      <c r="D484" s="6">
        <v>1</v>
      </c>
      <c r="E484" s="168">
        <v>0</v>
      </c>
      <c r="F484" s="290"/>
      <c r="G484" s="168">
        <f t="shared" si="108"/>
        <v>0</v>
      </c>
      <c r="H484" s="275">
        <f t="shared" si="109"/>
        <v>1</v>
      </c>
      <c r="I484" s="6">
        <v>32.94</v>
      </c>
      <c r="J484" s="6">
        <f t="shared" si="110"/>
        <v>32.94</v>
      </c>
      <c r="K484" s="173">
        <f t="shared" si="104"/>
        <v>0</v>
      </c>
      <c r="L484" s="174">
        <f t="shared" si="105"/>
        <v>0</v>
      </c>
      <c r="M484" s="173">
        <f t="shared" si="106"/>
        <v>0</v>
      </c>
      <c r="N484" s="173">
        <f t="shared" si="107"/>
        <v>32.94</v>
      </c>
      <c r="O484" s="175">
        <f t="shared" si="102"/>
        <v>0</v>
      </c>
      <c r="P484" s="167">
        <f t="shared" si="103"/>
        <v>0</v>
      </c>
    </row>
    <row r="485" spans="1:16" x14ac:dyDescent="0.3">
      <c r="A485" s="7" t="s">
        <v>565</v>
      </c>
      <c r="B485" s="8" t="s">
        <v>241</v>
      </c>
      <c r="C485" s="5" t="s">
        <v>75</v>
      </c>
      <c r="D485" s="6">
        <v>1</v>
      </c>
      <c r="E485" s="168">
        <v>0</v>
      </c>
      <c r="F485" s="290"/>
      <c r="G485" s="168">
        <f t="shared" si="108"/>
        <v>0</v>
      </c>
      <c r="H485" s="275">
        <f t="shared" si="109"/>
        <v>1</v>
      </c>
      <c r="I485" s="6">
        <v>49.14</v>
      </c>
      <c r="J485" s="6">
        <f t="shared" si="110"/>
        <v>49.14</v>
      </c>
      <c r="K485" s="173">
        <f t="shared" si="104"/>
        <v>0</v>
      </c>
      <c r="L485" s="174">
        <f t="shared" si="105"/>
        <v>0</v>
      </c>
      <c r="M485" s="173">
        <f t="shared" si="106"/>
        <v>0</v>
      </c>
      <c r="N485" s="173">
        <f t="shared" si="107"/>
        <v>49.14</v>
      </c>
      <c r="O485" s="175">
        <f t="shared" si="102"/>
        <v>0</v>
      </c>
      <c r="P485" s="167">
        <f t="shared" si="103"/>
        <v>0</v>
      </c>
    </row>
    <row r="486" spans="1:16" ht="26.4" x14ac:dyDescent="0.3">
      <c r="A486" s="7" t="s">
        <v>566</v>
      </c>
      <c r="B486" s="8" t="s">
        <v>243</v>
      </c>
      <c r="C486" s="5" t="s">
        <v>75</v>
      </c>
      <c r="D486" s="6">
        <v>1</v>
      </c>
      <c r="E486" s="168">
        <v>0</v>
      </c>
      <c r="F486" s="290"/>
      <c r="G486" s="168">
        <f t="shared" si="108"/>
        <v>0</v>
      </c>
      <c r="H486" s="275">
        <f t="shared" si="109"/>
        <v>1</v>
      </c>
      <c r="I486" s="6">
        <v>7.07</v>
      </c>
      <c r="J486" s="6">
        <f t="shared" si="110"/>
        <v>7.07</v>
      </c>
      <c r="K486" s="173">
        <f t="shared" si="104"/>
        <v>0</v>
      </c>
      <c r="L486" s="174">
        <f t="shared" si="105"/>
        <v>0</v>
      </c>
      <c r="M486" s="173">
        <f t="shared" si="106"/>
        <v>0</v>
      </c>
      <c r="N486" s="173">
        <f t="shared" si="107"/>
        <v>7.07</v>
      </c>
      <c r="O486" s="175">
        <f t="shared" si="102"/>
        <v>0</v>
      </c>
      <c r="P486" s="167">
        <f t="shared" si="103"/>
        <v>0</v>
      </c>
    </row>
    <row r="487" spans="1:16" x14ac:dyDescent="0.3">
      <c r="A487" s="7" t="s">
        <v>567</v>
      </c>
      <c r="B487" s="8" t="s">
        <v>245</v>
      </c>
      <c r="C487" s="5" t="s">
        <v>109</v>
      </c>
      <c r="D487" s="6">
        <v>10</v>
      </c>
      <c r="E487" s="168">
        <v>0</v>
      </c>
      <c r="F487" s="290"/>
      <c r="G487" s="168">
        <f t="shared" si="108"/>
        <v>0</v>
      </c>
      <c r="H487" s="275">
        <f t="shared" si="109"/>
        <v>10</v>
      </c>
      <c r="I487" s="6">
        <v>19.11</v>
      </c>
      <c r="J487" s="6">
        <f t="shared" si="110"/>
        <v>191.1</v>
      </c>
      <c r="K487" s="173">
        <f t="shared" si="104"/>
        <v>0</v>
      </c>
      <c r="L487" s="174">
        <f t="shared" si="105"/>
        <v>0</v>
      </c>
      <c r="M487" s="173">
        <f t="shared" si="106"/>
        <v>0</v>
      </c>
      <c r="N487" s="173">
        <f t="shared" si="107"/>
        <v>191.1</v>
      </c>
      <c r="O487" s="175">
        <f t="shared" si="102"/>
        <v>0</v>
      </c>
      <c r="P487" s="167">
        <f t="shared" si="103"/>
        <v>0</v>
      </c>
    </row>
    <row r="488" spans="1:16" ht="26.4" x14ac:dyDescent="0.3">
      <c r="A488" s="7" t="s">
        <v>568</v>
      </c>
      <c r="B488" s="8" t="s">
        <v>247</v>
      </c>
      <c r="C488" s="5" t="s">
        <v>75</v>
      </c>
      <c r="D488" s="6">
        <v>1</v>
      </c>
      <c r="E488" s="168">
        <v>0</v>
      </c>
      <c r="F488" s="290"/>
      <c r="G488" s="168">
        <f t="shared" si="108"/>
        <v>0</v>
      </c>
      <c r="H488" s="275">
        <f t="shared" si="109"/>
        <v>1</v>
      </c>
      <c r="I488" s="6">
        <v>2035.24</v>
      </c>
      <c r="J488" s="6">
        <f t="shared" si="110"/>
        <v>2035.24</v>
      </c>
      <c r="K488" s="173">
        <f t="shared" si="104"/>
        <v>0</v>
      </c>
      <c r="L488" s="174">
        <f t="shared" si="105"/>
        <v>0</v>
      </c>
      <c r="M488" s="173">
        <f t="shared" si="106"/>
        <v>0</v>
      </c>
      <c r="N488" s="173">
        <f t="shared" si="107"/>
        <v>2035.24</v>
      </c>
      <c r="O488" s="175">
        <f t="shared" si="102"/>
        <v>0</v>
      </c>
      <c r="P488" s="167">
        <f t="shared" si="103"/>
        <v>0</v>
      </c>
    </row>
    <row r="489" spans="1:16" ht="26.4" x14ac:dyDescent="0.3">
      <c r="A489" s="3">
        <v>14</v>
      </c>
      <c r="B489" s="4" t="s">
        <v>569</v>
      </c>
      <c r="C489" s="5"/>
      <c r="D489" s="6"/>
      <c r="E489" s="168"/>
      <c r="F489" s="290"/>
      <c r="G489" s="168"/>
      <c r="H489" s="275"/>
      <c r="I489" s="6"/>
      <c r="J489" s="170">
        <f>+J490+J494+J509+J515+J519+J523</f>
        <v>20857.718900000003</v>
      </c>
      <c r="K489" s="170">
        <f>+K490+K494+K509+K515+K519+K523</f>
        <v>0</v>
      </c>
      <c r="L489" s="171">
        <f>+L490+L494+L509+L515+L519+L523</f>
        <v>0</v>
      </c>
      <c r="M489" s="170">
        <f>+M490+M494+M509+M515+M519+M523</f>
        <v>0</v>
      </c>
      <c r="N489" s="170">
        <f>+N490+N494+N509+N515+N519+N523-0.01</f>
        <v>20857.72</v>
      </c>
      <c r="O489" s="172">
        <f t="shared" si="102"/>
        <v>-5.2738269307184282E-8</v>
      </c>
      <c r="P489" s="167">
        <f t="shared" si="103"/>
        <v>1.0999999976775143E-3</v>
      </c>
    </row>
    <row r="490" spans="1:16" x14ac:dyDescent="0.3">
      <c r="A490" s="3" t="s">
        <v>570</v>
      </c>
      <c r="B490" s="4" t="s">
        <v>42</v>
      </c>
      <c r="C490" s="5"/>
      <c r="D490" s="6"/>
      <c r="E490" s="168"/>
      <c r="F490" s="290"/>
      <c r="G490" s="168"/>
      <c r="H490" s="275"/>
      <c r="I490" s="6"/>
      <c r="J490" s="170">
        <f>+SUM(J491:J493)</f>
        <v>779.91639999999995</v>
      </c>
      <c r="K490" s="170">
        <f>+SUM(K491:K493)</f>
        <v>0</v>
      </c>
      <c r="L490" s="171">
        <f>+SUM(L491:L493)</f>
        <v>0</v>
      </c>
      <c r="M490" s="170">
        <f>+SUM(M491:M493)</f>
        <v>0</v>
      </c>
      <c r="N490" s="170">
        <f>+SUM(N491:N493)+0.01</f>
        <v>779.92000000000007</v>
      </c>
      <c r="O490" s="172">
        <f t="shared" si="102"/>
        <v>-4.6158793431949618E-6</v>
      </c>
      <c r="P490" s="167">
        <f t="shared" si="103"/>
        <v>3.6000000001195076E-3</v>
      </c>
    </row>
    <row r="491" spans="1:16" x14ac:dyDescent="0.3">
      <c r="A491" s="7" t="s">
        <v>571</v>
      </c>
      <c r="B491" s="8" t="s">
        <v>47</v>
      </c>
      <c r="C491" s="5" t="s">
        <v>24</v>
      </c>
      <c r="D491" s="6">
        <v>7.48</v>
      </c>
      <c r="E491" s="168">
        <v>0</v>
      </c>
      <c r="F491" s="290"/>
      <c r="G491" s="168">
        <f t="shared" si="108"/>
        <v>0</v>
      </c>
      <c r="H491" s="275">
        <f t="shared" si="109"/>
        <v>7.48</v>
      </c>
      <c r="I491" s="6">
        <v>2.67</v>
      </c>
      <c r="J491" s="6">
        <f t="shared" si="110"/>
        <v>19.971600000000002</v>
      </c>
      <c r="K491" s="173">
        <f t="shared" si="104"/>
        <v>0</v>
      </c>
      <c r="L491" s="174">
        <f t="shared" si="105"/>
        <v>0</v>
      </c>
      <c r="M491" s="173">
        <f t="shared" si="106"/>
        <v>0</v>
      </c>
      <c r="N491" s="173">
        <f t="shared" si="107"/>
        <v>19.97</v>
      </c>
      <c r="O491" s="175">
        <f t="shared" si="102"/>
        <v>8.0113761541600326E-5</v>
      </c>
      <c r="P491" s="167">
        <f t="shared" si="103"/>
        <v>-1.6000000000033765E-3</v>
      </c>
    </row>
    <row r="492" spans="1:16" ht="26.4" x14ac:dyDescent="0.3">
      <c r="A492" s="7" t="s">
        <v>572</v>
      </c>
      <c r="B492" s="8" t="s">
        <v>44</v>
      </c>
      <c r="C492" s="5" t="s">
        <v>45</v>
      </c>
      <c r="D492" s="6">
        <v>12</v>
      </c>
      <c r="E492" s="168">
        <v>0</v>
      </c>
      <c r="F492" s="290"/>
      <c r="G492" s="168">
        <f t="shared" si="108"/>
        <v>0</v>
      </c>
      <c r="H492" s="275">
        <f t="shared" si="109"/>
        <v>12</v>
      </c>
      <c r="I492" s="6">
        <v>56.31</v>
      </c>
      <c r="J492" s="6">
        <f t="shared" si="110"/>
        <v>675.72</v>
      </c>
      <c r="K492" s="173">
        <f t="shared" si="104"/>
        <v>0</v>
      </c>
      <c r="L492" s="174">
        <f t="shared" si="105"/>
        <v>0</v>
      </c>
      <c r="M492" s="173">
        <f t="shared" si="106"/>
        <v>0</v>
      </c>
      <c r="N492" s="173">
        <f t="shared" si="107"/>
        <v>675.72</v>
      </c>
      <c r="O492" s="175">
        <f t="shared" si="102"/>
        <v>0</v>
      </c>
      <c r="P492" s="167">
        <f t="shared" si="103"/>
        <v>0</v>
      </c>
    </row>
    <row r="493" spans="1:16" ht="26.4" x14ac:dyDescent="0.3">
      <c r="A493" s="7" t="s">
        <v>573</v>
      </c>
      <c r="B493" s="8" t="s">
        <v>49</v>
      </c>
      <c r="C493" s="5" t="s">
        <v>24</v>
      </c>
      <c r="D493" s="6">
        <v>7.48</v>
      </c>
      <c r="E493" s="168">
        <v>0</v>
      </c>
      <c r="F493" s="290"/>
      <c r="G493" s="168">
        <f t="shared" si="108"/>
        <v>0</v>
      </c>
      <c r="H493" s="275">
        <f t="shared" si="109"/>
        <v>7.48</v>
      </c>
      <c r="I493" s="6">
        <v>11.26</v>
      </c>
      <c r="J493" s="6">
        <f t="shared" si="110"/>
        <v>84.224800000000002</v>
      </c>
      <c r="K493" s="173">
        <f t="shared" si="104"/>
        <v>0</v>
      </c>
      <c r="L493" s="174">
        <f t="shared" si="105"/>
        <v>0</v>
      </c>
      <c r="M493" s="173">
        <f t="shared" si="106"/>
        <v>0</v>
      </c>
      <c r="N493" s="173">
        <f t="shared" si="107"/>
        <v>84.22</v>
      </c>
      <c r="O493" s="175">
        <f t="shared" si="102"/>
        <v>5.6990340137397233E-5</v>
      </c>
      <c r="P493" s="167">
        <f t="shared" si="103"/>
        <v>-4.8000000000030241E-3</v>
      </c>
    </row>
    <row r="494" spans="1:16" x14ac:dyDescent="0.3">
      <c r="A494" s="3" t="s">
        <v>574</v>
      </c>
      <c r="B494" s="4" t="s">
        <v>123</v>
      </c>
      <c r="C494" s="5"/>
      <c r="D494" s="6"/>
      <c r="E494" s="168"/>
      <c r="F494" s="290"/>
      <c r="G494" s="168"/>
      <c r="H494" s="275"/>
      <c r="I494" s="6"/>
      <c r="J494" s="170">
        <f>+SUM(J495:J508)</f>
        <v>13247.476900000001</v>
      </c>
      <c r="K494" s="170">
        <f>+SUM(K495:K508)</f>
        <v>0</v>
      </c>
      <c r="L494" s="171">
        <f>+SUM(L495:L508)</f>
        <v>0</v>
      </c>
      <c r="M494" s="170">
        <f>+SUM(M495:M508)</f>
        <v>0</v>
      </c>
      <c r="N494" s="170">
        <f>+SUM(N495:N508)-0.01</f>
        <v>13247.48</v>
      </c>
      <c r="O494" s="172">
        <f t="shared" si="102"/>
        <v>-2.3400682414020935E-7</v>
      </c>
      <c r="P494" s="167">
        <f t="shared" si="103"/>
        <v>3.099999998084968E-3</v>
      </c>
    </row>
    <row r="495" spans="1:16" ht="26.4" x14ac:dyDescent="0.3">
      <c r="A495" s="7" t="s">
        <v>575</v>
      </c>
      <c r="B495" s="8" t="s">
        <v>125</v>
      </c>
      <c r="C495" s="5" t="s">
        <v>54</v>
      </c>
      <c r="D495" s="6">
        <v>7.37</v>
      </c>
      <c r="E495" s="168">
        <v>0</v>
      </c>
      <c r="F495" s="290"/>
      <c r="G495" s="168">
        <f t="shared" si="108"/>
        <v>0</v>
      </c>
      <c r="H495" s="275">
        <f t="shared" si="109"/>
        <v>7.37</v>
      </c>
      <c r="I495" s="6">
        <v>75.03</v>
      </c>
      <c r="J495" s="6">
        <f t="shared" si="110"/>
        <v>552.97109999999998</v>
      </c>
      <c r="K495" s="173">
        <f t="shared" si="104"/>
        <v>0</v>
      </c>
      <c r="L495" s="174">
        <f t="shared" si="105"/>
        <v>0</v>
      </c>
      <c r="M495" s="173">
        <f t="shared" si="106"/>
        <v>0</v>
      </c>
      <c r="N495" s="173">
        <f t="shared" si="107"/>
        <v>552.97</v>
      </c>
      <c r="O495" s="175">
        <f t="shared" si="102"/>
        <v>1.9892540494836908E-6</v>
      </c>
      <c r="P495" s="167">
        <f t="shared" si="103"/>
        <v>-1.0999999999512511E-3</v>
      </c>
    </row>
    <row r="496" spans="1:16" x14ac:dyDescent="0.3">
      <c r="A496" s="7" t="s">
        <v>576</v>
      </c>
      <c r="B496" s="8" t="s">
        <v>56</v>
      </c>
      <c r="C496" s="5" t="s">
        <v>54</v>
      </c>
      <c r="D496" s="6">
        <v>9.58</v>
      </c>
      <c r="E496" s="168">
        <v>0</v>
      </c>
      <c r="F496" s="290"/>
      <c r="G496" s="168">
        <f t="shared" si="108"/>
        <v>0</v>
      </c>
      <c r="H496" s="275">
        <f t="shared" si="109"/>
        <v>9.58</v>
      </c>
      <c r="I496" s="6">
        <v>11.25</v>
      </c>
      <c r="J496" s="6">
        <f t="shared" si="110"/>
        <v>107.77500000000001</v>
      </c>
      <c r="K496" s="173">
        <f t="shared" si="104"/>
        <v>0</v>
      </c>
      <c r="L496" s="174">
        <f t="shared" si="105"/>
        <v>0</v>
      </c>
      <c r="M496" s="173">
        <f t="shared" si="106"/>
        <v>0</v>
      </c>
      <c r="N496" s="173">
        <f t="shared" si="107"/>
        <v>107.78</v>
      </c>
      <c r="O496" s="175">
        <f t="shared" si="102"/>
        <v>-4.6392948271911649E-5</v>
      </c>
      <c r="P496" s="167">
        <f t="shared" si="103"/>
        <v>4.9999999999954525E-3</v>
      </c>
    </row>
    <row r="497" spans="1:16" ht="26.4" x14ac:dyDescent="0.3">
      <c r="A497" s="7" t="s">
        <v>577</v>
      </c>
      <c r="B497" s="8" t="s">
        <v>58</v>
      </c>
      <c r="C497" s="5" t="s">
        <v>59</v>
      </c>
      <c r="D497" s="6">
        <v>215.57</v>
      </c>
      <c r="E497" s="168">
        <v>0</v>
      </c>
      <c r="F497" s="290"/>
      <c r="G497" s="168">
        <f t="shared" si="108"/>
        <v>0</v>
      </c>
      <c r="H497" s="275">
        <f t="shared" si="109"/>
        <v>215.57</v>
      </c>
      <c r="I497" s="6">
        <v>1.68</v>
      </c>
      <c r="J497" s="6">
        <f t="shared" si="110"/>
        <v>362.1576</v>
      </c>
      <c r="K497" s="173">
        <f t="shared" si="104"/>
        <v>0</v>
      </c>
      <c r="L497" s="174">
        <f t="shared" si="105"/>
        <v>0</v>
      </c>
      <c r="M497" s="173">
        <f t="shared" si="106"/>
        <v>0</v>
      </c>
      <c r="N497" s="173">
        <f t="shared" si="107"/>
        <v>362.16</v>
      </c>
      <c r="O497" s="175">
        <f t="shared" si="102"/>
        <v>-6.626949151433692E-6</v>
      </c>
      <c r="P497" s="167">
        <f t="shared" si="103"/>
        <v>2.4000000000228283E-3</v>
      </c>
    </row>
    <row r="498" spans="1:16" ht="26.4" x14ac:dyDescent="0.3">
      <c r="A498" s="7" t="s">
        <v>578</v>
      </c>
      <c r="B498" s="8" t="s">
        <v>63</v>
      </c>
      <c r="C498" s="5" t="s">
        <v>24</v>
      </c>
      <c r="D498" s="6">
        <v>2.09</v>
      </c>
      <c r="E498" s="168">
        <v>0</v>
      </c>
      <c r="F498" s="290"/>
      <c r="G498" s="168">
        <f t="shared" si="108"/>
        <v>0</v>
      </c>
      <c r="H498" s="275">
        <f t="shared" si="109"/>
        <v>2.09</v>
      </c>
      <c r="I498" s="6">
        <v>35.090000000000003</v>
      </c>
      <c r="J498" s="6">
        <f t="shared" si="110"/>
        <v>73.338099999999997</v>
      </c>
      <c r="K498" s="173">
        <f t="shared" si="104"/>
        <v>0</v>
      </c>
      <c r="L498" s="174">
        <f t="shared" si="105"/>
        <v>0</v>
      </c>
      <c r="M498" s="173">
        <f t="shared" si="106"/>
        <v>0</v>
      </c>
      <c r="N498" s="173">
        <f t="shared" si="107"/>
        <v>73.34</v>
      </c>
      <c r="O498" s="175">
        <f t="shared" si="102"/>
        <v>-2.5907406927760945E-5</v>
      </c>
      <c r="P498" s="167">
        <f t="shared" si="103"/>
        <v>1.90000000000623E-3</v>
      </c>
    </row>
    <row r="499" spans="1:16" x14ac:dyDescent="0.3">
      <c r="A499" s="7" t="s">
        <v>579</v>
      </c>
      <c r="B499" s="8" t="s">
        <v>61</v>
      </c>
      <c r="C499" s="5" t="s">
        <v>24</v>
      </c>
      <c r="D499" s="6">
        <v>2.09</v>
      </c>
      <c r="E499" s="168">
        <v>0</v>
      </c>
      <c r="F499" s="290"/>
      <c r="G499" s="168">
        <f t="shared" si="108"/>
        <v>0</v>
      </c>
      <c r="H499" s="275">
        <f t="shared" si="109"/>
        <v>2.09</v>
      </c>
      <c r="I499" s="6">
        <v>28.14</v>
      </c>
      <c r="J499" s="6">
        <f t="shared" si="110"/>
        <v>58.812599999999996</v>
      </c>
      <c r="K499" s="173">
        <f t="shared" si="104"/>
        <v>0</v>
      </c>
      <c r="L499" s="174">
        <f t="shared" si="105"/>
        <v>0</v>
      </c>
      <c r="M499" s="173">
        <f t="shared" si="106"/>
        <v>0</v>
      </c>
      <c r="N499" s="173">
        <f t="shared" si="107"/>
        <v>58.81</v>
      </c>
      <c r="O499" s="175">
        <f t="shared" si="102"/>
        <v>4.420821388606555E-5</v>
      </c>
      <c r="P499" s="167">
        <f t="shared" si="103"/>
        <v>-2.5999999999939405E-3</v>
      </c>
    </row>
    <row r="500" spans="1:16" ht="26.4" x14ac:dyDescent="0.3">
      <c r="A500" s="7" t="s">
        <v>580</v>
      </c>
      <c r="B500" s="8" t="s">
        <v>72</v>
      </c>
      <c r="C500" s="5" t="s">
        <v>70</v>
      </c>
      <c r="D500" s="6">
        <v>39.700000000000003</v>
      </c>
      <c r="E500" s="168">
        <v>0</v>
      </c>
      <c r="F500" s="290"/>
      <c r="G500" s="168">
        <f t="shared" si="108"/>
        <v>0</v>
      </c>
      <c r="H500" s="275">
        <f t="shared" si="109"/>
        <v>39.700000000000003</v>
      </c>
      <c r="I500" s="6">
        <v>16.2</v>
      </c>
      <c r="J500" s="6">
        <f t="shared" si="110"/>
        <v>643.14</v>
      </c>
      <c r="K500" s="173">
        <f t="shared" si="104"/>
        <v>0</v>
      </c>
      <c r="L500" s="174">
        <f t="shared" si="105"/>
        <v>0</v>
      </c>
      <c r="M500" s="173">
        <f t="shared" si="106"/>
        <v>0</v>
      </c>
      <c r="N500" s="173">
        <f t="shared" si="107"/>
        <v>643.14</v>
      </c>
      <c r="O500" s="175">
        <f t="shared" si="102"/>
        <v>0</v>
      </c>
      <c r="P500" s="167">
        <f t="shared" si="103"/>
        <v>0</v>
      </c>
    </row>
    <row r="501" spans="1:16" ht="26.4" x14ac:dyDescent="0.3">
      <c r="A501" s="7" t="s">
        <v>581</v>
      </c>
      <c r="B501" s="8" t="s">
        <v>69</v>
      </c>
      <c r="C501" s="5" t="s">
        <v>70</v>
      </c>
      <c r="D501" s="6">
        <v>94.6</v>
      </c>
      <c r="E501" s="168">
        <v>0</v>
      </c>
      <c r="F501" s="290"/>
      <c r="G501" s="168">
        <f t="shared" si="108"/>
        <v>0</v>
      </c>
      <c r="H501" s="275">
        <f t="shared" si="109"/>
        <v>94.6</v>
      </c>
      <c r="I501" s="6">
        <v>17.16</v>
      </c>
      <c r="J501" s="6">
        <f t="shared" si="110"/>
        <v>1623.336</v>
      </c>
      <c r="K501" s="173">
        <f t="shared" si="104"/>
        <v>0</v>
      </c>
      <c r="L501" s="174">
        <f t="shared" si="105"/>
        <v>0</v>
      </c>
      <c r="M501" s="173">
        <f t="shared" si="106"/>
        <v>0</v>
      </c>
      <c r="N501" s="173">
        <f t="shared" si="107"/>
        <v>1623.34</v>
      </c>
      <c r="O501" s="175">
        <f t="shared" si="102"/>
        <v>-2.4640616607118915E-6</v>
      </c>
      <c r="P501" s="167">
        <f t="shared" si="103"/>
        <v>3.9999999999054126E-3</v>
      </c>
    </row>
    <row r="502" spans="1:16" x14ac:dyDescent="0.3">
      <c r="A502" s="7" t="s">
        <v>582</v>
      </c>
      <c r="B502" s="8" t="s">
        <v>67</v>
      </c>
      <c r="C502" s="5" t="s">
        <v>24</v>
      </c>
      <c r="D502" s="6">
        <v>23.19</v>
      </c>
      <c r="E502" s="168">
        <v>0</v>
      </c>
      <c r="F502" s="290"/>
      <c r="G502" s="168">
        <f t="shared" si="108"/>
        <v>0</v>
      </c>
      <c r="H502" s="275">
        <f t="shared" si="109"/>
        <v>23.19</v>
      </c>
      <c r="I502" s="6">
        <v>272.88</v>
      </c>
      <c r="J502" s="6">
        <f t="shared" si="110"/>
        <v>6328.0871999999999</v>
      </c>
      <c r="K502" s="173">
        <f t="shared" si="104"/>
        <v>0</v>
      </c>
      <c r="L502" s="174">
        <f t="shared" si="105"/>
        <v>0</v>
      </c>
      <c r="M502" s="173">
        <f t="shared" si="106"/>
        <v>0</v>
      </c>
      <c r="N502" s="173">
        <f t="shared" si="107"/>
        <v>6328.09</v>
      </c>
      <c r="O502" s="175">
        <f t="shared" si="102"/>
        <v>-4.424717787721022E-7</v>
      </c>
      <c r="P502" s="167">
        <f t="shared" si="103"/>
        <v>2.8000000002066372E-3</v>
      </c>
    </row>
    <row r="503" spans="1:16" ht="26.4" x14ac:dyDescent="0.3">
      <c r="A503" s="7" t="s">
        <v>583</v>
      </c>
      <c r="B503" s="8" t="s">
        <v>74</v>
      </c>
      <c r="C503" s="5" t="s">
        <v>75</v>
      </c>
      <c r="D503" s="6">
        <v>6</v>
      </c>
      <c r="E503" s="168">
        <v>0</v>
      </c>
      <c r="F503" s="290"/>
      <c r="G503" s="168">
        <f t="shared" si="108"/>
        <v>0</v>
      </c>
      <c r="H503" s="275">
        <f t="shared" si="109"/>
        <v>6</v>
      </c>
      <c r="I503" s="6">
        <v>68.010000000000005</v>
      </c>
      <c r="J503" s="6">
        <f t="shared" si="110"/>
        <v>408.06000000000006</v>
      </c>
      <c r="K503" s="173">
        <f t="shared" si="104"/>
        <v>0</v>
      </c>
      <c r="L503" s="174">
        <f t="shared" si="105"/>
        <v>0</v>
      </c>
      <c r="M503" s="173">
        <f t="shared" si="106"/>
        <v>0</v>
      </c>
      <c r="N503" s="173">
        <f t="shared" si="107"/>
        <v>408.06</v>
      </c>
      <c r="O503" s="175">
        <f t="shared" si="102"/>
        <v>0</v>
      </c>
      <c r="P503" s="167">
        <f t="shared" si="103"/>
        <v>0</v>
      </c>
    </row>
    <row r="504" spans="1:16" ht="26.4" x14ac:dyDescent="0.3">
      <c r="A504" s="7" t="s">
        <v>584</v>
      </c>
      <c r="B504" s="8" t="s">
        <v>77</v>
      </c>
      <c r="C504" s="5" t="s">
        <v>54</v>
      </c>
      <c r="D504" s="6">
        <v>2.11</v>
      </c>
      <c r="E504" s="168">
        <v>0</v>
      </c>
      <c r="F504" s="290"/>
      <c r="G504" s="168">
        <f t="shared" si="108"/>
        <v>0</v>
      </c>
      <c r="H504" s="275">
        <f t="shared" si="109"/>
        <v>2.11</v>
      </c>
      <c r="I504" s="6">
        <v>628.20000000000005</v>
      </c>
      <c r="J504" s="6">
        <f t="shared" si="110"/>
        <v>1325.502</v>
      </c>
      <c r="K504" s="173">
        <f t="shared" si="104"/>
        <v>0</v>
      </c>
      <c r="L504" s="174">
        <f t="shared" si="105"/>
        <v>0</v>
      </c>
      <c r="M504" s="173">
        <f t="shared" si="106"/>
        <v>0</v>
      </c>
      <c r="N504" s="173">
        <f t="shared" si="107"/>
        <v>1325.5</v>
      </c>
      <c r="O504" s="175">
        <f t="shared" si="102"/>
        <v>1.5088623026571213E-6</v>
      </c>
      <c r="P504" s="167">
        <f t="shared" si="103"/>
        <v>-1.9999999999527063E-3</v>
      </c>
    </row>
    <row r="505" spans="1:16" ht="26.4" x14ac:dyDescent="0.3">
      <c r="A505" s="7" t="s">
        <v>585</v>
      </c>
      <c r="B505" s="8" t="s">
        <v>65</v>
      </c>
      <c r="C505" s="5" t="s">
        <v>24</v>
      </c>
      <c r="D505" s="6">
        <v>6.12</v>
      </c>
      <c r="E505" s="168">
        <v>0</v>
      </c>
      <c r="F505" s="290"/>
      <c r="G505" s="168">
        <f t="shared" si="108"/>
        <v>0</v>
      </c>
      <c r="H505" s="275">
        <f t="shared" si="109"/>
        <v>6.12</v>
      </c>
      <c r="I505" s="6">
        <v>116.19</v>
      </c>
      <c r="J505" s="6">
        <f t="shared" si="110"/>
        <v>711.08280000000002</v>
      </c>
      <c r="K505" s="173">
        <f t="shared" si="104"/>
        <v>0</v>
      </c>
      <c r="L505" s="174">
        <f t="shared" si="105"/>
        <v>0</v>
      </c>
      <c r="M505" s="173">
        <f t="shared" si="106"/>
        <v>0</v>
      </c>
      <c r="N505" s="173">
        <f t="shared" si="107"/>
        <v>711.08</v>
      </c>
      <c r="O505" s="175">
        <f t="shared" si="102"/>
        <v>3.9376567679827446E-6</v>
      </c>
      <c r="P505" s="167">
        <f t="shared" si="103"/>
        <v>-2.7999999999792635E-3</v>
      </c>
    </row>
    <row r="506" spans="1:16" ht="26.4" x14ac:dyDescent="0.3">
      <c r="A506" s="7" t="s">
        <v>586</v>
      </c>
      <c r="B506" s="8" t="s">
        <v>79</v>
      </c>
      <c r="C506" s="5" t="s">
        <v>54</v>
      </c>
      <c r="D506" s="6">
        <v>6.05</v>
      </c>
      <c r="E506" s="168">
        <v>0</v>
      </c>
      <c r="F506" s="290"/>
      <c r="G506" s="168">
        <f t="shared" si="108"/>
        <v>0</v>
      </c>
      <c r="H506" s="275">
        <f t="shared" si="109"/>
        <v>6.05</v>
      </c>
      <c r="I506" s="6">
        <v>25.65</v>
      </c>
      <c r="J506" s="6">
        <f t="shared" si="110"/>
        <v>155.18249999999998</v>
      </c>
      <c r="K506" s="173">
        <f t="shared" si="104"/>
        <v>0</v>
      </c>
      <c r="L506" s="174">
        <f t="shared" si="105"/>
        <v>0</v>
      </c>
      <c r="M506" s="173">
        <f t="shared" si="106"/>
        <v>0</v>
      </c>
      <c r="N506" s="173">
        <f t="shared" si="107"/>
        <v>155.18</v>
      </c>
      <c r="O506" s="175">
        <f t="shared" si="102"/>
        <v>1.6110063956742415E-5</v>
      </c>
      <c r="P506" s="167">
        <f t="shared" si="103"/>
        <v>-2.4999999999693046E-3</v>
      </c>
    </row>
    <row r="507" spans="1:16" ht="26.4" x14ac:dyDescent="0.3">
      <c r="A507" s="7" t="s">
        <v>587</v>
      </c>
      <c r="B507" s="8" t="s">
        <v>83</v>
      </c>
      <c r="C507" s="5" t="s">
        <v>24</v>
      </c>
      <c r="D507" s="6">
        <v>4.8</v>
      </c>
      <c r="E507" s="168">
        <v>0</v>
      </c>
      <c r="F507" s="290"/>
      <c r="G507" s="168">
        <f t="shared" si="108"/>
        <v>0</v>
      </c>
      <c r="H507" s="275">
        <f t="shared" si="109"/>
        <v>4.8</v>
      </c>
      <c r="I507" s="6">
        <v>29.02</v>
      </c>
      <c r="J507" s="6">
        <f t="shared" si="110"/>
        <v>139.29599999999999</v>
      </c>
      <c r="K507" s="173">
        <f t="shared" si="104"/>
        <v>0</v>
      </c>
      <c r="L507" s="174">
        <f t="shared" si="105"/>
        <v>0</v>
      </c>
      <c r="M507" s="173">
        <f t="shared" si="106"/>
        <v>0</v>
      </c>
      <c r="N507" s="173">
        <f t="shared" si="107"/>
        <v>139.30000000000001</v>
      </c>
      <c r="O507" s="175">
        <f t="shared" si="102"/>
        <v>-2.8715828164660451E-5</v>
      </c>
      <c r="P507" s="167">
        <f t="shared" si="103"/>
        <v>4.0000000000190994E-3</v>
      </c>
    </row>
    <row r="508" spans="1:16" ht="26.4" x14ac:dyDescent="0.3">
      <c r="A508" s="7" t="s">
        <v>588</v>
      </c>
      <c r="B508" s="8" t="s">
        <v>81</v>
      </c>
      <c r="C508" s="5" t="s">
        <v>24</v>
      </c>
      <c r="D508" s="6">
        <v>4.8</v>
      </c>
      <c r="E508" s="168">
        <v>0</v>
      </c>
      <c r="F508" s="290"/>
      <c r="G508" s="168">
        <f t="shared" si="108"/>
        <v>0</v>
      </c>
      <c r="H508" s="275">
        <f t="shared" si="109"/>
        <v>4.8</v>
      </c>
      <c r="I508" s="6">
        <v>158.07</v>
      </c>
      <c r="J508" s="6">
        <f t="shared" si="110"/>
        <v>758.73599999999999</v>
      </c>
      <c r="K508" s="173">
        <f t="shared" si="104"/>
        <v>0</v>
      </c>
      <c r="L508" s="174">
        <f t="shared" si="105"/>
        <v>0</v>
      </c>
      <c r="M508" s="173">
        <f t="shared" si="106"/>
        <v>0</v>
      </c>
      <c r="N508" s="173">
        <f t="shared" si="107"/>
        <v>758.74</v>
      </c>
      <c r="O508" s="175">
        <f t="shared" si="102"/>
        <v>-5.271925940020239E-6</v>
      </c>
      <c r="P508" s="167">
        <f t="shared" si="103"/>
        <v>4.0000000000190994E-3</v>
      </c>
    </row>
    <row r="509" spans="1:16" x14ac:dyDescent="0.3">
      <c r="A509" s="3" t="s">
        <v>589</v>
      </c>
      <c r="B509" s="4" t="s">
        <v>85</v>
      </c>
      <c r="C509" s="5"/>
      <c r="D509" s="6"/>
      <c r="E509" s="168"/>
      <c r="F509" s="290"/>
      <c r="G509" s="168"/>
      <c r="H509" s="275"/>
      <c r="I509" s="6"/>
      <c r="J509" s="170">
        <f>+SUM(J510:J514)</f>
        <v>1393.3700000000001</v>
      </c>
      <c r="K509" s="170">
        <f>+SUM(K510:K514)</f>
        <v>0</v>
      </c>
      <c r="L509" s="171">
        <f>+SUM(L510:L514)</f>
        <v>0</v>
      </c>
      <c r="M509" s="170">
        <f>+SUM(M510:M514)</f>
        <v>0</v>
      </c>
      <c r="N509" s="170">
        <f>+SUM(N510:N514)+0.01</f>
        <v>1393.3700000000001</v>
      </c>
      <c r="O509" s="172">
        <f t="shared" si="102"/>
        <v>0</v>
      </c>
      <c r="P509" s="167">
        <f t="shared" si="103"/>
        <v>0</v>
      </c>
    </row>
    <row r="510" spans="1:16" x14ac:dyDescent="0.3">
      <c r="A510" s="7" t="s">
        <v>590</v>
      </c>
      <c r="B510" s="8" t="s">
        <v>89</v>
      </c>
      <c r="C510" s="5" t="s">
        <v>24</v>
      </c>
      <c r="D510" s="6">
        <v>7.48</v>
      </c>
      <c r="E510" s="168">
        <v>0</v>
      </c>
      <c r="F510" s="290"/>
      <c r="G510" s="168">
        <f t="shared" si="108"/>
        <v>0</v>
      </c>
      <c r="H510" s="275">
        <f t="shared" si="109"/>
        <v>7.48</v>
      </c>
      <c r="I510" s="6">
        <v>3.75</v>
      </c>
      <c r="J510" s="6">
        <f t="shared" si="110"/>
        <v>28.05</v>
      </c>
      <c r="K510" s="173">
        <f t="shared" si="104"/>
        <v>0</v>
      </c>
      <c r="L510" s="174">
        <f t="shared" si="105"/>
        <v>0</v>
      </c>
      <c r="M510" s="173">
        <f t="shared" si="106"/>
        <v>0</v>
      </c>
      <c r="N510" s="173">
        <f t="shared" si="107"/>
        <v>28.05</v>
      </c>
      <c r="O510" s="175">
        <f t="shared" si="102"/>
        <v>0</v>
      </c>
      <c r="P510" s="167">
        <f t="shared" si="103"/>
        <v>0</v>
      </c>
    </row>
    <row r="511" spans="1:16" x14ac:dyDescent="0.3">
      <c r="A511" s="7" t="s">
        <v>591</v>
      </c>
      <c r="B511" s="8" t="s">
        <v>87</v>
      </c>
      <c r="C511" s="5" t="s">
        <v>24</v>
      </c>
      <c r="D511" s="6">
        <v>7.48</v>
      </c>
      <c r="E511" s="168">
        <v>0</v>
      </c>
      <c r="F511" s="290"/>
      <c r="G511" s="168">
        <f t="shared" si="108"/>
        <v>0</v>
      </c>
      <c r="H511" s="275">
        <f t="shared" si="109"/>
        <v>7.48</v>
      </c>
      <c r="I511" s="6">
        <v>5.61</v>
      </c>
      <c r="J511" s="6">
        <f t="shared" si="110"/>
        <v>41.962800000000001</v>
      </c>
      <c r="K511" s="173">
        <f t="shared" si="104"/>
        <v>0</v>
      </c>
      <c r="L511" s="174">
        <f t="shared" si="105"/>
        <v>0</v>
      </c>
      <c r="M511" s="173">
        <f t="shared" si="106"/>
        <v>0</v>
      </c>
      <c r="N511" s="173">
        <f t="shared" si="107"/>
        <v>41.96</v>
      </c>
      <c r="O511" s="175">
        <f t="shared" si="102"/>
        <v>6.6725766631359207E-5</v>
      </c>
      <c r="P511" s="167">
        <f t="shared" si="103"/>
        <v>-2.8000000000005798E-3</v>
      </c>
    </row>
    <row r="512" spans="1:16" ht="26.4" x14ac:dyDescent="0.3">
      <c r="A512" s="7" t="s">
        <v>592</v>
      </c>
      <c r="B512" s="8" t="s">
        <v>91</v>
      </c>
      <c r="C512" s="5" t="s">
        <v>24</v>
      </c>
      <c r="D512" s="6">
        <v>7.48</v>
      </c>
      <c r="E512" s="168">
        <v>0</v>
      </c>
      <c r="F512" s="290"/>
      <c r="G512" s="168">
        <f t="shared" si="108"/>
        <v>0</v>
      </c>
      <c r="H512" s="275">
        <f t="shared" si="109"/>
        <v>7.48</v>
      </c>
      <c r="I512" s="6">
        <v>85.26</v>
      </c>
      <c r="J512" s="6">
        <f t="shared" si="110"/>
        <v>637.74480000000005</v>
      </c>
      <c r="K512" s="173">
        <f t="shared" si="104"/>
        <v>0</v>
      </c>
      <c r="L512" s="174">
        <f t="shared" si="105"/>
        <v>0</v>
      </c>
      <c r="M512" s="173">
        <f t="shared" si="106"/>
        <v>0</v>
      </c>
      <c r="N512" s="173">
        <f t="shared" si="107"/>
        <v>637.74</v>
      </c>
      <c r="O512" s="175">
        <f t="shared" si="102"/>
        <v>7.5265215805364605E-6</v>
      </c>
      <c r="P512" s="167">
        <f t="shared" si="103"/>
        <v>-4.8000000000456566E-3</v>
      </c>
    </row>
    <row r="513" spans="1:16" ht="39.6" x14ac:dyDescent="0.3">
      <c r="A513" s="7" t="s">
        <v>593</v>
      </c>
      <c r="B513" s="8" t="s">
        <v>186</v>
      </c>
      <c r="C513" s="5" t="s">
        <v>24</v>
      </c>
      <c r="D513" s="6">
        <v>1.28</v>
      </c>
      <c r="E513" s="168">
        <v>0</v>
      </c>
      <c r="F513" s="290"/>
      <c r="G513" s="168">
        <f t="shared" si="108"/>
        <v>0</v>
      </c>
      <c r="H513" s="275">
        <f t="shared" si="109"/>
        <v>1.28</v>
      </c>
      <c r="I513" s="6">
        <v>130.58000000000001</v>
      </c>
      <c r="J513" s="6">
        <f t="shared" si="110"/>
        <v>167.14240000000001</v>
      </c>
      <c r="K513" s="173">
        <f t="shared" si="104"/>
        <v>0</v>
      </c>
      <c r="L513" s="174">
        <f t="shared" si="105"/>
        <v>0</v>
      </c>
      <c r="M513" s="173">
        <f t="shared" si="106"/>
        <v>0</v>
      </c>
      <c r="N513" s="173">
        <f t="shared" si="107"/>
        <v>167.14</v>
      </c>
      <c r="O513" s="175">
        <f t="shared" si="102"/>
        <v>1.4359013631670692E-5</v>
      </c>
      <c r="P513" s="167">
        <f t="shared" si="103"/>
        <v>-2.4000000000228283E-3</v>
      </c>
    </row>
    <row r="514" spans="1:16" ht="39.6" x14ac:dyDescent="0.3">
      <c r="A514" s="7" t="s">
        <v>594</v>
      </c>
      <c r="B514" s="8" t="s">
        <v>146</v>
      </c>
      <c r="C514" s="5" t="s">
        <v>75</v>
      </c>
      <c r="D514" s="6">
        <v>1</v>
      </c>
      <c r="E514" s="168">
        <v>0</v>
      </c>
      <c r="F514" s="290"/>
      <c r="G514" s="168">
        <f t="shared" si="108"/>
        <v>0</v>
      </c>
      <c r="H514" s="275">
        <f t="shared" si="109"/>
        <v>1</v>
      </c>
      <c r="I514" s="6">
        <v>518.47</v>
      </c>
      <c r="J514" s="6">
        <f t="shared" si="110"/>
        <v>518.47</v>
      </c>
      <c r="K514" s="173">
        <f t="shared" si="104"/>
        <v>0</v>
      </c>
      <c r="L514" s="174">
        <f t="shared" si="105"/>
        <v>0</v>
      </c>
      <c r="M514" s="173">
        <f t="shared" si="106"/>
        <v>0</v>
      </c>
      <c r="N514" s="173">
        <f t="shared" si="107"/>
        <v>518.47</v>
      </c>
      <c r="O514" s="175">
        <f t="shared" si="102"/>
        <v>0</v>
      </c>
      <c r="P514" s="167">
        <f t="shared" si="103"/>
        <v>0</v>
      </c>
    </row>
    <row r="515" spans="1:16" x14ac:dyDescent="0.3">
      <c r="A515" s="3" t="s">
        <v>595</v>
      </c>
      <c r="B515" s="4" t="s">
        <v>96</v>
      </c>
      <c r="C515" s="5"/>
      <c r="D515" s="6"/>
      <c r="E515" s="168"/>
      <c r="F515" s="290"/>
      <c r="G515" s="168"/>
      <c r="H515" s="275"/>
      <c r="I515" s="6"/>
      <c r="J515" s="170">
        <f>+SUM(J516:J518)</f>
        <v>578.62799999999993</v>
      </c>
      <c r="K515" s="170">
        <f>+SUM(K516:K518)</f>
        <v>0</v>
      </c>
      <c r="L515" s="171">
        <f>+SUM(L516:L518)</f>
        <v>0</v>
      </c>
      <c r="M515" s="170">
        <f>+SUM(M516:M518)</f>
        <v>0</v>
      </c>
      <c r="N515" s="170">
        <f>+SUM(N516:N518)</f>
        <v>578.63</v>
      </c>
      <c r="O515" s="172">
        <f t="shared" si="102"/>
        <v>-3.4564521593782871E-6</v>
      </c>
      <c r="P515" s="167">
        <f t="shared" si="103"/>
        <v>2.0000000000663931E-3</v>
      </c>
    </row>
    <row r="516" spans="1:16" ht="26.4" x14ac:dyDescent="0.3">
      <c r="A516" s="7" t="s">
        <v>596</v>
      </c>
      <c r="B516" s="8" t="s">
        <v>98</v>
      </c>
      <c r="C516" s="5" t="s">
        <v>24</v>
      </c>
      <c r="D516" s="6">
        <v>1.4</v>
      </c>
      <c r="E516" s="168">
        <v>0</v>
      </c>
      <c r="F516" s="290"/>
      <c r="G516" s="168">
        <f t="shared" si="108"/>
        <v>0</v>
      </c>
      <c r="H516" s="275">
        <f t="shared" si="109"/>
        <v>1.4</v>
      </c>
      <c r="I516" s="6">
        <v>19.02</v>
      </c>
      <c r="J516" s="6">
        <f t="shared" si="110"/>
        <v>26.627999999999997</v>
      </c>
      <c r="K516" s="173">
        <f t="shared" si="104"/>
        <v>0</v>
      </c>
      <c r="L516" s="174">
        <f t="shared" si="105"/>
        <v>0</v>
      </c>
      <c r="M516" s="173">
        <f t="shared" si="106"/>
        <v>0</v>
      </c>
      <c r="N516" s="173">
        <f t="shared" si="107"/>
        <v>26.63</v>
      </c>
      <c r="O516" s="175">
        <f t="shared" si="102"/>
        <v>-7.5108907916510148E-5</v>
      </c>
      <c r="P516" s="167">
        <f t="shared" si="103"/>
        <v>2.0000000000024443E-3</v>
      </c>
    </row>
    <row r="517" spans="1:16" x14ac:dyDescent="0.3">
      <c r="A517" s="7" t="s">
        <v>597</v>
      </c>
      <c r="B517" s="8" t="s">
        <v>102</v>
      </c>
      <c r="C517" s="5" t="s">
        <v>45</v>
      </c>
      <c r="D517" s="6">
        <v>16</v>
      </c>
      <c r="E517" s="168">
        <v>0</v>
      </c>
      <c r="F517" s="290"/>
      <c r="G517" s="168">
        <f t="shared" si="108"/>
        <v>0</v>
      </c>
      <c r="H517" s="275">
        <f t="shared" si="109"/>
        <v>16</v>
      </c>
      <c r="I517" s="6">
        <v>14.39</v>
      </c>
      <c r="J517" s="6">
        <f t="shared" si="110"/>
        <v>230.24</v>
      </c>
      <c r="K517" s="173">
        <f t="shared" si="104"/>
        <v>0</v>
      </c>
      <c r="L517" s="174">
        <f t="shared" si="105"/>
        <v>0</v>
      </c>
      <c r="M517" s="173">
        <f t="shared" si="106"/>
        <v>0</v>
      </c>
      <c r="N517" s="173">
        <f t="shared" si="107"/>
        <v>230.24</v>
      </c>
      <c r="O517" s="175">
        <f t="shared" si="102"/>
        <v>0</v>
      </c>
      <c r="P517" s="167">
        <f t="shared" si="103"/>
        <v>0</v>
      </c>
    </row>
    <row r="518" spans="1:16" ht="39.6" x14ac:dyDescent="0.3">
      <c r="A518" s="7" t="s">
        <v>598</v>
      </c>
      <c r="B518" s="8" t="s">
        <v>104</v>
      </c>
      <c r="C518" s="5" t="s">
        <v>24</v>
      </c>
      <c r="D518" s="6">
        <v>16</v>
      </c>
      <c r="E518" s="168">
        <v>0</v>
      </c>
      <c r="F518" s="290"/>
      <c r="G518" s="168">
        <f t="shared" si="108"/>
        <v>0</v>
      </c>
      <c r="H518" s="275">
        <f t="shared" si="109"/>
        <v>16</v>
      </c>
      <c r="I518" s="6">
        <v>20.11</v>
      </c>
      <c r="J518" s="6">
        <f t="shared" si="110"/>
        <v>321.76</v>
      </c>
      <c r="K518" s="173">
        <f t="shared" si="104"/>
        <v>0</v>
      </c>
      <c r="L518" s="174">
        <f t="shared" si="105"/>
        <v>0</v>
      </c>
      <c r="M518" s="173">
        <f t="shared" si="106"/>
        <v>0</v>
      </c>
      <c r="N518" s="173">
        <f t="shared" si="107"/>
        <v>321.76</v>
      </c>
      <c r="O518" s="175">
        <f t="shared" si="102"/>
        <v>0</v>
      </c>
      <c r="P518" s="167">
        <f t="shared" si="103"/>
        <v>0</v>
      </c>
    </row>
    <row r="519" spans="1:16" x14ac:dyDescent="0.3">
      <c r="A519" s="3" t="s">
        <v>599</v>
      </c>
      <c r="B519" s="4" t="s">
        <v>106</v>
      </c>
      <c r="C519" s="5"/>
      <c r="D519" s="6"/>
      <c r="E519" s="168"/>
      <c r="F519" s="290"/>
      <c r="G519" s="168"/>
      <c r="H519" s="275"/>
      <c r="I519" s="6"/>
      <c r="J519" s="170">
        <f>+SUM(J520:J522)</f>
        <v>492.39760000000001</v>
      </c>
      <c r="K519" s="170">
        <f>+SUM(K520:K522)</f>
        <v>0</v>
      </c>
      <c r="L519" s="171">
        <f>+SUM(L520:L522)</f>
        <v>0</v>
      </c>
      <c r="M519" s="170">
        <f>+SUM(M520:M522)</f>
        <v>0</v>
      </c>
      <c r="N519" s="170">
        <f>+SUM(N520:N522)+0.01</f>
        <v>492.40000000000003</v>
      </c>
      <c r="O519" s="172">
        <f t="shared" ref="O519:O582" si="111">1-(N519/J519)</f>
        <v>-4.8741098657156812E-6</v>
      </c>
      <c r="P519" s="167">
        <f t="shared" ref="P519:P582" si="112">+N519-J519</f>
        <v>2.4000000000228283E-3</v>
      </c>
    </row>
    <row r="520" spans="1:16" x14ac:dyDescent="0.3">
      <c r="A520" s="7" t="s">
        <v>600</v>
      </c>
      <c r="B520" s="8" t="s">
        <v>108</v>
      </c>
      <c r="C520" s="5" t="s">
        <v>109</v>
      </c>
      <c r="D520" s="6">
        <v>2.7</v>
      </c>
      <c r="E520" s="168">
        <v>0</v>
      </c>
      <c r="F520" s="290"/>
      <c r="G520" s="168">
        <f t="shared" si="108"/>
        <v>0</v>
      </c>
      <c r="H520" s="275">
        <f t="shared" si="109"/>
        <v>2.7</v>
      </c>
      <c r="I520" s="6">
        <v>30.62</v>
      </c>
      <c r="J520" s="6">
        <f t="shared" si="110"/>
        <v>82.674000000000007</v>
      </c>
      <c r="K520" s="173">
        <f t="shared" ref="K520:K583" si="113">ROUND(E520*I520,2)</f>
        <v>0</v>
      </c>
      <c r="L520" s="174">
        <f t="shared" ref="L520:L583" si="114">ROUND(F520*I520,2)</f>
        <v>0</v>
      </c>
      <c r="M520" s="173">
        <f t="shared" ref="M520:M583" si="115">ROUND(G520*I520,2)</f>
        <v>0</v>
      </c>
      <c r="N520" s="173">
        <f t="shared" ref="N520:N583" si="116">ROUND(H520*I520,2)</f>
        <v>82.67</v>
      </c>
      <c r="O520" s="175">
        <f t="shared" si="111"/>
        <v>4.8382804751279096E-5</v>
      </c>
      <c r="P520" s="167">
        <f t="shared" si="112"/>
        <v>-4.0000000000048885E-3</v>
      </c>
    </row>
    <row r="521" spans="1:16" x14ac:dyDescent="0.3">
      <c r="A521" s="7" t="s">
        <v>601</v>
      </c>
      <c r="B521" s="8" t="s">
        <v>117</v>
      </c>
      <c r="C521" s="5" t="s">
        <v>24</v>
      </c>
      <c r="D521" s="6">
        <v>0.34</v>
      </c>
      <c r="E521" s="168">
        <v>0</v>
      </c>
      <c r="F521" s="290"/>
      <c r="G521" s="168">
        <f t="shared" ref="G521:G584" si="117">E521+F521</f>
        <v>0</v>
      </c>
      <c r="H521" s="275">
        <f t="shared" ref="H521:H584" si="118">D521-G521</f>
        <v>0.34</v>
      </c>
      <c r="I521" s="6">
        <v>1081.54</v>
      </c>
      <c r="J521" s="6">
        <f t="shared" ref="J521:J584" si="119">+I521*D521</f>
        <v>367.72360000000003</v>
      </c>
      <c r="K521" s="173">
        <f t="shared" si="113"/>
        <v>0</v>
      </c>
      <c r="L521" s="174">
        <f t="shared" si="114"/>
        <v>0</v>
      </c>
      <c r="M521" s="173">
        <f t="shared" si="115"/>
        <v>0</v>
      </c>
      <c r="N521" s="173">
        <f t="shared" si="116"/>
        <v>367.72</v>
      </c>
      <c r="O521" s="175">
        <f t="shared" si="111"/>
        <v>9.7899618083374662E-6</v>
      </c>
      <c r="P521" s="167">
        <f t="shared" si="112"/>
        <v>-3.6000000000058208E-3</v>
      </c>
    </row>
    <row r="522" spans="1:16" x14ac:dyDescent="0.3">
      <c r="A522" s="7" t="s">
        <v>602</v>
      </c>
      <c r="B522" s="8" t="s">
        <v>115</v>
      </c>
      <c r="C522" s="5" t="s">
        <v>24</v>
      </c>
      <c r="D522" s="6">
        <v>0.25</v>
      </c>
      <c r="E522" s="168">
        <v>0</v>
      </c>
      <c r="F522" s="290"/>
      <c r="G522" s="168">
        <f t="shared" si="117"/>
        <v>0</v>
      </c>
      <c r="H522" s="275">
        <f t="shared" si="118"/>
        <v>0.25</v>
      </c>
      <c r="I522" s="6">
        <v>168</v>
      </c>
      <c r="J522" s="6">
        <f t="shared" si="119"/>
        <v>42</v>
      </c>
      <c r="K522" s="173">
        <f t="shared" si="113"/>
        <v>0</v>
      </c>
      <c r="L522" s="174">
        <f t="shared" si="114"/>
        <v>0</v>
      </c>
      <c r="M522" s="173">
        <f t="shared" si="115"/>
        <v>0</v>
      </c>
      <c r="N522" s="173">
        <f t="shared" si="116"/>
        <v>42</v>
      </c>
      <c r="O522" s="175">
        <f t="shared" si="111"/>
        <v>0</v>
      </c>
      <c r="P522" s="167">
        <f t="shared" si="112"/>
        <v>0</v>
      </c>
    </row>
    <row r="523" spans="1:16" x14ac:dyDescent="0.3">
      <c r="A523" s="3" t="s">
        <v>603</v>
      </c>
      <c r="B523" s="4" t="s">
        <v>231</v>
      </c>
      <c r="C523" s="5"/>
      <c r="D523" s="6"/>
      <c r="E523" s="168"/>
      <c r="F523" s="290"/>
      <c r="G523" s="168"/>
      <c r="H523" s="275"/>
      <c r="I523" s="6"/>
      <c r="J523" s="170">
        <f>+SUM(J524:J531)</f>
        <v>4365.93</v>
      </c>
      <c r="K523" s="170">
        <f>+SUM(K524:K531)</f>
        <v>0</v>
      </c>
      <c r="L523" s="171">
        <f>+SUM(L524:L531)</f>
        <v>0</v>
      </c>
      <c r="M523" s="170">
        <f>+SUM(M524:M531)</f>
        <v>0</v>
      </c>
      <c r="N523" s="170">
        <f>+SUM(N524:N531)</f>
        <v>4365.93</v>
      </c>
      <c r="O523" s="172">
        <f t="shared" si="111"/>
        <v>0</v>
      </c>
      <c r="P523" s="167">
        <f t="shared" si="112"/>
        <v>0</v>
      </c>
    </row>
    <row r="524" spans="1:16" ht="52.8" x14ac:dyDescent="0.3">
      <c r="A524" s="7" t="s">
        <v>604</v>
      </c>
      <c r="B524" s="8" t="s">
        <v>233</v>
      </c>
      <c r="C524" s="5" t="s">
        <v>75</v>
      </c>
      <c r="D524" s="6">
        <v>1</v>
      </c>
      <c r="E524" s="168">
        <v>0</v>
      </c>
      <c r="F524" s="290"/>
      <c r="G524" s="168">
        <f t="shared" si="117"/>
        <v>0</v>
      </c>
      <c r="H524" s="275">
        <f t="shared" si="118"/>
        <v>1</v>
      </c>
      <c r="I524" s="6">
        <v>1438.74</v>
      </c>
      <c r="J524" s="6">
        <f t="shared" si="119"/>
        <v>1438.74</v>
      </c>
      <c r="K524" s="173">
        <f t="shared" si="113"/>
        <v>0</v>
      </c>
      <c r="L524" s="174">
        <f t="shared" si="114"/>
        <v>0</v>
      </c>
      <c r="M524" s="173">
        <f t="shared" si="115"/>
        <v>0</v>
      </c>
      <c r="N524" s="173">
        <f t="shared" si="116"/>
        <v>1438.74</v>
      </c>
      <c r="O524" s="175">
        <f t="shared" si="111"/>
        <v>0</v>
      </c>
      <c r="P524" s="167">
        <f t="shared" si="112"/>
        <v>0</v>
      </c>
    </row>
    <row r="525" spans="1:16" x14ac:dyDescent="0.3">
      <c r="A525" s="7" t="s">
        <v>605</v>
      </c>
      <c r="B525" s="8" t="s">
        <v>235</v>
      </c>
      <c r="C525" s="5" t="s">
        <v>75</v>
      </c>
      <c r="D525" s="6">
        <v>1</v>
      </c>
      <c r="E525" s="168">
        <v>0</v>
      </c>
      <c r="F525" s="290"/>
      <c r="G525" s="168">
        <f t="shared" si="117"/>
        <v>0</v>
      </c>
      <c r="H525" s="275">
        <f t="shared" si="118"/>
        <v>1</v>
      </c>
      <c r="I525" s="6">
        <v>303.69</v>
      </c>
      <c r="J525" s="6">
        <f t="shared" si="119"/>
        <v>303.69</v>
      </c>
      <c r="K525" s="173">
        <f t="shared" si="113"/>
        <v>0</v>
      </c>
      <c r="L525" s="174">
        <f t="shared" si="114"/>
        <v>0</v>
      </c>
      <c r="M525" s="173">
        <f t="shared" si="115"/>
        <v>0</v>
      </c>
      <c r="N525" s="173">
        <f t="shared" si="116"/>
        <v>303.69</v>
      </c>
      <c r="O525" s="175">
        <f t="shared" si="111"/>
        <v>0</v>
      </c>
      <c r="P525" s="167">
        <f t="shared" si="112"/>
        <v>0</v>
      </c>
    </row>
    <row r="526" spans="1:16" ht="26.4" x14ac:dyDescent="0.3">
      <c r="A526" s="7" t="s">
        <v>606</v>
      </c>
      <c r="B526" s="8" t="s">
        <v>239</v>
      </c>
      <c r="C526" s="5" t="s">
        <v>75</v>
      </c>
      <c r="D526" s="6">
        <v>1</v>
      </c>
      <c r="E526" s="168">
        <v>0</v>
      </c>
      <c r="F526" s="290"/>
      <c r="G526" s="168">
        <f t="shared" si="117"/>
        <v>0</v>
      </c>
      <c r="H526" s="275">
        <f t="shared" si="118"/>
        <v>1</v>
      </c>
      <c r="I526" s="6">
        <v>116.91</v>
      </c>
      <c r="J526" s="6">
        <f t="shared" si="119"/>
        <v>116.91</v>
      </c>
      <c r="K526" s="173">
        <f t="shared" si="113"/>
        <v>0</v>
      </c>
      <c r="L526" s="174">
        <f t="shared" si="114"/>
        <v>0</v>
      </c>
      <c r="M526" s="173">
        <f t="shared" si="115"/>
        <v>0</v>
      </c>
      <c r="N526" s="173">
        <f t="shared" si="116"/>
        <v>116.91</v>
      </c>
      <c r="O526" s="175">
        <f t="shared" si="111"/>
        <v>0</v>
      </c>
      <c r="P526" s="167">
        <f t="shared" si="112"/>
        <v>0</v>
      </c>
    </row>
    <row r="527" spans="1:16" x14ac:dyDescent="0.3">
      <c r="A527" s="7" t="s">
        <v>607</v>
      </c>
      <c r="B527" s="8" t="s">
        <v>237</v>
      </c>
      <c r="C527" s="5" t="s">
        <v>75</v>
      </c>
      <c r="D527" s="6">
        <v>1</v>
      </c>
      <c r="E527" s="168">
        <v>0</v>
      </c>
      <c r="F527" s="290"/>
      <c r="G527" s="168">
        <f t="shared" si="117"/>
        <v>0</v>
      </c>
      <c r="H527" s="275">
        <f t="shared" si="118"/>
        <v>1</v>
      </c>
      <c r="I527" s="6">
        <v>32.94</v>
      </c>
      <c r="J527" s="6">
        <f t="shared" si="119"/>
        <v>32.94</v>
      </c>
      <c r="K527" s="173">
        <f t="shared" si="113"/>
        <v>0</v>
      </c>
      <c r="L527" s="174">
        <f t="shared" si="114"/>
        <v>0</v>
      </c>
      <c r="M527" s="173">
        <f t="shared" si="115"/>
        <v>0</v>
      </c>
      <c r="N527" s="173">
        <f t="shared" si="116"/>
        <v>32.94</v>
      </c>
      <c r="O527" s="175">
        <f t="shared" si="111"/>
        <v>0</v>
      </c>
      <c r="P527" s="167">
        <f t="shared" si="112"/>
        <v>0</v>
      </c>
    </row>
    <row r="528" spans="1:16" x14ac:dyDescent="0.3">
      <c r="A528" s="7" t="s">
        <v>608</v>
      </c>
      <c r="B528" s="8" t="s">
        <v>241</v>
      </c>
      <c r="C528" s="5" t="s">
        <v>75</v>
      </c>
      <c r="D528" s="6">
        <v>1</v>
      </c>
      <c r="E528" s="168">
        <v>0</v>
      </c>
      <c r="F528" s="290"/>
      <c r="G528" s="168">
        <f t="shared" si="117"/>
        <v>0</v>
      </c>
      <c r="H528" s="275">
        <f t="shared" si="118"/>
        <v>1</v>
      </c>
      <c r="I528" s="6">
        <v>49.14</v>
      </c>
      <c r="J528" s="6">
        <f t="shared" si="119"/>
        <v>49.14</v>
      </c>
      <c r="K528" s="173">
        <f t="shared" si="113"/>
        <v>0</v>
      </c>
      <c r="L528" s="174">
        <f t="shared" si="114"/>
        <v>0</v>
      </c>
      <c r="M528" s="173">
        <f t="shared" si="115"/>
        <v>0</v>
      </c>
      <c r="N528" s="173">
        <f t="shared" si="116"/>
        <v>49.14</v>
      </c>
      <c r="O528" s="175">
        <f t="shared" si="111"/>
        <v>0</v>
      </c>
      <c r="P528" s="167">
        <f t="shared" si="112"/>
        <v>0</v>
      </c>
    </row>
    <row r="529" spans="1:16" ht="26.4" x14ac:dyDescent="0.3">
      <c r="A529" s="7" t="s">
        <v>609</v>
      </c>
      <c r="B529" s="8" t="s">
        <v>243</v>
      </c>
      <c r="C529" s="5" t="s">
        <v>75</v>
      </c>
      <c r="D529" s="6">
        <v>1</v>
      </c>
      <c r="E529" s="168">
        <v>0</v>
      </c>
      <c r="F529" s="290"/>
      <c r="G529" s="168">
        <f t="shared" si="117"/>
        <v>0</v>
      </c>
      <c r="H529" s="275">
        <f t="shared" si="118"/>
        <v>1</v>
      </c>
      <c r="I529" s="6">
        <v>7.07</v>
      </c>
      <c r="J529" s="6">
        <f t="shared" si="119"/>
        <v>7.07</v>
      </c>
      <c r="K529" s="173">
        <f t="shared" si="113"/>
        <v>0</v>
      </c>
      <c r="L529" s="174">
        <f t="shared" si="114"/>
        <v>0</v>
      </c>
      <c r="M529" s="173">
        <f t="shared" si="115"/>
        <v>0</v>
      </c>
      <c r="N529" s="173">
        <f t="shared" si="116"/>
        <v>7.07</v>
      </c>
      <c r="O529" s="175">
        <f t="shared" si="111"/>
        <v>0</v>
      </c>
      <c r="P529" s="167">
        <f t="shared" si="112"/>
        <v>0</v>
      </c>
    </row>
    <row r="530" spans="1:16" x14ac:dyDescent="0.3">
      <c r="A530" s="7" t="s">
        <v>610</v>
      </c>
      <c r="B530" s="8" t="s">
        <v>245</v>
      </c>
      <c r="C530" s="5" t="s">
        <v>109</v>
      </c>
      <c r="D530" s="6">
        <v>20</v>
      </c>
      <c r="E530" s="168">
        <v>0</v>
      </c>
      <c r="F530" s="290"/>
      <c r="G530" s="168">
        <f t="shared" si="117"/>
        <v>0</v>
      </c>
      <c r="H530" s="275">
        <f t="shared" si="118"/>
        <v>20</v>
      </c>
      <c r="I530" s="6">
        <v>19.11</v>
      </c>
      <c r="J530" s="6">
        <f t="shared" si="119"/>
        <v>382.2</v>
      </c>
      <c r="K530" s="173">
        <f t="shared" si="113"/>
        <v>0</v>
      </c>
      <c r="L530" s="174">
        <f t="shared" si="114"/>
        <v>0</v>
      </c>
      <c r="M530" s="173">
        <f t="shared" si="115"/>
        <v>0</v>
      </c>
      <c r="N530" s="173">
        <f t="shared" si="116"/>
        <v>382.2</v>
      </c>
      <c r="O530" s="175">
        <f t="shared" si="111"/>
        <v>0</v>
      </c>
      <c r="P530" s="167">
        <f t="shared" si="112"/>
        <v>0</v>
      </c>
    </row>
    <row r="531" spans="1:16" ht="26.4" x14ac:dyDescent="0.3">
      <c r="A531" s="7" t="s">
        <v>611</v>
      </c>
      <c r="B531" s="8" t="s">
        <v>247</v>
      </c>
      <c r="C531" s="5" t="s">
        <v>75</v>
      </c>
      <c r="D531" s="6">
        <v>1</v>
      </c>
      <c r="E531" s="168">
        <v>0</v>
      </c>
      <c r="F531" s="290"/>
      <c r="G531" s="168">
        <f t="shared" si="117"/>
        <v>0</v>
      </c>
      <c r="H531" s="275">
        <f t="shared" si="118"/>
        <v>1</v>
      </c>
      <c r="I531" s="6">
        <v>2035.24</v>
      </c>
      <c r="J531" s="6">
        <f t="shared" si="119"/>
        <v>2035.24</v>
      </c>
      <c r="K531" s="173">
        <f t="shared" si="113"/>
        <v>0</v>
      </c>
      <c r="L531" s="174">
        <f t="shared" si="114"/>
        <v>0</v>
      </c>
      <c r="M531" s="173">
        <f t="shared" si="115"/>
        <v>0</v>
      </c>
      <c r="N531" s="173">
        <f t="shared" si="116"/>
        <v>2035.24</v>
      </c>
      <c r="O531" s="175">
        <f t="shared" si="111"/>
        <v>0</v>
      </c>
      <c r="P531" s="167">
        <f t="shared" si="112"/>
        <v>0</v>
      </c>
    </row>
    <row r="532" spans="1:16" ht="26.4" x14ac:dyDescent="0.3">
      <c r="A532" s="3">
        <v>15</v>
      </c>
      <c r="B532" s="4" t="s">
        <v>612</v>
      </c>
      <c r="C532" s="5"/>
      <c r="D532" s="6"/>
      <c r="E532" s="168"/>
      <c r="F532" s="290"/>
      <c r="G532" s="168"/>
      <c r="H532" s="275"/>
      <c r="I532" s="6"/>
      <c r="J532" s="170">
        <f>+J533+J536+J551+J558+J562+J566</f>
        <v>20219.144500000002</v>
      </c>
      <c r="K532" s="170">
        <f>+K533+K536+K551+K558+K562+K566</f>
        <v>0</v>
      </c>
      <c r="L532" s="171">
        <f>+L533+L536+L551+L558+L562+L566</f>
        <v>0</v>
      </c>
      <c r="M532" s="170">
        <f>+M533+M536+M551+M558+M562+M566</f>
        <v>0</v>
      </c>
      <c r="N532" s="170">
        <f>+N533+N536+N551+N558+N562+N566-0.02</f>
        <v>20219.139999999996</v>
      </c>
      <c r="O532" s="172">
        <f t="shared" si="111"/>
        <v>2.2256134557530061E-7</v>
      </c>
      <c r="P532" s="167">
        <f t="shared" si="112"/>
        <v>-4.5000000063737389E-3</v>
      </c>
    </row>
    <row r="533" spans="1:16" x14ac:dyDescent="0.3">
      <c r="A533" s="3" t="s">
        <v>613</v>
      </c>
      <c r="B533" s="4" t="s">
        <v>42</v>
      </c>
      <c r="C533" s="5"/>
      <c r="D533" s="6"/>
      <c r="E533" s="168"/>
      <c r="F533" s="290"/>
      <c r="G533" s="168"/>
      <c r="H533" s="275"/>
      <c r="I533" s="6"/>
      <c r="J533" s="170">
        <f>+SUM(J534:J535)</f>
        <v>104.19640000000001</v>
      </c>
      <c r="K533" s="170">
        <f>+SUM(K534:K535)</f>
        <v>0</v>
      </c>
      <c r="L533" s="171">
        <f>+SUM(L534:L535)</f>
        <v>0</v>
      </c>
      <c r="M533" s="170">
        <f>+SUM(M534:M535)</f>
        <v>0</v>
      </c>
      <c r="N533" s="170">
        <f>+SUM(N534:N535)+0.01</f>
        <v>104.2</v>
      </c>
      <c r="O533" s="172">
        <f t="shared" si="111"/>
        <v>-3.4550138008571096E-5</v>
      </c>
      <c r="P533" s="167">
        <f t="shared" si="112"/>
        <v>3.5999999999916099E-3</v>
      </c>
    </row>
    <row r="534" spans="1:16" x14ac:dyDescent="0.3">
      <c r="A534" s="7" t="s">
        <v>614</v>
      </c>
      <c r="B534" s="8" t="s">
        <v>47</v>
      </c>
      <c r="C534" s="5" t="s">
        <v>24</v>
      </c>
      <c r="D534" s="6">
        <v>7.48</v>
      </c>
      <c r="E534" s="168">
        <v>0</v>
      </c>
      <c r="F534" s="290"/>
      <c r="G534" s="168">
        <f t="shared" si="117"/>
        <v>0</v>
      </c>
      <c r="H534" s="275">
        <f t="shared" si="118"/>
        <v>7.48</v>
      </c>
      <c r="I534" s="6">
        <v>2.67</v>
      </c>
      <c r="J534" s="6">
        <f t="shared" si="119"/>
        <v>19.971600000000002</v>
      </c>
      <c r="K534" s="173">
        <f t="shared" si="113"/>
        <v>0</v>
      </c>
      <c r="L534" s="174">
        <f t="shared" si="114"/>
        <v>0</v>
      </c>
      <c r="M534" s="173">
        <f t="shared" si="115"/>
        <v>0</v>
      </c>
      <c r="N534" s="173">
        <f t="shared" si="116"/>
        <v>19.97</v>
      </c>
      <c r="O534" s="175">
        <f t="shared" si="111"/>
        <v>8.0113761541600326E-5</v>
      </c>
      <c r="P534" s="167">
        <f t="shared" si="112"/>
        <v>-1.6000000000033765E-3</v>
      </c>
    </row>
    <row r="535" spans="1:16" ht="26.4" x14ac:dyDescent="0.3">
      <c r="A535" s="7" t="s">
        <v>615</v>
      </c>
      <c r="B535" s="8" t="s">
        <v>49</v>
      </c>
      <c r="C535" s="5" t="s">
        <v>24</v>
      </c>
      <c r="D535" s="6">
        <v>7.48</v>
      </c>
      <c r="E535" s="168">
        <v>0</v>
      </c>
      <c r="F535" s="290"/>
      <c r="G535" s="168">
        <f t="shared" si="117"/>
        <v>0</v>
      </c>
      <c r="H535" s="275">
        <f t="shared" si="118"/>
        <v>7.48</v>
      </c>
      <c r="I535" s="6">
        <v>11.26</v>
      </c>
      <c r="J535" s="6">
        <f t="shared" si="119"/>
        <v>84.224800000000002</v>
      </c>
      <c r="K535" s="173">
        <f t="shared" si="113"/>
        <v>0</v>
      </c>
      <c r="L535" s="174">
        <f t="shared" si="114"/>
        <v>0</v>
      </c>
      <c r="M535" s="173">
        <f t="shared" si="115"/>
        <v>0</v>
      </c>
      <c r="N535" s="173">
        <f t="shared" si="116"/>
        <v>84.22</v>
      </c>
      <c r="O535" s="175">
        <f t="shared" si="111"/>
        <v>5.6990340137397233E-5</v>
      </c>
      <c r="P535" s="167">
        <f t="shared" si="112"/>
        <v>-4.8000000000030241E-3</v>
      </c>
    </row>
    <row r="536" spans="1:16" x14ac:dyDescent="0.3">
      <c r="A536" s="3" t="s">
        <v>616</v>
      </c>
      <c r="B536" s="4" t="s">
        <v>123</v>
      </c>
      <c r="C536" s="5"/>
      <c r="D536" s="6"/>
      <c r="E536" s="168"/>
      <c r="F536" s="290"/>
      <c r="G536" s="168"/>
      <c r="H536" s="275"/>
      <c r="I536" s="6"/>
      <c r="J536" s="170">
        <f>+SUM(J537:J550)</f>
        <v>13247.4769</v>
      </c>
      <c r="K536" s="170">
        <f>+SUM(K537:K550)</f>
        <v>0</v>
      </c>
      <c r="L536" s="171">
        <f>+SUM(L537:L550)</f>
        <v>0</v>
      </c>
      <c r="M536" s="170">
        <f>+SUM(M537:M550)</f>
        <v>0</v>
      </c>
      <c r="N536" s="170">
        <f>+SUM(N537:N550)-0.01</f>
        <v>13247.479999999998</v>
      </c>
      <c r="O536" s="172">
        <f t="shared" si="111"/>
        <v>-2.3400682414020935E-7</v>
      </c>
      <c r="P536" s="167">
        <f t="shared" si="112"/>
        <v>3.099999998084968E-3</v>
      </c>
    </row>
    <row r="537" spans="1:16" ht="26.4" x14ac:dyDescent="0.3">
      <c r="A537" s="7" t="s">
        <v>617</v>
      </c>
      <c r="B537" s="8" t="s">
        <v>125</v>
      </c>
      <c r="C537" s="5" t="s">
        <v>54</v>
      </c>
      <c r="D537" s="6">
        <v>7.37</v>
      </c>
      <c r="E537" s="168">
        <v>0</v>
      </c>
      <c r="F537" s="290"/>
      <c r="G537" s="168">
        <f t="shared" si="117"/>
        <v>0</v>
      </c>
      <c r="H537" s="275">
        <f t="shared" si="118"/>
        <v>7.37</v>
      </c>
      <c r="I537" s="6">
        <v>75.03</v>
      </c>
      <c r="J537" s="6">
        <f t="shared" si="119"/>
        <v>552.97109999999998</v>
      </c>
      <c r="K537" s="173">
        <f t="shared" si="113"/>
        <v>0</v>
      </c>
      <c r="L537" s="174">
        <f t="shared" si="114"/>
        <v>0</v>
      </c>
      <c r="M537" s="173">
        <f t="shared" si="115"/>
        <v>0</v>
      </c>
      <c r="N537" s="173">
        <f t="shared" si="116"/>
        <v>552.97</v>
      </c>
      <c r="O537" s="175">
        <f t="shared" si="111"/>
        <v>1.9892540494836908E-6</v>
      </c>
      <c r="P537" s="167">
        <f t="shared" si="112"/>
        <v>-1.0999999999512511E-3</v>
      </c>
    </row>
    <row r="538" spans="1:16" x14ac:dyDescent="0.3">
      <c r="A538" s="7" t="s">
        <v>618</v>
      </c>
      <c r="B538" s="8" t="s">
        <v>56</v>
      </c>
      <c r="C538" s="5" t="s">
        <v>54</v>
      </c>
      <c r="D538" s="6">
        <v>9.58</v>
      </c>
      <c r="E538" s="168">
        <v>0</v>
      </c>
      <c r="F538" s="290"/>
      <c r="G538" s="168">
        <f t="shared" si="117"/>
        <v>0</v>
      </c>
      <c r="H538" s="275">
        <f t="shared" si="118"/>
        <v>9.58</v>
      </c>
      <c r="I538" s="6">
        <v>11.25</v>
      </c>
      <c r="J538" s="6">
        <f t="shared" si="119"/>
        <v>107.77500000000001</v>
      </c>
      <c r="K538" s="173">
        <f t="shared" si="113"/>
        <v>0</v>
      </c>
      <c r="L538" s="174">
        <f t="shared" si="114"/>
        <v>0</v>
      </c>
      <c r="M538" s="173">
        <f t="shared" si="115"/>
        <v>0</v>
      </c>
      <c r="N538" s="173">
        <f t="shared" si="116"/>
        <v>107.78</v>
      </c>
      <c r="O538" s="175">
        <f t="shared" si="111"/>
        <v>-4.6392948271911649E-5</v>
      </c>
      <c r="P538" s="167">
        <f t="shared" si="112"/>
        <v>4.9999999999954525E-3</v>
      </c>
    </row>
    <row r="539" spans="1:16" ht="26.4" x14ac:dyDescent="0.3">
      <c r="A539" s="7" t="s">
        <v>619</v>
      </c>
      <c r="B539" s="8" t="s">
        <v>58</v>
      </c>
      <c r="C539" s="5" t="s">
        <v>59</v>
      </c>
      <c r="D539" s="6">
        <v>215.57</v>
      </c>
      <c r="E539" s="168">
        <v>0</v>
      </c>
      <c r="F539" s="290"/>
      <c r="G539" s="168">
        <f t="shared" si="117"/>
        <v>0</v>
      </c>
      <c r="H539" s="275">
        <f t="shared" si="118"/>
        <v>215.57</v>
      </c>
      <c r="I539" s="6">
        <v>1.68</v>
      </c>
      <c r="J539" s="6">
        <f t="shared" si="119"/>
        <v>362.1576</v>
      </c>
      <c r="K539" s="173">
        <f t="shared" si="113"/>
        <v>0</v>
      </c>
      <c r="L539" s="174">
        <f t="shared" si="114"/>
        <v>0</v>
      </c>
      <c r="M539" s="173">
        <f t="shared" si="115"/>
        <v>0</v>
      </c>
      <c r="N539" s="173">
        <f t="shared" si="116"/>
        <v>362.16</v>
      </c>
      <c r="O539" s="175">
        <f t="shared" si="111"/>
        <v>-6.626949151433692E-6</v>
      </c>
      <c r="P539" s="167">
        <f t="shared" si="112"/>
        <v>2.4000000000228283E-3</v>
      </c>
    </row>
    <row r="540" spans="1:16" x14ac:dyDescent="0.3">
      <c r="A540" s="7" t="s">
        <v>620</v>
      </c>
      <c r="B540" s="8" t="s">
        <v>61</v>
      </c>
      <c r="C540" s="5" t="s">
        <v>24</v>
      </c>
      <c r="D540" s="6">
        <v>2.09</v>
      </c>
      <c r="E540" s="168">
        <v>0</v>
      </c>
      <c r="F540" s="290"/>
      <c r="G540" s="168">
        <f t="shared" si="117"/>
        <v>0</v>
      </c>
      <c r="H540" s="275">
        <f t="shared" si="118"/>
        <v>2.09</v>
      </c>
      <c r="I540" s="6">
        <v>28.14</v>
      </c>
      <c r="J540" s="6">
        <f t="shared" si="119"/>
        <v>58.812599999999996</v>
      </c>
      <c r="K540" s="173">
        <f t="shared" si="113"/>
        <v>0</v>
      </c>
      <c r="L540" s="174">
        <f t="shared" si="114"/>
        <v>0</v>
      </c>
      <c r="M540" s="173">
        <f t="shared" si="115"/>
        <v>0</v>
      </c>
      <c r="N540" s="173">
        <f t="shared" si="116"/>
        <v>58.81</v>
      </c>
      <c r="O540" s="175">
        <f t="shared" si="111"/>
        <v>4.420821388606555E-5</v>
      </c>
      <c r="P540" s="167">
        <f t="shared" si="112"/>
        <v>-2.5999999999939405E-3</v>
      </c>
    </row>
    <row r="541" spans="1:16" ht="26.4" x14ac:dyDescent="0.3">
      <c r="A541" s="7" t="s">
        <v>621</v>
      </c>
      <c r="B541" s="8" t="s">
        <v>63</v>
      </c>
      <c r="C541" s="5" t="s">
        <v>24</v>
      </c>
      <c r="D541" s="6">
        <v>2.09</v>
      </c>
      <c r="E541" s="168">
        <v>0</v>
      </c>
      <c r="F541" s="290"/>
      <c r="G541" s="168">
        <f t="shared" si="117"/>
        <v>0</v>
      </c>
      <c r="H541" s="275">
        <f t="shared" si="118"/>
        <v>2.09</v>
      </c>
      <c r="I541" s="6">
        <v>35.090000000000003</v>
      </c>
      <c r="J541" s="6">
        <f t="shared" si="119"/>
        <v>73.338099999999997</v>
      </c>
      <c r="K541" s="173">
        <f t="shared" si="113"/>
        <v>0</v>
      </c>
      <c r="L541" s="174">
        <f t="shared" si="114"/>
        <v>0</v>
      </c>
      <c r="M541" s="173">
        <f t="shared" si="115"/>
        <v>0</v>
      </c>
      <c r="N541" s="173">
        <f t="shared" si="116"/>
        <v>73.34</v>
      </c>
      <c r="O541" s="175">
        <f t="shared" si="111"/>
        <v>-2.5907406927760945E-5</v>
      </c>
      <c r="P541" s="167">
        <f t="shared" si="112"/>
        <v>1.90000000000623E-3</v>
      </c>
    </row>
    <row r="542" spans="1:16" x14ac:dyDescent="0.3">
      <c r="A542" s="7" t="s">
        <v>622</v>
      </c>
      <c r="B542" s="8" t="s">
        <v>67</v>
      </c>
      <c r="C542" s="5" t="s">
        <v>24</v>
      </c>
      <c r="D542" s="6">
        <v>23.19</v>
      </c>
      <c r="E542" s="168">
        <v>0</v>
      </c>
      <c r="F542" s="290"/>
      <c r="G542" s="168">
        <f t="shared" si="117"/>
        <v>0</v>
      </c>
      <c r="H542" s="275">
        <f t="shared" si="118"/>
        <v>23.19</v>
      </c>
      <c r="I542" s="6">
        <v>272.88</v>
      </c>
      <c r="J542" s="6">
        <f t="shared" si="119"/>
        <v>6328.0871999999999</v>
      </c>
      <c r="K542" s="173">
        <f t="shared" si="113"/>
        <v>0</v>
      </c>
      <c r="L542" s="174">
        <f t="shared" si="114"/>
        <v>0</v>
      </c>
      <c r="M542" s="173">
        <f t="shared" si="115"/>
        <v>0</v>
      </c>
      <c r="N542" s="173">
        <f t="shared" si="116"/>
        <v>6328.09</v>
      </c>
      <c r="O542" s="175">
        <f t="shared" si="111"/>
        <v>-4.424717787721022E-7</v>
      </c>
      <c r="P542" s="167">
        <f t="shared" si="112"/>
        <v>2.8000000002066372E-3</v>
      </c>
    </row>
    <row r="543" spans="1:16" ht="26.4" x14ac:dyDescent="0.3">
      <c r="A543" s="7" t="s">
        <v>623</v>
      </c>
      <c r="B543" s="8" t="s">
        <v>77</v>
      </c>
      <c r="C543" s="5" t="s">
        <v>54</v>
      </c>
      <c r="D543" s="6">
        <v>2.11</v>
      </c>
      <c r="E543" s="168">
        <v>0</v>
      </c>
      <c r="F543" s="290"/>
      <c r="G543" s="168">
        <f t="shared" si="117"/>
        <v>0</v>
      </c>
      <c r="H543" s="275">
        <f t="shared" si="118"/>
        <v>2.11</v>
      </c>
      <c r="I543" s="6">
        <v>628.20000000000005</v>
      </c>
      <c r="J543" s="6">
        <f t="shared" si="119"/>
        <v>1325.502</v>
      </c>
      <c r="K543" s="173">
        <f t="shared" si="113"/>
        <v>0</v>
      </c>
      <c r="L543" s="174">
        <f t="shared" si="114"/>
        <v>0</v>
      </c>
      <c r="M543" s="173">
        <f t="shared" si="115"/>
        <v>0</v>
      </c>
      <c r="N543" s="173">
        <f t="shared" si="116"/>
        <v>1325.5</v>
      </c>
      <c r="O543" s="175">
        <f t="shared" si="111"/>
        <v>1.5088623026571213E-6</v>
      </c>
      <c r="P543" s="167">
        <f t="shared" si="112"/>
        <v>-1.9999999999527063E-3</v>
      </c>
    </row>
    <row r="544" spans="1:16" ht="26.4" x14ac:dyDescent="0.3">
      <c r="A544" s="7" t="s">
        <v>624</v>
      </c>
      <c r="B544" s="8" t="s">
        <v>74</v>
      </c>
      <c r="C544" s="5" t="s">
        <v>75</v>
      </c>
      <c r="D544" s="6">
        <v>6</v>
      </c>
      <c r="E544" s="168">
        <v>0</v>
      </c>
      <c r="F544" s="290"/>
      <c r="G544" s="168">
        <f t="shared" si="117"/>
        <v>0</v>
      </c>
      <c r="H544" s="275">
        <f t="shared" si="118"/>
        <v>6</v>
      </c>
      <c r="I544" s="6">
        <v>68.010000000000005</v>
      </c>
      <c r="J544" s="6">
        <f t="shared" si="119"/>
        <v>408.06000000000006</v>
      </c>
      <c r="K544" s="173">
        <f t="shared" si="113"/>
        <v>0</v>
      </c>
      <c r="L544" s="174">
        <f t="shared" si="114"/>
        <v>0</v>
      </c>
      <c r="M544" s="173">
        <f t="shared" si="115"/>
        <v>0</v>
      </c>
      <c r="N544" s="173">
        <f t="shared" si="116"/>
        <v>408.06</v>
      </c>
      <c r="O544" s="175">
        <f t="shared" si="111"/>
        <v>0</v>
      </c>
      <c r="P544" s="167">
        <f t="shared" si="112"/>
        <v>0</v>
      </c>
    </row>
    <row r="545" spans="1:16" ht="26.4" x14ac:dyDescent="0.3">
      <c r="A545" s="7" t="s">
        <v>625</v>
      </c>
      <c r="B545" s="8" t="s">
        <v>72</v>
      </c>
      <c r="C545" s="5" t="s">
        <v>70</v>
      </c>
      <c r="D545" s="6">
        <v>39.700000000000003</v>
      </c>
      <c r="E545" s="168">
        <v>0</v>
      </c>
      <c r="F545" s="290"/>
      <c r="G545" s="168">
        <f t="shared" si="117"/>
        <v>0</v>
      </c>
      <c r="H545" s="275">
        <f t="shared" si="118"/>
        <v>39.700000000000003</v>
      </c>
      <c r="I545" s="6">
        <v>16.2</v>
      </c>
      <c r="J545" s="6">
        <f t="shared" si="119"/>
        <v>643.14</v>
      </c>
      <c r="K545" s="173">
        <f t="shared" si="113"/>
        <v>0</v>
      </c>
      <c r="L545" s="174">
        <f t="shared" si="114"/>
        <v>0</v>
      </c>
      <c r="M545" s="173">
        <f t="shared" si="115"/>
        <v>0</v>
      </c>
      <c r="N545" s="173">
        <f t="shared" si="116"/>
        <v>643.14</v>
      </c>
      <c r="O545" s="175">
        <f t="shared" si="111"/>
        <v>0</v>
      </c>
      <c r="P545" s="167">
        <f t="shared" si="112"/>
        <v>0</v>
      </c>
    </row>
    <row r="546" spans="1:16" ht="26.4" x14ac:dyDescent="0.3">
      <c r="A546" s="7" t="s">
        <v>626</v>
      </c>
      <c r="B546" s="8" t="s">
        <v>69</v>
      </c>
      <c r="C546" s="5" t="s">
        <v>70</v>
      </c>
      <c r="D546" s="6">
        <v>94.6</v>
      </c>
      <c r="E546" s="168">
        <v>0</v>
      </c>
      <c r="F546" s="290"/>
      <c r="G546" s="168">
        <f t="shared" si="117"/>
        <v>0</v>
      </c>
      <c r="H546" s="275">
        <f t="shared" si="118"/>
        <v>94.6</v>
      </c>
      <c r="I546" s="6">
        <v>17.16</v>
      </c>
      <c r="J546" s="6">
        <f t="shared" si="119"/>
        <v>1623.336</v>
      </c>
      <c r="K546" s="173">
        <f t="shared" si="113"/>
        <v>0</v>
      </c>
      <c r="L546" s="174">
        <f t="shared" si="114"/>
        <v>0</v>
      </c>
      <c r="M546" s="173">
        <f t="shared" si="115"/>
        <v>0</v>
      </c>
      <c r="N546" s="173">
        <f t="shared" si="116"/>
        <v>1623.34</v>
      </c>
      <c r="O546" s="175">
        <f t="shared" si="111"/>
        <v>-2.4640616607118915E-6</v>
      </c>
      <c r="P546" s="167">
        <f t="shared" si="112"/>
        <v>3.9999999999054126E-3</v>
      </c>
    </row>
    <row r="547" spans="1:16" ht="26.4" x14ac:dyDescent="0.3">
      <c r="A547" s="7" t="s">
        <v>627</v>
      </c>
      <c r="B547" s="8" t="s">
        <v>65</v>
      </c>
      <c r="C547" s="5" t="s">
        <v>24</v>
      </c>
      <c r="D547" s="6">
        <v>6.12</v>
      </c>
      <c r="E547" s="168">
        <v>0</v>
      </c>
      <c r="F547" s="290"/>
      <c r="G547" s="168">
        <f t="shared" si="117"/>
        <v>0</v>
      </c>
      <c r="H547" s="275">
        <f t="shared" si="118"/>
        <v>6.12</v>
      </c>
      <c r="I547" s="6">
        <v>116.19</v>
      </c>
      <c r="J547" s="6">
        <f t="shared" si="119"/>
        <v>711.08280000000002</v>
      </c>
      <c r="K547" s="173">
        <f t="shared" si="113"/>
        <v>0</v>
      </c>
      <c r="L547" s="174">
        <f t="shared" si="114"/>
        <v>0</v>
      </c>
      <c r="M547" s="173">
        <f t="shared" si="115"/>
        <v>0</v>
      </c>
      <c r="N547" s="173">
        <f t="shared" si="116"/>
        <v>711.08</v>
      </c>
      <c r="O547" s="175">
        <f t="shared" si="111"/>
        <v>3.9376567679827446E-6</v>
      </c>
      <c r="P547" s="167">
        <f t="shared" si="112"/>
        <v>-2.7999999999792635E-3</v>
      </c>
    </row>
    <row r="548" spans="1:16" ht="26.4" x14ac:dyDescent="0.3">
      <c r="A548" s="7" t="s">
        <v>628</v>
      </c>
      <c r="B548" s="8" t="s">
        <v>83</v>
      </c>
      <c r="C548" s="5" t="s">
        <v>24</v>
      </c>
      <c r="D548" s="6">
        <v>4.8</v>
      </c>
      <c r="E548" s="168">
        <v>0</v>
      </c>
      <c r="F548" s="290"/>
      <c r="G548" s="168">
        <f t="shared" si="117"/>
        <v>0</v>
      </c>
      <c r="H548" s="275">
        <f t="shared" si="118"/>
        <v>4.8</v>
      </c>
      <c r="I548" s="6">
        <v>29.02</v>
      </c>
      <c r="J548" s="6">
        <f t="shared" si="119"/>
        <v>139.29599999999999</v>
      </c>
      <c r="K548" s="173">
        <f t="shared" si="113"/>
        <v>0</v>
      </c>
      <c r="L548" s="174">
        <f t="shared" si="114"/>
        <v>0</v>
      </c>
      <c r="M548" s="173">
        <f t="shared" si="115"/>
        <v>0</v>
      </c>
      <c r="N548" s="173">
        <f t="shared" si="116"/>
        <v>139.30000000000001</v>
      </c>
      <c r="O548" s="175">
        <f t="shared" si="111"/>
        <v>-2.8715828164660451E-5</v>
      </c>
      <c r="P548" s="167">
        <f t="shared" si="112"/>
        <v>4.0000000000190994E-3</v>
      </c>
    </row>
    <row r="549" spans="1:16" ht="26.4" x14ac:dyDescent="0.3">
      <c r="A549" s="7" t="s">
        <v>629</v>
      </c>
      <c r="B549" s="8" t="s">
        <v>79</v>
      </c>
      <c r="C549" s="5" t="s">
        <v>54</v>
      </c>
      <c r="D549" s="6">
        <v>6.05</v>
      </c>
      <c r="E549" s="168">
        <v>0</v>
      </c>
      <c r="F549" s="290"/>
      <c r="G549" s="168">
        <f t="shared" si="117"/>
        <v>0</v>
      </c>
      <c r="H549" s="275">
        <f t="shared" si="118"/>
        <v>6.05</v>
      </c>
      <c r="I549" s="6">
        <v>25.65</v>
      </c>
      <c r="J549" s="6">
        <f t="shared" si="119"/>
        <v>155.18249999999998</v>
      </c>
      <c r="K549" s="173">
        <f t="shared" si="113"/>
        <v>0</v>
      </c>
      <c r="L549" s="174">
        <f t="shared" si="114"/>
        <v>0</v>
      </c>
      <c r="M549" s="173">
        <f t="shared" si="115"/>
        <v>0</v>
      </c>
      <c r="N549" s="173">
        <f t="shared" si="116"/>
        <v>155.18</v>
      </c>
      <c r="O549" s="175">
        <f t="shared" si="111"/>
        <v>1.6110063956742415E-5</v>
      </c>
      <c r="P549" s="167">
        <f t="shared" si="112"/>
        <v>-2.4999999999693046E-3</v>
      </c>
    </row>
    <row r="550" spans="1:16" ht="26.4" x14ac:dyDescent="0.3">
      <c r="A550" s="7" t="s">
        <v>630</v>
      </c>
      <c r="B550" s="8" t="s">
        <v>81</v>
      </c>
      <c r="C550" s="5" t="s">
        <v>24</v>
      </c>
      <c r="D550" s="6">
        <v>4.8</v>
      </c>
      <c r="E550" s="168">
        <v>0</v>
      </c>
      <c r="F550" s="290"/>
      <c r="G550" s="168">
        <f t="shared" si="117"/>
        <v>0</v>
      </c>
      <c r="H550" s="275">
        <f t="shared" si="118"/>
        <v>4.8</v>
      </c>
      <c r="I550" s="6">
        <v>158.07</v>
      </c>
      <c r="J550" s="6">
        <f t="shared" si="119"/>
        <v>758.73599999999999</v>
      </c>
      <c r="K550" s="173">
        <f t="shared" si="113"/>
        <v>0</v>
      </c>
      <c r="L550" s="174">
        <f t="shared" si="114"/>
        <v>0</v>
      </c>
      <c r="M550" s="173">
        <f t="shared" si="115"/>
        <v>0</v>
      </c>
      <c r="N550" s="173">
        <f t="shared" si="116"/>
        <v>758.74</v>
      </c>
      <c r="O550" s="175">
        <f t="shared" si="111"/>
        <v>-5.271925940020239E-6</v>
      </c>
      <c r="P550" s="167">
        <f t="shared" si="112"/>
        <v>4.0000000000190994E-3</v>
      </c>
    </row>
    <row r="551" spans="1:16" x14ac:dyDescent="0.3">
      <c r="A551" s="3" t="s">
        <v>631</v>
      </c>
      <c r="B551" s="4" t="s">
        <v>85</v>
      </c>
      <c r="C551" s="5"/>
      <c r="D551" s="6"/>
      <c r="E551" s="168"/>
      <c r="F551" s="290"/>
      <c r="G551" s="168"/>
      <c r="H551" s="275"/>
      <c r="I551" s="6"/>
      <c r="J551" s="170">
        <f>+SUM(J552:J557)</f>
        <v>1430.5156000000002</v>
      </c>
      <c r="K551" s="170">
        <f>+SUM(K552:K557)</f>
        <v>0</v>
      </c>
      <c r="L551" s="171">
        <f>+SUM(L552:L557)</f>
        <v>0</v>
      </c>
      <c r="M551" s="170">
        <f>+SUM(M552:M557)</f>
        <v>0</v>
      </c>
      <c r="N551" s="170">
        <f>+SUM(N552:N557)+0.01</f>
        <v>1430.52</v>
      </c>
      <c r="O551" s="172">
        <f t="shared" si="111"/>
        <v>-3.0758140630027242E-6</v>
      </c>
      <c r="P551" s="167">
        <f t="shared" si="112"/>
        <v>4.3999999998050043E-3</v>
      </c>
    </row>
    <row r="552" spans="1:16" x14ac:dyDescent="0.3">
      <c r="A552" s="7" t="s">
        <v>632</v>
      </c>
      <c r="B552" s="8" t="s">
        <v>89</v>
      </c>
      <c r="C552" s="5" t="s">
        <v>24</v>
      </c>
      <c r="D552" s="6">
        <v>7.48</v>
      </c>
      <c r="E552" s="168">
        <v>0</v>
      </c>
      <c r="F552" s="290"/>
      <c r="G552" s="168">
        <f t="shared" si="117"/>
        <v>0</v>
      </c>
      <c r="H552" s="275">
        <f t="shared" si="118"/>
        <v>7.48</v>
      </c>
      <c r="I552" s="6">
        <v>3.75</v>
      </c>
      <c r="J552" s="6">
        <f t="shared" si="119"/>
        <v>28.05</v>
      </c>
      <c r="K552" s="173">
        <f t="shared" si="113"/>
        <v>0</v>
      </c>
      <c r="L552" s="174">
        <f t="shared" si="114"/>
        <v>0</v>
      </c>
      <c r="M552" s="173">
        <f t="shared" si="115"/>
        <v>0</v>
      </c>
      <c r="N552" s="173">
        <f t="shared" si="116"/>
        <v>28.05</v>
      </c>
      <c r="O552" s="175">
        <f t="shared" si="111"/>
        <v>0</v>
      </c>
      <c r="P552" s="167">
        <f t="shared" si="112"/>
        <v>0</v>
      </c>
    </row>
    <row r="553" spans="1:16" x14ac:dyDescent="0.3">
      <c r="A553" s="7" t="s">
        <v>633</v>
      </c>
      <c r="B553" s="8" t="s">
        <v>87</v>
      </c>
      <c r="C553" s="5" t="s">
        <v>24</v>
      </c>
      <c r="D553" s="6">
        <v>7.48</v>
      </c>
      <c r="E553" s="168">
        <v>0</v>
      </c>
      <c r="F553" s="290"/>
      <c r="G553" s="168">
        <f t="shared" si="117"/>
        <v>0</v>
      </c>
      <c r="H553" s="275">
        <f t="shared" si="118"/>
        <v>7.48</v>
      </c>
      <c r="I553" s="6">
        <v>5.61</v>
      </c>
      <c r="J553" s="6">
        <f t="shared" si="119"/>
        <v>41.962800000000001</v>
      </c>
      <c r="K553" s="173">
        <f t="shared" si="113"/>
        <v>0</v>
      </c>
      <c r="L553" s="174">
        <f t="shared" si="114"/>
        <v>0</v>
      </c>
      <c r="M553" s="173">
        <f t="shared" si="115"/>
        <v>0</v>
      </c>
      <c r="N553" s="173">
        <f t="shared" si="116"/>
        <v>41.96</v>
      </c>
      <c r="O553" s="175">
        <f t="shared" si="111"/>
        <v>6.6725766631359207E-5</v>
      </c>
      <c r="P553" s="167">
        <f t="shared" si="112"/>
        <v>-2.8000000000005798E-3</v>
      </c>
    </row>
    <row r="554" spans="1:16" ht="26.4" x14ac:dyDescent="0.3">
      <c r="A554" s="7" t="s">
        <v>634</v>
      </c>
      <c r="B554" s="8" t="s">
        <v>91</v>
      </c>
      <c r="C554" s="5" t="s">
        <v>24</v>
      </c>
      <c r="D554" s="6">
        <v>7.48</v>
      </c>
      <c r="E554" s="168">
        <v>0</v>
      </c>
      <c r="F554" s="290"/>
      <c r="G554" s="168">
        <f t="shared" si="117"/>
        <v>0</v>
      </c>
      <c r="H554" s="275">
        <f t="shared" si="118"/>
        <v>7.48</v>
      </c>
      <c r="I554" s="6">
        <v>85.26</v>
      </c>
      <c r="J554" s="6">
        <f t="shared" si="119"/>
        <v>637.74480000000005</v>
      </c>
      <c r="K554" s="173">
        <f t="shared" si="113"/>
        <v>0</v>
      </c>
      <c r="L554" s="174">
        <f t="shared" si="114"/>
        <v>0</v>
      </c>
      <c r="M554" s="173">
        <f t="shared" si="115"/>
        <v>0</v>
      </c>
      <c r="N554" s="173">
        <f t="shared" si="116"/>
        <v>637.74</v>
      </c>
      <c r="O554" s="175">
        <f t="shared" si="111"/>
        <v>7.5265215805364605E-6</v>
      </c>
      <c r="P554" s="167">
        <f t="shared" si="112"/>
        <v>-4.8000000000456566E-3</v>
      </c>
    </row>
    <row r="555" spans="1:16" ht="39.6" x14ac:dyDescent="0.3">
      <c r="A555" s="7" t="s">
        <v>635</v>
      </c>
      <c r="B555" s="8" t="s">
        <v>186</v>
      </c>
      <c r="C555" s="5" t="s">
        <v>24</v>
      </c>
      <c r="D555" s="6">
        <v>1.28</v>
      </c>
      <c r="E555" s="168">
        <v>0</v>
      </c>
      <c r="F555" s="290"/>
      <c r="G555" s="168">
        <f t="shared" si="117"/>
        <v>0</v>
      </c>
      <c r="H555" s="275">
        <f t="shared" si="118"/>
        <v>1.28</v>
      </c>
      <c r="I555" s="6">
        <v>130.58000000000001</v>
      </c>
      <c r="J555" s="6">
        <f t="shared" si="119"/>
        <v>167.14240000000001</v>
      </c>
      <c r="K555" s="173">
        <f t="shared" si="113"/>
        <v>0</v>
      </c>
      <c r="L555" s="174">
        <f t="shared" si="114"/>
        <v>0</v>
      </c>
      <c r="M555" s="173">
        <f t="shared" si="115"/>
        <v>0</v>
      </c>
      <c r="N555" s="173">
        <f t="shared" si="116"/>
        <v>167.14</v>
      </c>
      <c r="O555" s="175">
        <f t="shared" si="111"/>
        <v>1.4359013631670692E-5</v>
      </c>
      <c r="P555" s="167">
        <f t="shared" si="112"/>
        <v>-2.4000000000228283E-3</v>
      </c>
    </row>
    <row r="556" spans="1:16" ht="26.4" x14ac:dyDescent="0.3">
      <c r="A556" s="7" t="s">
        <v>636</v>
      </c>
      <c r="B556" s="8" t="s">
        <v>83</v>
      </c>
      <c r="C556" s="5" t="s">
        <v>24</v>
      </c>
      <c r="D556" s="6">
        <v>1.28</v>
      </c>
      <c r="E556" s="168">
        <v>0</v>
      </c>
      <c r="F556" s="290"/>
      <c r="G556" s="168">
        <f t="shared" si="117"/>
        <v>0</v>
      </c>
      <c r="H556" s="275">
        <f t="shared" si="118"/>
        <v>1.28</v>
      </c>
      <c r="I556" s="6">
        <v>29.02</v>
      </c>
      <c r="J556" s="6">
        <f t="shared" si="119"/>
        <v>37.145600000000002</v>
      </c>
      <c r="K556" s="173">
        <f t="shared" si="113"/>
        <v>0</v>
      </c>
      <c r="L556" s="174">
        <f t="shared" si="114"/>
        <v>0</v>
      </c>
      <c r="M556" s="173">
        <f t="shared" si="115"/>
        <v>0</v>
      </c>
      <c r="N556" s="173">
        <f t="shared" si="116"/>
        <v>37.15</v>
      </c>
      <c r="O556" s="175">
        <f t="shared" si="111"/>
        <v>-1.1845279117839169E-4</v>
      </c>
      <c r="P556" s="167">
        <f t="shared" si="112"/>
        <v>4.3999999999968509E-3</v>
      </c>
    </row>
    <row r="557" spans="1:16" ht="39.6" x14ac:dyDescent="0.3">
      <c r="A557" s="7" t="s">
        <v>637</v>
      </c>
      <c r="B557" s="8" t="s">
        <v>146</v>
      </c>
      <c r="C557" s="5" t="s">
        <v>75</v>
      </c>
      <c r="D557" s="6">
        <v>1</v>
      </c>
      <c r="E557" s="168">
        <v>0</v>
      </c>
      <c r="F557" s="290"/>
      <c r="G557" s="168">
        <f t="shared" si="117"/>
        <v>0</v>
      </c>
      <c r="H557" s="275">
        <f t="shared" si="118"/>
        <v>1</v>
      </c>
      <c r="I557" s="6">
        <v>518.47</v>
      </c>
      <c r="J557" s="6">
        <f t="shared" si="119"/>
        <v>518.47</v>
      </c>
      <c r="K557" s="173">
        <f t="shared" si="113"/>
        <v>0</v>
      </c>
      <c r="L557" s="174">
        <f t="shared" si="114"/>
        <v>0</v>
      </c>
      <c r="M557" s="173">
        <f t="shared" si="115"/>
        <v>0</v>
      </c>
      <c r="N557" s="173">
        <f t="shared" si="116"/>
        <v>518.47</v>
      </c>
      <c r="O557" s="175">
        <f t="shared" si="111"/>
        <v>0</v>
      </c>
      <c r="P557" s="167">
        <f t="shared" si="112"/>
        <v>0</v>
      </c>
    </row>
    <row r="558" spans="1:16" x14ac:dyDescent="0.3">
      <c r="A558" s="3" t="s">
        <v>638</v>
      </c>
      <c r="B558" s="4" t="s">
        <v>96</v>
      </c>
      <c r="C558" s="5"/>
      <c r="D558" s="6"/>
      <c r="E558" s="168"/>
      <c r="F558" s="290"/>
      <c r="G558" s="168"/>
      <c r="H558" s="275"/>
      <c r="I558" s="6"/>
      <c r="J558" s="170">
        <f>+SUM(J559:J561)</f>
        <v>578.62799999999993</v>
      </c>
      <c r="K558" s="170">
        <f>+SUM(K559:K561)</f>
        <v>0</v>
      </c>
      <c r="L558" s="171">
        <f>+SUM(L559:L561)</f>
        <v>0</v>
      </c>
      <c r="M558" s="170">
        <f>+SUM(M559:M561)</f>
        <v>0</v>
      </c>
      <c r="N558" s="170">
        <f>+SUM(N559:N561)</f>
        <v>578.63</v>
      </c>
      <c r="O558" s="172">
        <f t="shared" si="111"/>
        <v>-3.4564521593782871E-6</v>
      </c>
      <c r="P558" s="167">
        <f t="shared" si="112"/>
        <v>2.0000000000663931E-3</v>
      </c>
    </row>
    <row r="559" spans="1:16" ht="26.4" x14ac:dyDescent="0.3">
      <c r="A559" s="7" t="s">
        <v>639</v>
      </c>
      <c r="B559" s="8" t="s">
        <v>98</v>
      </c>
      <c r="C559" s="5" t="s">
        <v>24</v>
      </c>
      <c r="D559" s="6">
        <v>1.4</v>
      </c>
      <c r="E559" s="168">
        <v>0</v>
      </c>
      <c r="F559" s="290"/>
      <c r="G559" s="168">
        <f t="shared" si="117"/>
        <v>0</v>
      </c>
      <c r="H559" s="275">
        <f t="shared" si="118"/>
        <v>1.4</v>
      </c>
      <c r="I559" s="6">
        <v>19.02</v>
      </c>
      <c r="J559" s="6">
        <f t="shared" si="119"/>
        <v>26.627999999999997</v>
      </c>
      <c r="K559" s="173">
        <f t="shared" si="113"/>
        <v>0</v>
      </c>
      <c r="L559" s="174">
        <f t="shared" si="114"/>
        <v>0</v>
      </c>
      <c r="M559" s="173">
        <f t="shared" si="115"/>
        <v>0</v>
      </c>
      <c r="N559" s="173">
        <f t="shared" si="116"/>
        <v>26.63</v>
      </c>
      <c r="O559" s="175">
        <f t="shared" si="111"/>
        <v>-7.5108907916510148E-5</v>
      </c>
      <c r="P559" s="167">
        <f t="shared" si="112"/>
        <v>2.0000000000024443E-3</v>
      </c>
    </row>
    <row r="560" spans="1:16" x14ac:dyDescent="0.3">
      <c r="A560" s="7" t="s">
        <v>640</v>
      </c>
      <c r="B560" s="8" t="s">
        <v>102</v>
      </c>
      <c r="C560" s="5" t="s">
        <v>45</v>
      </c>
      <c r="D560" s="6">
        <v>16</v>
      </c>
      <c r="E560" s="168">
        <v>0</v>
      </c>
      <c r="F560" s="290"/>
      <c r="G560" s="168">
        <f t="shared" si="117"/>
        <v>0</v>
      </c>
      <c r="H560" s="275">
        <f t="shared" si="118"/>
        <v>16</v>
      </c>
      <c r="I560" s="6">
        <v>14.39</v>
      </c>
      <c r="J560" s="6">
        <f t="shared" si="119"/>
        <v>230.24</v>
      </c>
      <c r="K560" s="173">
        <f t="shared" si="113"/>
        <v>0</v>
      </c>
      <c r="L560" s="174">
        <f t="shared" si="114"/>
        <v>0</v>
      </c>
      <c r="M560" s="173">
        <f t="shared" si="115"/>
        <v>0</v>
      </c>
      <c r="N560" s="173">
        <f t="shared" si="116"/>
        <v>230.24</v>
      </c>
      <c r="O560" s="175">
        <f t="shared" si="111"/>
        <v>0</v>
      </c>
      <c r="P560" s="167">
        <f t="shared" si="112"/>
        <v>0</v>
      </c>
    </row>
    <row r="561" spans="1:16" ht="39.6" x14ac:dyDescent="0.3">
      <c r="A561" s="7" t="s">
        <v>641</v>
      </c>
      <c r="B561" s="8" t="s">
        <v>104</v>
      </c>
      <c r="C561" s="5" t="s">
        <v>24</v>
      </c>
      <c r="D561" s="6">
        <v>16</v>
      </c>
      <c r="E561" s="168">
        <v>0</v>
      </c>
      <c r="F561" s="290"/>
      <c r="G561" s="168">
        <f t="shared" si="117"/>
        <v>0</v>
      </c>
      <c r="H561" s="275">
        <f t="shared" si="118"/>
        <v>16</v>
      </c>
      <c r="I561" s="6">
        <v>20.11</v>
      </c>
      <c r="J561" s="6">
        <f t="shared" si="119"/>
        <v>321.76</v>
      </c>
      <c r="K561" s="173">
        <f t="shared" si="113"/>
        <v>0</v>
      </c>
      <c r="L561" s="174">
        <f t="shared" si="114"/>
        <v>0</v>
      </c>
      <c r="M561" s="173">
        <f t="shared" si="115"/>
        <v>0</v>
      </c>
      <c r="N561" s="173">
        <f t="shared" si="116"/>
        <v>321.76</v>
      </c>
      <c r="O561" s="175">
        <f t="shared" si="111"/>
        <v>0</v>
      </c>
      <c r="P561" s="167">
        <f t="shared" si="112"/>
        <v>0</v>
      </c>
    </row>
    <row r="562" spans="1:16" x14ac:dyDescent="0.3">
      <c r="A562" s="3" t="s">
        <v>642</v>
      </c>
      <c r="B562" s="4" t="s">
        <v>106</v>
      </c>
      <c r="C562" s="5"/>
      <c r="D562" s="6"/>
      <c r="E562" s="168"/>
      <c r="F562" s="290"/>
      <c r="G562" s="168"/>
      <c r="H562" s="275"/>
      <c r="I562" s="6"/>
      <c r="J562" s="170">
        <f>+SUM(J563:J565)</f>
        <v>492.39760000000001</v>
      </c>
      <c r="K562" s="170">
        <f>+SUM(K563:K565)</f>
        <v>0</v>
      </c>
      <c r="L562" s="171">
        <f>+SUM(L563:L565)</f>
        <v>0</v>
      </c>
      <c r="M562" s="170">
        <f>+SUM(M563:M565)</f>
        <v>0</v>
      </c>
      <c r="N562" s="170">
        <f>+SUM(N563:N565)+0.01</f>
        <v>492.40000000000003</v>
      </c>
      <c r="O562" s="172">
        <f t="shared" si="111"/>
        <v>-4.8741098657156812E-6</v>
      </c>
      <c r="P562" s="167">
        <f t="shared" si="112"/>
        <v>2.4000000000228283E-3</v>
      </c>
    </row>
    <row r="563" spans="1:16" x14ac:dyDescent="0.3">
      <c r="A563" s="7" t="s">
        <v>643</v>
      </c>
      <c r="B563" s="8" t="s">
        <v>108</v>
      </c>
      <c r="C563" s="5" t="s">
        <v>109</v>
      </c>
      <c r="D563" s="6">
        <v>2.7</v>
      </c>
      <c r="E563" s="168">
        <v>0</v>
      </c>
      <c r="F563" s="290"/>
      <c r="G563" s="168">
        <f t="shared" si="117"/>
        <v>0</v>
      </c>
      <c r="H563" s="275">
        <f t="shared" si="118"/>
        <v>2.7</v>
      </c>
      <c r="I563" s="6">
        <v>30.62</v>
      </c>
      <c r="J563" s="6">
        <f t="shared" si="119"/>
        <v>82.674000000000007</v>
      </c>
      <c r="K563" s="173">
        <f t="shared" si="113"/>
        <v>0</v>
      </c>
      <c r="L563" s="174">
        <f t="shared" si="114"/>
        <v>0</v>
      </c>
      <c r="M563" s="173">
        <f t="shared" si="115"/>
        <v>0</v>
      </c>
      <c r="N563" s="173">
        <f t="shared" si="116"/>
        <v>82.67</v>
      </c>
      <c r="O563" s="175">
        <f t="shared" si="111"/>
        <v>4.8382804751279096E-5</v>
      </c>
      <c r="P563" s="167">
        <f t="shared" si="112"/>
        <v>-4.0000000000048885E-3</v>
      </c>
    </row>
    <row r="564" spans="1:16" x14ac:dyDescent="0.3">
      <c r="A564" s="7" t="s">
        <v>644</v>
      </c>
      <c r="B564" s="8" t="s">
        <v>117</v>
      </c>
      <c r="C564" s="5" t="s">
        <v>24</v>
      </c>
      <c r="D564" s="6">
        <v>0.34</v>
      </c>
      <c r="E564" s="168">
        <v>0</v>
      </c>
      <c r="F564" s="290"/>
      <c r="G564" s="168">
        <f t="shared" si="117"/>
        <v>0</v>
      </c>
      <c r="H564" s="275">
        <f t="shared" si="118"/>
        <v>0.34</v>
      </c>
      <c r="I564" s="6">
        <v>1081.54</v>
      </c>
      <c r="J564" s="6">
        <f t="shared" si="119"/>
        <v>367.72360000000003</v>
      </c>
      <c r="K564" s="173">
        <f t="shared" si="113"/>
        <v>0</v>
      </c>
      <c r="L564" s="174">
        <f t="shared" si="114"/>
        <v>0</v>
      </c>
      <c r="M564" s="173">
        <f t="shared" si="115"/>
        <v>0</v>
      </c>
      <c r="N564" s="173">
        <f t="shared" si="116"/>
        <v>367.72</v>
      </c>
      <c r="O564" s="175">
        <f t="shared" si="111"/>
        <v>9.7899618083374662E-6</v>
      </c>
      <c r="P564" s="167">
        <f t="shared" si="112"/>
        <v>-3.6000000000058208E-3</v>
      </c>
    </row>
    <row r="565" spans="1:16" x14ac:dyDescent="0.3">
      <c r="A565" s="7" t="s">
        <v>645</v>
      </c>
      <c r="B565" s="8" t="s">
        <v>115</v>
      </c>
      <c r="C565" s="5" t="s">
        <v>24</v>
      </c>
      <c r="D565" s="6">
        <v>0.25</v>
      </c>
      <c r="E565" s="168">
        <v>0</v>
      </c>
      <c r="F565" s="290"/>
      <c r="G565" s="168">
        <f t="shared" si="117"/>
        <v>0</v>
      </c>
      <c r="H565" s="275">
        <f t="shared" si="118"/>
        <v>0.25</v>
      </c>
      <c r="I565" s="6">
        <v>168</v>
      </c>
      <c r="J565" s="6">
        <f t="shared" si="119"/>
        <v>42</v>
      </c>
      <c r="K565" s="173">
        <f t="shared" si="113"/>
        <v>0</v>
      </c>
      <c r="L565" s="174">
        <f t="shared" si="114"/>
        <v>0</v>
      </c>
      <c r="M565" s="173">
        <f t="shared" si="115"/>
        <v>0</v>
      </c>
      <c r="N565" s="173">
        <f t="shared" si="116"/>
        <v>42</v>
      </c>
      <c r="O565" s="175">
        <f t="shared" si="111"/>
        <v>0</v>
      </c>
      <c r="P565" s="167">
        <f t="shared" si="112"/>
        <v>0</v>
      </c>
    </row>
    <row r="566" spans="1:16" x14ac:dyDescent="0.3">
      <c r="A566" s="3" t="s">
        <v>646</v>
      </c>
      <c r="B566" s="4" t="s">
        <v>231</v>
      </c>
      <c r="C566" s="5"/>
      <c r="D566" s="6"/>
      <c r="E566" s="168"/>
      <c r="F566" s="290"/>
      <c r="G566" s="168"/>
      <c r="H566" s="275"/>
      <c r="I566" s="6"/>
      <c r="J566" s="170">
        <f>+SUM(J567:J574)</f>
        <v>4365.93</v>
      </c>
      <c r="K566" s="170">
        <f>+SUM(K567:K574)</f>
        <v>0</v>
      </c>
      <c r="L566" s="171">
        <f>+SUM(L567:L574)</f>
        <v>0</v>
      </c>
      <c r="M566" s="170">
        <f>+SUM(M567:M574)</f>
        <v>0</v>
      </c>
      <c r="N566" s="170">
        <f>+SUM(N567:N574)</f>
        <v>4365.93</v>
      </c>
      <c r="O566" s="172">
        <f t="shared" si="111"/>
        <v>0</v>
      </c>
      <c r="P566" s="167">
        <f t="shared" si="112"/>
        <v>0</v>
      </c>
    </row>
    <row r="567" spans="1:16" ht="52.8" x14ac:dyDescent="0.3">
      <c r="A567" s="7" t="s">
        <v>647</v>
      </c>
      <c r="B567" s="8" t="s">
        <v>233</v>
      </c>
      <c r="C567" s="5" t="s">
        <v>75</v>
      </c>
      <c r="D567" s="6">
        <v>1</v>
      </c>
      <c r="E567" s="168">
        <v>0</v>
      </c>
      <c r="F567" s="290"/>
      <c r="G567" s="168">
        <f t="shared" si="117"/>
        <v>0</v>
      </c>
      <c r="H567" s="275">
        <f t="shared" si="118"/>
        <v>1</v>
      </c>
      <c r="I567" s="6">
        <v>1438.74</v>
      </c>
      <c r="J567" s="6">
        <f t="shared" si="119"/>
        <v>1438.74</v>
      </c>
      <c r="K567" s="173">
        <f t="shared" si="113"/>
        <v>0</v>
      </c>
      <c r="L567" s="174">
        <f t="shared" si="114"/>
        <v>0</v>
      </c>
      <c r="M567" s="173">
        <f t="shared" si="115"/>
        <v>0</v>
      </c>
      <c r="N567" s="173">
        <f t="shared" si="116"/>
        <v>1438.74</v>
      </c>
      <c r="O567" s="175">
        <f t="shared" si="111"/>
        <v>0</v>
      </c>
      <c r="P567" s="167">
        <f t="shared" si="112"/>
        <v>0</v>
      </c>
    </row>
    <row r="568" spans="1:16" x14ac:dyDescent="0.3">
      <c r="A568" s="7" t="s">
        <v>648</v>
      </c>
      <c r="B568" s="8" t="s">
        <v>235</v>
      </c>
      <c r="C568" s="5" t="s">
        <v>75</v>
      </c>
      <c r="D568" s="6">
        <v>1</v>
      </c>
      <c r="E568" s="168">
        <v>0</v>
      </c>
      <c r="F568" s="290"/>
      <c r="G568" s="168">
        <f t="shared" si="117"/>
        <v>0</v>
      </c>
      <c r="H568" s="275">
        <f t="shared" si="118"/>
        <v>1</v>
      </c>
      <c r="I568" s="6">
        <v>303.69</v>
      </c>
      <c r="J568" s="6">
        <f t="shared" si="119"/>
        <v>303.69</v>
      </c>
      <c r="K568" s="173">
        <f t="shared" si="113"/>
        <v>0</v>
      </c>
      <c r="L568" s="174">
        <f t="shared" si="114"/>
        <v>0</v>
      </c>
      <c r="M568" s="173">
        <f t="shared" si="115"/>
        <v>0</v>
      </c>
      <c r="N568" s="173">
        <f t="shared" si="116"/>
        <v>303.69</v>
      </c>
      <c r="O568" s="175">
        <f t="shared" si="111"/>
        <v>0</v>
      </c>
      <c r="P568" s="167">
        <f t="shared" si="112"/>
        <v>0</v>
      </c>
    </row>
    <row r="569" spans="1:16" ht="26.4" x14ac:dyDescent="0.3">
      <c r="A569" s="7" t="s">
        <v>649</v>
      </c>
      <c r="B569" s="8" t="s">
        <v>239</v>
      </c>
      <c r="C569" s="5" t="s">
        <v>75</v>
      </c>
      <c r="D569" s="6">
        <v>1</v>
      </c>
      <c r="E569" s="168">
        <v>0</v>
      </c>
      <c r="F569" s="290"/>
      <c r="G569" s="168">
        <f t="shared" si="117"/>
        <v>0</v>
      </c>
      <c r="H569" s="275">
        <f t="shared" si="118"/>
        <v>1</v>
      </c>
      <c r="I569" s="6">
        <v>116.91</v>
      </c>
      <c r="J569" s="6">
        <f t="shared" si="119"/>
        <v>116.91</v>
      </c>
      <c r="K569" s="173">
        <f t="shared" si="113"/>
        <v>0</v>
      </c>
      <c r="L569" s="174">
        <f t="shared" si="114"/>
        <v>0</v>
      </c>
      <c r="M569" s="173">
        <f t="shared" si="115"/>
        <v>0</v>
      </c>
      <c r="N569" s="173">
        <f t="shared" si="116"/>
        <v>116.91</v>
      </c>
      <c r="O569" s="175">
        <f t="shared" si="111"/>
        <v>0</v>
      </c>
      <c r="P569" s="167">
        <f t="shared" si="112"/>
        <v>0</v>
      </c>
    </row>
    <row r="570" spans="1:16" x14ac:dyDescent="0.3">
      <c r="A570" s="7" t="s">
        <v>650</v>
      </c>
      <c r="B570" s="8" t="s">
        <v>237</v>
      </c>
      <c r="C570" s="5" t="s">
        <v>75</v>
      </c>
      <c r="D570" s="6">
        <v>1</v>
      </c>
      <c r="E570" s="168">
        <v>0</v>
      </c>
      <c r="F570" s="290"/>
      <c r="G570" s="168">
        <f t="shared" si="117"/>
        <v>0</v>
      </c>
      <c r="H570" s="275">
        <f t="shared" si="118"/>
        <v>1</v>
      </c>
      <c r="I570" s="6">
        <v>32.94</v>
      </c>
      <c r="J570" s="6">
        <f t="shared" si="119"/>
        <v>32.94</v>
      </c>
      <c r="K570" s="173">
        <f t="shared" si="113"/>
        <v>0</v>
      </c>
      <c r="L570" s="174">
        <f t="shared" si="114"/>
        <v>0</v>
      </c>
      <c r="M570" s="173">
        <f t="shared" si="115"/>
        <v>0</v>
      </c>
      <c r="N570" s="173">
        <f t="shared" si="116"/>
        <v>32.94</v>
      </c>
      <c r="O570" s="175">
        <f t="shared" si="111"/>
        <v>0</v>
      </c>
      <c r="P570" s="167">
        <f t="shared" si="112"/>
        <v>0</v>
      </c>
    </row>
    <row r="571" spans="1:16" x14ac:dyDescent="0.3">
      <c r="A571" s="7" t="s">
        <v>651</v>
      </c>
      <c r="B571" s="8" t="s">
        <v>241</v>
      </c>
      <c r="C571" s="5" t="s">
        <v>75</v>
      </c>
      <c r="D571" s="6">
        <v>1</v>
      </c>
      <c r="E571" s="168">
        <v>0</v>
      </c>
      <c r="F571" s="290"/>
      <c r="G571" s="168">
        <f t="shared" si="117"/>
        <v>0</v>
      </c>
      <c r="H571" s="275">
        <f t="shared" si="118"/>
        <v>1</v>
      </c>
      <c r="I571" s="6">
        <v>49.14</v>
      </c>
      <c r="J571" s="6">
        <f t="shared" si="119"/>
        <v>49.14</v>
      </c>
      <c r="K571" s="173">
        <f t="shared" si="113"/>
        <v>0</v>
      </c>
      <c r="L571" s="174">
        <f t="shared" si="114"/>
        <v>0</v>
      </c>
      <c r="M571" s="173">
        <f t="shared" si="115"/>
        <v>0</v>
      </c>
      <c r="N571" s="173">
        <f t="shared" si="116"/>
        <v>49.14</v>
      </c>
      <c r="O571" s="175">
        <f t="shared" si="111"/>
        <v>0</v>
      </c>
      <c r="P571" s="167">
        <f t="shared" si="112"/>
        <v>0</v>
      </c>
    </row>
    <row r="572" spans="1:16" ht="26.4" x14ac:dyDescent="0.3">
      <c r="A572" s="7" t="s">
        <v>652</v>
      </c>
      <c r="B572" s="8" t="s">
        <v>243</v>
      </c>
      <c r="C572" s="5" t="s">
        <v>75</v>
      </c>
      <c r="D572" s="6">
        <v>1</v>
      </c>
      <c r="E572" s="168">
        <v>0</v>
      </c>
      <c r="F572" s="290"/>
      <c r="G572" s="168">
        <f t="shared" si="117"/>
        <v>0</v>
      </c>
      <c r="H572" s="275">
        <f t="shared" si="118"/>
        <v>1</v>
      </c>
      <c r="I572" s="6">
        <v>7.07</v>
      </c>
      <c r="J572" s="6">
        <f t="shared" si="119"/>
        <v>7.07</v>
      </c>
      <c r="K572" s="173">
        <f t="shared" si="113"/>
        <v>0</v>
      </c>
      <c r="L572" s="174">
        <f t="shared" si="114"/>
        <v>0</v>
      </c>
      <c r="M572" s="173">
        <f t="shared" si="115"/>
        <v>0</v>
      </c>
      <c r="N572" s="173">
        <f t="shared" si="116"/>
        <v>7.07</v>
      </c>
      <c r="O572" s="175">
        <f t="shared" si="111"/>
        <v>0</v>
      </c>
      <c r="P572" s="167">
        <f t="shared" si="112"/>
        <v>0</v>
      </c>
    </row>
    <row r="573" spans="1:16" x14ac:dyDescent="0.3">
      <c r="A573" s="7" t="s">
        <v>653</v>
      </c>
      <c r="B573" s="8" t="s">
        <v>245</v>
      </c>
      <c r="C573" s="5" t="s">
        <v>109</v>
      </c>
      <c r="D573" s="6">
        <v>20</v>
      </c>
      <c r="E573" s="168">
        <v>0</v>
      </c>
      <c r="F573" s="290"/>
      <c r="G573" s="168">
        <f t="shared" si="117"/>
        <v>0</v>
      </c>
      <c r="H573" s="275">
        <f t="shared" si="118"/>
        <v>20</v>
      </c>
      <c r="I573" s="6">
        <v>19.11</v>
      </c>
      <c r="J573" s="6">
        <f t="shared" si="119"/>
        <v>382.2</v>
      </c>
      <c r="K573" s="173">
        <f t="shared" si="113"/>
        <v>0</v>
      </c>
      <c r="L573" s="174">
        <f t="shared" si="114"/>
        <v>0</v>
      </c>
      <c r="M573" s="173">
        <f t="shared" si="115"/>
        <v>0</v>
      </c>
      <c r="N573" s="173">
        <f t="shared" si="116"/>
        <v>382.2</v>
      </c>
      <c r="O573" s="175">
        <f t="shared" si="111"/>
        <v>0</v>
      </c>
      <c r="P573" s="167">
        <f t="shared" si="112"/>
        <v>0</v>
      </c>
    </row>
    <row r="574" spans="1:16" ht="26.4" x14ac:dyDescent="0.3">
      <c r="A574" s="7" t="s">
        <v>654</v>
      </c>
      <c r="B574" s="8" t="s">
        <v>247</v>
      </c>
      <c r="C574" s="5" t="s">
        <v>75</v>
      </c>
      <c r="D574" s="6">
        <v>1</v>
      </c>
      <c r="E574" s="168">
        <v>0</v>
      </c>
      <c r="F574" s="290"/>
      <c r="G574" s="168">
        <f t="shared" si="117"/>
        <v>0</v>
      </c>
      <c r="H574" s="275">
        <f t="shared" si="118"/>
        <v>1</v>
      </c>
      <c r="I574" s="6">
        <v>2035.24</v>
      </c>
      <c r="J574" s="6">
        <f t="shared" si="119"/>
        <v>2035.24</v>
      </c>
      <c r="K574" s="173">
        <f t="shared" si="113"/>
        <v>0</v>
      </c>
      <c r="L574" s="174">
        <f t="shared" si="114"/>
        <v>0</v>
      </c>
      <c r="M574" s="173">
        <f t="shared" si="115"/>
        <v>0</v>
      </c>
      <c r="N574" s="173">
        <f t="shared" si="116"/>
        <v>2035.24</v>
      </c>
      <c r="O574" s="175">
        <f t="shared" si="111"/>
        <v>0</v>
      </c>
      <c r="P574" s="167">
        <f t="shared" si="112"/>
        <v>0</v>
      </c>
    </row>
    <row r="575" spans="1:16" ht="26.4" x14ac:dyDescent="0.3">
      <c r="A575" s="3">
        <v>16</v>
      </c>
      <c r="B575" s="4" t="s">
        <v>655</v>
      </c>
      <c r="C575" s="5"/>
      <c r="D575" s="6"/>
      <c r="E575" s="168"/>
      <c r="F575" s="290"/>
      <c r="G575" s="168"/>
      <c r="H575" s="275"/>
      <c r="I575" s="170"/>
      <c r="J575" s="170">
        <f>+J576+J580+J595+J602+J606+J610</f>
        <v>20351.464500000002</v>
      </c>
      <c r="K575" s="170">
        <f>+K576+K580+K595+K602+K606+K610</f>
        <v>0</v>
      </c>
      <c r="L575" s="171">
        <f>+L576+L580+L595+L602+L606+L610</f>
        <v>0</v>
      </c>
      <c r="M575" s="170">
        <f>+M576+M580+M595+M602+M606+M610</f>
        <v>0</v>
      </c>
      <c r="N575" s="170">
        <f>+N576+N580+N595+N602+N606+N610-0.02</f>
        <v>20351.459999999995</v>
      </c>
      <c r="O575" s="172">
        <f t="shared" si="111"/>
        <v>2.211143088626244E-7</v>
      </c>
      <c r="P575" s="167">
        <f t="shared" si="112"/>
        <v>-4.5000000063737389E-3</v>
      </c>
    </row>
    <row r="576" spans="1:16" x14ac:dyDescent="0.3">
      <c r="A576" s="3" t="s">
        <v>656</v>
      </c>
      <c r="B576" s="4" t="s">
        <v>42</v>
      </c>
      <c r="C576" s="5"/>
      <c r="D576" s="6"/>
      <c r="E576" s="168"/>
      <c r="F576" s="290"/>
      <c r="G576" s="168"/>
      <c r="H576" s="275"/>
      <c r="I576" s="170"/>
      <c r="J576" s="170">
        <f>+SUM(J577:J579)</f>
        <v>236.51639999999998</v>
      </c>
      <c r="K576" s="170">
        <f>+SUM(K577:K579)</f>
        <v>0</v>
      </c>
      <c r="L576" s="171">
        <f>+SUM(L577:L579)</f>
        <v>0</v>
      </c>
      <c r="M576" s="170">
        <f>+SUM(M577:M579)</f>
        <v>0</v>
      </c>
      <c r="N576" s="170">
        <f>+SUM(N577:N579)+0.01</f>
        <v>236.51999999999998</v>
      </c>
      <c r="O576" s="172">
        <f t="shared" si="111"/>
        <v>-1.5220931825377093E-5</v>
      </c>
      <c r="P576" s="167">
        <f t="shared" si="112"/>
        <v>3.6000000000058208E-3</v>
      </c>
    </row>
    <row r="577" spans="1:16" x14ac:dyDescent="0.3">
      <c r="A577" s="7" t="s">
        <v>657</v>
      </c>
      <c r="B577" s="8" t="s">
        <v>47</v>
      </c>
      <c r="C577" s="5" t="s">
        <v>24</v>
      </c>
      <c r="D577" s="6">
        <v>7.48</v>
      </c>
      <c r="E577" s="168">
        <v>0</v>
      </c>
      <c r="F577" s="290"/>
      <c r="G577" s="168">
        <f t="shared" si="117"/>
        <v>0</v>
      </c>
      <c r="H577" s="275">
        <f t="shared" si="118"/>
        <v>7.48</v>
      </c>
      <c r="I577" s="6">
        <v>2.67</v>
      </c>
      <c r="J577" s="6">
        <f t="shared" si="119"/>
        <v>19.971600000000002</v>
      </c>
      <c r="K577" s="173">
        <f t="shared" si="113"/>
        <v>0</v>
      </c>
      <c r="L577" s="174">
        <f t="shared" si="114"/>
        <v>0</v>
      </c>
      <c r="M577" s="173">
        <f t="shared" si="115"/>
        <v>0</v>
      </c>
      <c r="N577" s="173">
        <f t="shared" si="116"/>
        <v>19.97</v>
      </c>
      <c r="O577" s="175">
        <f t="shared" si="111"/>
        <v>8.0113761541600326E-5</v>
      </c>
      <c r="P577" s="167">
        <f t="shared" si="112"/>
        <v>-1.6000000000033765E-3</v>
      </c>
    </row>
    <row r="578" spans="1:16" x14ac:dyDescent="0.3">
      <c r="A578" s="7" t="s">
        <v>658</v>
      </c>
      <c r="B578" s="8" t="s">
        <v>329</v>
      </c>
      <c r="C578" s="5" t="s">
        <v>24</v>
      </c>
      <c r="D578" s="6">
        <v>8</v>
      </c>
      <c r="E578" s="168">
        <v>0</v>
      </c>
      <c r="F578" s="290"/>
      <c r="G578" s="168">
        <f t="shared" si="117"/>
        <v>0</v>
      </c>
      <c r="H578" s="275">
        <f t="shared" si="118"/>
        <v>8</v>
      </c>
      <c r="I578" s="6">
        <v>16.54</v>
      </c>
      <c r="J578" s="6">
        <f t="shared" si="119"/>
        <v>132.32</v>
      </c>
      <c r="K578" s="173">
        <f t="shared" si="113"/>
        <v>0</v>
      </c>
      <c r="L578" s="174">
        <f t="shared" si="114"/>
        <v>0</v>
      </c>
      <c r="M578" s="173">
        <f t="shared" si="115"/>
        <v>0</v>
      </c>
      <c r="N578" s="173">
        <f t="shared" si="116"/>
        <v>132.32</v>
      </c>
      <c r="O578" s="175">
        <f t="shared" si="111"/>
        <v>0</v>
      </c>
      <c r="P578" s="167">
        <f t="shared" si="112"/>
        <v>0</v>
      </c>
    </row>
    <row r="579" spans="1:16" ht="26.4" x14ac:dyDescent="0.3">
      <c r="A579" s="7" t="s">
        <v>659</v>
      </c>
      <c r="B579" s="8" t="s">
        <v>49</v>
      </c>
      <c r="C579" s="5" t="s">
        <v>24</v>
      </c>
      <c r="D579" s="6">
        <v>7.48</v>
      </c>
      <c r="E579" s="168">
        <v>0</v>
      </c>
      <c r="F579" s="290"/>
      <c r="G579" s="168">
        <f t="shared" si="117"/>
        <v>0</v>
      </c>
      <c r="H579" s="275">
        <f t="shared" si="118"/>
        <v>7.48</v>
      </c>
      <c r="I579" s="6">
        <v>11.26</v>
      </c>
      <c r="J579" s="6">
        <f t="shared" si="119"/>
        <v>84.224800000000002</v>
      </c>
      <c r="K579" s="173">
        <f t="shared" si="113"/>
        <v>0</v>
      </c>
      <c r="L579" s="174">
        <f t="shared" si="114"/>
        <v>0</v>
      </c>
      <c r="M579" s="173">
        <f t="shared" si="115"/>
        <v>0</v>
      </c>
      <c r="N579" s="173">
        <f t="shared" si="116"/>
        <v>84.22</v>
      </c>
      <c r="O579" s="175">
        <f t="shared" si="111"/>
        <v>5.6990340137397233E-5</v>
      </c>
      <c r="P579" s="167">
        <f t="shared" si="112"/>
        <v>-4.8000000000030241E-3</v>
      </c>
    </row>
    <row r="580" spans="1:16" x14ac:dyDescent="0.3">
      <c r="A580" s="3" t="s">
        <v>660</v>
      </c>
      <c r="B580" s="4" t="s">
        <v>123</v>
      </c>
      <c r="C580" s="5"/>
      <c r="D580" s="6"/>
      <c r="E580" s="168"/>
      <c r="F580" s="290"/>
      <c r="G580" s="168"/>
      <c r="H580" s="275"/>
      <c r="I580" s="6"/>
      <c r="J580" s="170">
        <f>+SUM(J581:J594)</f>
        <v>13247.4769</v>
      </c>
      <c r="K580" s="170">
        <f>+SUM(K581:K594)</f>
        <v>0</v>
      </c>
      <c r="L580" s="171">
        <f>+SUM(L581:L594)</f>
        <v>0</v>
      </c>
      <c r="M580" s="170">
        <f>+SUM(M581:M594)</f>
        <v>0</v>
      </c>
      <c r="N580" s="170">
        <f>+SUM(N581:N594)-0.01</f>
        <v>13247.479999999998</v>
      </c>
      <c r="O580" s="172">
        <f t="shared" si="111"/>
        <v>-2.3400682414020935E-7</v>
      </c>
      <c r="P580" s="167">
        <f t="shared" si="112"/>
        <v>3.099999998084968E-3</v>
      </c>
    </row>
    <row r="581" spans="1:16" ht="26.4" x14ac:dyDescent="0.3">
      <c r="A581" s="7" t="s">
        <v>661</v>
      </c>
      <c r="B581" s="8" t="s">
        <v>125</v>
      </c>
      <c r="C581" s="5" t="s">
        <v>54</v>
      </c>
      <c r="D581" s="6">
        <v>7.37</v>
      </c>
      <c r="E581" s="168">
        <v>0</v>
      </c>
      <c r="F581" s="290"/>
      <c r="G581" s="168">
        <f t="shared" si="117"/>
        <v>0</v>
      </c>
      <c r="H581" s="275">
        <f t="shared" si="118"/>
        <v>7.37</v>
      </c>
      <c r="I581" s="6">
        <v>75.03</v>
      </c>
      <c r="J581" s="6">
        <f t="shared" si="119"/>
        <v>552.97109999999998</v>
      </c>
      <c r="K581" s="173">
        <f t="shared" si="113"/>
        <v>0</v>
      </c>
      <c r="L581" s="174">
        <f t="shared" si="114"/>
        <v>0</v>
      </c>
      <c r="M581" s="173">
        <f t="shared" si="115"/>
        <v>0</v>
      </c>
      <c r="N581" s="173">
        <f t="shared" si="116"/>
        <v>552.97</v>
      </c>
      <c r="O581" s="175">
        <f t="shared" si="111"/>
        <v>1.9892540494836908E-6</v>
      </c>
      <c r="P581" s="167">
        <f t="shared" si="112"/>
        <v>-1.0999999999512511E-3</v>
      </c>
    </row>
    <row r="582" spans="1:16" x14ac:dyDescent="0.3">
      <c r="A582" s="7" t="s">
        <v>662</v>
      </c>
      <c r="B582" s="8" t="s">
        <v>56</v>
      </c>
      <c r="C582" s="5" t="s">
        <v>54</v>
      </c>
      <c r="D582" s="6">
        <v>9.58</v>
      </c>
      <c r="E582" s="168">
        <v>0</v>
      </c>
      <c r="F582" s="290"/>
      <c r="G582" s="168">
        <f t="shared" si="117"/>
        <v>0</v>
      </c>
      <c r="H582" s="275">
        <f t="shared" si="118"/>
        <v>9.58</v>
      </c>
      <c r="I582" s="6">
        <v>11.25</v>
      </c>
      <c r="J582" s="6">
        <f t="shared" si="119"/>
        <v>107.77500000000001</v>
      </c>
      <c r="K582" s="173">
        <f t="shared" si="113"/>
        <v>0</v>
      </c>
      <c r="L582" s="174">
        <f t="shared" si="114"/>
        <v>0</v>
      </c>
      <c r="M582" s="173">
        <f t="shared" si="115"/>
        <v>0</v>
      </c>
      <c r="N582" s="173">
        <f t="shared" si="116"/>
        <v>107.78</v>
      </c>
      <c r="O582" s="175">
        <f t="shared" si="111"/>
        <v>-4.6392948271911649E-5</v>
      </c>
      <c r="P582" s="167">
        <f t="shared" si="112"/>
        <v>4.9999999999954525E-3</v>
      </c>
    </row>
    <row r="583" spans="1:16" ht="26.4" x14ac:dyDescent="0.3">
      <c r="A583" s="7" t="s">
        <v>663</v>
      </c>
      <c r="B583" s="8" t="s">
        <v>58</v>
      </c>
      <c r="C583" s="5" t="s">
        <v>59</v>
      </c>
      <c r="D583" s="6">
        <v>215.57</v>
      </c>
      <c r="E583" s="168">
        <v>0</v>
      </c>
      <c r="F583" s="290"/>
      <c r="G583" s="168">
        <f t="shared" si="117"/>
        <v>0</v>
      </c>
      <c r="H583" s="275">
        <f t="shared" si="118"/>
        <v>215.57</v>
      </c>
      <c r="I583" s="6">
        <v>1.68</v>
      </c>
      <c r="J583" s="6">
        <f t="shared" si="119"/>
        <v>362.1576</v>
      </c>
      <c r="K583" s="173">
        <f t="shared" si="113"/>
        <v>0</v>
      </c>
      <c r="L583" s="174">
        <f t="shared" si="114"/>
        <v>0</v>
      </c>
      <c r="M583" s="173">
        <f t="shared" si="115"/>
        <v>0</v>
      </c>
      <c r="N583" s="173">
        <f t="shared" si="116"/>
        <v>362.16</v>
      </c>
      <c r="O583" s="175">
        <f t="shared" ref="O583:O646" si="120">1-(N583/J583)</f>
        <v>-6.626949151433692E-6</v>
      </c>
      <c r="P583" s="167">
        <f t="shared" ref="P583:P646" si="121">+N583-J583</f>
        <v>2.4000000000228283E-3</v>
      </c>
    </row>
    <row r="584" spans="1:16" x14ac:dyDescent="0.3">
      <c r="A584" s="7" t="s">
        <v>664</v>
      </c>
      <c r="B584" s="8" t="s">
        <v>61</v>
      </c>
      <c r="C584" s="5" t="s">
        <v>24</v>
      </c>
      <c r="D584" s="6">
        <v>2.09</v>
      </c>
      <c r="E584" s="168">
        <v>0</v>
      </c>
      <c r="F584" s="290"/>
      <c r="G584" s="168">
        <f t="shared" si="117"/>
        <v>0</v>
      </c>
      <c r="H584" s="275">
        <f t="shared" si="118"/>
        <v>2.09</v>
      </c>
      <c r="I584" s="6">
        <v>28.14</v>
      </c>
      <c r="J584" s="6">
        <f t="shared" si="119"/>
        <v>58.812599999999996</v>
      </c>
      <c r="K584" s="173">
        <f t="shared" ref="K584:K647" si="122">ROUND(E584*I584,2)</f>
        <v>0</v>
      </c>
      <c r="L584" s="174">
        <f t="shared" ref="L584:L647" si="123">ROUND(F584*I584,2)</f>
        <v>0</v>
      </c>
      <c r="M584" s="173">
        <f t="shared" ref="M584:M647" si="124">ROUND(G584*I584,2)</f>
        <v>0</v>
      </c>
      <c r="N584" s="173">
        <f t="shared" ref="N584:N647" si="125">ROUND(H584*I584,2)</f>
        <v>58.81</v>
      </c>
      <c r="O584" s="175">
        <f t="shared" si="120"/>
        <v>4.420821388606555E-5</v>
      </c>
      <c r="P584" s="167">
        <f t="shared" si="121"/>
        <v>-2.5999999999939405E-3</v>
      </c>
    </row>
    <row r="585" spans="1:16" ht="26.4" x14ac:dyDescent="0.3">
      <c r="A585" s="7" t="s">
        <v>665</v>
      </c>
      <c r="B585" s="8" t="s">
        <v>63</v>
      </c>
      <c r="C585" s="5" t="s">
        <v>24</v>
      </c>
      <c r="D585" s="6">
        <v>2.09</v>
      </c>
      <c r="E585" s="168">
        <v>0</v>
      </c>
      <c r="F585" s="290"/>
      <c r="G585" s="168">
        <f t="shared" ref="G585:G648" si="126">E585+F585</f>
        <v>0</v>
      </c>
      <c r="H585" s="275">
        <f t="shared" ref="H585:H648" si="127">D585-G585</f>
        <v>2.09</v>
      </c>
      <c r="I585" s="6">
        <v>35.090000000000003</v>
      </c>
      <c r="J585" s="6">
        <f t="shared" ref="J585:J648" si="128">+I585*D585</f>
        <v>73.338099999999997</v>
      </c>
      <c r="K585" s="173">
        <f t="shared" si="122"/>
        <v>0</v>
      </c>
      <c r="L585" s="174">
        <f t="shared" si="123"/>
        <v>0</v>
      </c>
      <c r="M585" s="173">
        <f t="shared" si="124"/>
        <v>0</v>
      </c>
      <c r="N585" s="173">
        <f t="shared" si="125"/>
        <v>73.34</v>
      </c>
      <c r="O585" s="175">
        <f t="shared" si="120"/>
        <v>-2.5907406927760945E-5</v>
      </c>
      <c r="P585" s="167">
        <f t="shared" si="121"/>
        <v>1.90000000000623E-3</v>
      </c>
    </row>
    <row r="586" spans="1:16" x14ac:dyDescent="0.3">
      <c r="A586" s="7" t="s">
        <v>666</v>
      </c>
      <c r="B586" s="8" t="s">
        <v>67</v>
      </c>
      <c r="C586" s="5" t="s">
        <v>24</v>
      </c>
      <c r="D586" s="6">
        <v>23.19</v>
      </c>
      <c r="E586" s="168">
        <v>0</v>
      </c>
      <c r="F586" s="290"/>
      <c r="G586" s="168">
        <f t="shared" si="126"/>
        <v>0</v>
      </c>
      <c r="H586" s="275">
        <f t="shared" si="127"/>
        <v>23.19</v>
      </c>
      <c r="I586" s="6">
        <v>272.88</v>
      </c>
      <c r="J586" s="6">
        <f t="shared" si="128"/>
        <v>6328.0871999999999</v>
      </c>
      <c r="K586" s="173">
        <f t="shared" si="122"/>
        <v>0</v>
      </c>
      <c r="L586" s="174">
        <f t="shared" si="123"/>
        <v>0</v>
      </c>
      <c r="M586" s="173">
        <f t="shared" si="124"/>
        <v>0</v>
      </c>
      <c r="N586" s="173">
        <f t="shared" si="125"/>
        <v>6328.09</v>
      </c>
      <c r="O586" s="175">
        <f t="shared" si="120"/>
        <v>-4.424717787721022E-7</v>
      </c>
      <c r="P586" s="167">
        <f t="shared" si="121"/>
        <v>2.8000000002066372E-3</v>
      </c>
    </row>
    <row r="587" spans="1:16" ht="26.4" x14ac:dyDescent="0.3">
      <c r="A587" s="7" t="s">
        <v>667</v>
      </c>
      <c r="B587" s="8" t="s">
        <v>77</v>
      </c>
      <c r="C587" s="5" t="s">
        <v>54</v>
      </c>
      <c r="D587" s="6">
        <v>2.11</v>
      </c>
      <c r="E587" s="168">
        <v>0</v>
      </c>
      <c r="F587" s="290"/>
      <c r="G587" s="168">
        <f t="shared" si="126"/>
        <v>0</v>
      </c>
      <c r="H587" s="275">
        <f t="shared" si="127"/>
        <v>2.11</v>
      </c>
      <c r="I587" s="6">
        <v>628.20000000000005</v>
      </c>
      <c r="J587" s="6">
        <f t="shared" si="128"/>
        <v>1325.502</v>
      </c>
      <c r="K587" s="173">
        <f t="shared" si="122"/>
        <v>0</v>
      </c>
      <c r="L587" s="174">
        <f t="shared" si="123"/>
        <v>0</v>
      </c>
      <c r="M587" s="173">
        <f t="shared" si="124"/>
        <v>0</v>
      </c>
      <c r="N587" s="173">
        <f t="shared" si="125"/>
        <v>1325.5</v>
      </c>
      <c r="O587" s="175">
        <f t="shared" si="120"/>
        <v>1.5088623026571213E-6</v>
      </c>
      <c r="P587" s="167">
        <f t="shared" si="121"/>
        <v>-1.9999999999527063E-3</v>
      </c>
    </row>
    <row r="588" spans="1:16" ht="26.4" x14ac:dyDescent="0.3">
      <c r="A588" s="7" t="s">
        <v>668</v>
      </c>
      <c r="B588" s="8" t="s">
        <v>72</v>
      </c>
      <c r="C588" s="5" t="s">
        <v>70</v>
      </c>
      <c r="D588" s="6">
        <v>39.700000000000003</v>
      </c>
      <c r="E588" s="168">
        <v>0</v>
      </c>
      <c r="F588" s="290"/>
      <c r="G588" s="168">
        <f t="shared" si="126"/>
        <v>0</v>
      </c>
      <c r="H588" s="275">
        <f t="shared" si="127"/>
        <v>39.700000000000003</v>
      </c>
      <c r="I588" s="6">
        <v>16.2</v>
      </c>
      <c r="J588" s="6">
        <f t="shared" si="128"/>
        <v>643.14</v>
      </c>
      <c r="K588" s="173">
        <f t="shared" si="122"/>
        <v>0</v>
      </c>
      <c r="L588" s="174">
        <f t="shared" si="123"/>
        <v>0</v>
      </c>
      <c r="M588" s="173">
        <f t="shared" si="124"/>
        <v>0</v>
      </c>
      <c r="N588" s="173">
        <f t="shared" si="125"/>
        <v>643.14</v>
      </c>
      <c r="O588" s="175">
        <f t="shared" si="120"/>
        <v>0</v>
      </c>
      <c r="P588" s="167">
        <f t="shared" si="121"/>
        <v>0</v>
      </c>
    </row>
    <row r="589" spans="1:16" ht="26.4" x14ac:dyDescent="0.3">
      <c r="A589" s="7" t="s">
        <v>669</v>
      </c>
      <c r="B589" s="8" t="s">
        <v>74</v>
      </c>
      <c r="C589" s="5" t="s">
        <v>75</v>
      </c>
      <c r="D589" s="6">
        <v>6</v>
      </c>
      <c r="E589" s="168">
        <v>0</v>
      </c>
      <c r="F589" s="290"/>
      <c r="G589" s="168">
        <f t="shared" si="126"/>
        <v>0</v>
      </c>
      <c r="H589" s="275">
        <f t="shared" si="127"/>
        <v>6</v>
      </c>
      <c r="I589" s="6">
        <v>68.010000000000005</v>
      </c>
      <c r="J589" s="6">
        <f t="shared" si="128"/>
        <v>408.06000000000006</v>
      </c>
      <c r="K589" s="173">
        <f t="shared" si="122"/>
        <v>0</v>
      </c>
      <c r="L589" s="174">
        <f t="shared" si="123"/>
        <v>0</v>
      </c>
      <c r="M589" s="173">
        <f t="shared" si="124"/>
        <v>0</v>
      </c>
      <c r="N589" s="173">
        <f t="shared" si="125"/>
        <v>408.06</v>
      </c>
      <c r="O589" s="175">
        <f t="shared" si="120"/>
        <v>0</v>
      </c>
      <c r="P589" s="167">
        <f t="shared" si="121"/>
        <v>0</v>
      </c>
    </row>
    <row r="590" spans="1:16" ht="26.4" x14ac:dyDescent="0.3">
      <c r="A590" s="7" t="s">
        <v>670</v>
      </c>
      <c r="B590" s="8" t="s">
        <v>69</v>
      </c>
      <c r="C590" s="5" t="s">
        <v>70</v>
      </c>
      <c r="D590" s="6">
        <v>94.6</v>
      </c>
      <c r="E590" s="168">
        <v>0</v>
      </c>
      <c r="F590" s="290"/>
      <c r="G590" s="168">
        <f t="shared" si="126"/>
        <v>0</v>
      </c>
      <c r="H590" s="275">
        <f t="shared" si="127"/>
        <v>94.6</v>
      </c>
      <c r="I590" s="6">
        <v>17.16</v>
      </c>
      <c r="J590" s="6">
        <f t="shared" si="128"/>
        <v>1623.336</v>
      </c>
      <c r="K590" s="173">
        <f t="shared" si="122"/>
        <v>0</v>
      </c>
      <c r="L590" s="174">
        <f t="shared" si="123"/>
        <v>0</v>
      </c>
      <c r="M590" s="173">
        <f t="shared" si="124"/>
        <v>0</v>
      </c>
      <c r="N590" s="173">
        <f t="shared" si="125"/>
        <v>1623.34</v>
      </c>
      <c r="O590" s="175">
        <f t="shared" si="120"/>
        <v>-2.4640616607118915E-6</v>
      </c>
      <c r="P590" s="167">
        <f t="shared" si="121"/>
        <v>3.9999999999054126E-3</v>
      </c>
    </row>
    <row r="591" spans="1:16" ht="26.4" x14ac:dyDescent="0.3">
      <c r="A591" s="7" t="s">
        <v>671</v>
      </c>
      <c r="B591" s="8" t="s">
        <v>83</v>
      </c>
      <c r="C591" s="5" t="s">
        <v>24</v>
      </c>
      <c r="D591" s="6">
        <v>4.8</v>
      </c>
      <c r="E591" s="168">
        <v>0</v>
      </c>
      <c r="F591" s="290"/>
      <c r="G591" s="168">
        <f t="shared" si="126"/>
        <v>0</v>
      </c>
      <c r="H591" s="275">
        <f t="shared" si="127"/>
        <v>4.8</v>
      </c>
      <c r="I591" s="6">
        <v>29.02</v>
      </c>
      <c r="J591" s="6">
        <f t="shared" si="128"/>
        <v>139.29599999999999</v>
      </c>
      <c r="K591" s="173">
        <f t="shared" si="122"/>
        <v>0</v>
      </c>
      <c r="L591" s="174">
        <f t="shared" si="123"/>
        <v>0</v>
      </c>
      <c r="M591" s="173">
        <f t="shared" si="124"/>
        <v>0</v>
      </c>
      <c r="N591" s="173">
        <f t="shared" si="125"/>
        <v>139.30000000000001</v>
      </c>
      <c r="O591" s="175">
        <f t="shared" si="120"/>
        <v>-2.8715828164660451E-5</v>
      </c>
      <c r="P591" s="167">
        <f t="shared" si="121"/>
        <v>4.0000000000190994E-3</v>
      </c>
    </row>
    <row r="592" spans="1:16" ht="26.4" x14ac:dyDescent="0.3">
      <c r="A592" s="7" t="s">
        <v>672</v>
      </c>
      <c r="B592" s="8" t="s">
        <v>65</v>
      </c>
      <c r="C592" s="5" t="s">
        <v>24</v>
      </c>
      <c r="D592" s="6">
        <v>6.12</v>
      </c>
      <c r="E592" s="168">
        <v>0</v>
      </c>
      <c r="F592" s="290"/>
      <c r="G592" s="168">
        <f t="shared" si="126"/>
        <v>0</v>
      </c>
      <c r="H592" s="275">
        <f t="shared" si="127"/>
        <v>6.12</v>
      </c>
      <c r="I592" s="6">
        <v>116.19</v>
      </c>
      <c r="J592" s="6">
        <f t="shared" si="128"/>
        <v>711.08280000000002</v>
      </c>
      <c r="K592" s="173">
        <f t="shared" si="122"/>
        <v>0</v>
      </c>
      <c r="L592" s="174">
        <f t="shared" si="123"/>
        <v>0</v>
      </c>
      <c r="M592" s="173">
        <f t="shared" si="124"/>
        <v>0</v>
      </c>
      <c r="N592" s="173">
        <f t="shared" si="125"/>
        <v>711.08</v>
      </c>
      <c r="O592" s="175">
        <f t="shared" si="120"/>
        <v>3.9376567679827446E-6</v>
      </c>
      <c r="P592" s="167">
        <f t="shared" si="121"/>
        <v>-2.7999999999792635E-3</v>
      </c>
    </row>
    <row r="593" spans="1:16" ht="26.4" x14ac:dyDescent="0.3">
      <c r="A593" s="7" t="s">
        <v>673</v>
      </c>
      <c r="B593" s="8" t="s">
        <v>79</v>
      </c>
      <c r="C593" s="5" t="s">
        <v>54</v>
      </c>
      <c r="D593" s="6">
        <v>6.05</v>
      </c>
      <c r="E593" s="168">
        <v>0</v>
      </c>
      <c r="F593" s="290"/>
      <c r="G593" s="168">
        <f t="shared" si="126"/>
        <v>0</v>
      </c>
      <c r="H593" s="275">
        <f t="shared" si="127"/>
        <v>6.05</v>
      </c>
      <c r="I593" s="6">
        <v>25.65</v>
      </c>
      <c r="J593" s="6">
        <f t="shared" si="128"/>
        <v>155.18249999999998</v>
      </c>
      <c r="K593" s="173">
        <f t="shared" si="122"/>
        <v>0</v>
      </c>
      <c r="L593" s="174">
        <f t="shared" si="123"/>
        <v>0</v>
      </c>
      <c r="M593" s="173">
        <f t="shared" si="124"/>
        <v>0</v>
      </c>
      <c r="N593" s="173">
        <f t="shared" si="125"/>
        <v>155.18</v>
      </c>
      <c r="O593" s="175">
        <f t="shared" si="120"/>
        <v>1.6110063956742415E-5</v>
      </c>
      <c r="P593" s="167">
        <f t="shared" si="121"/>
        <v>-2.4999999999693046E-3</v>
      </c>
    </row>
    <row r="594" spans="1:16" ht="26.4" x14ac:dyDescent="0.3">
      <c r="A594" s="7" t="s">
        <v>674</v>
      </c>
      <c r="B594" s="8" t="s">
        <v>81</v>
      </c>
      <c r="C594" s="5" t="s">
        <v>24</v>
      </c>
      <c r="D594" s="6">
        <v>4.8</v>
      </c>
      <c r="E594" s="168">
        <v>0</v>
      </c>
      <c r="F594" s="290"/>
      <c r="G594" s="168">
        <f t="shared" si="126"/>
        <v>0</v>
      </c>
      <c r="H594" s="275">
        <f t="shared" si="127"/>
        <v>4.8</v>
      </c>
      <c r="I594" s="6">
        <v>158.07</v>
      </c>
      <c r="J594" s="6">
        <f t="shared" si="128"/>
        <v>758.73599999999999</v>
      </c>
      <c r="K594" s="173">
        <f t="shared" si="122"/>
        <v>0</v>
      </c>
      <c r="L594" s="174">
        <f t="shared" si="123"/>
        <v>0</v>
      </c>
      <c r="M594" s="173">
        <f t="shared" si="124"/>
        <v>0</v>
      </c>
      <c r="N594" s="173">
        <f t="shared" si="125"/>
        <v>758.74</v>
      </c>
      <c r="O594" s="175">
        <f t="shared" si="120"/>
        <v>-5.271925940020239E-6</v>
      </c>
      <c r="P594" s="167">
        <f t="shared" si="121"/>
        <v>4.0000000000190994E-3</v>
      </c>
    </row>
    <row r="595" spans="1:16" x14ac:dyDescent="0.3">
      <c r="A595" s="3" t="s">
        <v>675</v>
      </c>
      <c r="B595" s="4" t="s">
        <v>85</v>
      </c>
      <c r="C595" s="5"/>
      <c r="D595" s="6"/>
      <c r="E595" s="168"/>
      <c r="F595" s="290"/>
      <c r="G595" s="168"/>
      <c r="H595" s="275"/>
      <c r="I595" s="6"/>
      <c r="J595" s="170">
        <f>+SUM(J596:J601)</f>
        <v>1430.5155999999999</v>
      </c>
      <c r="K595" s="170">
        <f>+SUM(K596:K601)</f>
        <v>0</v>
      </c>
      <c r="L595" s="171">
        <f>+SUM(L596:L601)</f>
        <v>0</v>
      </c>
      <c r="M595" s="170">
        <f>+SUM(M596:M601)</f>
        <v>0</v>
      </c>
      <c r="N595" s="170">
        <f>+SUM(N596:N601)+0.01</f>
        <v>1430.52</v>
      </c>
      <c r="O595" s="172">
        <f t="shared" si="120"/>
        <v>-3.0758140632247688E-6</v>
      </c>
      <c r="P595" s="167">
        <f t="shared" si="121"/>
        <v>4.400000000032378E-3</v>
      </c>
    </row>
    <row r="596" spans="1:16" x14ac:dyDescent="0.3">
      <c r="A596" s="7" t="s">
        <v>676</v>
      </c>
      <c r="B596" s="8" t="s">
        <v>89</v>
      </c>
      <c r="C596" s="5" t="s">
        <v>24</v>
      </c>
      <c r="D596" s="6">
        <v>7.48</v>
      </c>
      <c r="E596" s="168">
        <v>0</v>
      </c>
      <c r="F596" s="290"/>
      <c r="G596" s="168">
        <f t="shared" si="126"/>
        <v>0</v>
      </c>
      <c r="H596" s="275">
        <f t="shared" si="127"/>
        <v>7.48</v>
      </c>
      <c r="I596" s="6">
        <v>3.75</v>
      </c>
      <c r="J596" s="6">
        <f t="shared" si="128"/>
        <v>28.05</v>
      </c>
      <c r="K596" s="173">
        <f t="shared" si="122"/>
        <v>0</v>
      </c>
      <c r="L596" s="174">
        <f t="shared" si="123"/>
        <v>0</v>
      </c>
      <c r="M596" s="173">
        <f t="shared" si="124"/>
        <v>0</v>
      </c>
      <c r="N596" s="173">
        <f t="shared" si="125"/>
        <v>28.05</v>
      </c>
      <c r="O596" s="175">
        <f t="shared" si="120"/>
        <v>0</v>
      </c>
      <c r="P596" s="167">
        <f t="shared" si="121"/>
        <v>0</v>
      </c>
    </row>
    <row r="597" spans="1:16" x14ac:dyDescent="0.3">
      <c r="A597" s="7" t="s">
        <v>677</v>
      </c>
      <c r="B597" s="8" t="s">
        <v>87</v>
      </c>
      <c r="C597" s="5" t="s">
        <v>24</v>
      </c>
      <c r="D597" s="6">
        <v>7.48</v>
      </c>
      <c r="E597" s="168">
        <v>0</v>
      </c>
      <c r="F597" s="290"/>
      <c r="G597" s="168">
        <f t="shared" si="126"/>
        <v>0</v>
      </c>
      <c r="H597" s="275">
        <f t="shared" si="127"/>
        <v>7.48</v>
      </c>
      <c r="I597" s="6">
        <v>5.61</v>
      </c>
      <c r="J597" s="6">
        <f t="shared" si="128"/>
        <v>41.962800000000001</v>
      </c>
      <c r="K597" s="173">
        <f t="shared" si="122"/>
        <v>0</v>
      </c>
      <c r="L597" s="174">
        <f t="shared" si="123"/>
        <v>0</v>
      </c>
      <c r="M597" s="173">
        <f t="shared" si="124"/>
        <v>0</v>
      </c>
      <c r="N597" s="173">
        <f t="shared" si="125"/>
        <v>41.96</v>
      </c>
      <c r="O597" s="175">
        <f t="shared" si="120"/>
        <v>6.6725766631359207E-5</v>
      </c>
      <c r="P597" s="167">
        <f t="shared" si="121"/>
        <v>-2.8000000000005798E-3</v>
      </c>
    </row>
    <row r="598" spans="1:16" ht="26.4" x14ac:dyDescent="0.3">
      <c r="A598" s="7" t="s">
        <v>678</v>
      </c>
      <c r="B598" s="8" t="s">
        <v>91</v>
      </c>
      <c r="C598" s="5" t="s">
        <v>24</v>
      </c>
      <c r="D598" s="6">
        <v>7.48</v>
      </c>
      <c r="E598" s="168">
        <v>0</v>
      </c>
      <c r="F598" s="290"/>
      <c r="G598" s="168">
        <f t="shared" si="126"/>
        <v>0</v>
      </c>
      <c r="H598" s="275">
        <f t="shared" si="127"/>
        <v>7.48</v>
      </c>
      <c r="I598" s="6">
        <v>85.26</v>
      </c>
      <c r="J598" s="6">
        <f t="shared" si="128"/>
        <v>637.74480000000005</v>
      </c>
      <c r="K598" s="173">
        <f t="shared" si="122"/>
        <v>0</v>
      </c>
      <c r="L598" s="174">
        <f t="shared" si="123"/>
        <v>0</v>
      </c>
      <c r="M598" s="173">
        <f t="shared" si="124"/>
        <v>0</v>
      </c>
      <c r="N598" s="173">
        <f t="shared" si="125"/>
        <v>637.74</v>
      </c>
      <c r="O598" s="175">
        <f t="shared" si="120"/>
        <v>7.5265215805364605E-6</v>
      </c>
      <c r="P598" s="167">
        <f t="shared" si="121"/>
        <v>-4.8000000000456566E-3</v>
      </c>
    </row>
    <row r="599" spans="1:16" ht="26.4" x14ac:dyDescent="0.3">
      <c r="A599" s="7" t="s">
        <v>679</v>
      </c>
      <c r="B599" s="8" t="s">
        <v>83</v>
      </c>
      <c r="C599" s="5" t="s">
        <v>24</v>
      </c>
      <c r="D599" s="6">
        <v>1.28</v>
      </c>
      <c r="E599" s="168">
        <v>0</v>
      </c>
      <c r="F599" s="290"/>
      <c r="G599" s="168">
        <f t="shared" si="126"/>
        <v>0</v>
      </c>
      <c r="H599" s="275">
        <f t="shared" si="127"/>
        <v>1.28</v>
      </c>
      <c r="I599" s="6">
        <v>29.02</v>
      </c>
      <c r="J599" s="6">
        <f t="shared" si="128"/>
        <v>37.145600000000002</v>
      </c>
      <c r="K599" s="173">
        <f t="shared" si="122"/>
        <v>0</v>
      </c>
      <c r="L599" s="174">
        <f t="shared" si="123"/>
        <v>0</v>
      </c>
      <c r="M599" s="173">
        <f t="shared" si="124"/>
        <v>0</v>
      </c>
      <c r="N599" s="173">
        <f t="shared" si="125"/>
        <v>37.15</v>
      </c>
      <c r="O599" s="175">
        <f t="shared" si="120"/>
        <v>-1.1845279117839169E-4</v>
      </c>
      <c r="P599" s="167">
        <f t="shared" si="121"/>
        <v>4.3999999999968509E-3</v>
      </c>
    </row>
    <row r="600" spans="1:16" ht="39.6" x14ac:dyDescent="0.3">
      <c r="A600" s="7" t="s">
        <v>680</v>
      </c>
      <c r="B600" s="8" t="s">
        <v>186</v>
      </c>
      <c r="C600" s="5" t="s">
        <v>24</v>
      </c>
      <c r="D600" s="6">
        <v>1.28</v>
      </c>
      <c r="E600" s="168">
        <v>0</v>
      </c>
      <c r="F600" s="290"/>
      <c r="G600" s="168">
        <f t="shared" si="126"/>
        <v>0</v>
      </c>
      <c r="H600" s="275">
        <f t="shared" si="127"/>
        <v>1.28</v>
      </c>
      <c r="I600" s="6">
        <v>130.58000000000001</v>
      </c>
      <c r="J600" s="6">
        <f t="shared" si="128"/>
        <v>167.14240000000001</v>
      </c>
      <c r="K600" s="173">
        <f t="shared" si="122"/>
        <v>0</v>
      </c>
      <c r="L600" s="174">
        <f t="shared" si="123"/>
        <v>0</v>
      </c>
      <c r="M600" s="173">
        <f t="shared" si="124"/>
        <v>0</v>
      </c>
      <c r="N600" s="173">
        <f t="shared" si="125"/>
        <v>167.14</v>
      </c>
      <c r="O600" s="175">
        <f t="shared" si="120"/>
        <v>1.4359013631670692E-5</v>
      </c>
      <c r="P600" s="167">
        <f t="shared" si="121"/>
        <v>-2.4000000000228283E-3</v>
      </c>
    </row>
    <row r="601" spans="1:16" ht="39.6" x14ac:dyDescent="0.3">
      <c r="A601" s="7" t="s">
        <v>681</v>
      </c>
      <c r="B601" s="8" t="s">
        <v>146</v>
      </c>
      <c r="C601" s="5" t="s">
        <v>75</v>
      </c>
      <c r="D601" s="6">
        <v>1</v>
      </c>
      <c r="E601" s="168">
        <v>0</v>
      </c>
      <c r="F601" s="290"/>
      <c r="G601" s="168">
        <f t="shared" si="126"/>
        <v>0</v>
      </c>
      <c r="H601" s="275">
        <f t="shared" si="127"/>
        <v>1</v>
      </c>
      <c r="I601" s="6">
        <v>518.47</v>
      </c>
      <c r="J601" s="6">
        <f t="shared" si="128"/>
        <v>518.47</v>
      </c>
      <c r="K601" s="173">
        <f t="shared" si="122"/>
        <v>0</v>
      </c>
      <c r="L601" s="174">
        <f t="shared" si="123"/>
        <v>0</v>
      </c>
      <c r="M601" s="173">
        <f t="shared" si="124"/>
        <v>0</v>
      </c>
      <c r="N601" s="173">
        <f t="shared" si="125"/>
        <v>518.47</v>
      </c>
      <c r="O601" s="175">
        <f t="shared" si="120"/>
        <v>0</v>
      </c>
      <c r="P601" s="167">
        <f t="shared" si="121"/>
        <v>0</v>
      </c>
    </row>
    <row r="602" spans="1:16" x14ac:dyDescent="0.3">
      <c r="A602" s="3" t="s">
        <v>682</v>
      </c>
      <c r="B602" s="4" t="s">
        <v>96</v>
      </c>
      <c r="C602" s="5"/>
      <c r="D602" s="6"/>
      <c r="E602" s="168"/>
      <c r="F602" s="290"/>
      <c r="G602" s="168"/>
      <c r="H602" s="275"/>
      <c r="I602" s="6"/>
      <c r="J602" s="170">
        <f>+SUM(J603:J605)</f>
        <v>578.62799999999993</v>
      </c>
      <c r="K602" s="170">
        <f>+SUM(K603:K605)</f>
        <v>0</v>
      </c>
      <c r="L602" s="171">
        <f>+SUM(L603:L605)</f>
        <v>0</v>
      </c>
      <c r="M602" s="170">
        <f>+SUM(M603:M605)</f>
        <v>0</v>
      </c>
      <c r="N602" s="170">
        <f>+SUM(N603:N605)</f>
        <v>578.63</v>
      </c>
      <c r="O602" s="172">
        <f t="shared" si="120"/>
        <v>-3.4564521593782871E-6</v>
      </c>
      <c r="P602" s="167">
        <f t="shared" si="121"/>
        <v>2.0000000000663931E-3</v>
      </c>
    </row>
    <row r="603" spans="1:16" ht="26.4" x14ac:dyDescent="0.3">
      <c r="A603" s="7" t="s">
        <v>683</v>
      </c>
      <c r="B603" s="8" t="s">
        <v>98</v>
      </c>
      <c r="C603" s="5" t="s">
        <v>24</v>
      </c>
      <c r="D603" s="6">
        <v>1.4</v>
      </c>
      <c r="E603" s="168">
        <v>0</v>
      </c>
      <c r="F603" s="290"/>
      <c r="G603" s="168">
        <f t="shared" si="126"/>
        <v>0</v>
      </c>
      <c r="H603" s="275">
        <f t="shared" si="127"/>
        <v>1.4</v>
      </c>
      <c r="I603" s="6">
        <v>19.02</v>
      </c>
      <c r="J603" s="6">
        <f t="shared" si="128"/>
        <v>26.627999999999997</v>
      </c>
      <c r="K603" s="173">
        <f t="shared" si="122"/>
        <v>0</v>
      </c>
      <c r="L603" s="174">
        <f t="shared" si="123"/>
        <v>0</v>
      </c>
      <c r="M603" s="173">
        <f t="shared" si="124"/>
        <v>0</v>
      </c>
      <c r="N603" s="173">
        <f t="shared" si="125"/>
        <v>26.63</v>
      </c>
      <c r="O603" s="175">
        <f t="shared" si="120"/>
        <v>-7.5108907916510148E-5</v>
      </c>
      <c r="P603" s="167">
        <f t="shared" si="121"/>
        <v>2.0000000000024443E-3</v>
      </c>
    </row>
    <row r="604" spans="1:16" x14ac:dyDescent="0.3">
      <c r="A604" s="7" t="s">
        <v>684</v>
      </c>
      <c r="B604" s="8" t="s">
        <v>102</v>
      </c>
      <c r="C604" s="5" t="s">
        <v>45</v>
      </c>
      <c r="D604" s="6">
        <v>16</v>
      </c>
      <c r="E604" s="168">
        <v>0</v>
      </c>
      <c r="F604" s="290"/>
      <c r="G604" s="168">
        <f t="shared" si="126"/>
        <v>0</v>
      </c>
      <c r="H604" s="275">
        <f t="shared" si="127"/>
        <v>16</v>
      </c>
      <c r="I604" s="6">
        <v>14.39</v>
      </c>
      <c r="J604" s="6">
        <f t="shared" si="128"/>
        <v>230.24</v>
      </c>
      <c r="K604" s="173">
        <f t="shared" si="122"/>
        <v>0</v>
      </c>
      <c r="L604" s="174">
        <f t="shared" si="123"/>
        <v>0</v>
      </c>
      <c r="M604" s="173">
        <f t="shared" si="124"/>
        <v>0</v>
      </c>
      <c r="N604" s="173">
        <f t="shared" si="125"/>
        <v>230.24</v>
      </c>
      <c r="O604" s="175">
        <f t="shared" si="120"/>
        <v>0</v>
      </c>
      <c r="P604" s="167">
        <f t="shared" si="121"/>
        <v>0</v>
      </c>
    </row>
    <row r="605" spans="1:16" ht="39.6" x14ac:dyDescent="0.3">
      <c r="A605" s="7" t="s">
        <v>685</v>
      </c>
      <c r="B605" s="8" t="s">
        <v>104</v>
      </c>
      <c r="C605" s="5" t="s">
        <v>24</v>
      </c>
      <c r="D605" s="6">
        <v>16</v>
      </c>
      <c r="E605" s="168">
        <v>0</v>
      </c>
      <c r="F605" s="290"/>
      <c r="G605" s="168">
        <f t="shared" si="126"/>
        <v>0</v>
      </c>
      <c r="H605" s="275">
        <f t="shared" si="127"/>
        <v>16</v>
      </c>
      <c r="I605" s="6">
        <v>20.11</v>
      </c>
      <c r="J605" s="6">
        <f t="shared" si="128"/>
        <v>321.76</v>
      </c>
      <c r="K605" s="173">
        <f t="shared" si="122"/>
        <v>0</v>
      </c>
      <c r="L605" s="174">
        <f t="shared" si="123"/>
        <v>0</v>
      </c>
      <c r="M605" s="173">
        <f t="shared" si="124"/>
        <v>0</v>
      </c>
      <c r="N605" s="173">
        <f t="shared" si="125"/>
        <v>321.76</v>
      </c>
      <c r="O605" s="175">
        <f t="shared" si="120"/>
        <v>0</v>
      </c>
      <c r="P605" s="167">
        <f t="shared" si="121"/>
        <v>0</v>
      </c>
    </row>
    <row r="606" spans="1:16" x14ac:dyDescent="0.3">
      <c r="A606" s="3" t="s">
        <v>686</v>
      </c>
      <c r="B606" s="4" t="s">
        <v>106</v>
      </c>
      <c r="C606" s="5"/>
      <c r="D606" s="6"/>
      <c r="E606" s="168"/>
      <c r="F606" s="290"/>
      <c r="G606" s="168"/>
      <c r="H606" s="275"/>
      <c r="I606" s="6"/>
      <c r="J606" s="170">
        <f>+SUM(J607:J609)</f>
        <v>492.39760000000001</v>
      </c>
      <c r="K606" s="170">
        <f>+SUM(K607:K609)</f>
        <v>0</v>
      </c>
      <c r="L606" s="171">
        <f>+SUM(L607:L609)</f>
        <v>0</v>
      </c>
      <c r="M606" s="170">
        <f>+SUM(M607:M609)</f>
        <v>0</v>
      </c>
      <c r="N606" s="170">
        <f>+SUM(N607:N609)+0.01</f>
        <v>492.40000000000003</v>
      </c>
      <c r="O606" s="172">
        <f t="shared" si="120"/>
        <v>-4.8741098657156812E-6</v>
      </c>
      <c r="P606" s="167">
        <f t="shared" si="121"/>
        <v>2.4000000000228283E-3</v>
      </c>
    </row>
    <row r="607" spans="1:16" x14ac:dyDescent="0.3">
      <c r="A607" s="7" t="s">
        <v>687</v>
      </c>
      <c r="B607" s="8" t="s">
        <v>117</v>
      </c>
      <c r="C607" s="5" t="s">
        <v>24</v>
      </c>
      <c r="D607" s="6">
        <v>0.34</v>
      </c>
      <c r="E607" s="168">
        <v>0</v>
      </c>
      <c r="F607" s="290"/>
      <c r="G607" s="168">
        <f t="shared" si="126"/>
        <v>0</v>
      </c>
      <c r="H607" s="275">
        <f t="shared" si="127"/>
        <v>0.34</v>
      </c>
      <c r="I607" s="6">
        <v>1081.54</v>
      </c>
      <c r="J607" s="6">
        <f t="shared" si="128"/>
        <v>367.72360000000003</v>
      </c>
      <c r="K607" s="173">
        <f t="shared" si="122"/>
        <v>0</v>
      </c>
      <c r="L607" s="174">
        <f t="shared" si="123"/>
        <v>0</v>
      </c>
      <c r="M607" s="173">
        <f t="shared" si="124"/>
        <v>0</v>
      </c>
      <c r="N607" s="173">
        <f t="shared" si="125"/>
        <v>367.72</v>
      </c>
      <c r="O607" s="175">
        <f t="shared" si="120"/>
        <v>9.7899618083374662E-6</v>
      </c>
      <c r="P607" s="167">
        <f t="shared" si="121"/>
        <v>-3.6000000000058208E-3</v>
      </c>
    </row>
    <row r="608" spans="1:16" x14ac:dyDescent="0.3">
      <c r="A608" s="7" t="s">
        <v>688</v>
      </c>
      <c r="B608" s="8" t="s">
        <v>108</v>
      </c>
      <c r="C608" s="5" t="s">
        <v>109</v>
      </c>
      <c r="D608" s="6">
        <v>2.7</v>
      </c>
      <c r="E608" s="168">
        <v>0</v>
      </c>
      <c r="F608" s="290"/>
      <c r="G608" s="168">
        <f t="shared" si="126"/>
        <v>0</v>
      </c>
      <c r="H608" s="275">
        <f t="shared" si="127"/>
        <v>2.7</v>
      </c>
      <c r="I608" s="6">
        <v>30.62</v>
      </c>
      <c r="J608" s="6">
        <f t="shared" si="128"/>
        <v>82.674000000000007</v>
      </c>
      <c r="K608" s="173">
        <f t="shared" si="122"/>
        <v>0</v>
      </c>
      <c r="L608" s="174">
        <f t="shared" si="123"/>
        <v>0</v>
      </c>
      <c r="M608" s="173">
        <f t="shared" si="124"/>
        <v>0</v>
      </c>
      <c r="N608" s="173">
        <f t="shared" si="125"/>
        <v>82.67</v>
      </c>
      <c r="O608" s="175">
        <f t="shared" si="120"/>
        <v>4.8382804751279096E-5</v>
      </c>
      <c r="P608" s="167">
        <f t="shared" si="121"/>
        <v>-4.0000000000048885E-3</v>
      </c>
    </row>
    <row r="609" spans="1:16" x14ac:dyDescent="0.3">
      <c r="A609" s="7" t="s">
        <v>689</v>
      </c>
      <c r="B609" s="8" t="s">
        <v>115</v>
      </c>
      <c r="C609" s="5" t="s">
        <v>24</v>
      </c>
      <c r="D609" s="6">
        <v>0.25</v>
      </c>
      <c r="E609" s="168">
        <v>0</v>
      </c>
      <c r="F609" s="290"/>
      <c r="G609" s="168">
        <f t="shared" si="126"/>
        <v>0</v>
      </c>
      <c r="H609" s="275">
        <f t="shared" si="127"/>
        <v>0.25</v>
      </c>
      <c r="I609" s="6">
        <v>168</v>
      </c>
      <c r="J609" s="6">
        <f t="shared" si="128"/>
        <v>42</v>
      </c>
      <c r="K609" s="173">
        <f t="shared" si="122"/>
        <v>0</v>
      </c>
      <c r="L609" s="174">
        <f t="shared" si="123"/>
        <v>0</v>
      </c>
      <c r="M609" s="173">
        <f t="shared" si="124"/>
        <v>0</v>
      </c>
      <c r="N609" s="173">
        <f t="shared" si="125"/>
        <v>42</v>
      </c>
      <c r="O609" s="175">
        <f t="shared" si="120"/>
        <v>0</v>
      </c>
      <c r="P609" s="167">
        <f t="shared" si="121"/>
        <v>0</v>
      </c>
    </row>
    <row r="610" spans="1:16" x14ac:dyDescent="0.3">
      <c r="A610" s="3" t="s">
        <v>690</v>
      </c>
      <c r="B610" s="4" t="s">
        <v>231</v>
      </c>
      <c r="C610" s="5"/>
      <c r="D610" s="6"/>
      <c r="E610" s="168"/>
      <c r="F610" s="290"/>
      <c r="G610" s="168"/>
      <c r="H610" s="275"/>
      <c r="I610" s="6"/>
      <c r="J610" s="170">
        <f>+SUM(J611:J618)</f>
        <v>4365.93</v>
      </c>
      <c r="K610" s="170">
        <f>+SUM(K611:K618)</f>
        <v>0</v>
      </c>
      <c r="L610" s="171">
        <f>+SUM(L611:L618)</f>
        <v>0</v>
      </c>
      <c r="M610" s="170">
        <f>+SUM(M611:M618)</f>
        <v>0</v>
      </c>
      <c r="N610" s="170">
        <f>+SUM(N611:N618)</f>
        <v>4365.93</v>
      </c>
      <c r="O610" s="172">
        <f t="shared" si="120"/>
        <v>0</v>
      </c>
      <c r="P610" s="167">
        <f t="shared" si="121"/>
        <v>0</v>
      </c>
    </row>
    <row r="611" spans="1:16" ht="52.8" x14ac:dyDescent="0.3">
      <c r="A611" s="7" t="s">
        <v>691</v>
      </c>
      <c r="B611" s="8" t="s">
        <v>233</v>
      </c>
      <c r="C611" s="5" t="s">
        <v>75</v>
      </c>
      <c r="D611" s="6">
        <v>1</v>
      </c>
      <c r="E611" s="168">
        <v>0</v>
      </c>
      <c r="F611" s="290"/>
      <c r="G611" s="168">
        <f t="shared" si="126"/>
        <v>0</v>
      </c>
      <c r="H611" s="275">
        <f t="shared" si="127"/>
        <v>1</v>
      </c>
      <c r="I611" s="6">
        <v>1438.74</v>
      </c>
      <c r="J611" s="6">
        <f t="shared" si="128"/>
        <v>1438.74</v>
      </c>
      <c r="K611" s="173">
        <f t="shared" si="122"/>
        <v>0</v>
      </c>
      <c r="L611" s="174">
        <f t="shared" si="123"/>
        <v>0</v>
      </c>
      <c r="M611" s="173">
        <f t="shared" si="124"/>
        <v>0</v>
      </c>
      <c r="N611" s="173">
        <f t="shared" si="125"/>
        <v>1438.74</v>
      </c>
      <c r="O611" s="175">
        <f t="shared" si="120"/>
        <v>0</v>
      </c>
      <c r="P611" s="167">
        <f t="shared" si="121"/>
        <v>0</v>
      </c>
    </row>
    <row r="612" spans="1:16" x14ac:dyDescent="0.3">
      <c r="A612" s="7" t="s">
        <v>692</v>
      </c>
      <c r="B612" s="8" t="s">
        <v>235</v>
      </c>
      <c r="C612" s="5" t="s">
        <v>75</v>
      </c>
      <c r="D612" s="6">
        <v>1</v>
      </c>
      <c r="E612" s="168">
        <v>0</v>
      </c>
      <c r="F612" s="290"/>
      <c r="G612" s="168">
        <f t="shared" si="126"/>
        <v>0</v>
      </c>
      <c r="H612" s="275">
        <f t="shared" si="127"/>
        <v>1</v>
      </c>
      <c r="I612" s="6">
        <v>303.69</v>
      </c>
      <c r="J612" s="6">
        <f t="shared" si="128"/>
        <v>303.69</v>
      </c>
      <c r="K612" s="173">
        <f t="shared" si="122"/>
        <v>0</v>
      </c>
      <c r="L612" s="174">
        <f t="shared" si="123"/>
        <v>0</v>
      </c>
      <c r="M612" s="173">
        <f t="shared" si="124"/>
        <v>0</v>
      </c>
      <c r="N612" s="173">
        <f t="shared" si="125"/>
        <v>303.69</v>
      </c>
      <c r="O612" s="175">
        <f t="shared" si="120"/>
        <v>0</v>
      </c>
      <c r="P612" s="167">
        <f t="shared" si="121"/>
        <v>0</v>
      </c>
    </row>
    <row r="613" spans="1:16" ht="26.4" x14ac:dyDescent="0.3">
      <c r="A613" s="7" t="s">
        <v>693</v>
      </c>
      <c r="B613" s="8" t="s">
        <v>239</v>
      </c>
      <c r="C613" s="5" t="s">
        <v>75</v>
      </c>
      <c r="D613" s="6">
        <v>1</v>
      </c>
      <c r="E613" s="168">
        <v>0</v>
      </c>
      <c r="F613" s="290"/>
      <c r="G613" s="168">
        <f t="shared" si="126"/>
        <v>0</v>
      </c>
      <c r="H613" s="275">
        <f t="shared" si="127"/>
        <v>1</v>
      </c>
      <c r="I613" s="6">
        <v>116.91</v>
      </c>
      <c r="J613" s="6">
        <f t="shared" si="128"/>
        <v>116.91</v>
      </c>
      <c r="K613" s="173">
        <f t="shared" si="122"/>
        <v>0</v>
      </c>
      <c r="L613" s="174">
        <f t="shared" si="123"/>
        <v>0</v>
      </c>
      <c r="M613" s="173">
        <f t="shared" si="124"/>
        <v>0</v>
      </c>
      <c r="N613" s="173">
        <f t="shared" si="125"/>
        <v>116.91</v>
      </c>
      <c r="O613" s="175">
        <f t="shared" si="120"/>
        <v>0</v>
      </c>
      <c r="P613" s="167">
        <f t="shared" si="121"/>
        <v>0</v>
      </c>
    </row>
    <row r="614" spans="1:16" x14ac:dyDescent="0.3">
      <c r="A614" s="7" t="s">
        <v>694</v>
      </c>
      <c r="B614" s="8" t="s">
        <v>237</v>
      </c>
      <c r="C614" s="5" t="s">
        <v>75</v>
      </c>
      <c r="D614" s="6">
        <v>1</v>
      </c>
      <c r="E614" s="168">
        <v>0</v>
      </c>
      <c r="F614" s="290"/>
      <c r="G614" s="168">
        <f t="shared" si="126"/>
        <v>0</v>
      </c>
      <c r="H614" s="275">
        <f t="shared" si="127"/>
        <v>1</v>
      </c>
      <c r="I614" s="6">
        <v>32.94</v>
      </c>
      <c r="J614" s="6">
        <f t="shared" si="128"/>
        <v>32.94</v>
      </c>
      <c r="K614" s="173">
        <f t="shared" si="122"/>
        <v>0</v>
      </c>
      <c r="L614" s="174">
        <f t="shared" si="123"/>
        <v>0</v>
      </c>
      <c r="M614" s="173">
        <f t="shared" si="124"/>
        <v>0</v>
      </c>
      <c r="N614" s="173">
        <f t="shared" si="125"/>
        <v>32.94</v>
      </c>
      <c r="O614" s="175">
        <f t="shared" si="120"/>
        <v>0</v>
      </c>
      <c r="P614" s="167">
        <f t="shared" si="121"/>
        <v>0</v>
      </c>
    </row>
    <row r="615" spans="1:16" x14ac:dyDescent="0.3">
      <c r="A615" s="7" t="s">
        <v>695</v>
      </c>
      <c r="B615" s="8" t="s">
        <v>241</v>
      </c>
      <c r="C615" s="5" t="s">
        <v>75</v>
      </c>
      <c r="D615" s="6">
        <v>1</v>
      </c>
      <c r="E615" s="168">
        <v>0</v>
      </c>
      <c r="F615" s="290"/>
      <c r="G615" s="168">
        <f t="shared" si="126"/>
        <v>0</v>
      </c>
      <c r="H615" s="275">
        <f t="shared" si="127"/>
        <v>1</v>
      </c>
      <c r="I615" s="6">
        <v>49.14</v>
      </c>
      <c r="J615" s="6">
        <f t="shared" si="128"/>
        <v>49.14</v>
      </c>
      <c r="K615" s="173">
        <f t="shared" si="122"/>
        <v>0</v>
      </c>
      <c r="L615" s="174">
        <f t="shared" si="123"/>
        <v>0</v>
      </c>
      <c r="M615" s="173">
        <f t="shared" si="124"/>
        <v>0</v>
      </c>
      <c r="N615" s="173">
        <f t="shared" si="125"/>
        <v>49.14</v>
      </c>
      <c r="O615" s="175">
        <f t="shared" si="120"/>
        <v>0</v>
      </c>
      <c r="P615" s="167">
        <f t="shared" si="121"/>
        <v>0</v>
      </c>
    </row>
    <row r="616" spans="1:16" ht="26.4" x14ac:dyDescent="0.3">
      <c r="A616" s="7" t="s">
        <v>696</v>
      </c>
      <c r="B616" s="8" t="s">
        <v>243</v>
      </c>
      <c r="C616" s="5" t="s">
        <v>75</v>
      </c>
      <c r="D616" s="6">
        <v>1</v>
      </c>
      <c r="E616" s="168">
        <v>0</v>
      </c>
      <c r="F616" s="290"/>
      <c r="G616" s="168">
        <f t="shared" si="126"/>
        <v>0</v>
      </c>
      <c r="H616" s="275">
        <f t="shared" si="127"/>
        <v>1</v>
      </c>
      <c r="I616" s="6">
        <v>7.07</v>
      </c>
      <c r="J616" s="6">
        <f t="shared" si="128"/>
        <v>7.07</v>
      </c>
      <c r="K616" s="173">
        <f t="shared" si="122"/>
        <v>0</v>
      </c>
      <c r="L616" s="174">
        <f t="shared" si="123"/>
        <v>0</v>
      </c>
      <c r="M616" s="173">
        <f t="shared" si="124"/>
        <v>0</v>
      </c>
      <c r="N616" s="173">
        <f t="shared" si="125"/>
        <v>7.07</v>
      </c>
      <c r="O616" s="175">
        <f t="shared" si="120"/>
        <v>0</v>
      </c>
      <c r="P616" s="167">
        <f t="shared" si="121"/>
        <v>0</v>
      </c>
    </row>
    <row r="617" spans="1:16" x14ac:dyDescent="0.3">
      <c r="A617" s="7" t="s">
        <v>697</v>
      </c>
      <c r="B617" s="8" t="s">
        <v>245</v>
      </c>
      <c r="C617" s="5" t="s">
        <v>109</v>
      </c>
      <c r="D617" s="6">
        <v>20</v>
      </c>
      <c r="E617" s="168">
        <v>0</v>
      </c>
      <c r="F617" s="290"/>
      <c r="G617" s="168">
        <f t="shared" si="126"/>
        <v>0</v>
      </c>
      <c r="H617" s="275">
        <f t="shared" si="127"/>
        <v>20</v>
      </c>
      <c r="I617" s="6">
        <v>19.11</v>
      </c>
      <c r="J617" s="6">
        <f t="shared" si="128"/>
        <v>382.2</v>
      </c>
      <c r="K617" s="173">
        <f t="shared" si="122"/>
        <v>0</v>
      </c>
      <c r="L617" s="174">
        <f t="shared" si="123"/>
        <v>0</v>
      </c>
      <c r="M617" s="173">
        <f t="shared" si="124"/>
        <v>0</v>
      </c>
      <c r="N617" s="173">
        <f t="shared" si="125"/>
        <v>382.2</v>
      </c>
      <c r="O617" s="175">
        <f t="shared" si="120"/>
        <v>0</v>
      </c>
      <c r="P617" s="167">
        <f t="shared" si="121"/>
        <v>0</v>
      </c>
    </row>
    <row r="618" spans="1:16" ht="26.4" x14ac:dyDescent="0.3">
      <c r="A618" s="7" t="s">
        <v>698</v>
      </c>
      <c r="B618" s="8" t="s">
        <v>247</v>
      </c>
      <c r="C618" s="5" t="s">
        <v>75</v>
      </c>
      <c r="D618" s="6">
        <v>1</v>
      </c>
      <c r="E618" s="168">
        <v>0</v>
      </c>
      <c r="F618" s="290"/>
      <c r="G618" s="168">
        <f t="shared" si="126"/>
        <v>0</v>
      </c>
      <c r="H618" s="275">
        <f t="shared" si="127"/>
        <v>1</v>
      </c>
      <c r="I618" s="6">
        <v>2035.24</v>
      </c>
      <c r="J618" s="6">
        <f t="shared" si="128"/>
        <v>2035.24</v>
      </c>
      <c r="K618" s="173">
        <f t="shared" si="122"/>
        <v>0</v>
      </c>
      <c r="L618" s="174">
        <f t="shared" si="123"/>
        <v>0</v>
      </c>
      <c r="M618" s="173">
        <f t="shared" si="124"/>
        <v>0</v>
      </c>
      <c r="N618" s="173">
        <f t="shared" si="125"/>
        <v>2035.24</v>
      </c>
      <c r="O618" s="175">
        <f t="shared" si="120"/>
        <v>0</v>
      </c>
      <c r="P618" s="167">
        <f t="shared" si="121"/>
        <v>0</v>
      </c>
    </row>
    <row r="619" spans="1:16" ht="26.4" x14ac:dyDescent="0.3">
      <c r="A619" s="3">
        <v>17</v>
      </c>
      <c r="B619" s="4" t="s">
        <v>699</v>
      </c>
      <c r="C619" s="5"/>
      <c r="D619" s="6"/>
      <c r="E619" s="168"/>
      <c r="F619" s="290"/>
      <c r="G619" s="168"/>
      <c r="H619" s="275"/>
      <c r="I619" s="6"/>
      <c r="J619" s="170">
        <f>+J620+J623+J638+J645+J649+J653</f>
        <v>20219.144500000002</v>
      </c>
      <c r="K619" s="170">
        <f>+K620+K623+K638+K645+K649+K653</f>
        <v>0</v>
      </c>
      <c r="L619" s="171">
        <f>+L620+L623+L638+L645+L649+L653</f>
        <v>0</v>
      </c>
      <c r="M619" s="170">
        <f>+M620+M623+M638+M645+M649+M653</f>
        <v>0</v>
      </c>
      <c r="N619" s="170">
        <f>+N620+N623+N638+N645+N649+N653-0.02</f>
        <v>20219.139999999996</v>
      </c>
      <c r="O619" s="172">
        <f t="shared" si="120"/>
        <v>2.2256134557530061E-7</v>
      </c>
      <c r="P619" s="167">
        <f t="shared" si="121"/>
        <v>-4.5000000063737389E-3</v>
      </c>
    </row>
    <row r="620" spans="1:16" x14ac:dyDescent="0.3">
      <c r="A620" s="3" t="s">
        <v>700</v>
      </c>
      <c r="B620" s="4" t="s">
        <v>42</v>
      </c>
      <c r="C620" s="5"/>
      <c r="D620" s="6"/>
      <c r="E620" s="168"/>
      <c r="F620" s="290"/>
      <c r="G620" s="168"/>
      <c r="H620" s="275"/>
      <c r="I620" s="6"/>
      <c r="J620" s="170">
        <f>+SUM(J621:J622)</f>
        <v>104.19640000000001</v>
      </c>
      <c r="K620" s="170">
        <f>+SUM(K621:K622)</f>
        <v>0</v>
      </c>
      <c r="L620" s="171">
        <f>+SUM(L621:L622)</f>
        <v>0</v>
      </c>
      <c r="M620" s="170">
        <f>+SUM(M621:M622)</f>
        <v>0</v>
      </c>
      <c r="N620" s="170">
        <f>+SUM(N621:N622)+0.01</f>
        <v>104.2</v>
      </c>
      <c r="O620" s="172">
        <f t="shared" si="120"/>
        <v>-3.4550138008571096E-5</v>
      </c>
      <c r="P620" s="167">
        <f t="shared" si="121"/>
        <v>3.5999999999916099E-3</v>
      </c>
    </row>
    <row r="621" spans="1:16" x14ac:dyDescent="0.3">
      <c r="A621" s="7" t="s">
        <v>701</v>
      </c>
      <c r="B621" s="8" t="s">
        <v>47</v>
      </c>
      <c r="C621" s="5" t="s">
        <v>24</v>
      </c>
      <c r="D621" s="6">
        <v>7.48</v>
      </c>
      <c r="E621" s="168">
        <v>0</v>
      </c>
      <c r="F621" s="290"/>
      <c r="G621" s="168">
        <f t="shared" si="126"/>
        <v>0</v>
      </c>
      <c r="H621" s="275">
        <f t="shared" si="127"/>
        <v>7.48</v>
      </c>
      <c r="I621" s="6">
        <v>2.67</v>
      </c>
      <c r="J621" s="6">
        <f t="shared" si="128"/>
        <v>19.971600000000002</v>
      </c>
      <c r="K621" s="173">
        <f t="shared" si="122"/>
        <v>0</v>
      </c>
      <c r="L621" s="174">
        <f t="shared" si="123"/>
        <v>0</v>
      </c>
      <c r="M621" s="173">
        <f t="shared" si="124"/>
        <v>0</v>
      </c>
      <c r="N621" s="173">
        <f t="shared" si="125"/>
        <v>19.97</v>
      </c>
      <c r="O621" s="175">
        <f t="shared" si="120"/>
        <v>8.0113761541600326E-5</v>
      </c>
      <c r="P621" s="167">
        <f t="shared" si="121"/>
        <v>-1.6000000000033765E-3</v>
      </c>
    </row>
    <row r="622" spans="1:16" ht="26.4" x14ac:dyDescent="0.3">
      <c r="A622" s="7" t="s">
        <v>702</v>
      </c>
      <c r="B622" s="8" t="s">
        <v>49</v>
      </c>
      <c r="C622" s="5" t="s">
        <v>24</v>
      </c>
      <c r="D622" s="6">
        <v>7.48</v>
      </c>
      <c r="E622" s="168">
        <v>0</v>
      </c>
      <c r="F622" s="290"/>
      <c r="G622" s="168">
        <f t="shared" si="126"/>
        <v>0</v>
      </c>
      <c r="H622" s="275">
        <f t="shared" si="127"/>
        <v>7.48</v>
      </c>
      <c r="I622" s="6">
        <v>11.26</v>
      </c>
      <c r="J622" s="6">
        <f t="shared" si="128"/>
        <v>84.224800000000002</v>
      </c>
      <c r="K622" s="173">
        <f t="shared" si="122"/>
        <v>0</v>
      </c>
      <c r="L622" s="174">
        <f t="shared" si="123"/>
        <v>0</v>
      </c>
      <c r="M622" s="173">
        <f t="shared" si="124"/>
        <v>0</v>
      </c>
      <c r="N622" s="173">
        <f t="shared" si="125"/>
        <v>84.22</v>
      </c>
      <c r="O622" s="175">
        <f t="shared" si="120"/>
        <v>5.6990340137397233E-5</v>
      </c>
      <c r="P622" s="167">
        <f t="shared" si="121"/>
        <v>-4.8000000000030241E-3</v>
      </c>
    </row>
    <row r="623" spans="1:16" x14ac:dyDescent="0.3">
      <c r="A623" s="3" t="s">
        <v>703</v>
      </c>
      <c r="B623" s="4" t="s">
        <v>123</v>
      </c>
      <c r="C623" s="5"/>
      <c r="D623" s="6"/>
      <c r="E623" s="168"/>
      <c r="F623" s="290"/>
      <c r="G623" s="168"/>
      <c r="H623" s="275"/>
      <c r="I623" s="6"/>
      <c r="J623" s="170">
        <f>+SUM(J624:J637)</f>
        <v>13247.4769</v>
      </c>
      <c r="K623" s="170">
        <f>+SUM(K624:K637)</f>
        <v>0</v>
      </c>
      <c r="L623" s="171">
        <f>+SUM(L624:L637)</f>
        <v>0</v>
      </c>
      <c r="M623" s="170">
        <f>+SUM(M624:M637)</f>
        <v>0</v>
      </c>
      <c r="N623" s="170">
        <f>+SUM(N624:N637)-0.01</f>
        <v>13247.479999999998</v>
      </c>
      <c r="O623" s="172">
        <f t="shared" si="120"/>
        <v>-2.3400682414020935E-7</v>
      </c>
      <c r="P623" s="167">
        <f t="shared" si="121"/>
        <v>3.099999998084968E-3</v>
      </c>
    </row>
    <row r="624" spans="1:16" ht="26.4" x14ac:dyDescent="0.3">
      <c r="A624" s="7" t="s">
        <v>704</v>
      </c>
      <c r="B624" s="8" t="s">
        <v>125</v>
      </c>
      <c r="C624" s="5" t="s">
        <v>54</v>
      </c>
      <c r="D624" s="6">
        <v>7.37</v>
      </c>
      <c r="E624" s="168">
        <v>0</v>
      </c>
      <c r="F624" s="290"/>
      <c r="G624" s="168">
        <f t="shared" si="126"/>
        <v>0</v>
      </c>
      <c r="H624" s="275">
        <f t="shared" si="127"/>
        <v>7.37</v>
      </c>
      <c r="I624" s="6">
        <v>75.03</v>
      </c>
      <c r="J624" s="6">
        <f t="shared" si="128"/>
        <v>552.97109999999998</v>
      </c>
      <c r="K624" s="173">
        <f t="shared" si="122"/>
        <v>0</v>
      </c>
      <c r="L624" s="174">
        <f t="shared" si="123"/>
        <v>0</v>
      </c>
      <c r="M624" s="173">
        <f t="shared" si="124"/>
        <v>0</v>
      </c>
      <c r="N624" s="173">
        <f t="shared" si="125"/>
        <v>552.97</v>
      </c>
      <c r="O624" s="175">
        <f t="shared" si="120"/>
        <v>1.9892540494836908E-6</v>
      </c>
      <c r="P624" s="167">
        <f t="shared" si="121"/>
        <v>-1.0999999999512511E-3</v>
      </c>
    </row>
    <row r="625" spans="1:16" x14ac:dyDescent="0.3">
      <c r="A625" s="7" t="s">
        <v>705</v>
      </c>
      <c r="B625" s="8" t="s">
        <v>56</v>
      </c>
      <c r="C625" s="5" t="s">
        <v>54</v>
      </c>
      <c r="D625" s="6">
        <v>9.58</v>
      </c>
      <c r="E625" s="168">
        <v>0</v>
      </c>
      <c r="F625" s="290"/>
      <c r="G625" s="168">
        <f t="shared" si="126"/>
        <v>0</v>
      </c>
      <c r="H625" s="275">
        <f t="shared" si="127"/>
        <v>9.58</v>
      </c>
      <c r="I625" s="6">
        <v>11.25</v>
      </c>
      <c r="J625" s="6">
        <f t="shared" si="128"/>
        <v>107.77500000000001</v>
      </c>
      <c r="K625" s="173">
        <f t="shared" si="122"/>
        <v>0</v>
      </c>
      <c r="L625" s="174">
        <f t="shared" si="123"/>
        <v>0</v>
      </c>
      <c r="M625" s="173">
        <f t="shared" si="124"/>
        <v>0</v>
      </c>
      <c r="N625" s="173">
        <f t="shared" si="125"/>
        <v>107.78</v>
      </c>
      <c r="O625" s="175">
        <f t="shared" si="120"/>
        <v>-4.6392948271911649E-5</v>
      </c>
      <c r="P625" s="167">
        <f t="shared" si="121"/>
        <v>4.9999999999954525E-3</v>
      </c>
    </row>
    <row r="626" spans="1:16" ht="26.4" x14ac:dyDescent="0.3">
      <c r="A626" s="7" t="s">
        <v>706</v>
      </c>
      <c r="B626" s="8" t="s">
        <v>58</v>
      </c>
      <c r="C626" s="5" t="s">
        <v>59</v>
      </c>
      <c r="D626" s="6">
        <v>215.57</v>
      </c>
      <c r="E626" s="168">
        <v>0</v>
      </c>
      <c r="F626" s="290"/>
      <c r="G626" s="168">
        <f t="shared" si="126"/>
        <v>0</v>
      </c>
      <c r="H626" s="275">
        <f t="shared" si="127"/>
        <v>215.57</v>
      </c>
      <c r="I626" s="6">
        <v>1.68</v>
      </c>
      <c r="J626" s="6">
        <f t="shared" si="128"/>
        <v>362.1576</v>
      </c>
      <c r="K626" s="173">
        <f t="shared" si="122"/>
        <v>0</v>
      </c>
      <c r="L626" s="174">
        <f t="shared" si="123"/>
        <v>0</v>
      </c>
      <c r="M626" s="173">
        <f t="shared" si="124"/>
        <v>0</v>
      </c>
      <c r="N626" s="173">
        <f t="shared" si="125"/>
        <v>362.16</v>
      </c>
      <c r="O626" s="175">
        <f t="shared" si="120"/>
        <v>-6.626949151433692E-6</v>
      </c>
      <c r="P626" s="167">
        <f t="shared" si="121"/>
        <v>2.4000000000228283E-3</v>
      </c>
    </row>
    <row r="627" spans="1:16" ht="26.4" x14ac:dyDescent="0.3">
      <c r="A627" s="7" t="s">
        <v>707</v>
      </c>
      <c r="B627" s="8" t="s">
        <v>63</v>
      </c>
      <c r="C627" s="5" t="s">
        <v>24</v>
      </c>
      <c r="D627" s="6">
        <v>2.09</v>
      </c>
      <c r="E627" s="168">
        <v>0</v>
      </c>
      <c r="F627" s="290"/>
      <c r="G627" s="168">
        <f t="shared" si="126"/>
        <v>0</v>
      </c>
      <c r="H627" s="275">
        <f t="shared" si="127"/>
        <v>2.09</v>
      </c>
      <c r="I627" s="6">
        <v>35.090000000000003</v>
      </c>
      <c r="J627" s="6">
        <f t="shared" si="128"/>
        <v>73.338099999999997</v>
      </c>
      <c r="K627" s="173">
        <f t="shared" si="122"/>
        <v>0</v>
      </c>
      <c r="L627" s="174">
        <f t="shared" si="123"/>
        <v>0</v>
      </c>
      <c r="M627" s="173">
        <f t="shared" si="124"/>
        <v>0</v>
      </c>
      <c r="N627" s="173">
        <f t="shared" si="125"/>
        <v>73.34</v>
      </c>
      <c r="O627" s="175">
        <f t="shared" si="120"/>
        <v>-2.5907406927760945E-5</v>
      </c>
      <c r="P627" s="167">
        <f t="shared" si="121"/>
        <v>1.90000000000623E-3</v>
      </c>
    </row>
    <row r="628" spans="1:16" x14ac:dyDescent="0.3">
      <c r="A628" s="7" t="s">
        <v>708</v>
      </c>
      <c r="B628" s="8" t="s">
        <v>61</v>
      </c>
      <c r="C628" s="5" t="s">
        <v>24</v>
      </c>
      <c r="D628" s="6">
        <v>2.09</v>
      </c>
      <c r="E628" s="168">
        <v>0</v>
      </c>
      <c r="F628" s="290"/>
      <c r="G628" s="168">
        <f t="shared" si="126"/>
        <v>0</v>
      </c>
      <c r="H628" s="275">
        <f t="shared" si="127"/>
        <v>2.09</v>
      </c>
      <c r="I628" s="6">
        <v>28.14</v>
      </c>
      <c r="J628" s="6">
        <f t="shared" si="128"/>
        <v>58.812599999999996</v>
      </c>
      <c r="K628" s="173">
        <f t="shared" si="122"/>
        <v>0</v>
      </c>
      <c r="L628" s="174">
        <f t="shared" si="123"/>
        <v>0</v>
      </c>
      <c r="M628" s="173">
        <f t="shared" si="124"/>
        <v>0</v>
      </c>
      <c r="N628" s="173">
        <f t="shared" si="125"/>
        <v>58.81</v>
      </c>
      <c r="O628" s="175">
        <f t="shared" si="120"/>
        <v>4.420821388606555E-5</v>
      </c>
      <c r="P628" s="167">
        <f t="shared" si="121"/>
        <v>-2.5999999999939405E-3</v>
      </c>
    </row>
    <row r="629" spans="1:16" x14ac:dyDescent="0.3">
      <c r="A629" s="7" t="s">
        <v>709</v>
      </c>
      <c r="B629" s="8" t="s">
        <v>67</v>
      </c>
      <c r="C629" s="5" t="s">
        <v>24</v>
      </c>
      <c r="D629" s="6">
        <v>23.19</v>
      </c>
      <c r="E629" s="168">
        <v>0</v>
      </c>
      <c r="F629" s="290"/>
      <c r="G629" s="168">
        <f t="shared" si="126"/>
        <v>0</v>
      </c>
      <c r="H629" s="275">
        <f t="shared" si="127"/>
        <v>23.19</v>
      </c>
      <c r="I629" s="6">
        <v>272.88</v>
      </c>
      <c r="J629" s="6">
        <f t="shared" si="128"/>
        <v>6328.0871999999999</v>
      </c>
      <c r="K629" s="173">
        <f t="shared" si="122"/>
        <v>0</v>
      </c>
      <c r="L629" s="174">
        <f t="shared" si="123"/>
        <v>0</v>
      </c>
      <c r="M629" s="173">
        <f t="shared" si="124"/>
        <v>0</v>
      </c>
      <c r="N629" s="173">
        <f t="shared" si="125"/>
        <v>6328.09</v>
      </c>
      <c r="O629" s="175">
        <f t="shared" si="120"/>
        <v>-4.424717787721022E-7</v>
      </c>
      <c r="P629" s="167">
        <f t="shared" si="121"/>
        <v>2.8000000002066372E-3</v>
      </c>
    </row>
    <row r="630" spans="1:16" ht="26.4" x14ac:dyDescent="0.3">
      <c r="A630" s="7" t="s">
        <v>710</v>
      </c>
      <c r="B630" s="8" t="s">
        <v>77</v>
      </c>
      <c r="C630" s="5" t="s">
        <v>54</v>
      </c>
      <c r="D630" s="6">
        <v>2.11</v>
      </c>
      <c r="E630" s="168">
        <v>0</v>
      </c>
      <c r="F630" s="290"/>
      <c r="G630" s="168">
        <f t="shared" si="126"/>
        <v>0</v>
      </c>
      <c r="H630" s="275">
        <f t="shared" si="127"/>
        <v>2.11</v>
      </c>
      <c r="I630" s="6">
        <v>628.20000000000005</v>
      </c>
      <c r="J630" s="6">
        <f t="shared" si="128"/>
        <v>1325.502</v>
      </c>
      <c r="K630" s="173">
        <f t="shared" si="122"/>
        <v>0</v>
      </c>
      <c r="L630" s="174">
        <f t="shared" si="123"/>
        <v>0</v>
      </c>
      <c r="M630" s="173">
        <f t="shared" si="124"/>
        <v>0</v>
      </c>
      <c r="N630" s="173">
        <f t="shared" si="125"/>
        <v>1325.5</v>
      </c>
      <c r="O630" s="175">
        <f t="shared" si="120"/>
        <v>1.5088623026571213E-6</v>
      </c>
      <c r="P630" s="167">
        <f t="shared" si="121"/>
        <v>-1.9999999999527063E-3</v>
      </c>
    </row>
    <row r="631" spans="1:16" ht="26.4" x14ac:dyDescent="0.3">
      <c r="A631" s="7" t="s">
        <v>711</v>
      </c>
      <c r="B631" s="8" t="s">
        <v>72</v>
      </c>
      <c r="C631" s="5" t="s">
        <v>70</v>
      </c>
      <c r="D631" s="6">
        <v>39.700000000000003</v>
      </c>
      <c r="E631" s="168">
        <v>0</v>
      </c>
      <c r="F631" s="290"/>
      <c r="G631" s="168">
        <f t="shared" si="126"/>
        <v>0</v>
      </c>
      <c r="H631" s="275">
        <f t="shared" si="127"/>
        <v>39.700000000000003</v>
      </c>
      <c r="I631" s="6">
        <v>16.2</v>
      </c>
      <c r="J631" s="6">
        <f t="shared" si="128"/>
        <v>643.14</v>
      </c>
      <c r="K631" s="173">
        <f t="shared" si="122"/>
        <v>0</v>
      </c>
      <c r="L631" s="174">
        <f t="shared" si="123"/>
        <v>0</v>
      </c>
      <c r="M631" s="173">
        <f t="shared" si="124"/>
        <v>0</v>
      </c>
      <c r="N631" s="173">
        <f t="shared" si="125"/>
        <v>643.14</v>
      </c>
      <c r="O631" s="175">
        <f t="shared" si="120"/>
        <v>0</v>
      </c>
      <c r="P631" s="167">
        <f t="shared" si="121"/>
        <v>0</v>
      </c>
    </row>
    <row r="632" spans="1:16" ht="26.4" x14ac:dyDescent="0.3">
      <c r="A632" s="7" t="s">
        <v>712</v>
      </c>
      <c r="B632" s="8" t="s">
        <v>69</v>
      </c>
      <c r="C632" s="5" t="s">
        <v>70</v>
      </c>
      <c r="D632" s="6">
        <v>94.6</v>
      </c>
      <c r="E632" s="168">
        <v>0</v>
      </c>
      <c r="F632" s="290"/>
      <c r="G632" s="168">
        <f t="shared" si="126"/>
        <v>0</v>
      </c>
      <c r="H632" s="275">
        <f t="shared" si="127"/>
        <v>94.6</v>
      </c>
      <c r="I632" s="6">
        <v>17.16</v>
      </c>
      <c r="J632" s="6">
        <f t="shared" si="128"/>
        <v>1623.336</v>
      </c>
      <c r="K632" s="173">
        <f t="shared" si="122"/>
        <v>0</v>
      </c>
      <c r="L632" s="174">
        <f t="shared" si="123"/>
        <v>0</v>
      </c>
      <c r="M632" s="173">
        <f t="shared" si="124"/>
        <v>0</v>
      </c>
      <c r="N632" s="173">
        <f t="shared" si="125"/>
        <v>1623.34</v>
      </c>
      <c r="O632" s="175">
        <f t="shared" si="120"/>
        <v>-2.4640616607118915E-6</v>
      </c>
      <c r="P632" s="167">
        <f t="shared" si="121"/>
        <v>3.9999999999054126E-3</v>
      </c>
    </row>
    <row r="633" spans="1:16" ht="26.4" x14ac:dyDescent="0.3">
      <c r="A633" s="7" t="s">
        <v>713</v>
      </c>
      <c r="B633" s="8" t="s">
        <v>74</v>
      </c>
      <c r="C633" s="5" t="s">
        <v>75</v>
      </c>
      <c r="D633" s="6">
        <v>6</v>
      </c>
      <c r="E633" s="168">
        <v>0</v>
      </c>
      <c r="F633" s="290"/>
      <c r="G633" s="168">
        <f t="shared" si="126"/>
        <v>0</v>
      </c>
      <c r="H633" s="275">
        <f t="shared" si="127"/>
        <v>6</v>
      </c>
      <c r="I633" s="6">
        <v>68.010000000000005</v>
      </c>
      <c r="J633" s="6">
        <f t="shared" si="128"/>
        <v>408.06000000000006</v>
      </c>
      <c r="K633" s="173">
        <f t="shared" si="122"/>
        <v>0</v>
      </c>
      <c r="L633" s="174">
        <f t="shared" si="123"/>
        <v>0</v>
      </c>
      <c r="M633" s="173">
        <f t="shared" si="124"/>
        <v>0</v>
      </c>
      <c r="N633" s="173">
        <f t="shared" si="125"/>
        <v>408.06</v>
      </c>
      <c r="O633" s="175">
        <f t="shared" si="120"/>
        <v>0</v>
      </c>
      <c r="P633" s="167">
        <f t="shared" si="121"/>
        <v>0</v>
      </c>
    </row>
    <row r="634" spans="1:16" ht="26.4" x14ac:dyDescent="0.3">
      <c r="A634" s="7" t="s">
        <v>714</v>
      </c>
      <c r="B634" s="8" t="s">
        <v>83</v>
      </c>
      <c r="C634" s="5" t="s">
        <v>24</v>
      </c>
      <c r="D634" s="6">
        <v>4.8</v>
      </c>
      <c r="E634" s="168">
        <v>0</v>
      </c>
      <c r="F634" s="290"/>
      <c r="G634" s="168">
        <f t="shared" si="126"/>
        <v>0</v>
      </c>
      <c r="H634" s="275">
        <f t="shared" si="127"/>
        <v>4.8</v>
      </c>
      <c r="I634" s="6">
        <v>29.02</v>
      </c>
      <c r="J634" s="6">
        <f t="shared" si="128"/>
        <v>139.29599999999999</v>
      </c>
      <c r="K634" s="173">
        <f t="shared" si="122"/>
        <v>0</v>
      </c>
      <c r="L634" s="174">
        <f t="shared" si="123"/>
        <v>0</v>
      </c>
      <c r="M634" s="173">
        <f t="shared" si="124"/>
        <v>0</v>
      </c>
      <c r="N634" s="173">
        <f t="shared" si="125"/>
        <v>139.30000000000001</v>
      </c>
      <c r="O634" s="175">
        <f t="shared" si="120"/>
        <v>-2.8715828164660451E-5</v>
      </c>
      <c r="P634" s="167">
        <f t="shared" si="121"/>
        <v>4.0000000000190994E-3</v>
      </c>
    </row>
    <row r="635" spans="1:16" ht="26.4" x14ac:dyDescent="0.3">
      <c r="A635" s="7" t="s">
        <v>715</v>
      </c>
      <c r="B635" s="8" t="s">
        <v>65</v>
      </c>
      <c r="C635" s="5" t="s">
        <v>24</v>
      </c>
      <c r="D635" s="6">
        <v>6.12</v>
      </c>
      <c r="E635" s="168">
        <v>0</v>
      </c>
      <c r="F635" s="290"/>
      <c r="G635" s="168">
        <f t="shared" si="126"/>
        <v>0</v>
      </c>
      <c r="H635" s="275">
        <f t="shared" si="127"/>
        <v>6.12</v>
      </c>
      <c r="I635" s="6">
        <v>116.19</v>
      </c>
      <c r="J635" s="6">
        <f t="shared" si="128"/>
        <v>711.08280000000002</v>
      </c>
      <c r="K635" s="173">
        <f t="shared" si="122"/>
        <v>0</v>
      </c>
      <c r="L635" s="174">
        <f t="shared" si="123"/>
        <v>0</v>
      </c>
      <c r="M635" s="173">
        <f t="shared" si="124"/>
        <v>0</v>
      </c>
      <c r="N635" s="173">
        <f t="shared" si="125"/>
        <v>711.08</v>
      </c>
      <c r="O635" s="175">
        <f t="shared" si="120"/>
        <v>3.9376567679827446E-6</v>
      </c>
      <c r="P635" s="167">
        <f t="shared" si="121"/>
        <v>-2.7999999999792635E-3</v>
      </c>
    </row>
    <row r="636" spans="1:16" ht="26.4" x14ac:dyDescent="0.3">
      <c r="A636" s="7" t="s">
        <v>716</v>
      </c>
      <c r="B636" s="8" t="s">
        <v>79</v>
      </c>
      <c r="C636" s="5" t="s">
        <v>54</v>
      </c>
      <c r="D636" s="6">
        <v>6.05</v>
      </c>
      <c r="E636" s="168">
        <v>0</v>
      </c>
      <c r="F636" s="290"/>
      <c r="G636" s="168">
        <f t="shared" si="126"/>
        <v>0</v>
      </c>
      <c r="H636" s="275">
        <f t="shared" si="127"/>
        <v>6.05</v>
      </c>
      <c r="I636" s="6">
        <v>25.65</v>
      </c>
      <c r="J636" s="6">
        <f t="shared" si="128"/>
        <v>155.18249999999998</v>
      </c>
      <c r="K636" s="173">
        <f t="shared" si="122"/>
        <v>0</v>
      </c>
      <c r="L636" s="174">
        <f t="shared" si="123"/>
        <v>0</v>
      </c>
      <c r="M636" s="173">
        <f t="shared" si="124"/>
        <v>0</v>
      </c>
      <c r="N636" s="173">
        <f t="shared" si="125"/>
        <v>155.18</v>
      </c>
      <c r="O636" s="175">
        <f t="shared" si="120"/>
        <v>1.6110063956742415E-5</v>
      </c>
      <c r="P636" s="167">
        <f t="shared" si="121"/>
        <v>-2.4999999999693046E-3</v>
      </c>
    </row>
    <row r="637" spans="1:16" ht="26.4" x14ac:dyDescent="0.3">
      <c r="A637" s="7" t="s">
        <v>717</v>
      </c>
      <c r="B637" s="8" t="s">
        <v>81</v>
      </c>
      <c r="C637" s="5" t="s">
        <v>24</v>
      </c>
      <c r="D637" s="6">
        <v>4.8</v>
      </c>
      <c r="E637" s="168">
        <v>0</v>
      </c>
      <c r="F637" s="290"/>
      <c r="G637" s="168">
        <f t="shared" si="126"/>
        <v>0</v>
      </c>
      <c r="H637" s="275">
        <f t="shared" si="127"/>
        <v>4.8</v>
      </c>
      <c r="I637" s="6">
        <v>158.07</v>
      </c>
      <c r="J637" s="6">
        <f t="shared" si="128"/>
        <v>758.73599999999999</v>
      </c>
      <c r="K637" s="173">
        <f t="shared" si="122"/>
        <v>0</v>
      </c>
      <c r="L637" s="174">
        <f t="shared" si="123"/>
        <v>0</v>
      </c>
      <c r="M637" s="173">
        <f t="shared" si="124"/>
        <v>0</v>
      </c>
      <c r="N637" s="173">
        <f t="shared" si="125"/>
        <v>758.74</v>
      </c>
      <c r="O637" s="175">
        <f t="shared" si="120"/>
        <v>-5.271925940020239E-6</v>
      </c>
      <c r="P637" s="167">
        <f t="shared" si="121"/>
        <v>4.0000000000190994E-3</v>
      </c>
    </row>
    <row r="638" spans="1:16" x14ac:dyDescent="0.3">
      <c r="A638" s="3" t="s">
        <v>718</v>
      </c>
      <c r="B638" s="4" t="s">
        <v>85</v>
      </c>
      <c r="C638" s="5"/>
      <c r="D638" s="6"/>
      <c r="E638" s="168"/>
      <c r="F638" s="290"/>
      <c r="G638" s="168"/>
      <c r="H638" s="275"/>
      <c r="I638" s="6"/>
      <c r="J638" s="170">
        <f>+SUM(J639:J644)</f>
        <v>1430.5155999999999</v>
      </c>
      <c r="K638" s="170">
        <f>+SUM(K639:K644)</f>
        <v>0</v>
      </c>
      <c r="L638" s="171">
        <f>+SUM(L639:L644)</f>
        <v>0</v>
      </c>
      <c r="M638" s="170">
        <f>+SUM(M639:M644)</f>
        <v>0</v>
      </c>
      <c r="N638" s="170">
        <f>+SUM(N639:N644)+0.01</f>
        <v>1430.52</v>
      </c>
      <c r="O638" s="172">
        <f t="shared" si="120"/>
        <v>-3.0758140632247688E-6</v>
      </c>
      <c r="P638" s="167">
        <f t="shared" si="121"/>
        <v>4.400000000032378E-3</v>
      </c>
    </row>
    <row r="639" spans="1:16" x14ac:dyDescent="0.3">
      <c r="A639" s="7" t="s">
        <v>719</v>
      </c>
      <c r="B639" s="8" t="s">
        <v>89</v>
      </c>
      <c r="C639" s="5" t="s">
        <v>24</v>
      </c>
      <c r="D639" s="6">
        <v>7.48</v>
      </c>
      <c r="E639" s="168">
        <v>0</v>
      </c>
      <c r="F639" s="290"/>
      <c r="G639" s="168">
        <f t="shared" si="126"/>
        <v>0</v>
      </c>
      <c r="H639" s="275">
        <f t="shared" si="127"/>
        <v>7.48</v>
      </c>
      <c r="I639" s="6">
        <v>3.75</v>
      </c>
      <c r="J639" s="6">
        <f t="shared" si="128"/>
        <v>28.05</v>
      </c>
      <c r="K639" s="173">
        <f t="shared" si="122"/>
        <v>0</v>
      </c>
      <c r="L639" s="174">
        <f t="shared" si="123"/>
        <v>0</v>
      </c>
      <c r="M639" s="173">
        <f t="shared" si="124"/>
        <v>0</v>
      </c>
      <c r="N639" s="173">
        <f t="shared" si="125"/>
        <v>28.05</v>
      </c>
      <c r="O639" s="175">
        <f t="shared" si="120"/>
        <v>0</v>
      </c>
      <c r="P639" s="167">
        <f t="shared" si="121"/>
        <v>0</v>
      </c>
    </row>
    <row r="640" spans="1:16" x14ac:dyDescent="0.3">
      <c r="A640" s="7" t="s">
        <v>720</v>
      </c>
      <c r="B640" s="8" t="s">
        <v>87</v>
      </c>
      <c r="C640" s="5" t="s">
        <v>24</v>
      </c>
      <c r="D640" s="6">
        <v>7.48</v>
      </c>
      <c r="E640" s="168">
        <v>0</v>
      </c>
      <c r="F640" s="290"/>
      <c r="G640" s="168">
        <f t="shared" si="126"/>
        <v>0</v>
      </c>
      <c r="H640" s="275">
        <f t="shared" si="127"/>
        <v>7.48</v>
      </c>
      <c r="I640" s="6">
        <v>5.61</v>
      </c>
      <c r="J640" s="6">
        <f t="shared" si="128"/>
        <v>41.962800000000001</v>
      </c>
      <c r="K640" s="173">
        <f t="shared" si="122"/>
        <v>0</v>
      </c>
      <c r="L640" s="174">
        <f t="shared" si="123"/>
        <v>0</v>
      </c>
      <c r="M640" s="173">
        <f t="shared" si="124"/>
        <v>0</v>
      </c>
      <c r="N640" s="173">
        <f t="shared" si="125"/>
        <v>41.96</v>
      </c>
      <c r="O640" s="175">
        <f t="shared" si="120"/>
        <v>6.6725766631359207E-5</v>
      </c>
      <c r="P640" s="167">
        <f t="shared" si="121"/>
        <v>-2.8000000000005798E-3</v>
      </c>
    </row>
    <row r="641" spans="1:16" ht="26.4" x14ac:dyDescent="0.3">
      <c r="A641" s="7" t="s">
        <v>721</v>
      </c>
      <c r="B641" s="8" t="s">
        <v>91</v>
      </c>
      <c r="C641" s="5" t="s">
        <v>24</v>
      </c>
      <c r="D641" s="6">
        <v>7.48</v>
      </c>
      <c r="E641" s="168">
        <v>0</v>
      </c>
      <c r="F641" s="290"/>
      <c r="G641" s="168">
        <f t="shared" si="126"/>
        <v>0</v>
      </c>
      <c r="H641" s="275">
        <f t="shared" si="127"/>
        <v>7.48</v>
      </c>
      <c r="I641" s="6">
        <v>85.26</v>
      </c>
      <c r="J641" s="6">
        <f t="shared" si="128"/>
        <v>637.74480000000005</v>
      </c>
      <c r="K641" s="173">
        <f t="shared" si="122"/>
        <v>0</v>
      </c>
      <c r="L641" s="174">
        <f t="shared" si="123"/>
        <v>0</v>
      </c>
      <c r="M641" s="173">
        <f t="shared" si="124"/>
        <v>0</v>
      </c>
      <c r="N641" s="173">
        <f t="shared" si="125"/>
        <v>637.74</v>
      </c>
      <c r="O641" s="175">
        <f t="shared" si="120"/>
        <v>7.5265215805364605E-6</v>
      </c>
      <c r="P641" s="167">
        <f t="shared" si="121"/>
        <v>-4.8000000000456566E-3</v>
      </c>
    </row>
    <row r="642" spans="1:16" ht="26.4" x14ac:dyDescent="0.3">
      <c r="A642" s="7" t="s">
        <v>722</v>
      </c>
      <c r="B642" s="8" t="s">
        <v>83</v>
      </c>
      <c r="C642" s="5" t="s">
        <v>24</v>
      </c>
      <c r="D642" s="6">
        <v>1.28</v>
      </c>
      <c r="E642" s="168">
        <v>0</v>
      </c>
      <c r="F642" s="290"/>
      <c r="G642" s="168">
        <f t="shared" si="126"/>
        <v>0</v>
      </c>
      <c r="H642" s="275">
        <f t="shared" si="127"/>
        <v>1.28</v>
      </c>
      <c r="I642" s="6">
        <v>29.02</v>
      </c>
      <c r="J642" s="6">
        <f t="shared" si="128"/>
        <v>37.145600000000002</v>
      </c>
      <c r="K642" s="173">
        <f t="shared" si="122"/>
        <v>0</v>
      </c>
      <c r="L642" s="174">
        <f t="shared" si="123"/>
        <v>0</v>
      </c>
      <c r="M642" s="173">
        <f t="shared" si="124"/>
        <v>0</v>
      </c>
      <c r="N642" s="173">
        <f t="shared" si="125"/>
        <v>37.15</v>
      </c>
      <c r="O642" s="175">
        <f t="shared" si="120"/>
        <v>-1.1845279117839169E-4</v>
      </c>
      <c r="P642" s="167">
        <f t="shared" si="121"/>
        <v>4.3999999999968509E-3</v>
      </c>
    </row>
    <row r="643" spans="1:16" ht="39.6" x14ac:dyDescent="0.3">
      <c r="A643" s="7" t="s">
        <v>723</v>
      </c>
      <c r="B643" s="8" t="s">
        <v>186</v>
      </c>
      <c r="C643" s="5" t="s">
        <v>24</v>
      </c>
      <c r="D643" s="6">
        <v>1.28</v>
      </c>
      <c r="E643" s="168">
        <v>0</v>
      </c>
      <c r="F643" s="290"/>
      <c r="G643" s="168">
        <f t="shared" si="126"/>
        <v>0</v>
      </c>
      <c r="H643" s="275">
        <f t="shared" si="127"/>
        <v>1.28</v>
      </c>
      <c r="I643" s="6">
        <v>130.58000000000001</v>
      </c>
      <c r="J643" s="6">
        <f t="shared" si="128"/>
        <v>167.14240000000001</v>
      </c>
      <c r="K643" s="173">
        <f t="shared" si="122"/>
        <v>0</v>
      </c>
      <c r="L643" s="174">
        <f t="shared" si="123"/>
        <v>0</v>
      </c>
      <c r="M643" s="173">
        <f t="shared" si="124"/>
        <v>0</v>
      </c>
      <c r="N643" s="173">
        <f t="shared" si="125"/>
        <v>167.14</v>
      </c>
      <c r="O643" s="175">
        <f t="shared" si="120"/>
        <v>1.4359013631670692E-5</v>
      </c>
      <c r="P643" s="167">
        <f t="shared" si="121"/>
        <v>-2.4000000000228283E-3</v>
      </c>
    </row>
    <row r="644" spans="1:16" ht="39.6" x14ac:dyDescent="0.3">
      <c r="A644" s="7" t="s">
        <v>724</v>
      </c>
      <c r="B644" s="8" t="s">
        <v>146</v>
      </c>
      <c r="C644" s="5" t="s">
        <v>75</v>
      </c>
      <c r="D644" s="6">
        <v>1</v>
      </c>
      <c r="E644" s="168">
        <v>0</v>
      </c>
      <c r="F644" s="290"/>
      <c r="G644" s="168">
        <f t="shared" si="126"/>
        <v>0</v>
      </c>
      <c r="H644" s="275">
        <f t="shared" si="127"/>
        <v>1</v>
      </c>
      <c r="I644" s="6">
        <v>518.47</v>
      </c>
      <c r="J644" s="6">
        <f t="shared" si="128"/>
        <v>518.47</v>
      </c>
      <c r="K644" s="173">
        <f t="shared" si="122"/>
        <v>0</v>
      </c>
      <c r="L644" s="174">
        <f t="shared" si="123"/>
        <v>0</v>
      </c>
      <c r="M644" s="173">
        <f t="shared" si="124"/>
        <v>0</v>
      </c>
      <c r="N644" s="173">
        <f t="shared" si="125"/>
        <v>518.47</v>
      </c>
      <c r="O644" s="175">
        <f t="shared" si="120"/>
        <v>0</v>
      </c>
      <c r="P644" s="167">
        <f t="shared" si="121"/>
        <v>0</v>
      </c>
    </row>
    <row r="645" spans="1:16" x14ac:dyDescent="0.3">
      <c r="A645" s="3" t="s">
        <v>725</v>
      </c>
      <c r="B645" s="4" t="s">
        <v>96</v>
      </c>
      <c r="C645" s="5"/>
      <c r="D645" s="6"/>
      <c r="E645" s="168"/>
      <c r="F645" s="290"/>
      <c r="G645" s="168"/>
      <c r="H645" s="275"/>
      <c r="I645" s="6"/>
      <c r="J645" s="170">
        <f>+SUM(J646:J648)</f>
        <v>578.62799999999993</v>
      </c>
      <c r="K645" s="170">
        <f>+SUM(K646:K648)</f>
        <v>0</v>
      </c>
      <c r="L645" s="171">
        <f>+SUM(L646:L648)</f>
        <v>0</v>
      </c>
      <c r="M645" s="170">
        <f>+SUM(M646:M648)</f>
        <v>0</v>
      </c>
      <c r="N645" s="170">
        <f>+SUM(N646:N648)</f>
        <v>578.63</v>
      </c>
      <c r="O645" s="172">
        <f t="shared" si="120"/>
        <v>-3.4564521593782871E-6</v>
      </c>
      <c r="P645" s="167">
        <f t="shared" si="121"/>
        <v>2.0000000000663931E-3</v>
      </c>
    </row>
    <row r="646" spans="1:16" ht="26.4" x14ac:dyDescent="0.3">
      <c r="A646" s="7" t="s">
        <v>726</v>
      </c>
      <c r="B646" s="8" t="s">
        <v>98</v>
      </c>
      <c r="C646" s="5" t="s">
        <v>24</v>
      </c>
      <c r="D646" s="6">
        <v>1.4</v>
      </c>
      <c r="E646" s="168">
        <v>0</v>
      </c>
      <c r="F646" s="290"/>
      <c r="G646" s="168">
        <f t="shared" si="126"/>
        <v>0</v>
      </c>
      <c r="H646" s="275">
        <f t="shared" si="127"/>
        <v>1.4</v>
      </c>
      <c r="I646" s="6">
        <v>19.02</v>
      </c>
      <c r="J646" s="6">
        <f t="shared" si="128"/>
        <v>26.627999999999997</v>
      </c>
      <c r="K646" s="173">
        <f t="shared" si="122"/>
        <v>0</v>
      </c>
      <c r="L646" s="174">
        <f t="shared" si="123"/>
        <v>0</v>
      </c>
      <c r="M646" s="173">
        <f t="shared" si="124"/>
        <v>0</v>
      </c>
      <c r="N646" s="173">
        <f t="shared" si="125"/>
        <v>26.63</v>
      </c>
      <c r="O646" s="175">
        <f t="shared" si="120"/>
        <v>-7.5108907916510148E-5</v>
      </c>
      <c r="P646" s="167">
        <f t="shared" si="121"/>
        <v>2.0000000000024443E-3</v>
      </c>
    </row>
    <row r="647" spans="1:16" x14ac:dyDescent="0.3">
      <c r="A647" s="7" t="s">
        <v>727</v>
      </c>
      <c r="B647" s="8" t="s">
        <v>102</v>
      </c>
      <c r="C647" s="5" t="s">
        <v>45</v>
      </c>
      <c r="D647" s="6">
        <v>16</v>
      </c>
      <c r="E647" s="168">
        <v>0</v>
      </c>
      <c r="F647" s="290"/>
      <c r="G647" s="168">
        <f t="shared" si="126"/>
        <v>0</v>
      </c>
      <c r="H647" s="275">
        <f t="shared" si="127"/>
        <v>16</v>
      </c>
      <c r="I647" s="6">
        <v>14.39</v>
      </c>
      <c r="J647" s="6">
        <f t="shared" si="128"/>
        <v>230.24</v>
      </c>
      <c r="K647" s="173">
        <f t="shared" si="122"/>
        <v>0</v>
      </c>
      <c r="L647" s="174">
        <f t="shared" si="123"/>
        <v>0</v>
      </c>
      <c r="M647" s="173">
        <f t="shared" si="124"/>
        <v>0</v>
      </c>
      <c r="N647" s="173">
        <f t="shared" si="125"/>
        <v>230.24</v>
      </c>
      <c r="O647" s="175">
        <f t="shared" ref="O647:O710" si="129">1-(N647/J647)</f>
        <v>0</v>
      </c>
      <c r="P647" s="167">
        <f t="shared" ref="P647:P710" si="130">+N647-J647</f>
        <v>0</v>
      </c>
    </row>
    <row r="648" spans="1:16" ht="39.6" x14ac:dyDescent="0.3">
      <c r="A648" s="7" t="s">
        <v>728</v>
      </c>
      <c r="B648" s="8" t="s">
        <v>104</v>
      </c>
      <c r="C648" s="5" t="s">
        <v>24</v>
      </c>
      <c r="D648" s="6">
        <v>16</v>
      </c>
      <c r="E648" s="168">
        <v>0</v>
      </c>
      <c r="F648" s="290"/>
      <c r="G648" s="168">
        <f t="shared" si="126"/>
        <v>0</v>
      </c>
      <c r="H648" s="275">
        <f t="shared" si="127"/>
        <v>16</v>
      </c>
      <c r="I648" s="6">
        <v>20.11</v>
      </c>
      <c r="J648" s="6">
        <f t="shared" si="128"/>
        <v>321.76</v>
      </c>
      <c r="K648" s="173">
        <f t="shared" ref="K648:K711" si="131">ROUND(E648*I648,2)</f>
        <v>0</v>
      </c>
      <c r="L648" s="174">
        <f t="shared" ref="L648:L711" si="132">ROUND(F648*I648,2)</f>
        <v>0</v>
      </c>
      <c r="M648" s="173">
        <f t="shared" ref="M648:M711" si="133">ROUND(G648*I648,2)</f>
        <v>0</v>
      </c>
      <c r="N648" s="173">
        <f t="shared" ref="N648:N711" si="134">ROUND(H648*I648,2)</f>
        <v>321.76</v>
      </c>
      <c r="O648" s="175">
        <f t="shared" si="129"/>
        <v>0</v>
      </c>
      <c r="P648" s="167">
        <f t="shared" si="130"/>
        <v>0</v>
      </c>
    </row>
    <row r="649" spans="1:16" x14ac:dyDescent="0.3">
      <c r="A649" s="3" t="s">
        <v>729</v>
      </c>
      <c r="B649" s="4" t="s">
        <v>106</v>
      </c>
      <c r="C649" s="5"/>
      <c r="D649" s="6"/>
      <c r="E649" s="168"/>
      <c r="F649" s="290"/>
      <c r="G649" s="168"/>
      <c r="H649" s="275"/>
      <c r="I649" s="6"/>
      <c r="J649" s="170">
        <f>+SUM(J650:J652)</f>
        <v>492.39760000000001</v>
      </c>
      <c r="K649" s="170">
        <f>+SUM(K650:K652)</f>
        <v>0</v>
      </c>
      <c r="L649" s="171">
        <f>+SUM(L650:L652)</f>
        <v>0</v>
      </c>
      <c r="M649" s="170">
        <f>+SUM(M650:M652)</f>
        <v>0</v>
      </c>
      <c r="N649" s="170">
        <f>+SUM(N650:N652)+0.01</f>
        <v>492.40000000000003</v>
      </c>
      <c r="O649" s="172">
        <f t="shared" si="129"/>
        <v>-4.8741098657156812E-6</v>
      </c>
      <c r="P649" s="167">
        <f t="shared" si="130"/>
        <v>2.4000000000228283E-3</v>
      </c>
    </row>
    <row r="650" spans="1:16" x14ac:dyDescent="0.3">
      <c r="A650" s="7" t="s">
        <v>730</v>
      </c>
      <c r="B650" s="8" t="s">
        <v>108</v>
      </c>
      <c r="C650" s="5" t="s">
        <v>109</v>
      </c>
      <c r="D650" s="6">
        <v>2.7</v>
      </c>
      <c r="E650" s="168">
        <v>0</v>
      </c>
      <c r="F650" s="290"/>
      <c r="G650" s="168">
        <f t="shared" ref="G650:G712" si="135">E650+F650</f>
        <v>0</v>
      </c>
      <c r="H650" s="275">
        <f t="shared" ref="H650:H712" si="136">D650-G650</f>
        <v>2.7</v>
      </c>
      <c r="I650" s="6">
        <v>30.62</v>
      </c>
      <c r="J650" s="6">
        <f t="shared" ref="J650:J712" si="137">+I650*D650</f>
        <v>82.674000000000007</v>
      </c>
      <c r="K650" s="173">
        <f t="shared" si="131"/>
        <v>0</v>
      </c>
      <c r="L650" s="174">
        <f t="shared" si="132"/>
        <v>0</v>
      </c>
      <c r="M650" s="173">
        <f t="shared" si="133"/>
        <v>0</v>
      </c>
      <c r="N650" s="173">
        <f t="shared" si="134"/>
        <v>82.67</v>
      </c>
      <c r="O650" s="175">
        <f t="shared" si="129"/>
        <v>4.8382804751279096E-5</v>
      </c>
      <c r="P650" s="167">
        <f t="shared" si="130"/>
        <v>-4.0000000000048885E-3</v>
      </c>
    </row>
    <row r="651" spans="1:16" x14ac:dyDescent="0.3">
      <c r="A651" s="7" t="s">
        <v>731</v>
      </c>
      <c r="B651" s="8" t="s">
        <v>117</v>
      </c>
      <c r="C651" s="5" t="s">
        <v>24</v>
      </c>
      <c r="D651" s="6">
        <v>0.34</v>
      </c>
      <c r="E651" s="168">
        <v>0</v>
      </c>
      <c r="F651" s="290"/>
      <c r="G651" s="168">
        <f t="shared" si="135"/>
        <v>0</v>
      </c>
      <c r="H651" s="275">
        <f t="shared" si="136"/>
        <v>0.34</v>
      </c>
      <c r="I651" s="6">
        <v>1081.54</v>
      </c>
      <c r="J651" s="6">
        <f t="shared" si="137"/>
        <v>367.72360000000003</v>
      </c>
      <c r="K651" s="173">
        <f t="shared" si="131"/>
        <v>0</v>
      </c>
      <c r="L651" s="174">
        <f t="shared" si="132"/>
        <v>0</v>
      </c>
      <c r="M651" s="173">
        <f t="shared" si="133"/>
        <v>0</v>
      </c>
      <c r="N651" s="173">
        <f t="shared" si="134"/>
        <v>367.72</v>
      </c>
      <c r="O651" s="175">
        <f t="shared" si="129"/>
        <v>9.7899618083374662E-6</v>
      </c>
      <c r="P651" s="167">
        <f t="shared" si="130"/>
        <v>-3.6000000000058208E-3</v>
      </c>
    </row>
    <row r="652" spans="1:16" x14ac:dyDescent="0.3">
      <c r="A652" s="7" t="s">
        <v>732</v>
      </c>
      <c r="B652" s="8" t="s">
        <v>115</v>
      </c>
      <c r="C652" s="5" t="s">
        <v>24</v>
      </c>
      <c r="D652" s="6">
        <v>0.25</v>
      </c>
      <c r="E652" s="168">
        <v>0</v>
      </c>
      <c r="F652" s="290"/>
      <c r="G652" s="168">
        <f t="shared" si="135"/>
        <v>0</v>
      </c>
      <c r="H652" s="275">
        <f t="shared" si="136"/>
        <v>0.25</v>
      </c>
      <c r="I652" s="6">
        <v>168</v>
      </c>
      <c r="J652" s="6">
        <f t="shared" si="137"/>
        <v>42</v>
      </c>
      <c r="K652" s="173">
        <f t="shared" si="131"/>
        <v>0</v>
      </c>
      <c r="L652" s="174">
        <f t="shared" si="132"/>
        <v>0</v>
      </c>
      <c r="M652" s="173">
        <f t="shared" si="133"/>
        <v>0</v>
      </c>
      <c r="N652" s="173">
        <f t="shared" si="134"/>
        <v>42</v>
      </c>
      <c r="O652" s="175">
        <f t="shared" si="129"/>
        <v>0</v>
      </c>
      <c r="P652" s="167">
        <f t="shared" si="130"/>
        <v>0</v>
      </c>
    </row>
    <row r="653" spans="1:16" x14ac:dyDescent="0.3">
      <c r="A653" s="3" t="s">
        <v>733</v>
      </c>
      <c r="B653" s="4" t="s">
        <v>231</v>
      </c>
      <c r="C653" s="5"/>
      <c r="D653" s="6"/>
      <c r="E653" s="168"/>
      <c r="F653" s="290"/>
      <c r="G653" s="168"/>
      <c r="H653" s="275"/>
      <c r="I653" s="6"/>
      <c r="J653" s="170">
        <f>+SUM(J654:J661)</f>
        <v>4365.93</v>
      </c>
      <c r="K653" s="170">
        <f>+SUM(K654:K661)</f>
        <v>0</v>
      </c>
      <c r="L653" s="171">
        <f>+SUM(L654:L661)</f>
        <v>0</v>
      </c>
      <c r="M653" s="170">
        <f>+SUM(M654:M661)</f>
        <v>0</v>
      </c>
      <c r="N653" s="170">
        <f>+SUM(N654:N661)</f>
        <v>4365.93</v>
      </c>
      <c r="O653" s="172">
        <f t="shared" si="129"/>
        <v>0</v>
      </c>
      <c r="P653" s="167">
        <f t="shared" si="130"/>
        <v>0</v>
      </c>
    </row>
    <row r="654" spans="1:16" ht="52.8" x14ac:dyDescent="0.3">
      <c r="A654" s="7" t="s">
        <v>734</v>
      </c>
      <c r="B654" s="8" t="s">
        <v>233</v>
      </c>
      <c r="C654" s="5" t="s">
        <v>75</v>
      </c>
      <c r="D654" s="6">
        <v>1</v>
      </c>
      <c r="E654" s="168">
        <v>0</v>
      </c>
      <c r="F654" s="290"/>
      <c r="G654" s="168">
        <f t="shared" si="135"/>
        <v>0</v>
      </c>
      <c r="H654" s="275">
        <f t="shared" si="136"/>
        <v>1</v>
      </c>
      <c r="I654" s="6">
        <v>1438.74</v>
      </c>
      <c r="J654" s="6">
        <f t="shared" si="137"/>
        <v>1438.74</v>
      </c>
      <c r="K654" s="173">
        <f t="shared" si="131"/>
        <v>0</v>
      </c>
      <c r="L654" s="174">
        <f t="shared" si="132"/>
        <v>0</v>
      </c>
      <c r="M654" s="173">
        <f t="shared" si="133"/>
        <v>0</v>
      </c>
      <c r="N654" s="173">
        <f t="shared" si="134"/>
        <v>1438.74</v>
      </c>
      <c r="O654" s="175">
        <f t="shared" si="129"/>
        <v>0</v>
      </c>
      <c r="P654" s="167">
        <f t="shared" si="130"/>
        <v>0</v>
      </c>
    </row>
    <row r="655" spans="1:16" x14ac:dyDescent="0.3">
      <c r="A655" s="7" t="s">
        <v>735</v>
      </c>
      <c r="B655" s="8" t="s">
        <v>235</v>
      </c>
      <c r="C655" s="5" t="s">
        <v>75</v>
      </c>
      <c r="D655" s="6">
        <v>1</v>
      </c>
      <c r="E655" s="168">
        <v>0</v>
      </c>
      <c r="F655" s="290"/>
      <c r="G655" s="168">
        <f t="shared" si="135"/>
        <v>0</v>
      </c>
      <c r="H655" s="275">
        <f t="shared" si="136"/>
        <v>1</v>
      </c>
      <c r="I655" s="6">
        <v>303.69</v>
      </c>
      <c r="J655" s="6">
        <f t="shared" si="137"/>
        <v>303.69</v>
      </c>
      <c r="K655" s="173">
        <f t="shared" si="131"/>
        <v>0</v>
      </c>
      <c r="L655" s="174">
        <f t="shared" si="132"/>
        <v>0</v>
      </c>
      <c r="M655" s="173">
        <f t="shared" si="133"/>
        <v>0</v>
      </c>
      <c r="N655" s="173">
        <f t="shared" si="134"/>
        <v>303.69</v>
      </c>
      <c r="O655" s="175">
        <f t="shared" si="129"/>
        <v>0</v>
      </c>
      <c r="P655" s="167">
        <f t="shared" si="130"/>
        <v>0</v>
      </c>
    </row>
    <row r="656" spans="1:16" ht="26.4" x14ac:dyDescent="0.3">
      <c r="A656" s="7" t="s">
        <v>736</v>
      </c>
      <c r="B656" s="8" t="s">
        <v>239</v>
      </c>
      <c r="C656" s="5" t="s">
        <v>75</v>
      </c>
      <c r="D656" s="6">
        <v>1</v>
      </c>
      <c r="E656" s="168">
        <v>0</v>
      </c>
      <c r="F656" s="290"/>
      <c r="G656" s="168">
        <f t="shared" si="135"/>
        <v>0</v>
      </c>
      <c r="H656" s="275">
        <f t="shared" si="136"/>
        <v>1</v>
      </c>
      <c r="I656" s="6">
        <v>116.91</v>
      </c>
      <c r="J656" s="6">
        <f t="shared" si="137"/>
        <v>116.91</v>
      </c>
      <c r="K656" s="173">
        <f t="shared" si="131"/>
        <v>0</v>
      </c>
      <c r="L656" s="174">
        <f t="shared" si="132"/>
        <v>0</v>
      </c>
      <c r="M656" s="173">
        <f t="shared" si="133"/>
        <v>0</v>
      </c>
      <c r="N656" s="173">
        <f t="shared" si="134"/>
        <v>116.91</v>
      </c>
      <c r="O656" s="175">
        <f t="shared" si="129"/>
        <v>0</v>
      </c>
      <c r="P656" s="167">
        <f t="shared" si="130"/>
        <v>0</v>
      </c>
    </row>
    <row r="657" spans="1:16" x14ac:dyDescent="0.3">
      <c r="A657" s="7" t="s">
        <v>737</v>
      </c>
      <c r="B657" s="8" t="s">
        <v>237</v>
      </c>
      <c r="C657" s="5" t="s">
        <v>75</v>
      </c>
      <c r="D657" s="6">
        <v>1</v>
      </c>
      <c r="E657" s="168">
        <v>0</v>
      </c>
      <c r="F657" s="290"/>
      <c r="G657" s="168">
        <f t="shared" si="135"/>
        <v>0</v>
      </c>
      <c r="H657" s="275">
        <f t="shared" si="136"/>
        <v>1</v>
      </c>
      <c r="I657" s="6">
        <v>32.94</v>
      </c>
      <c r="J657" s="6">
        <f t="shared" si="137"/>
        <v>32.94</v>
      </c>
      <c r="K657" s="173">
        <f t="shared" si="131"/>
        <v>0</v>
      </c>
      <c r="L657" s="174">
        <f t="shared" si="132"/>
        <v>0</v>
      </c>
      <c r="M657" s="173">
        <f t="shared" si="133"/>
        <v>0</v>
      </c>
      <c r="N657" s="173">
        <f t="shared" si="134"/>
        <v>32.94</v>
      </c>
      <c r="O657" s="175">
        <f t="shared" si="129"/>
        <v>0</v>
      </c>
      <c r="P657" s="167">
        <f t="shared" si="130"/>
        <v>0</v>
      </c>
    </row>
    <row r="658" spans="1:16" x14ac:dyDescent="0.3">
      <c r="A658" s="7" t="s">
        <v>738</v>
      </c>
      <c r="B658" s="8" t="s">
        <v>241</v>
      </c>
      <c r="C658" s="5" t="s">
        <v>75</v>
      </c>
      <c r="D658" s="6">
        <v>1</v>
      </c>
      <c r="E658" s="168">
        <v>0</v>
      </c>
      <c r="F658" s="290"/>
      <c r="G658" s="168">
        <f t="shared" si="135"/>
        <v>0</v>
      </c>
      <c r="H658" s="275">
        <f t="shared" si="136"/>
        <v>1</v>
      </c>
      <c r="I658" s="6">
        <v>49.14</v>
      </c>
      <c r="J658" s="6">
        <f t="shared" si="137"/>
        <v>49.14</v>
      </c>
      <c r="K658" s="173">
        <f t="shared" si="131"/>
        <v>0</v>
      </c>
      <c r="L658" s="174">
        <f t="shared" si="132"/>
        <v>0</v>
      </c>
      <c r="M658" s="173">
        <f t="shared" si="133"/>
        <v>0</v>
      </c>
      <c r="N658" s="173">
        <f t="shared" si="134"/>
        <v>49.14</v>
      </c>
      <c r="O658" s="175">
        <f t="shared" si="129"/>
        <v>0</v>
      </c>
      <c r="P658" s="167">
        <f t="shared" si="130"/>
        <v>0</v>
      </c>
    </row>
    <row r="659" spans="1:16" ht="26.4" x14ac:dyDescent="0.3">
      <c r="A659" s="7" t="s">
        <v>739</v>
      </c>
      <c r="B659" s="8" t="s">
        <v>243</v>
      </c>
      <c r="C659" s="5" t="s">
        <v>75</v>
      </c>
      <c r="D659" s="6">
        <v>1</v>
      </c>
      <c r="E659" s="168">
        <v>0</v>
      </c>
      <c r="F659" s="290"/>
      <c r="G659" s="168">
        <f t="shared" si="135"/>
        <v>0</v>
      </c>
      <c r="H659" s="275">
        <f t="shared" si="136"/>
        <v>1</v>
      </c>
      <c r="I659" s="6">
        <v>7.07</v>
      </c>
      <c r="J659" s="6">
        <f t="shared" si="137"/>
        <v>7.07</v>
      </c>
      <c r="K659" s="173">
        <f t="shared" si="131"/>
        <v>0</v>
      </c>
      <c r="L659" s="174">
        <f t="shared" si="132"/>
        <v>0</v>
      </c>
      <c r="M659" s="173">
        <f t="shared" si="133"/>
        <v>0</v>
      </c>
      <c r="N659" s="173">
        <f t="shared" si="134"/>
        <v>7.07</v>
      </c>
      <c r="O659" s="175">
        <f t="shared" si="129"/>
        <v>0</v>
      </c>
      <c r="P659" s="167">
        <f t="shared" si="130"/>
        <v>0</v>
      </c>
    </row>
    <row r="660" spans="1:16" x14ac:dyDescent="0.3">
      <c r="A660" s="7" t="s">
        <v>740</v>
      </c>
      <c r="B660" s="8" t="s">
        <v>245</v>
      </c>
      <c r="C660" s="5" t="s">
        <v>109</v>
      </c>
      <c r="D660" s="6">
        <v>20</v>
      </c>
      <c r="E660" s="168">
        <v>0</v>
      </c>
      <c r="F660" s="290"/>
      <c r="G660" s="168">
        <f t="shared" si="135"/>
        <v>0</v>
      </c>
      <c r="H660" s="275">
        <f t="shared" si="136"/>
        <v>20</v>
      </c>
      <c r="I660" s="6">
        <v>19.11</v>
      </c>
      <c r="J660" s="6">
        <f t="shared" si="137"/>
        <v>382.2</v>
      </c>
      <c r="K660" s="173">
        <f t="shared" si="131"/>
        <v>0</v>
      </c>
      <c r="L660" s="174">
        <f t="shared" si="132"/>
        <v>0</v>
      </c>
      <c r="M660" s="173">
        <f t="shared" si="133"/>
        <v>0</v>
      </c>
      <c r="N660" s="173">
        <f t="shared" si="134"/>
        <v>382.2</v>
      </c>
      <c r="O660" s="175">
        <f t="shared" si="129"/>
        <v>0</v>
      </c>
      <c r="P660" s="167">
        <f t="shared" si="130"/>
        <v>0</v>
      </c>
    </row>
    <row r="661" spans="1:16" ht="26.4" x14ac:dyDescent="0.3">
      <c r="A661" s="7" t="s">
        <v>741</v>
      </c>
      <c r="B661" s="8" t="s">
        <v>247</v>
      </c>
      <c r="C661" s="5" t="s">
        <v>75</v>
      </c>
      <c r="D661" s="6">
        <v>1</v>
      </c>
      <c r="E661" s="168">
        <v>0</v>
      </c>
      <c r="F661" s="290"/>
      <c r="G661" s="168">
        <f t="shared" si="135"/>
        <v>0</v>
      </c>
      <c r="H661" s="275">
        <f t="shared" si="136"/>
        <v>1</v>
      </c>
      <c r="I661" s="6">
        <v>2035.24</v>
      </c>
      <c r="J661" s="6">
        <f t="shared" si="137"/>
        <v>2035.24</v>
      </c>
      <c r="K661" s="173">
        <f t="shared" si="131"/>
        <v>0</v>
      </c>
      <c r="L661" s="174">
        <f t="shared" si="132"/>
        <v>0</v>
      </c>
      <c r="M661" s="173">
        <f t="shared" si="133"/>
        <v>0</v>
      </c>
      <c r="N661" s="173">
        <f t="shared" si="134"/>
        <v>2035.24</v>
      </c>
      <c r="O661" s="175">
        <f t="shared" si="129"/>
        <v>0</v>
      </c>
      <c r="P661" s="167">
        <f t="shared" si="130"/>
        <v>0</v>
      </c>
    </row>
    <row r="662" spans="1:16" ht="26.4" x14ac:dyDescent="0.3">
      <c r="A662" s="3">
        <v>18</v>
      </c>
      <c r="B662" s="4" t="s">
        <v>742</v>
      </c>
      <c r="C662" s="5"/>
      <c r="D662" s="6"/>
      <c r="E662" s="168"/>
      <c r="F662" s="290"/>
      <c r="G662" s="168"/>
      <c r="H662" s="275"/>
      <c r="I662" s="6"/>
      <c r="J662" s="170">
        <f>+J663+J667+J681+J688+J692</f>
        <v>15539.161000000002</v>
      </c>
      <c r="K662" s="170">
        <f>+K663+K667+K681+K688+K692</f>
        <v>0</v>
      </c>
      <c r="L662" s="171">
        <f>+L663+L667+L681+L688+L692</f>
        <v>0</v>
      </c>
      <c r="M662" s="170">
        <f>+M663+M667+M681+M688+M692</f>
        <v>0</v>
      </c>
      <c r="N662" s="170">
        <f>+N663+N667+N681+N688+N692-0.01</f>
        <v>15539.159999999996</v>
      </c>
      <c r="O662" s="172">
        <f t="shared" si="129"/>
        <v>6.4353539164230256E-8</v>
      </c>
      <c r="P662" s="167">
        <f t="shared" si="130"/>
        <v>-1.000000005660695E-3</v>
      </c>
    </row>
    <row r="663" spans="1:16" x14ac:dyDescent="0.3">
      <c r="A663" s="3" t="s">
        <v>743</v>
      </c>
      <c r="B663" s="4" t="s">
        <v>42</v>
      </c>
      <c r="C663" s="5"/>
      <c r="D663" s="6"/>
      <c r="E663" s="168"/>
      <c r="F663" s="290"/>
      <c r="G663" s="168"/>
      <c r="H663" s="275"/>
      <c r="I663" s="6"/>
      <c r="J663" s="170">
        <f>+SUM(J664:J666)</f>
        <v>126.0655</v>
      </c>
      <c r="K663" s="170">
        <f>+SUM(K664:K666)</f>
        <v>0</v>
      </c>
      <c r="L663" s="171">
        <f>+SUM(L664:L666)</f>
        <v>0</v>
      </c>
      <c r="M663" s="170">
        <f>+SUM(M664:M666)</f>
        <v>0</v>
      </c>
      <c r="N663" s="170">
        <f>+SUM(N664:N666)+0.01</f>
        <v>126.07000000000001</v>
      </c>
      <c r="O663" s="172">
        <f t="shared" si="129"/>
        <v>-3.5695729601048498E-5</v>
      </c>
      <c r="P663" s="167">
        <f t="shared" si="130"/>
        <v>4.500000000007276E-3</v>
      </c>
    </row>
    <row r="664" spans="1:16" x14ac:dyDescent="0.3">
      <c r="A664" s="7" t="s">
        <v>744</v>
      </c>
      <c r="B664" s="8" t="s">
        <v>47</v>
      </c>
      <c r="C664" s="5" t="s">
        <v>24</v>
      </c>
      <c r="D664" s="6">
        <v>7.48</v>
      </c>
      <c r="E664" s="168">
        <v>0</v>
      </c>
      <c r="F664" s="290"/>
      <c r="G664" s="168">
        <f t="shared" si="135"/>
        <v>0</v>
      </c>
      <c r="H664" s="275">
        <f t="shared" si="136"/>
        <v>7.48</v>
      </c>
      <c r="I664" s="6">
        <v>2.67</v>
      </c>
      <c r="J664" s="6">
        <f t="shared" si="137"/>
        <v>19.971600000000002</v>
      </c>
      <c r="K664" s="173">
        <f t="shared" si="131"/>
        <v>0</v>
      </c>
      <c r="L664" s="174">
        <f t="shared" si="132"/>
        <v>0</v>
      </c>
      <c r="M664" s="173">
        <f t="shared" si="133"/>
        <v>0</v>
      </c>
      <c r="N664" s="173">
        <f t="shared" si="134"/>
        <v>19.97</v>
      </c>
      <c r="O664" s="175">
        <f t="shared" si="129"/>
        <v>8.0113761541600326E-5</v>
      </c>
      <c r="P664" s="167">
        <f t="shared" si="130"/>
        <v>-1.6000000000033765E-3</v>
      </c>
    </row>
    <row r="665" spans="1:16" ht="26.4" x14ac:dyDescent="0.3">
      <c r="A665" s="7" t="s">
        <v>745</v>
      </c>
      <c r="B665" s="8" t="s">
        <v>746</v>
      </c>
      <c r="C665" s="5" t="s">
        <v>54</v>
      </c>
      <c r="D665" s="6">
        <v>0.99</v>
      </c>
      <c r="E665" s="168">
        <v>0</v>
      </c>
      <c r="F665" s="290"/>
      <c r="G665" s="168">
        <f t="shared" si="135"/>
        <v>0</v>
      </c>
      <c r="H665" s="275">
        <f t="shared" si="136"/>
        <v>0.99</v>
      </c>
      <c r="I665" s="6">
        <v>22.09</v>
      </c>
      <c r="J665" s="6">
        <f t="shared" si="137"/>
        <v>21.8691</v>
      </c>
      <c r="K665" s="173">
        <f t="shared" si="131"/>
        <v>0</v>
      </c>
      <c r="L665" s="174">
        <f t="shared" si="132"/>
        <v>0</v>
      </c>
      <c r="M665" s="173">
        <f t="shared" si="133"/>
        <v>0</v>
      </c>
      <c r="N665" s="173">
        <f t="shared" si="134"/>
        <v>21.87</v>
      </c>
      <c r="O665" s="175">
        <f t="shared" si="129"/>
        <v>-4.1153956952921789E-5</v>
      </c>
      <c r="P665" s="167">
        <f t="shared" si="130"/>
        <v>9.0000000000145519E-4</v>
      </c>
    </row>
    <row r="666" spans="1:16" ht="26.4" x14ac:dyDescent="0.3">
      <c r="A666" s="7" t="s">
        <v>747</v>
      </c>
      <c r="B666" s="8" t="s">
        <v>49</v>
      </c>
      <c r="C666" s="5" t="s">
        <v>24</v>
      </c>
      <c r="D666" s="6">
        <v>7.48</v>
      </c>
      <c r="E666" s="168">
        <v>0</v>
      </c>
      <c r="F666" s="290"/>
      <c r="G666" s="168">
        <f t="shared" si="135"/>
        <v>0</v>
      </c>
      <c r="H666" s="275">
        <f t="shared" si="136"/>
        <v>7.48</v>
      </c>
      <c r="I666" s="6">
        <v>11.26</v>
      </c>
      <c r="J666" s="6">
        <f t="shared" si="137"/>
        <v>84.224800000000002</v>
      </c>
      <c r="K666" s="173">
        <f t="shared" si="131"/>
        <v>0</v>
      </c>
      <c r="L666" s="174">
        <f t="shared" si="132"/>
        <v>0</v>
      </c>
      <c r="M666" s="173">
        <f t="shared" si="133"/>
        <v>0</v>
      </c>
      <c r="N666" s="173">
        <f t="shared" si="134"/>
        <v>84.22</v>
      </c>
      <c r="O666" s="175">
        <f t="shared" si="129"/>
        <v>5.6990340137397233E-5</v>
      </c>
      <c r="P666" s="167">
        <f t="shared" si="130"/>
        <v>-4.8000000000030241E-3</v>
      </c>
    </row>
    <row r="667" spans="1:16" x14ac:dyDescent="0.3">
      <c r="A667" s="3" t="s">
        <v>748</v>
      </c>
      <c r="B667" s="4" t="s">
        <v>123</v>
      </c>
      <c r="C667" s="5"/>
      <c r="D667" s="6"/>
      <c r="E667" s="168"/>
      <c r="F667" s="290"/>
      <c r="G667" s="168"/>
      <c r="H667" s="275"/>
      <c r="I667" s="6"/>
      <c r="J667" s="170">
        <f>+SUM(J668:J680)</f>
        <v>12911.5543</v>
      </c>
      <c r="K667" s="170">
        <f>+SUM(K668:K680)</f>
        <v>0</v>
      </c>
      <c r="L667" s="171">
        <f>+SUM(L668:L680)</f>
        <v>0</v>
      </c>
      <c r="M667" s="170">
        <f>+SUM(M668:M680)</f>
        <v>0</v>
      </c>
      <c r="N667" s="170">
        <f>+SUM(N668:N680)-0.01</f>
        <v>12911.549999999997</v>
      </c>
      <c r="O667" s="172">
        <f t="shared" si="129"/>
        <v>3.3303503998993733E-7</v>
      </c>
      <c r="P667" s="167">
        <f t="shared" si="130"/>
        <v>-4.3000000023312168E-3</v>
      </c>
    </row>
    <row r="668" spans="1:16" ht="26.4" x14ac:dyDescent="0.3">
      <c r="A668" s="7" t="s">
        <v>749</v>
      </c>
      <c r="B668" s="8" t="s">
        <v>125</v>
      </c>
      <c r="C668" s="5" t="s">
        <v>54</v>
      </c>
      <c r="D668" s="6">
        <v>7.37</v>
      </c>
      <c r="E668" s="168">
        <v>0</v>
      </c>
      <c r="F668" s="290"/>
      <c r="G668" s="168">
        <f t="shared" si="135"/>
        <v>0</v>
      </c>
      <c r="H668" s="275">
        <f t="shared" si="136"/>
        <v>7.37</v>
      </c>
      <c r="I668" s="6">
        <v>75.03</v>
      </c>
      <c r="J668" s="6">
        <f t="shared" si="137"/>
        <v>552.97109999999998</v>
      </c>
      <c r="K668" s="173">
        <f t="shared" si="131"/>
        <v>0</v>
      </c>
      <c r="L668" s="174">
        <f t="shared" si="132"/>
        <v>0</v>
      </c>
      <c r="M668" s="173">
        <f t="shared" si="133"/>
        <v>0</v>
      </c>
      <c r="N668" s="173">
        <f t="shared" si="134"/>
        <v>552.97</v>
      </c>
      <c r="O668" s="175">
        <f t="shared" si="129"/>
        <v>1.9892540494836908E-6</v>
      </c>
      <c r="P668" s="167">
        <f t="shared" si="130"/>
        <v>-1.0999999999512511E-3</v>
      </c>
    </row>
    <row r="669" spans="1:16" x14ac:dyDescent="0.3">
      <c r="A669" s="7" t="s">
        <v>750</v>
      </c>
      <c r="B669" s="8" t="s">
        <v>202</v>
      </c>
      <c r="C669" s="5" t="s">
        <v>54</v>
      </c>
      <c r="D669" s="6">
        <v>9.58</v>
      </c>
      <c r="E669" s="168">
        <v>0</v>
      </c>
      <c r="F669" s="290"/>
      <c r="G669" s="168">
        <f t="shared" si="135"/>
        <v>0</v>
      </c>
      <c r="H669" s="275">
        <f t="shared" si="136"/>
        <v>9.58</v>
      </c>
      <c r="I669" s="6">
        <v>18.78</v>
      </c>
      <c r="J669" s="6">
        <f t="shared" si="137"/>
        <v>179.91240000000002</v>
      </c>
      <c r="K669" s="173">
        <f t="shared" si="131"/>
        <v>0</v>
      </c>
      <c r="L669" s="174">
        <f t="shared" si="132"/>
        <v>0</v>
      </c>
      <c r="M669" s="173">
        <f t="shared" si="133"/>
        <v>0</v>
      </c>
      <c r="N669" s="173">
        <f t="shared" si="134"/>
        <v>179.91</v>
      </c>
      <c r="O669" s="175">
        <f t="shared" si="129"/>
        <v>1.3339825381764037E-5</v>
      </c>
      <c r="P669" s="167">
        <f t="shared" si="130"/>
        <v>-2.4000000000228283E-3</v>
      </c>
    </row>
    <row r="670" spans="1:16" ht="26.4" x14ac:dyDescent="0.3">
      <c r="A670" s="7" t="s">
        <v>751</v>
      </c>
      <c r="B670" s="8" t="s">
        <v>58</v>
      </c>
      <c r="C670" s="5" t="s">
        <v>59</v>
      </c>
      <c r="D670" s="6">
        <v>215.57</v>
      </c>
      <c r="E670" s="168">
        <v>0</v>
      </c>
      <c r="F670" s="290"/>
      <c r="G670" s="168">
        <f t="shared" si="135"/>
        <v>0</v>
      </c>
      <c r="H670" s="275">
        <f t="shared" si="136"/>
        <v>215.57</v>
      </c>
      <c r="I670" s="6">
        <v>1.68</v>
      </c>
      <c r="J670" s="6">
        <f t="shared" si="137"/>
        <v>362.1576</v>
      </c>
      <c r="K670" s="173">
        <f t="shared" si="131"/>
        <v>0</v>
      </c>
      <c r="L670" s="174">
        <f t="shared" si="132"/>
        <v>0</v>
      </c>
      <c r="M670" s="173">
        <f t="shared" si="133"/>
        <v>0</v>
      </c>
      <c r="N670" s="173">
        <f t="shared" si="134"/>
        <v>362.16</v>
      </c>
      <c r="O670" s="175">
        <f t="shared" si="129"/>
        <v>-6.626949151433692E-6</v>
      </c>
      <c r="P670" s="167">
        <f t="shared" si="130"/>
        <v>2.4000000000228283E-3</v>
      </c>
    </row>
    <row r="671" spans="1:16" x14ac:dyDescent="0.3">
      <c r="A671" s="7" t="s">
        <v>752</v>
      </c>
      <c r="B671" s="8" t="s">
        <v>61</v>
      </c>
      <c r="C671" s="5" t="s">
        <v>24</v>
      </c>
      <c r="D671" s="6">
        <v>2.09</v>
      </c>
      <c r="E671" s="168">
        <v>0</v>
      </c>
      <c r="F671" s="290"/>
      <c r="G671" s="168">
        <f t="shared" si="135"/>
        <v>0</v>
      </c>
      <c r="H671" s="275">
        <f t="shared" si="136"/>
        <v>2.09</v>
      </c>
      <c r="I671" s="6">
        <v>28.14</v>
      </c>
      <c r="J671" s="6">
        <f t="shared" si="137"/>
        <v>58.812599999999996</v>
      </c>
      <c r="K671" s="173">
        <f t="shared" si="131"/>
        <v>0</v>
      </c>
      <c r="L671" s="174">
        <f t="shared" si="132"/>
        <v>0</v>
      </c>
      <c r="M671" s="173">
        <f t="shared" si="133"/>
        <v>0</v>
      </c>
      <c r="N671" s="173">
        <f t="shared" si="134"/>
        <v>58.81</v>
      </c>
      <c r="O671" s="175">
        <f t="shared" si="129"/>
        <v>4.420821388606555E-5</v>
      </c>
      <c r="P671" s="167">
        <f t="shared" si="130"/>
        <v>-2.5999999999939405E-3</v>
      </c>
    </row>
    <row r="672" spans="1:16" ht="26.4" x14ac:dyDescent="0.3">
      <c r="A672" s="7" t="s">
        <v>753</v>
      </c>
      <c r="B672" s="8" t="s">
        <v>63</v>
      </c>
      <c r="C672" s="5" t="s">
        <v>24</v>
      </c>
      <c r="D672" s="6">
        <v>2.09</v>
      </c>
      <c r="E672" s="168">
        <v>0</v>
      </c>
      <c r="F672" s="290"/>
      <c r="G672" s="168">
        <f t="shared" si="135"/>
        <v>0</v>
      </c>
      <c r="H672" s="275">
        <f t="shared" si="136"/>
        <v>2.09</v>
      </c>
      <c r="I672" s="6">
        <v>35.090000000000003</v>
      </c>
      <c r="J672" s="6">
        <f t="shared" si="137"/>
        <v>73.338099999999997</v>
      </c>
      <c r="K672" s="173">
        <f t="shared" si="131"/>
        <v>0</v>
      </c>
      <c r="L672" s="174">
        <f t="shared" si="132"/>
        <v>0</v>
      </c>
      <c r="M672" s="173">
        <f t="shared" si="133"/>
        <v>0</v>
      </c>
      <c r="N672" s="173">
        <f t="shared" si="134"/>
        <v>73.34</v>
      </c>
      <c r="O672" s="175">
        <f t="shared" si="129"/>
        <v>-2.5907406927760945E-5</v>
      </c>
      <c r="P672" s="167">
        <f t="shared" si="130"/>
        <v>1.90000000000623E-3</v>
      </c>
    </row>
    <row r="673" spans="1:16" x14ac:dyDescent="0.3">
      <c r="A673" s="7" t="s">
        <v>754</v>
      </c>
      <c r="B673" s="8" t="s">
        <v>67</v>
      </c>
      <c r="C673" s="5" t="s">
        <v>24</v>
      </c>
      <c r="D673" s="6">
        <v>23.19</v>
      </c>
      <c r="E673" s="168">
        <v>0</v>
      </c>
      <c r="F673" s="290"/>
      <c r="G673" s="168">
        <f t="shared" si="135"/>
        <v>0</v>
      </c>
      <c r="H673" s="275">
        <f t="shared" si="136"/>
        <v>23.19</v>
      </c>
      <c r="I673" s="6">
        <v>272.88</v>
      </c>
      <c r="J673" s="6">
        <f t="shared" si="137"/>
        <v>6328.0871999999999</v>
      </c>
      <c r="K673" s="173">
        <f t="shared" si="131"/>
        <v>0</v>
      </c>
      <c r="L673" s="174">
        <f t="shared" si="132"/>
        <v>0</v>
      </c>
      <c r="M673" s="173">
        <f t="shared" si="133"/>
        <v>0</v>
      </c>
      <c r="N673" s="173">
        <f t="shared" si="134"/>
        <v>6328.09</v>
      </c>
      <c r="O673" s="175">
        <f t="shared" si="129"/>
        <v>-4.424717787721022E-7</v>
      </c>
      <c r="P673" s="167">
        <f t="shared" si="130"/>
        <v>2.8000000002066372E-3</v>
      </c>
    </row>
    <row r="674" spans="1:16" ht="26.4" x14ac:dyDescent="0.3">
      <c r="A674" s="7" t="s">
        <v>755</v>
      </c>
      <c r="B674" s="8" t="s">
        <v>77</v>
      </c>
      <c r="C674" s="5" t="s">
        <v>54</v>
      </c>
      <c r="D674" s="6">
        <v>2.11</v>
      </c>
      <c r="E674" s="168">
        <v>0</v>
      </c>
      <c r="F674" s="290"/>
      <c r="G674" s="168">
        <f t="shared" si="135"/>
        <v>0</v>
      </c>
      <c r="H674" s="275">
        <f t="shared" si="136"/>
        <v>2.11</v>
      </c>
      <c r="I674" s="6">
        <v>628.20000000000005</v>
      </c>
      <c r="J674" s="6">
        <f t="shared" si="137"/>
        <v>1325.502</v>
      </c>
      <c r="K674" s="173">
        <f t="shared" si="131"/>
        <v>0</v>
      </c>
      <c r="L674" s="174">
        <f t="shared" si="132"/>
        <v>0</v>
      </c>
      <c r="M674" s="173">
        <f t="shared" si="133"/>
        <v>0</v>
      </c>
      <c r="N674" s="173">
        <f t="shared" si="134"/>
        <v>1325.5</v>
      </c>
      <c r="O674" s="175">
        <f t="shared" si="129"/>
        <v>1.5088623026571213E-6</v>
      </c>
      <c r="P674" s="167">
        <f t="shared" si="130"/>
        <v>-1.9999999999527063E-3</v>
      </c>
    </row>
    <row r="675" spans="1:16" ht="26.4" x14ac:dyDescent="0.3">
      <c r="A675" s="7" t="s">
        <v>756</v>
      </c>
      <c r="B675" s="8" t="s">
        <v>72</v>
      </c>
      <c r="C675" s="5" t="s">
        <v>70</v>
      </c>
      <c r="D675" s="6">
        <v>39.700000000000003</v>
      </c>
      <c r="E675" s="168">
        <v>0</v>
      </c>
      <c r="F675" s="290"/>
      <c r="G675" s="168">
        <f t="shared" si="135"/>
        <v>0</v>
      </c>
      <c r="H675" s="275">
        <f t="shared" si="136"/>
        <v>39.700000000000003</v>
      </c>
      <c r="I675" s="6">
        <v>16.2</v>
      </c>
      <c r="J675" s="6">
        <f t="shared" si="137"/>
        <v>643.14</v>
      </c>
      <c r="K675" s="173">
        <f t="shared" si="131"/>
        <v>0</v>
      </c>
      <c r="L675" s="174">
        <f t="shared" si="132"/>
        <v>0</v>
      </c>
      <c r="M675" s="173">
        <f t="shared" si="133"/>
        <v>0</v>
      </c>
      <c r="N675" s="173">
        <f t="shared" si="134"/>
        <v>643.14</v>
      </c>
      <c r="O675" s="175">
        <f t="shared" si="129"/>
        <v>0</v>
      </c>
      <c r="P675" s="167">
        <f t="shared" si="130"/>
        <v>0</v>
      </c>
    </row>
    <row r="676" spans="1:16" ht="26.4" x14ac:dyDescent="0.3">
      <c r="A676" s="7" t="s">
        <v>757</v>
      </c>
      <c r="B676" s="8" t="s">
        <v>69</v>
      </c>
      <c r="C676" s="5" t="s">
        <v>70</v>
      </c>
      <c r="D676" s="6">
        <v>94.6</v>
      </c>
      <c r="E676" s="168">
        <v>0</v>
      </c>
      <c r="F676" s="290"/>
      <c r="G676" s="168">
        <f t="shared" si="135"/>
        <v>0</v>
      </c>
      <c r="H676" s="275">
        <f t="shared" si="136"/>
        <v>94.6</v>
      </c>
      <c r="I676" s="6">
        <v>17.16</v>
      </c>
      <c r="J676" s="6">
        <f t="shared" si="137"/>
        <v>1623.336</v>
      </c>
      <c r="K676" s="173">
        <f t="shared" si="131"/>
        <v>0</v>
      </c>
      <c r="L676" s="174">
        <f t="shared" si="132"/>
        <v>0</v>
      </c>
      <c r="M676" s="173">
        <f t="shared" si="133"/>
        <v>0</v>
      </c>
      <c r="N676" s="173">
        <f t="shared" si="134"/>
        <v>1623.34</v>
      </c>
      <c r="O676" s="175">
        <f t="shared" si="129"/>
        <v>-2.4640616607118915E-6</v>
      </c>
      <c r="P676" s="167">
        <f t="shared" si="130"/>
        <v>3.9999999999054126E-3</v>
      </c>
    </row>
    <row r="677" spans="1:16" ht="26.4" x14ac:dyDescent="0.3">
      <c r="A677" s="7" t="s">
        <v>758</v>
      </c>
      <c r="B677" s="8" t="s">
        <v>65</v>
      </c>
      <c r="C677" s="5" t="s">
        <v>24</v>
      </c>
      <c r="D677" s="6">
        <v>6.12</v>
      </c>
      <c r="E677" s="168">
        <v>0</v>
      </c>
      <c r="F677" s="290"/>
      <c r="G677" s="168">
        <f t="shared" si="135"/>
        <v>0</v>
      </c>
      <c r="H677" s="275">
        <f t="shared" si="136"/>
        <v>6.12</v>
      </c>
      <c r="I677" s="6">
        <v>116.19</v>
      </c>
      <c r="J677" s="6">
        <f t="shared" si="137"/>
        <v>711.08280000000002</v>
      </c>
      <c r="K677" s="173">
        <f t="shared" si="131"/>
        <v>0</v>
      </c>
      <c r="L677" s="174">
        <f t="shared" si="132"/>
        <v>0</v>
      </c>
      <c r="M677" s="173">
        <f t="shared" si="133"/>
        <v>0</v>
      </c>
      <c r="N677" s="173">
        <f t="shared" si="134"/>
        <v>711.08</v>
      </c>
      <c r="O677" s="175">
        <f t="shared" si="129"/>
        <v>3.9376567679827446E-6</v>
      </c>
      <c r="P677" s="167">
        <f t="shared" si="130"/>
        <v>-2.7999999999792635E-3</v>
      </c>
    </row>
    <row r="678" spans="1:16" ht="26.4" x14ac:dyDescent="0.3">
      <c r="A678" s="7" t="s">
        <v>759</v>
      </c>
      <c r="B678" s="8" t="s">
        <v>83</v>
      </c>
      <c r="C678" s="5" t="s">
        <v>24</v>
      </c>
      <c r="D678" s="6">
        <v>4.8</v>
      </c>
      <c r="E678" s="168">
        <v>0</v>
      </c>
      <c r="F678" s="290"/>
      <c r="G678" s="168">
        <f t="shared" si="135"/>
        <v>0</v>
      </c>
      <c r="H678" s="275">
        <f t="shared" si="136"/>
        <v>4.8</v>
      </c>
      <c r="I678" s="6">
        <v>29.02</v>
      </c>
      <c r="J678" s="6">
        <f t="shared" si="137"/>
        <v>139.29599999999999</v>
      </c>
      <c r="K678" s="173">
        <f t="shared" si="131"/>
        <v>0</v>
      </c>
      <c r="L678" s="174">
        <f t="shared" si="132"/>
        <v>0</v>
      </c>
      <c r="M678" s="173">
        <f t="shared" si="133"/>
        <v>0</v>
      </c>
      <c r="N678" s="173">
        <f t="shared" si="134"/>
        <v>139.30000000000001</v>
      </c>
      <c r="O678" s="175">
        <f t="shared" si="129"/>
        <v>-2.8715828164660451E-5</v>
      </c>
      <c r="P678" s="167">
        <f t="shared" si="130"/>
        <v>4.0000000000190994E-3</v>
      </c>
    </row>
    <row r="679" spans="1:16" ht="26.4" x14ac:dyDescent="0.3">
      <c r="A679" s="7" t="s">
        <v>760</v>
      </c>
      <c r="B679" s="8" t="s">
        <v>79</v>
      </c>
      <c r="C679" s="5" t="s">
        <v>54</v>
      </c>
      <c r="D679" s="6">
        <v>6.05</v>
      </c>
      <c r="E679" s="168">
        <v>0</v>
      </c>
      <c r="F679" s="290"/>
      <c r="G679" s="168">
        <f t="shared" si="135"/>
        <v>0</v>
      </c>
      <c r="H679" s="275">
        <f t="shared" si="136"/>
        <v>6.05</v>
      </c>
      <c r="I679" s="6">
        <v>25.65</v>
      </c>
      <c r="J679" s="6">
        <f t="shared" si="137"/>
        <v>155.18249999999998</v>
      </c>
      <c r="K679" s="173">
        <f t="shared" si="131"/>
        <v>0</v>
      </c>
      <c r="L679" s="174">
        <f t="shared" si="132"/>
        <v>0</v>
      </c>
      <c r="M679" s="173">
        <f t="shared" si="133"/>
        <v>0</v>
      </c>
      <c r="N679" s="173">
        <f t="shared" si="134"/>
        <v>155.18</v>
      </c>
      <c r="O679" s="175">
        <f t="shared" si="129"/>
        <v>1.6110063956742415E-5</v>
      </c>
      <c r="P679" s="167">
        <f t="shared" si="130"/>
        <v>-2.4999999999693046E-3</v>
      </c>
    </row>
    <row r="680" spans="1:16" ht="26.4" x14ac:dyDescent="0.3">
      <c r="A680" s="7" t="s">
        <v>761</v>
      </c>
      <c r="B680" s="8" t="s">
        <v>81</v>
      </c>
      <c r="C680" s="5" t="s">
        <v>24</v>
      </c>
      <c r="D680" s="6">
        <v>4.8</v>
      </c>
      <c r="E680" s="168">
        <v>0</v>
      </c>
      <c r="F680" s="290"/>
      <c r="G680" s="168">
        <f t="shared" si="135"/>
        <v>0</v>
      </c>
      <c r="H680" s="275">
        <f t="shared" si="136"/>
        <v>4.8</v>
      </c>
      <c r="I680" s="6">
        <v>158.07</v>
      </c>
      <c r="J680" s="6">
        <f t="shared" si="137"/>
        <v>758.73599999999999</v>
      </c>
      <c r="K680" s="173">
        <f t="shared" si="131"/>
        <v>0</v>
      </c>
      <c r="L680" s="174">
        <f t="shared" si="132"/>
        <v>0</v>
      </c>
      <c r="M680" s="173">
        <f t="shared" si="133"/>
        <v>0</v>
      </c>
      <c r="N680" s="173">
        <f t="shared" si="134"/>
        <v>758.74</v>
      </c>
      <c r="O680" s="175">
        <f t="shared" si="129"/>
        <v>-5.271925940020239E-6</v>
      </c>
      <c r="P680" s="167">
        <f t="shared" si="130"/>
        <v>4.0000000000190994E-3</v>
      </c>
    </row>
    <row r="681" spans="1:16" x14ac:dyDescent="0.3">
      <c r="A681" s="3" t="s">
        <v>762</v>
      </c>
      <c r="B681" s="4" t="s">
        <v>85</v>
      </c>
      <c r="C681" s="5"/>
      <c r="D681" s="6"/>
      <c r="E681" s="168"/>
      <c r="F681" s="290"/>
      <c r="G681" s="168"/>
      <c r="H681" s="275"/>
      <c r="I681" s="6"/>
      <c r="J681" s="170">
        <f>+SUM(J682:J687)</f>
        <v>1430.5156000000002</v>
      </c>
      <c r="K681" s="170">
        <f>+SUM(K682:K687)</f>
        <v>0</v>
      </c>
      <c r="L681" s="171">
        <f>+SUM(L682:L687)</f>
        <v>0</v>
      </c>
      <c r="M681" s="170">
        <f>+SUM(M682:M687)</f>
        <v>0</v>
      </c>
      <c r="N681" s="170">
        <f>+SUM(N682:N687)+0.01</f>
        <v>1430.52</v>
      </c>
      <c r="O681" s="172">
        <f t="shared" si="129"/>
        <v>-3.0758140630027242E-6</v>
      </c>
      <c r="P681" s="167">
        <f t="shared" si="130"/>
        <v>4.3999999998050043E-3</v>
      </c>
    </row>
    <row r="682" spans="1:16" x14ac:dyDescent="0.3">
      <c r="A682" s="7" t="s">
        <v>763</v>
      </c>
      <c r="B682" s="8" t="s">
        <v>89</v>
      </c>
      <c r="C682" s="5" t="s">
        <v>24</v>
      </c>
      <c r="D682" s="6">
        <v>7.48</v>
      </c>
      <c r="E682" s="168">
        <v>0</v>
      </c>
      <c r="F682" s="290"/>
      <c r="G682" s="168">
        <f t="shared" si="135"/>
        <v>0</v>
      </c>
      <c r="H682" s="275">
        <f t="shared" si="136"/>
        <v>7.48</v>
      </c>
      <c r="I682" s="6">
        <v>3.75</v>
      </c>
      <c r="J682" s="6">
        <f t="shared" si="137"/>
        <v>28.05</v>
      </c>
      <c r="K682" s="173">
        <f t="shared" si="131"/>
        <v>0</v>
      </c>
      <c r="L682" s="174">
        <f t="shared" si="132"/>
        <v>0</v>
      </c>
      <c r="M682" s="173">
        <f t="shared" si="133"/>
        <v>0</v>
      </c>
      <c r="N682" s="173">
        <f t="shared" si="134"/>
        <v>28.05</v>
      </c>
      <c r="O682" s="175">
        <f t="shared" si="129"/>
        <v>0</v>
      </c>
      <c r="P682" s="167">
        <f t="shared" si="130"/>
        <v>0</v>
      </c>
    </row>
    <row r="683" spans="1:16" x14ac:dyDescent="0.3">
      <c r="A683" s="7" t="s">
        <v>764</v>
      </c>
      <c r="B683" s="8" t="s">
        <v>87</v>
      </c>
      <c r="C683" s="5" t="s">
        <v>24</v>
      </c>
      <c r="D683" s="6">
        <v>7.48</v>
      </c>
      <c r="E683" s="168">
        <v>0</v>
      </c>
      <c r="F683" s="290"/>
      <c r="G683" s="168">
        <f t="shared" si="135"/>
        <v>0</v>
      </c>
      <c r="H683" s="275">
        <f t="shared" si="136"/>
        <v>7.48</v>
      </c>
      <c r="I683" s="6">
        <v>5.61</v>
      </c>
      <c r="J683" s="6">
        <f t="shared" si="137"/>
        <v>41.962800000000001</v>
      </c>
      <c r="K683" s="173">
        <f t="shared" si="131"/>
        <v>0</v>
      </c>
      <c r="L683" s="174">
        <f t="shared" si="132"/>
        <v>0</v>
      </c>
      <c r="M683" s="173">
        <f t="shared" si="133"/>
        <v>0</v>
      </c>
      <c r="N683" s="173">
        <f t="shared" si="134"/>
        <v>41.96</v>
      </c>
      <c r="O683" s="175">
        <f t="shared" si="129"/>
        <v>6.6725766631359207E-5</v>
      </c>
      <c r="P683" s="167">
        <f t="shared" si="130"/>
        <v>-2.8000000000005798E-3</v>
      </c>
    </row>
    <row r="684" spans="1:16" ht="26.4" x14ac:dyDescent="0.3">
      <c r="A684" s="7" t="s">
        <v>765</v>
      </c>
      <c r="B684" s="8" t="s">
        <v>91</v>
      </c>
      <c r="C684" s="5" t="s">
        <v>24</v>
      </c>
      <c r="D684" s="6">
        <v>7.48</v>
      </c>
      <c r="E684" s="168">
        <v>0</v>
      </c>
      <c r="F684" s="290"/>
      <c r="G684" s="168">
        <f t="shared" si="135"/>
        <v>0</v>
      </c>
      <c r="H684" s="275">
        <f t="shared" si="136"/>
        <v>7.48</v>
      </c>
      <c r="I684" s="6">
        <v>85.26</v>
      </c>
      <c r="J684" s="6">
        <f t="shared" si="137"/>
        <v>637.74480000000005</v>
      </c>
      <c r="K684" s="173">
        <f t="shared" si="131"/>
        <v>0</v>
      </c>
      <c r="L684" s="174">
        <f t="shared" si="132"/>
        <v>0</v>
      </c>
      <c r="M684" s="173">
        <f t="shared" si="133"/>
        <v>0</v>
      </c>
      <c r="N684" s="173">
        <f t="shared" si="134"/>
        <v>637.74</v>
      </c>
      <c r="O684" s="175">
        <f t="shared" si="129"/>
        <v>7.5265215805364605E-6</v>
      </c>
      <c r="P684" s="167">
        <f t="shared" si="130"/>
        <v>-4.8000000000456566E-3</v>
      </c>
    </row>
    <row r="685" spans="1:16" ht="39.6" x14ac:dyDescent="0.3">
      <c r="A685" s="7" t="s">
        <v>766</v>
      </c>
      <c r="B685" s="8" t="s">
        <v>186</v>
      </c>
      <c r="C685" s="5" t="s">
        <v>24</v>
      </c>
      <c r="D685" s="6">
        <v>1.28</v>
      </c>
      <c r="E685" s="168">
        <v>0</v>
      </c>
      <c r="F685" s="290"/>
      <c r="G685" s="168">
        <f t="shared" si="135"/>
        <v>0</v>
      </c>
      <c r="H685" s="275">
        <f t="shared" si="136"/>
        <v>1.28</v>
      </c>
      <c r="I685" s="6">
        <v>130.58000000000001</v>
      </c>
      <c r="J685" s="6">
        <f t="shared" si="137"/>
        <v>167.14240000000001</v>
      </c>
      <c r="K685" s="173">
        <f t="shared" si="131"/>
        <v>0</v>
      </c>
      <c r="L685" s="174">
        <f t="shared" si="132"/>
        <v>0</v>
      </c>
      <c r="M685" s="173">
        <f t="shared" si="133"/>
        <v>0</v>
      </c>
      <c r="N685" s="173">
        <f t="shared" si="134"/>
        <v>167.14</v>
      </c>
      <c r="O685" s="175">
        <f t="shared" si="129"/>
        <v>1.4359013631670692E-5</v>
      </c>
      <c r="P685" s="167">
        <f t="shared" si="130"/>
        <v>-2.4000000000228283E-3</v>
      </c>
    </row>
    <row r="686" spans="1:16" ht="26.4" x14ac:dyDescent="0.3">
      <c r="A686" s="7" t="s">
        <v>767</v>
      </c>
      <c r="B686" s="8" t="s">
        <v>83</v>
      </c>
      <c r="C686" s="5" t="s">
        <v>24</v>
      </c>
      <c r="D686" s="6">
        <v>1.28</v>
      </c>
      <c r="E686" s="168">
        <v>0</v>
      </c>
      <c r="F686" s="290"/>
      <c r="G686" s="168">
        <f t="shared" si="135"/>
        <v>0</v>
      </c>
      <c r="H686" s="275">
        <f t="shared" si="136"/>
        <v>1.28</v>
      </c>
      <c r="I686" s="6">
        <v>29.02</v>
      </c>
      <c r="J686" s="6">
        <f t="shared" si="137"/>
        <v>37.145600000000002</v>
      </c>
      <c r="K686" s="173">
        <f t="shared" si="131"/>
        <v>0</v>
      </c>
      <c r="L686" s="174">
        <f t="shared" si="132"/>
        <v>0</v>
      </c>
      <c r="M686" s="173">
        <f t="shared" si="133"/>
        <v>0</v>
      </c>
      <c r="N686" s="173">
        <f t="shared" si="134"/>
        <v>37.15</v>
      </c>
      <c r="O686" s="175">
        <f t="shared" si="129"/>
        <v>-1.1845279117839169E-4</v>
      </c>
      <c r="P686" s="167">
        <f t="shared" si="130"/>
        <v>4.3999999999968509E-3</v>
      </c>
    </row>
    <row r="687" spans="1:16" ht="39.6" x14ac:dyDescent="0.3">
      <c r="A687" s="7" t="s">
        <v>768</v>
      </c>
      <c r="B687" s="8" t="s">
        <v>146</v>
      </c>
      <c r="C687" s="5" t="s">
        <v>75</v>
      </c>
      <c r="D687" s="6">
        <v>1</v>
      </c>
      <c r="E687" s="168">
        <v>0</v>
      </c>
      <c r="F687" s="290"/>
      <c r="G687" s="168">
        <f t="shared" si="135"/>
        <v>0</v>
      </c>
      <c r="H687" s="275">
        <f t="shared" si="136"/>
        <v>1</v>
      </c>
      <c r="I687" s="6">
        <v>518.47</v>
      </c>
      <c r="J687" s="6">
        <f t="shared" si="137"/>
        <v>518.47</v>
      </c>
      <c r="K687" s="173">
        <f t="shared" si="131"/>
        <v>0</v>
      </c>
      <c r="L687" s="174">
        <f t="shared" si="132"/>
        <v>0</v>
      </c>
      <c r="M687" s="173">
        <f t="shared" si="133"/>
        <v>0</v>
      </c>
      <c r="N687" s="173">
        <f t="shared" si="134"/>
        <v>518.47</v>
      </c>
      <c r="O687" s="175">
        <f t="shared" si="129"/>
        <v>0</v>
      </c>
      <c r="P687" s="167">
        <f t="shared" si="130"/>
        <v>0</v>
      </c>
    </row>
    <row r="688" spans="1:16" x14ac:dyDescent="0.3">
      <c r="A688" s="3" t="s">
        <v>769</v>
      </c>
      <c r="B688" s="4" t="s">
        <v>96</v>
      </c>
      <c r="C688" s="5"/>
      <c r="D688" s="6"/>
      <c r="E688" s="168"/>
      <c r="F688" s="290"/>
      <c r="G688" s="168"/>
      <c r="H688" s="275"/>
      <c r="I688" s="6"/>
      <c r="J688" s="170">
        <f>+SUM(J689:J691)</f>
        <v>578.62799999999993</v>
      </c>
      <c r="K688" s="170">
        <f>+SUM(K689:K691)</f>
        <v>0</v>
      </c>
      <c r="L688" s="171">
        <f>+SUM(L689:L691)</f>
        <v>0</v>
      </c>
      <c r="M688" s="170">
        <f>+SUM(M689:M691)</f>
        <v>0</v>
      </c>
      <c r="N688" s="170">
        <f>+SUM(N689:N691)</f>
        <v>578.63</v>
      </c>
      <c r="O688" s="172">
        <f t="shared" si="129"/>
        <v>-3.4564521593782871E-6</v>
      </c>
      <c r="P688" s="167">
        <f t="shared" si="130"/>
        <v>2.0000000000663931E-3</v>
      </c>
    </row>
    <row r="689" spans="1:16" ht="26.4" x14ac:dyDescent="0.3">
      <c r="A689" s="7" t="s">
        <v>770</v>
      </c>
      <c r="B689" s="8" t="s">
        <v>98</v>
      </c>
      <c r="C689" s="5" t="s">
        <v>24</v>
      </c>
      <c r="D689" s="6">
        <v>1.4</v>
      </c>
      <c r="E689" s="168">
        <v>0</v>
      </c>
      <c r="F689" s="290"/>
      <c r="G689" s="168">
        <f t="shared" si="135"/>
        <v>0</v>
      </c>
      <c r="H689" s="275">
        <f t="shared" si="136"/>
        <v>1.4</v>
      </c>
      <c r="I689" s="6">
        <v>19.02</v>
      </c>
      <c r="J689" s="6">
        <f t="shared" si="137"/>
        <v>26.627999999999997</v>
      </c>
      <c r="K689" s="173">
        <f t="shared" si="131"/>
        <v>0</v>
      </c>
      <c r="L689" s="174">
        <f t="shared" si="132"/>
        <v>0</v>
      </c>
      <c r="M689" s="173">
        <f t="shared" si="133"/>
        <v>0</v>
      </c>
      <c r="N689" s="173">
        <f t="shared" si="134"/>
        <v>26.63</v>
      </c>
      <c r="O689" s="175">
        <f t="shared" si="129"/>
        <v>-7.5108907916510148E-5</v>
      </c>
      <c r="P689" s="167">
        <f t="shared" si="130"/>
        <v>2.0000000000024443E-3</v>
      </c>
    </row>
    <row r="690" spans="1:16" x14ac:dyDescent="0.3">
      <c r="A690" s="7" t="s">
        <v>771</v>
      </c>
      <c r="B690" s="8" t="s">
        <v>102</v>
      </c>
      <c r="C690" s="5" t="s">
        <v>45</v>
      </c>
      <c r="D690" s="6">
        <v>16</v>
      </c>
      <c r="E690" s="168">
        <v>0</v>
      </c>
      <c r="F690" s="290"/>
      <c r="G690" s="168">
        <f t="shared" si="135"/>
        <v>0</v>
      </c>
      <c r="H690" s="275">
        <f t="shared" si="136"/>
        <v>16</v>
      </c>
      <c r="I690" s="6">
        <v>14.39</v>
      </c>
      <c r="J690" s="6">
        <f t="shared" si="137"/>
        <v>230.24</v>
      </c>
      <c r="K690" s="173">
        <f t="shared" si="131"/>
        <v>0</v>
      </c>
      <c r="L690" s="174">
        <f t="shared" si="132"/>
        <v>0</v>
      </c>
      <c r="M690" s="173">
        <f t="shared" si="133"/>
        <v>0</v>
      </c>
      <c r="N690" s="173">
        <f t="shared" si="134"/>
        <v>230.24</v>
      </c>
      <c r="O690" s="175">
        <f t="shared" si="129"/>
        <v>0</v>
      </c>
      <c r="P690" s="167">
        <f t="shared" si="130"/>
        <v>0</v>
      </c>
    </row>
    <row r="691" spans="1:16" ht="39.6" x14ac:dyDescent="0.3">
      <c r="A691" s="7" t="s">
        <v>772</v>
      </c>
      <c r="B691" s="8" t="s">
        <v>104</v>
      </c>
      <c r="C691" s="5" t="s">
        <v>24</v>
      </c>
      <c r="D691" s="6">
        <v>16</v>
      </c>
      <c r="E691" s="168">
        <v>0</v>
      </c>
      <c r="F691" s="290"/>
      <c r="G691" s="168">
        <f t="shared" si="135"/>
        <v>0</v>
      </c>
      <c r="H691" s="275">
        <f t="shared" si="136"/>
        <v>16</v>
      </c>
      <c r="I691" s="6">
        <v>20.11</v>
      </c>
      <c r="J691" s="6">
        <f t="shared" si="137"/>
        <v>321.76</v>
      </c>
      <c r="K691" s="173">
        <f t="shared" si="131"/>
        <v>0</v>
      </c>
      <c r="L691" s="174">
        <f t="shared" si="132"/>
        <v>0</v>
      </c>
      <c r="M691" s="173">
        <f t="shared" si="133"/>
        <v>0</v>
      </c>
      <c r="N691" s="173">
        <f t="shared" si="134"/>
        <v>321.76</v>
      </c>
      <c r="O691" s="175">
        <f t="shared" si="129"/>
        <v>0</v>
      </c>
      <c r="P691" s="167">
        <f t="shared" si="130"/>
        <v>0</v>
      </c>
    </row>
    <row r="692" spans="1:16" x14ac:dyDescent="0.3">
      <c r="A692" s="3" t="s">
        <v>773</v>
      </c>
      <c r="B692" s="4" t="s">
        <v>774</v>
      </c>
      <c r="C692" s="5"/>
      <c r="D692" s="6"/>
      <c r="E692" s="168"/>
      <c r="F692" s="290"/>
      <c r="G692" s="168"/>
      <c r="H692" s="275"/>
      <c r="I692" s="6"/>
      <c r="J692" s="170">
        <f>+SUM(J693:J695)</f>
        <v>492.39760000000001</v>
      </c>
      <c r="K692" s="170">
        <f>+SUM(K693:K695)</f>
        <v>0</v>
      </c>
      <c r="L692" s="171">
        <f>+SUM(L693:L695)</f>
        <v>0</v>
      </c>
      <c r="M692" s="170">
        <f>+SUM(M693:M695)</f>
        <v>0</v>
      </c>
      <c r="N692" s="170">
        <f>+SUM(N693:N695)+0.01</f>
        <v>492.40000000000003</v>
      </c>
      <c r="O692" s="172">
        <f t="shared" si="129"/>
        <v>-4.8741098657156812E-6</v>
      </c>
      <c r="P692" s="167">
        <f t="shared" si="130"/>
        <v>2.4000000000228283E-3</v>
      </c>
    </row>
    <row r="693" spans="1:16" x14ac:dyDescent="0.3">
      <c r="A693" s="7" t="s">
        <v>775</v>
      </c>
      <c r="B693" s="8" t="s">
        <v>117</v>
      </c>
      <c r="C693" s="5" t="s">
        <v>24</v>
      </c>
      <c r="D693" s="6">
        <v>0.34</v>
      </c>
      <c r="E693" s="168">
        <v>0</v>
      </c>
      <c r="F693" s="290"/>
      <c r="G693" s="168">
        <f t="shared" si="135"/>
        <v>0</v>
      </c>
      <c r="H693" s="275">
        <f t="shared" si="136"/>
        <v>0.34</v>
      </c>
      <c r="I693" s="6">
        <v>1081.54</v>
      </c>
      <c r="J693" s="6">
        <f t="shared" si="137"/>
        <v>367.72360000000003</v>
      </c>
      <c r="K693" s="173">
        <f t="shared" si="131"/>
        <v>0</v>
      </c>
      <c r="L693" s="174">
        <f t="shared" si="132"/>
        <v>0</v>
      </c>
      <c r="M693" s="173">
        <f t="shared" si="133"/>
        <v>0</v>
      </c>
      <c r="N693" s="173">
        <f t="shared" si="134"/>
        <v>367.72</v>
      </c>
      <c r="O693" s="175">
        <f t="shared" si="129"/>
        <v>9.7899618083374662E-6</v>
      </c>
      <c r="P693" s="167">
        <f t="shared" si="130"/>
        <v>-3.6000000000058208E-3</v>
      </c>
    </row>
    <row r="694" spans="1:16" x14ac:dyDescent="0.3">
      <c r="A694" s="7" t="s">
        <v>776</v>
      </c>
      <c r="B694" s="8" t="s">
        <v>115</v>
      </c>
      <c r="C694" s="5" t="s">
        <v>24</v>
      </c>
      <c r="D694" s="6">
        <v>0.25</v>
      </c>
      <c r="E694" s="168">
        <v>0</v>
      </c>
      <c r="F694" s="290"/>
      <c r="G694" s="168">
        <f t="shared" si="135"/>
        <v>0</v>
      </c>
      <c r="H694" s="275">
        <f t="shared" si="136"/>
        <v>0.25</v>
      </c>
      <c r="I694" s="6">
        <v>168</v>
      </c>
      <c r="J694" s="6">
        <f t="shared" si="137"/>
        <v>42</v>
      </c>
      <c r="K694" s="173">
        <f t="shared" si="131"/>
        <v>0</v>
      </c>
      <c r="L694" s="174">
        <f t="shared" si="132"/>
        <v>0</v>
      </c>
      <c r="M694" s="173">
        <f t="shared" si="133"/>
        <v>0</v>
      </c>
      <c r="N694" s="173">
        <f t="shared" si="134"/>
        <v>42</v>
      </c>
      <c r="O694" s="175">
        <f t="shared" si="129"/>
        <v>0</v>
      </c>
      <c r="P694" s="167">
        <f t="shared" si="130"/>
        <v>0</v>
      </c>
    </row>
    <row r="695" spans="1:16" x14ac:dyDescent="0.3">
      <c r="A695" s="7" t="s">
        <v>777</v>
      </c>
      <c r="B695" s="8" t="s">
        <v>108</v>
      </c>
      <c r="C695" s="5" t="s">
        <v>109</v>
      </c>
      <c r="D695" s="6">
        <v>2.7</v>
      </c>
      <c r="E695" s="168">
        <v>0</v>
      </c>
      <c r="F695" s="290"/>
      <c r="G695" s="168">
        <f t="shared" si="135"/>
        <v>0</v>
      </c>
      <c r="H695" s="275">
        <f t="shared" si="136"/>
        <v>2.7</v>
      </c>
      <c r="I695" s="6">
        <v>30.62</v>
      </c>
      <c r="J695" s="6">
        <f t="shared" si="137"/>
        <v>82.674000000000007</v>
      </c>
      <c r="K695" s="173">
        <f t="shared" si="131"/>
        <v>0</v>
      </c>
      <c r="L695" s="174">
        <f t="shared" si="132"/>
        <v>0</v>
      </c>
      <c r="M695" s="173">
        <f t="shared" si="133"/>
        <v>0</v>
      </c>
      <c r="N695" s="173">
        <f t="shared" si="134"/>
        <v>82.67</v>
      </c>
      <c r="O695" s="175">
        <f t="shared" si="129"/>
        <v>4.8382804751279096E-5</v>
      </c>
      <c r="P695" s="167">
        <f t="shared" si="130"/>
        <v>-4.0000000000048885E-3</v>
      </c>
    </row>
    <row r="696" spans="1:16" x14ac:dyDescent="0.3">
      <c r="A696" s="3">
        <v>19</v>
      </c>
      <c r="B696" s="4" t="s">
        <v>778</v>
      </c>
      <c r="C696" s="5"/>
      <c r="D696" s="6"/>
      <c r="E696" s="168"/>
      <c r="F696" s="290"/>
      <c r="G696" s="168"/>
      <c r="H696" s="275"/>
      <c r="I696" s="6"/>
      <c r="J696" s="170">
        <f>+J697+J701+J717+J724+J728</f>
        <v>21531.545600000005</v>
      </c>
      <c r="K696" s="170">
        <f>+K697+K701+K717+K724+K728</f>
        <v>0</v>
      </c>
      <c r="L696" s="171">
        <f>+L697+L701+L717+L724+L728</f>
        <v>0</v>
      </c>
      <c r="M696" s="170">
        <f>+M697+M701+M717+M724+M728</f>
        <v>0</v>
      </c>
      <c r="N696" s="170">
        <f>+N697+N701+N717+N724+N728</f>
        <v>21531.55</v>
      </c>
      <c r="O696" s="172">
        <f t="shared" si="129"/>
        <v>-2.0435133074592216E-7</v>
      </c>
      <c r="P696" s="167">
        <f t="shared" si="130"/>
        <v>4.3999999943480361E-3</v>
      </c>
    </row>
    <row r="697" spans="1:16" x14ac:dyDescent="0.3">
      <c r="A697" s="3" t="s">
        <v>779</v>
      </c>
      <c r="B697" s="4" t="s">
        <v>42</v>
      </c>
      <c r="C697" s="5"/>
      <c r="D697" s="6"/>
      <c r="E697" s="168"/>
      <c r="F697" s="290"/>
      <c r="G697" s="168"/>
      <c r="H697" s="275"/>
      <c r="I697" s="6"/>
      <c r="J697" s="170">
        <f>+SUM(J698:J700)</f>
        <v>255.10970000000003</v>
      </c>
      <c r="K697" s="170">
        <f>+SUM(K698:K700)</f>
        <v>0</v>
      </c>
      <c r="L697" s="171">
        <f>+SUM(L698:L700)</f>
        <v>0</v>
      </c>
      <c r="M697" s="170">
        <f>+SUM(M698:M700)</f>
        <v>0</v>
      </c>
      <c r="N697" s="170">
        <f>+SUM(N698:N700)</f>
        <v>255.10999999999999</v>
      </c>
      <c r="O697" s="172">
        <f t="shared" si="129"/>
        <v>-1.1759646927345102E-6</v>
      </c>
      <c r="P697" s="167">
        <f t="shared" si="130"/>
        <v>2.9999999995311555E-4</v>
      </c>
    </row>
    <row r="698" spans="1:16" x14ac:dyDescent="0.3">
      <c r="A698" s="7" t="s">
        <v>780</v>
      </c>
      <c r="B698" s="8" t="s">
        <v>47</v>
      </c>
      <c r="C698" s="5" t="s">
        <v>24</v>
      </c>
      <c r="D698" s="6">
        <v>8.09</v>
      </c>
      <c r="E698" s="168">
        <v>0</v>
      </c>
      <c r="F698" s="290"/>
      <c r="G698" s="168">
        <f t="shared" si="135"/>
        <v>0</v>
      </c>
      <c r="H698" s="275">
        <f t="shared" si="136"/>
        <v>8.09</v>
      </c>
      <c r="I698" s="6">
        <v>2.67</v>
      </c>
      <c r="J698" s="6">
        <f t="shared" si="137"/>
        <v>21.600300000000001</v>
      </c>
      <c r="K698" s="173">
        <f t="shared" si="131"/>
        <v>0</v>
      </c>
      <c r="L698" s="174">
        <f t="shared" si="132"/>
        <v>0</v>
      </c>
      <c r="M698" s="173">
        <f t="shared" si="133"/>
        <v>0</v>
      </c>
      <c r="N698" s="173">
        <f t="shared" si="134"/>
        <v>21.6</v>
      </c>
      <c r="O698" s="175">
        <f t="shared" si="129"/>
        <v>1.3888695990282862E-5</v>
      </c>
      <c r="P698" s="167">
        <f t="shared" si="130"/>
        <v>-2.9999999999930083E-4</v>
      </c>
    </row>
    <row r="699" spans="1:16" ht="26.4" x14ac:dyDescent="0.3">
      <c r="A699" s="7" t="s">
        <v>781</v>
      </c>
      <c r="B699" s="8" t="s">
        <v>782</v>
      </c>
      <c r="C699" s="5" t="s">
        <v>54</v>
      </c>
      <c r="D699" s="6">
        <v>0.9</v>
      </c>
      <c r="E699" s="168">
        <v>0</v>
      </c>
      <c r="F699" s="290"/>
      <c r="G699" s="168">
        <f t="shared" si="135"/>
        <v>0</v>
      </c>
      <c r="H699" s="275">
        <f t="shared" si="136"/>
        <v>0.9</v>
      </c>
      <c r="I699" s="6">
        <v>158.24</v>
      </c>
      <c r="J699" s="6">
        <f t="shared" si="137"/>
        <v>142.41600000000003</v>
      </c>
      <c r="K699" s="173">
        <f t="shared" si="131"/>
        <v>0</v>
      </c>
      <c r="L699" s="174">
        <f t="shared" si="132"/>
        <v>0</v>
      </c>
      <c r="M699" s="173">
        <f t="shared" si="133"/>
        <v>0</v>
      </c>
      <c r="N699" s="173">
        <f t="shared" si="134"/>
        <v>142.41999999999999</v>
      </c>
      <c r="O699" s="175">
        <f t="shared" si="129"/>
        <v>-2.8086731827636768E-5</v>
      </c>
      <c r="P699" s="167">
        <f t="shared" si="130"/>
        <v>3.999999999962256E-3</v>
      </c>
    </row>
    <row r="700" spans="1:16" ht="26.4" x14ac:dyDescent="0.3">
      <c r="A700" s="7" t="s">
        <v>783</v>
      </c>
      <c r="B700" s="8" t="s">
        <v>49</v>
      </c>
      <c r="C700" s="5" t="s">
        <v>24</v>
      </c>
      <c r="D700" s="6">
        <v>8.09</v>
      </c>
      <c r="E700" s="168">
        <v>0</v>
      </c>
      <c r="F700" s="290"/>
      <c r="G700" s="168">
        <f t="shared" si="135"/>
        <v>0</v>
      </c>
      <c r="H700" s="275">
        <f t="shared" si="136"/>
        <v>8.09</v>
      </c>
      <c r="I700" s="6">
        <v>11.26</v>
      </c>
      <c r="J700" s="6">
        <f t="shared" si="137"/>
        <v>91.093400000000003</v>
      </c>
      <c r="K700" s="173">
        <f t="shared" si="131"/>
        <v>0</v>
      </c>
      <c r="L700" s="174">
        <f t="shared" si="132"/>
        <v>0</v>
      </c>
      <c r="M700" s="173">
        <f t="shared" si="133"/>
        <v>0</v>
      </c>
      <c r="N700" s="173">
        <f t="shared" si="134"/>
        <v>91.09</v>
      </c>
      <c r="O700" s="175">
        <f t="shared" si="129"/>
        <v>3.7324328656107575E-5</v>
      </c>
      <c r="P700" s="167">
        <f t="shared" si="130"/>
        <v>-3.3999999999991815E-3</v>
      </c>
    </row>
    <row r="701" spans="1:16" x14ac:dyDescent="0.3">
      <c r="A701" s="3" t="s">
        <v>784</v>
      </c>
      <c r="B701" s="4" t="s">
        <v>123</v>
      </c>
      <c r="C701" s="5"/>
      <c r="D701" s="6"/>
      <c r="E701" s="168"/>
      <c r="F701" s="290"/>
      <c r="G701" s="168"/>
      <c r="H701" s="275"/>
      <c r="I701" s="6"/>
      <c r="J701" s="170">
        <f>+SUM(J702:J716)</f>
        <v>13386.772900000002</v>
      </c>
      <c r="K701" s="170">
        <f>+SUM(K702:K716)</f>
        <v>0</v>
      </c>
      <c r="L701" s="171">
        <f>+SUM(L702:L716)</f>
        <v>0</v>
      </c>
      <c r="M701" s="170">
        <f>+SUM(M702:M716)</f>
        <v>0</v>
      </c>
      <c r="N701" s="170">
        <f>+SUM(N702:N716)-0.02</f>
        <v>13386.769999999999</v>
      </c>
      <c r="O701" s="172">
        <f t="shared" si="129"/>
        <v>2.1663174720742973E-7</v>
      </c>
      <c r="P701" s="167">
        <f t="shared" si="130"/>
        <v>-2.9000000031373929E-3</v>
      </c>
    </row>
    <row r="702" spans="1:16" ht="26.4" x14ac:dyDescent="0.3">
      <c r="A702" s="7" t="s">
        <v>785</v>
      </c>
      <c r="B702" s="8" t="s">
        <v>125</v>
      </c>
      <c r="C702" s="5" t="s">
        <v>54</v>
      </c>
      <c r="D702" s="6">
        <v>7.37</v>
      </c>
      <c r="E702" s="168">
        <v>0</v>
      </c>
      <c r="F702" s="290"/>
      <c r="G702" s="168">
        <f t="shared" si="135"/>
        <v>0</v>
      </c>
      <c r="H702" s="275">
        <f t="shared" si="136"/>
        <v>7.37</v>
      </c>
      <c r="I702" s="6">
        <v>75.03</v>
      </c>
      <c r="J702" s="6">
        <f t="shared" si="137"/>
        <v>552.97109999999998</v>
      </c>
      <c r="K702" s="173">
        <f t="shared" si="131"/>
        <v>0</v>
      </c>
      <c r="L702" s="174">
        <f t="shared" si="132"/>
        <v>0</v>
      </c>
      <c r="M702" s="173">
        <f t="shared" si="133"/>
        <v>0</v>
      </c>
      <c r="N702" s="173">
        <f t="shared" si="134"/>
        <v>552.97</v>
      </c>
      <c r="O702" s="175">
        <f t="shared" si="129"/>
        <v>1.9892540494836908E-6</v>
      </c>
      <c r="P702" s="167">
        <f t="shared" si="130"/>
        <v>-1.0999999999512511E-3</v>
      </c>
    </row>
    <row r="703" spans="1:16" x14ac:dyDescent="0.3">
      <c r="A703" s="7" t="s">
        <v>786</v>
      </c>
      <c r="B703" s="8" t="s">
        <v>56</v>
      </c>
      <c r="C703" s="5" t="s">
        <v>54</v>
      </c>
      <c r="D703" s="6">
        <v>9.58</v>
      </c>
      <c r="E703" s="168">
        <v>0</v>
      </c>
      <c r="F703" s="290"/>
      <c r="G703" s="168">
        <f t="shared" si="135"/>
        <v>0</v>
      </c>
      <c r="H703" s="275">
        <f t="shared" si="136"/>
        <v>9.58</v>
      </c>
      <c r="I703" s="6">
        <v>11.25</v>
      </c>
      <c r="J703" s="6">
        <f t="shared" si="137"/>
        <v>107.77500000000001</v>
      </c>
      <c r="K703" s="173">
        <f t="shared" si="131"/>
        <v>0</v>
      </c>
      <c r="L703" s="174">
        <f t="shared" si="132"/>
        <v>0</v>
      </c>
      <c r="M703" s="173">
        <f t="shared" si="133"/>
        <v>0</v>
      </c>
      <c r="N703" s="173">
        <f t="shared" si="134"/>
        <v>107.78</v>
      </c>
      <c r="O703" s="175">
        <f t="shared" si="129"/>
        <v>-4.6392948271911649E-5</v>
      </c>
      <c r="P703" s="167">
        <f t="shared" si="130"/>
        <v>4.9999999999954525E-3</v>
      </c>
    </row>
    <row r="704" spans="1:16" ht="26.4" x14ac:dyDescent="0.3">
      <c r="A704" s="7" t="s">
        <v>787</v>
      </c>
      <c r="B704" s="8" t="s">
        <v>58</v>
      </c>
      <c r="C704" s="5" t="s">
        <v>59</v>
      </c>
      <c r="D704" s="6">
        <v>215.57</v>
      </c>
      <c r="E704" s="168">
        <v>0</v>
      </c>
      <c r="F704" s="290"/>
      <c r="G704" s="168">
        <f t="shared" si="135"/>
        <v>0</v>
      </c>
      <c r="H704" s="275">
        <f t="shared" si="136"/>
        <v>215.57</v>
      </c>
      <c r="I704" s="6">
        <v>1.68</v>
      </c>
      <c r="J704" s="6">
        <f t="shared" si="137"/>
        <v>362.1576</v>
      </c>
      <c r="K704" s="173">
        <f t="shared" si="131"/>
        <v>0</v>
      </c>
      <c r="L704" s="174">
        <f t="shared" si="132"/>
        <v>0</v>
      </c>
      <c r="M704" s="173">
        <f t="shared" si="133"/>
        <v>0</v>
      </c>
      <c r="N704" s="173">
        <f t="shared" si="134"/>
        <v>362.16</v>
      </c>
      <c r="O704" s="175">
        <f t="shared" si="129"/>
        <v>-6.626949151433692E-6</v>
      </c>
      <c r="P704" s="167">
        <f t="shared" si="130"/>
        <v>2.4000000000228283E-3</v>
      </c>
    </row>
    <row r="705" spans="1:16" x14ac:dyDescent="0.3">
      <c r="A705" s="7" t="s">
        <v>788</v>
      </c>
      <c r="B705" s="8" t="s">
        <v>61</v>
      </c>
      <c r="C705" s="5" t="s">
        <v>24</v>
      </c>
      <c r="D705" s="6">
        <v>2.09</v>
      </c>
      <c r="E705" s="168">
        <v>0</v>
      </c>
      <c r="F705" s="290"/>
      <c r="G705" s="168">
        <f t="shared" si="135"/>
        <v>0</v>
      </c>
      <c r="H705" s="275">
        <f t="shared" si="136"/>
        <v>2.09</v>
      </c>
      <c r="I705" s="6">
        <v>28.14</v>
      </c>
      <c r="J705" s="6">
        <f t="shared" si="137"/>
        <v>58.812599999999996</v>
      </c>
      <c r="K705" s="173">
        <f t="shared" si="131"/>
        <v>0</v>
      </c>
      <c r="L705" s="174">
        <f t="shared" si="132"/>
        <v>0</v>
      </c>
      <c r="M705" s="173">
        <f t="shared" si="133"/>
        <v>0</v>
      </c>
      <c r="N705" s="173">
        <f t="shared" si="134"/>
        <v>58.81</v>
      </c>
      <c r="O705" s="175">
        <f t="shared" si="129"/>
        <v>4.420821388606555E-5</v>
      </c>
      <c r="P705" s="167">
        <f t="shared" si="130"/>
        <v>-2.5999999999939405E-3</v>
      </c>
    </row>
    <row r="706" spans="1:16" ht="26.4" x14ac:dyDescent="0.3">
      <c r="A706" s="7" t="s">
        <v>789</v>
      </c>
      <c r="B706" s="8" t="s">
        <v>63</v>
      </c>
      <c r="C706" s="5" t="s">
        <v>24</v>
      </c>
      <c r="D706" s="6">
        <v>2.09</v>
      </c>
      <c r="E706" s="168">
        <v>0</v>
      </c>
      <c r="F706" s="290"/>
      <c r="G706" s="168">
        <f t="shared" si="135"/>
        <v>0</v>
      </c>
      <c r="H706" s="275">
        <f t="shared" si="136"/>
        <v>2.09</v>
      </c>
      <c r="I706" s="6">
        <v>35.090000000000003</v>
      </c>
      <c r="J706" s="6">
        <f t="shared" si="137"/>
        <v>73.338099999999997</v>
      </c>
      <c r="K706" s="173">
        <f t="shared" si="131"/>
        <v>0</v>
      </c>
      <c r="L706" s="174">
        <f t="shared" si="132"/>
        <v>0</v>
      </c>
      <c r="M706" s="173">
        <f t="shared" si="133"/>
        <v>0</v>
      </c>
      <c r="N706" s="173">
        <f t="shared" si="134"/>
        <v>73.34</v>
      </c>
      <c r="O706" s="175">
        <f t="shared" si="129"/>
        <v>-2.5907406927760945E-5</v>
      </c>
      <c r="P706" s="167">
        <f t="shared" si="130"/>
        <v>1.90000000000623E-3</v>
      </c>
    </row>
    <row r="707" spans="1:16" ht="26.4" x14ac:dyDescent="0.3">
      <c r="A707" s="7" t="s">
        <v>790</v>
      </c>
      <c r="B707" s="8" t="s">
        <v>72</v>
      </c>
      <c r="C707" s="5" t="s">
        <v>70</v>
      </c>
      <c r="D707" s="6">
        <v>39.700000000000003</v>
      </c>
      <c r="E707" s="168">
        <v>0</v>
      </c>
      <c r="F707" s="290"/>
      <c r="G707" s="168">
        <f t="shared" si="135"/>
        <v>0</v>
      </c>
      <c r="H707" s="275">
        <f t="shared" si="136"/>
        <v>39.700000000000003</v>
      </c>
      <c r="I707" s="6">
        <v>16.2</v>
      </c>
      <c r="J707" s="6">
        <f t="shared" si="137"/>
        <v>643.14</v>
      </c>
      <c r="K707" s="173">
        <f t="shared" si="131"/>
        <v>0</v>
      </c>
      <c r="L707" s="174">
        <f t="shared" si="132"/>
        <v>0</v>
      </c>
      <c r="M707" s="173">
        <f t="shared" si="133"/>
        <v>0</v>
      </c>
      <c r="N707" s="173">
        <f t="shared" si="134"/>
        <v>643.14</v>
      </c>
      <c r="O707" s="175">
        <f t="shared" si="129"/>
        <v>0</v>
      </c>
      <c r="P707" s="167">
        <f t="shared" si="130"/>
        <v>0</v>
      </c>
    </row>
    <row r="708" spans="1:16" ht="26.4" x14ac:dyDescent="0.3">
      <c r="A708" s="7" t="s">
        <v>791</v>
      </c>
      <c r="B708" s="8" t="s">
        <v>69</v>
      </c>
      <c r="C708" s="5" t="s">
        <v>70</v>
      </c>
      <c r="D708" s="6">
        <v>94.6</v>
      </c>
      <c r="E708" s="168">
        <v>0</v>
      </c>
      <c r="F708" s="290"/>
      <c r="G708" s="168">
        <f t="shared" si="135"/>
        <v>0</v>
      </c>
      <c r="H708" s="275">
        <f t="shared" si="136"/>
        <v>94.6</v>
      </c>
      <c r="I708" s="6">
        <v>17.16</v>
      </c>
      <c r="J708" s="6">
        <f t="shared" si="137"/>
        <v>1623.336</v>
      </c>
      <c r="K708" s="173">
        <f t="shared" si="131"/>
        <v>0</v>
      </c>
      <c r="L708" s="174">
        <f t="shared" si="132"/>
        <v>0</v>
      </c>
      <c r="M708" s="173">
        <f t="shared" si="133"/>
        <v>0</v>
      </c>
      <c r="N708" s="173">
        <f t="shared" si="134"/>
        <v>1623.34</v>
      </c>
      <c r="O708" s="175">
        <f t="shared" si="129"/>
        <v>-2.4640616607118915E-6</v>
      </c>
      <c r="P708" s="167">
        <f t="shared" si="130"/>
        <v>3.9999999999054126E-3</v>
      </c>
    </row>
    <row r="709" spans="1:16" ht="26.4" x14ac:dyDescent="0.3">
      <c r="A709" s="7" t="s">
        <v>792</v>
      </c>
      <c r="B709" s="8" t="s">
        <v>74</v>
      </c>
      <c r="C709" s="5" t="s">
        <v>75</v>
      </c>
      <c r="D709" s="6">
        <v>6</v>
      </c>
      <c r="E709" s="168">
        <v>0</v>
      </c>
      <c r="F709" s="290"/>
      <c r="G709" s="168">
        <f t="shared" si="135"/>
        <v>0</v>
      </c>
      <c r="H709" s="275">
        <f t="shared" si="136"/>
        <v>6</v>
      </c>
      <c r="I709" s="6">
        <v>68.010000000000005</v>
      </c>
      <c r="J709" s="6">
        <f t="shared" si="137"/>
        <v>408.06000000000006</v>
      </c>
      <c r="K709" s="173">
        <f t="shared" si="131"/>
        <v>0</v>
      </c>
      <c r="L709" s="174">
        <f t="shared" si="132"/>
        <v>0</v>
      </c>
      <c r="M709" s="173">
        <f t="shared" si="133"/>
        <v>0</v>
      </c>
      <c r="N709" s="173">
        <f t="shared" si="134"/>
        <v>408.06</v>
      </c>
      <c r="O709" s="175">
        <f t="shared" si="129"/>
        <v>0</v>
      </c>
      <c r="P709" s="167">
        <f t="shared" si="130"/>
        <v>0</v>
      </c>
    </row>
    <row r="710" spans="1:16" x14ac:dyDescent="0.3">
      <c r="A710" s="7" t="s">
        <v>793</v>
      </c>
      <c r="B710" s="8" t="s">
        <v>67</v>
      </c>
      <c r="C710" s="5" t="s">
        <v>24</v>
      </c>
      <c r="D710" s="6">
        <v>23.19</v>
      </c>
      <c r="E710" s="168">
        <v>0</v>
      </c>
      <c r="F710" s="290"/>
      <c r="G710" s="168">
        <f t="shared" si="135"/>
        <v>0</v>
      </c>
      <c r="H710" s="275">
        <f t="shared" si="136"/>
        <v>23.19</v>
      </c>
      <c r="I710" s="6">
        <v>272.88</v>
      </c>
      <c r="J710" s="6">
        <f t="shared" si="137"/>
        <v>6328.0871999999999</v>
      </c>
      <c r="K710" s="173">
        <f t="shared" si="131"/>
        <v>0</v>
      </c>
      <c r="L710" s="174">
        <f t="shared" si="132"/>
        <v>0</v>
      </c>
      <c r="M710" s="173">
        <f t="shared" si="133"/>
        <v>0</v>
      </c>
      <c r="N710" s="173">
        <f t="shared" si="134"/>
        <v>6328.09</v>
      </c>
      <c r="O710" s="175">
        <f t="shared" si="129"/>
        <v>-4.424717787721022E-7</v>
      </c>
      <c r="P710" s="167">
        <f t="shared" si="130"/>
        <v>2.8000000002066372E-3</v>
      </c>
    </row>
    <row r="711" spans="1:16" ht="26.4" x14ac:dyDescent="0.3">
      <c r="A711" s="7" t="s">
        <v>794</v>
      </c>
      <c r="B711" s="8" t="s">
        <v>77</v>
      </c>
      <c r="C711" s="5" t="s">
        <v>54</v>
      </c>
      <c r="D711" s="6">
        <v>2.11</v>
      </c>
      <c r="E711" s="168">
        <v>0</v>
      </c>
      <c r="F711" s="290"/>
      <c r="G711" s="168">
        <f t="shared" si="135"/>
        <v>0</v>
      </c>
      <c r="H711" s="275">
        <f t="shared" si="136"/>
        <v>2.11</v>
      </c>
      <c r="I711" s="6">
        <v>628.20000000000005</v>
      </c>
      <c r="J711" s="6">
        <f t="shared" si="137"/>
        <v>1325.502</v>
      </c>
      <c r="K711" s="173">
        <f t="shared" si="131"/>
        <v>0</v>
      </c>
      <c r="L711" s="174">
        <f t="shared" si="132"/>
        <v>0</v>
      </c>
      <c r="M711" s="173">
        <f t="shared" si="133"/>
        <v>0</v>
      </c>
      <c r="N711" s="173">
        <f t="shared" si="134"/>
        <v>1325.5</v>
      </c>
      <c r="O711" s="175">
        <f t="shared" ref="O711:O774" si="138">1-(N711/J711)</f>
        <v>1.5088623026571213E-6</v>
      </c>
      <c r="P711" s="167">
        <f t="shared" ref="P711:P774" si="139">+N711-J711</f>
        <v>-1.9999999999527063E-3</v>
      </c>
    </row>
    <row r="712" spans="1:16" ht="26.4" x14ac:dyDescent="0.3">
      <c r="A712" s="7" t="s">
        <v>795</v>
      </c>
      <c r="B712" s="8" t="s">
        <v>65</v>
      </c>
      <c r="C712" s="5" t="s">
        <v>24</v>
      </c>
      <c r="D712" s="6">
        <v>6.12</v>
      </c>
      <c r="E712" s="168">
        <v>0</v>
      </c>
      <c r="F712" s="290"/>
      <c r="G712" s="168">
        <f t="shared" si="135"/>
        <v>0</v>
      </c>
      <c r="H712" s="275">
        <f t="shared" si="136"/>
        <v>6.12</v>
      </c>
      <c r="I712" s="6">
        <v>116.19</v>
      </c>
      <c r="J712" s="6">
        <f t="shared" si="137"/>
        <v>711.08280000000002</v>
      </c>
      <c r="K712" s="173">
        <f t="shared" ref="K712:K775" si="140">ROUND(E712*I712,2)</f>
        <v>0</v>
      </c>
      <c r="L712" s="174">
        <f t="shared" ref="L712:L775" si="141">ROUND(F712*I712,2)</f>
        <v>0</v>
      </c>
      <c r="M712" s="173">
        <f t="shared" ref="M712:M775" si="142">ROUND(G712*I712,2)</f>
        <v>0</v>
      </c>
      <c r="N712" s="173">
        <f t="shared" ref="N712:N775" si="143">ROUND(H712*I712,2)</f>
        <v>711.08</v>
      </c>
      <c r="O712" s="175">
        <f t="shared" si="138"/>
        <v>3.9376567679827446E-6</v>
      </c>
      <c r="P712" s="167">
        <f t="shared" si="139"/>
        <v>-2.7999999999792635E-3</v>
      </c>
    </row>
    <row r="713" spans="1:16" ht="26.4" x14ac:dyDescent="0.3">
      <c r="A713" s="7" t="s">
        <v>796</v>
      </c>
      <c r="B713" s="8" t="s">
        <v>83</v>
      </c>
      <c r="C713" s="5" t="s">
        <v>24</v>
      </c>
      <c r="D713" s="6">
        <v>4.8</v>
      </c>
      <c r="E713" s="168">
        <v>0</v>
      </c>
      <c r="F713" s="290"/>
      <c r="G713" s="168">
        <f t="shared" ref="G713:G776" si="144">E713+F713</f>
        <v>0</v>
      </c>
      <c r="H713" s="275">
        <f t="shared" ref="H713:H776" si="145">D713-G713</f>
        <v>4.8</v>
      </c>
      <c r="I713" s="6">
        <v>29.02</v>
      </c>
      <c r="J713" s="6">
        <f t="shared" ref="J713:J776" si="146">+I713*D713</f>
        <v>139.29599999999999</v>
      </c>
      <c r="K713" s="173">
        <f t="shared" si="140"/>
        <v>0</v>
      </c>
      <c r="L713" s="174">
        <f t="shared" si="141"/>
        <v>0</v>
      </c>
      <c r="M713" s="173">
        <f t="shared" si="142"/>
        <v>0</v>
      </c>
      <c r="N713" s="173">
        <f t="shared" si="143"/>
        <v>139.30000000000001</v>
      </c>
      <c r="O713" s="175">
        <f t="shared" si="138"/>
        <v>-2.8715828164660451E-5</v>
      </c>
      <c r="P713" s="167">
        <f t="shared" si="139"/>
        <v>4.0000000000190994E-3</v>
      </c>
    </row>
    <row r="714" spans="1:16" ht="26.4" x14ac:dyDescent="0.3">
      <c r="A714" s="7" t="s">
        <v>797</v>
      </c>
      <c r="B714" s="8" t="s">
        <v>83</v>
      </c>
      <c r="C714" s="5" t="s">
        <v>24</v>
      </c>
      <c r="D714" s="6">
        <v>4.8</v>
      </c>
      <c r="E714" s="168">
        <v>0</v>
      </c>
      <c r="F714" s="290"/>
      <c r="G714" s="168">
        <f t="shared" si="144"/>
        <v>0</v>
      </c>
      <c r="H714" s="275">
        <f t="shared" si="145"/>
        <v>4.8</v>
      </c>
      <c r="I714" s="6">
        <v>29.02</v>
      </c>
      <c r="J714" s="6">
        <f t="shared" si="146"/>
        <v>139.29599999999999</v>
      </c>
      <c r="K714" s="173">
        <f t="shared" si="140"/>
        <v>0</v>
      </c>
      <c r="L714" s="174">
        <f t="shared" si="141"/>
        <v>0</v>
      </c>
      <c r="M714" s="173">
        <f t="shared" si="142"/>
        <v>0</v>
      </c>
      <c r="N714" s="173">
        <f t="shared" si="143"/>
        <v>139.30000000000001</v>
      </c>
      <c r="O714" s="175">
        <f t="shared" si="138"/>
        <v>-2.8715828164660451E-5</v>
      </c>
      <c r="P714" s="167">
        <f t="shared" si="139"/>
        <v>4.0000000000190994E-3</v>
      </c>
    </row>
    <row r="715" spans="1:16" ht="26.4" x14ac:dyDescent="0.3">
      <c r="A715" s="7" t="s">
        <v>798</v>
      </c>
      <c r="B715" s="8" t="s">
        <v>79</v>
      </c>
      <c r="C715" s="5" t="s">
        <v>54</v>
      </c>
      <c r="D715" s="6">
        <v>6.05</v>
      </c>
      <c r="E715" s="168">
        <v>0</v>
      </c>
      <c r="F715" s="290"/>
      <c r="G715" s="168">
        <f t="shared" si="144"/>
        <v>0</v>
      </c>
      <c r="H715" s="275">
        <f t="shared" si="145"/>
        <v>6.05</v>
      </c>
      <c r="I715" s="6">
        <v>25.65</v>
      </c>
      <c r="J715" s="6">
        <f t="shared" si="146"/>
        <v>155.18249999999998</v>
      </c>
      <c r="K715" s="173">
        <f t="shared" si="140"/>
        <v>0</v>
      </c>
      <c r="L715" s="174">
        <f t="shared" si="141"/>
        <v>0</v>
      </c>
      <c r="M715" s="173">
        <f t="shared" si="142"/>
        <v>0</v>
      </c>
      <c r="N715" s="173">
        <f t="shared" si="143"/>
        <v>155.18</v>
      </c>
      <c r="O715" s="175">
        <f t="shared" si="138"/>
        <v>1.6110063956742415E-5</v>
      </c>
      <c r="P715" s="167">
        <f t="shared" si="139"/>
        <v>-2.4999999999693046E-3</v>
      </c>
    </row>
    <row r="716" spans="1:16" ht="26.4" x14ac:dyDescent="0.3">
      <c r="A716" s="7" t="s">
        <v>799</v>
      </c>
      <c r="B716" s="8" t="s">
        <v>81</v>
      </c>
      <c r="C716" s="5" t="s">
        <v>24</v>
      </c>
      <c r="D716" s="6">
        <v>4.8</v>
      </c>
      <c r="E716" s="168">
        <v>0</v>
      </c>
      <c r="F716" s="290"/>
      <c r="G716" s="168">
        <f t="shared" si="144"/>
        <v>0</v>
      </c>
      <c r="H716" s="275">
        <f t="shared" si="145"/>
        <v>4.8</v>
      </c>
      <c r="I716" s="6">
        <v>158.07</v>
      </c>
      <c r="J716" s="6">
        <f t="shared" si="146"/>
        <v>758.73599999999999</v>
      </c>
      <c r="K716" s="173">
        <f t="shared" si="140"/>
        <v>0</v>
      </c>
      <c r="L716" s="174">
        <f t="shared" si="141"/>
        <v>0</v>
      </c>
      <c r="M716" s="173">
        <f t="shared" si="142"/>
        <v>0</v>
      </c>
      <c r="N716" s="173">
        <f t="shared" si="143"/>
        <v>758.74</v>
      </c>
      <c r="O716" s="175">
        <f t="shared" si="138"/>
        <v>-5.271925940020239E-6</v>
      </c>
      <c r="P716" s="167">
        <f t="shared" si="139"/>
        <v>4.0000000000190994E-3</v>
      </c>
    </row>
    <row r="717" spans="1:16" x14ac:dyDescent="0.3">
      <c r="A717" s="3" t="s">
        <v>800</v>
      </c>
      <c r="B717" s="4" t="s">
        <v>85</v>
      </c>
      <c r="C717" s="5"/>
      <c r="D717" s="6"/>
      <c r="E717" s="168"/>
      <c r="F717" s="290"/>
      <c r="G717" s="168"/>
      <c r="H717" s="275"/>
      <c r="I717" s="6"/>
      <c r="J717" s="170">
        <f>+SUM(J718:J723)</f>
        <v>1423.8579999999999</v>
      </c>
      <c r="K717" s="170">
        <f>+SUM(K718:K723)</f>
        <v>0</v>
      </c>
      <c r="L717" s="171">
        <f>+SUM(L718:L723)</f>
        <v>0</v>
      </c>
      <c r="M717" s="170">
        <f>+SUM(M718:M723)</f>
        <v>0</v>
      </c>
      <c r="N717" s="170">
        <f>+SUM(N718:N723)-0.01</f>
        <v>1423.86</v>
      </c>
      <c r="O717" s="172">
        <f t="shared" si="138"/>
        <v>-1.4046344509743847E-6</v>
      </c>
      <c r="P717" s="167">
        <f t="shared" si="139"/>
        <v>1.9999999999527063E-3</v>
      </c>
    </row>
    <row r="718" spans="1:16" x14ac:dyDescent="0.3">
      <c r="A718" s="7" t="s">
        <v>801</v>
      </c>
      <c r="B718" s="8" t="s">
        <v>89</v>
      </c>
      <c r="C718" s="5" t="s">
        <v>24</v>
      </c>
      <c r="D718" s="6">
        <v>6.6</v>
      </c>
      <c r="E718" s="168">
        <v>0</v>
      </c>
      <c r="F718" s="290"/>
      <c r="G718" s="168">
        <f t="shared" si="144"/>
        <v>0</v>
      </c>
      <c r="H718" s="275">
        <f t="shared" si="145"/>
        <v>6.6</v>
      </c>
      <c r="I718" s="6">
        <v>3.75</v>
      </c>
      <c r="J718" s="6">
        <f t="shared" si="146"/>
        <v>24.75</v>
      </c>
      <c r="K718" s="173">
        <f t="shared" si="140"/>
        <v>0</v>
      </c>
      <c r="L718" s="174">
        <f t="shared" si="141"/>
        <v>0</v>
      </c>
      <c r="M718" s="173">
        <f t="shared" si="142"/>
        <v>0</v>
      </c>
      <c r="N718" s="173">
        <f t="shared" si="143"/>
        <v>24.75</v>
      </c>
      <c r="O718" s="175">
        <f t="shared" si="138"/>
        <v>0</v>
      </c>
      <c r="P718" s="167">
        <f t="shared" si="139"/>
        <v>0</v>
      </c>
    </row>
    <row r="719" spans="1:16" x14ac:dyDescent="0.3">
      <c r="A719" s="7" t="s">
        <v>802</v>
      </c>
      <c r="B719" s="8" t="s">
        <v>87</v>
      </c>
      <c r="C719" s="5" t="s">
        <v>24</v>
      </c>
      <c r="D719" s="6">
        <v>6.6</v>
      </c>
      <c r="E719" s="168">
        <v>0</v>
      </c>
      <c r="F719" s="290"/>
      <c r="G719" s="168">
        <f t="shared" si="144"/>
        <v>0</v>
      </c>
      <c r="H719" s="275">
        <f t="shared" si="145"/>
        <v>6.6</v>
      </c>
      <c r="I719" s="6">
        <v>5.61</v>
      </c>
      <c r="J719" s="6">
        <f t="shared" si="146"/>
        <v>37.026000000000003</v>
      </c>
      <c r="K719" s="173">
        <f t="shared" si="140"/>
        <v>0</v>
      </c>
      <c r="L719" s="174">
        <f t="shared" si="141"/>
        <v>0</v>
      </c>
      <c r="M719" s="173">
        <f t="shared" si="142"/>
        <v>0</v>
      </c>
      <c r="N719" s="173">
        <f t="shared" si="143"/>
        <v>37.03</v>
      </c>
      <c r="O719" s="175">
        <f t="shared" si="138"/>
        <v>-1.0803219359356575E-4</v>
      </c>
      <c r="P719" s="167">
        <f t="shared" si="139"/>
        <v>3.9999999999977831E-3</v>
      </c>
    </row>
    <row r="720" spans="1:16" ht="26.4" x14ac:dyDescent="0.3">
      <c r="A720" s="7" t="s">
        <v>803</v>
      </c>
      <c r="B720" s="8" t="s">
        <v>91</v>
      </c>
      <c r="C720" s="5" t="s">
        <v>24</v>
      </c>
      <c r="D720" s="6">
        <v>6.6</v>
      </c>
      <c r="E720" s="168">
        <v>0</v>
      </c>
      <c r="F720" s="290"/>
      <c r="G720" s="168">
        <f t="shared" si="144"/>
        <v>0</v>
      </c>
      <c r="H720" s="275">
        <f t="shared" si="145"/>
        <v>6.6</v>
      </c>
      <c r="I720" s="6">
        <v>85.26</v>
      </c>
      <c r="J720" s="6">
        <f t="shared" si="146"/>
        <v>562.71600000000001</v>
      </c>
      <c r="K720" s="173">
        <f t="shared" si="140"/>
        <v>0</v>
      </c>
      <c r="L720" s="174">
        <f t="shared" si="141"/>
        <v>0</v>
      </c>
      <c r="M720" s="173">
        <f t="shared" si="142"/>
        <v>0</v>
      </c>
      <c r="N720" s="173">
        <f t="shared" si="143"/>
        <v>562.72</v>
      </c>
      <c r="O720" s="175">
        <f t="shared" si="138"/>
        <v>-7.1083814927597189E-6</v>
      </c>
      <c r="P720" s="167">
        <f t="shared" si="139"/>
        <v>4.0000000000190994E-3</v>
      </c>
    </row>
    <row r="721" spans="1:16" ht="39.6" x14ac:dyDescent="0.3">
      <c r="A721" s="7" t="s">
        <v>804</v>
      </c>
      <c r="B721" s="8" t="s">
        <v>186</v>
      </c>
      <c r="C721" s="5" t="s">
        <v>24</v>
      </c>
      <c r="D721" s="6">
        <v>1.76</v>
      </c>
      <c r="E721" s="168">
        <v>0</v>
      </c>
      <c r="F721" s="290"/>
      <c r="G721" s="168">
        <f t="shared" si="144"/>
        <v>0</v>
      </c>
      <c r="H721" s="275">
        <f t="shared" si="145"/>
        <v>1.76</v>
      </c>
      <c r="I721" s="6">
        <v>130.58000000000001</v>
      </c>
      <c r="J721" s="6">
        <f t="shared" si="146"/>
        <v>229.82080000000002</v>
      </c>
      <c r="K721" s="173">
        <f t="shared" si="140"/>
        <v>0</v>
      </c>
      <c r="L721" s="174">
        <f t="shared" si="141"/>
        <v>0</v>
      </c>
      <c r="M721" s="173">
        <f t="shared" si="142"/>
        <v>0</v>
      </c>
      <c r="N721" s="173">
        <f t="shared" si="143"/>
        <v>229.82</v>
      </c>
      <c r="O721" s="175">
        <f t="shared" si="138"/>
        <v>3.4809730017348883E-6</v>
      </c>
      <c r="P721" s="167">
        <f t="shared" si="139"/>
        <v>-8.0000000002655725E-4</v>
      </c>
    </row>
    <row r="722" spans="1:16" ht="39.6" x14ac:dyDescent="0.3">
      <c r="A722" s="7" t="s">
        <v>805</v>
      </c>
      <c r="B722" s="8" t="s">
        <v>146</v>
      </c>
      <c r="C722" s="5" t="s">
        <v>75</v>
      </c>
      <c r="D722" s="6">
        <v>1</v>
      </c>
      <c r="E722" s="168">
        <v>0</v>
      </c>
      <c r="F722" s="290"/>
      <c r="G722" s="168">
        <f t="shared" si="144"/>
        <v>0</v>
      </c>
      <c r="H722" s="275">
        <f t="shared" si="145"/>
        <v>1</v>
      </c>
      <c r="I722" s="6">
        <v>518.47</v>
      </c>
      <c r="J722" s="6">
        <f t="shared" si="146"/>
        <v>518.47</v>
      </c>
      <c r="K722" s="173">
        <f t="shared" si="140"/>
        <v>0</v>
      </c>
      <c r="L722" s="174">
        <f t="shared" si="141"/>
        <v>0</v>
      </c>
      <c r="M722" s="173">
        <f t="shared" si="142"/>
        <v>0</v>
      </c>
      <c r="N722" s="173">
        <f t="shared" si="143"/>
        <v>518.47</v>
      </c>
      <c r="O722" s="175">
        <f t="shared" si="138"/>
        <v>0</v>
      </c>
      <c r="P722" s="167">
        <f t="shared" si="139"/>
        <v>0</v>
      </c>
    </row>
    <row r="723" spans="1:16" ht="26.4" x14ac:dyDescent="0.3">
      <c r="A723" s="7" t="s">
        <v>806</v>
      </c>
      <c r="B723" s="8" t="s">
        <v>83</v>
      </c>
      <c r="C723" s="5" t="s">
        <v>24</v>
      </c>
      <c r="D723" s="6">
        <v>1.76</v>
      </c>
      <c r="E723" s="168">
        <v>0</v>
      </c>
      <c r="F723" s="290"/>
      <c r="G723" s="168">
        <f t="shared" si="144"/>
        <v>0</v>
      </c>
      <c r="H723" s="275">
        <f t="shared" si="145"/>
        <v>1.76</v>
      </c>
      <c r="I723" s="6">
        <v>29.02</v>
      </c>
      <c r="J723" s="6">
        <f t="shared" si="146"/>
        <v>51.075200000000002</v>
      </c>
      <c r="K723" s="173">
        <f t="shared" si="140"/>
        <v>0</v>
      </c>
      <c r="L723" s="174">
        <f t="shared" si="141"/>
        <v>0</v>
      </c>
      <c r="M723" s="173">
        <f t="shared" si="142"/>
        <v>0</v>
      </c>
      <c r="N723" s="173">
        <f t="shared" si="143"/>
        <v>51.08</v>
      </c>
      <c r="O723" s="175">
        <f t="shared" si="138"/>
        <v>-9.3979073992667139E-5</v>
      </c>
      <c r="P723" s="167">
        <f t="shared" si="139"/>
        <v>4.7999999999959186E-3</v>
      </c>
    </row>
    <row r="724" spans="1:16" x14ac:dyDescent="0.3">
      <c r="A724" s="3" t="s">
        <v>807</v>
      </c>
      <c r="B724" s="4" t="s">
        <v>96</v>
      </c>
      <c r="C724" s="5"/>
      <c r="D724" s="6"/>
      <c r="E724" s="168"/>
      <c r="F724" s="290"/>
      <c r="G724" s="168"/>
      <c r="H724" s="275"/>
      <c r="I724" s="6"/>
      <c r="J724" s="170">
        <f>+SUM(J725:J727)</f>
        <v>578.62799999999993</v>
      </c>
      <c r="K724" s="170">
        <f>+SUM(K725:K727)</f>
        <v>0</v>
      </c>
      <c r="L724" s="171">
        <f>+SUM(L725:L727)</f>
        <v>0</v>
      </c>
      <c r="M724" s="170">
        <f>+SUM(M725:M727)</f>
        <v>0</v>
      </c>
      <c r="N724" s="170">
        <f>+SUM(N725:N727)</f>
        <v>578.63</v>
      </c>
      <c r="O724" s="172">
        <f t="shared" si="138"/>
        <v>-3.4564521593782871E-6</v>
      </c>
      <c r="P724" s="167">
        <f t="shared" si="139"/>
        <v>2.0000000000663931E-3</v>
      </c>
    </row>
    <row r="725" spans="1:16" ht="26.4" x14ac:dyDescent="0.3">
      <c r="A725" s="7" t="s">
        <v>808</v>
      </c>
      <c r="B725" s="8" t="s">
        <v>98</v>
      </c>
      <c r="C725" s="5" t="s">
        <v>24</v>
      </c>
      <c r="D725" s="6">
        <v>1.4</v>
      </c>
      <c r="E725" s="168">
        <v>0</v>
      </c>
      <c r="F725" s="290"/>
      <c r="G725" s="168">
        <f t="shared" si="144"/>
        <v>0</v>
      </c>
      <c r="H725" s="275">
        <f t="shared" si="145"/>
        <v>1.4</v>
      </c>
      <c r="I725" s="6">
        <v>19.02</v>
      </c>
      <c r="J725" s="6">
        <f t="shared" si="146"/>
        <v>26.627999999999997</v>
      </c>
      <c r="K725" s="173">
        <f t="shared" si="140"/>
        <v>0</v>
      </c>
      <c r="L725" s="174">
        <f t="shared" si="141"/>
        <v>0</v>
      </c>
      <c r="M725" s="173">
        <f t="shared" si="142"/>
        <v>0</v>
      </c>
      <c r="N725" s="173">
        <f t="shared" si="143"/>
        <v>26.63</v>
      </c>
      <c r="O725" s="175">
        <f t="shared" si="138"/>
        <v>-7.5108907916510148E-5</v>
      </c>
      <c r="P725" s="167">
        <f t="shared" si="139"/>
        <v>2.0000000000024443E-3</v>
      </c>
    </row>
    <row r="726" spans="1:16" ht="39.6" x14ac:dyDescent="0.3">
      <c r="A726" s="7" t="s">
        <v>809</v>
      </c>
      <c r="B726" s="8" t="s">
        <v>104</v>
      </c>
      <c r="C726" s="5" t="s">
        <v>24</v>
      </c>
      <c r="D726" s="6">
        <v>16</v>
      </c>
      <c r="E726" s="168">
        <v>0</v>
      </c>
      <c r="F726" s="290"/>
      <c r="G726" s="168">
        <f t="shared" si="144"/>
        <v>0</v>
      </c>
      <c r="H726" s="275">
        <f t="shared" si="145"/>
        <v>16</v>
      </c>
      <c r="I726" s="6">
        <v>20.11</v>
      </c>
      <c r="J726" s="6">
        <f t="shared" si="146"/>
        <v>321.76</v>
      </c>
      <c r="K726" s="173">
        <f t="shared" si="140"/>
        <v>0</v>
      </c>
      <c r="L726" s="174">
        <f t="shared" si="141"/>
        <v>0</v>
      </c>
      <c r="M726" s="173">
        <f t="shared" si="142"/>
        <v>0</v>
      </c>
      <c r="N726" s="173">
        <f t="shared" si="143"/>
        <v>321.76</v>
      </c>
      <c r="O726" s="175">
        <f t="shared" si="138"/>
        <v>0</v>
      </c>
      <c r="P726" s="167">
        <f t="shared" si="139"/>
        <v>0</v>
      </c>
    </row>
    <row r="727" spans="1:16" x14ac:dyDescent="0.3">
      <c r="A727" s="7" t="s">
        <v>810</v>
      </c>
      <c r="B727" s="8" t="s">
        <v>102</v>
      </c>
      <c r="C727" s="5" t="s">
        <v>45</v>
      </c>
      <c r="D727" s="6">
        <v>16</v>
      </c>
      <c r="E727" s="168">
        <v>0</v>
      </c>
      <c r="F727" s="290"/>
      <c r="G727" s="168">
        <f t="shared" si="144"/>
        <v>0</v>
      </c>
      <c r="H727" s="275">
        <f t="shared" si="145"/>
        <v>16</v>
      </c>
      <c r="I727" s="6">
        <v>14.39</v>
      </c>
      <c r="J727" s="6">
        <f t="shared" si="146"/>
        <v>230.24</v>
      </c>
      <c r="K727" s="173">
        <f t="shared" si="140"/>
        <v>0</v>
      </c>
      <c r="L727" s="174">
        <f t="shared" si="141"/>
        <v>0</v>
      </c>
      <c r="M727" s="173">
        <f t="shared" si="142"/>
        <v>0</v>
      </c>
      <c r="N727" s="173">
        <f t="shared" si="143"/>
        <v>230.24</v>
      </c>
      <c r="O727" s="175">
        <f t="shared" si="138"/>
        <v>0</v>
      </c>
      <c r="P727" s="167">
        <f t="shared" si="139"/>
        <v>0</v>
      </c>
    </row>
    <row r="728" spans="1:16" x14ac:dyDescent="0.3">
      <c r="A728" s="3" t="s">
        <v>811</v>
      </c>
      <c r="B728" s="4" t="s">
        <v>106</v>
      </c>
      <c r="C728" s="5"/>
      <c r="D728" s="6"/>
      <c r="E728" s="168"/>
      <c r="F728" s="290"/>
      <c r="G728" s="168"/>
      <c r="H728" s="275"/>
      <c r="I728" s="6"/>
      <c r="J728" s="170">
        <f>+SUM(J729:J731)</f>
        <v>5887.1769999999997</v>
      </c>
      <c r="K728" s="170">
        <f>+SUM(K729:K731)</f>
        <v>0</v>
      </c>
      <c r="L728" s="171">
        <f>+SUM(L729:L731)</f>
        <v>0</v>
      </c>
      <c r="M728" s="170">
        <f>+SUM(M729:M731)</f>
        <v>0</v>
      </c>
      <c r="N728" s="170">
        <f>+SUM(N729:N731)</f>
        <v>5887.18</v>
      </c>
      <c r="O728" s="172">
        <f t="shared" si="138"/>
        <v>-5.0958209696361223E-7</v>
      </c>
      <c r="P728" s="167">
        <f t="shared" si="139"/>
        <v>3.0000000006111804E-3</v>
      </c>
    </row>
    <row r="729" spans="1:16" x14ac:dyDescent="0.3">
      <c r="A729" s="7" t="s">
        <v>812</v>
      </c>
      <c r="B729" s="8" t="s">
        <v>117</v>
      </c>
      <c r="C729" s="5" t="s">
        <v>24</v>
      </c>
      <c r="D729" s="6">
        <v>4.79</v>
      </c>
      <c r="E729" s="168">
        <v>0</v>
      </c>
      <c r="F729" s="290"/>
      <c r="G729" s="168">
        <f t="shared" si="144"/>
        <v>0</v>
      </c>
      <c r="H729" s="275">
        <f t="shared" si="145"/>
        <v>4.79</v>
      </c>
      <c r="I729" s="6">
        <v>1081.54</v>
      </c>
      <c r="J729" s="6">
        <f t="shared" si="146"/>
        <v>5180.5765999999994</v>
      </c>
      <c r="K729" s="173">
        <f t="shared" si="140"/>
        <v>0</v>
      </c>
      <c r="L729" s="174">
        <f t="shared" si="141"/>
        <v>0</v>
      </c>
      <c r="M729" s="173">
        <f t="shared" si="142"/>
        <v>0</v>
      </c>
      <c r="N729" s="173">
        <f t="shared" si="143"/>
        <v>5180.58</v>
      </c>
      <c r="O729" s="175">
        <f t="shared" si="138"/>
        <v>-6.562976022639333E-7</v>
      </c>
      <c r="P729" s="167">
        <f t="shared" si="139"/>
        <v>3.4000000005107722E-3</v>
      </c>
    </row>
    <row r="730" spans="1:16" x14ac:dyDescent="0.3">
      <c r="A730" s="7" t="s">
        <v>813</v>
      </c>
      <c r="B730" s="8" t="s">
        <v>115</v>
      </c>
      <c r="C730" s="5" t="s">
        <v>24</v>
      </c>
      <c r="D730" s="6">
        <v>1.76</v>
      </c>
      <c r="E730" s="168">
        <v>0</v>
      </c>
      <c r="F730" s="290"/>
      <c r="G730" s="168">
        <f t="shared" si="144"/>
        <v>0</v>
      </c>
      <c r="H730" s="275">
        <f t="shared" si="145"/>
        <v>1.76</v>
      </c>
      <c r="I730" s="6">
        <v>168</v>
      </c>
      <c r="J730" s="6">
        <f t="shared" si="146"/>
        <v>295.68</v>
      </c>
      <c r="K730" s="173">
        <f t="shared" si="140"/>
        <v>0</v>
      </c>
      <c r="L730" s="174">
        <f t="shared" si="141"/>
        <v>0</v>
      </c>
      <c r="M730" s="173">
        <f t="shared" si="142"/>
        <v>0</v>
      </c>
      <c r="N730" s="173">
        <f t="shared" si="143"/>
        <v>295.68</v>
      </c>
      <c r="O730" s="175">
        <f t="shared" si="138"/>
        <v>0</v>
      </c>
      <c r="P730" s="167">
        <f t="shared" si="139"/>
        <v>0</v>
      </c>
    </row>
    <row r="731" spans="1:16" x14ac:dyDescent="0.3">
      <c r="A731" s="7" t="s">
        <v>814</v>
      </c>
      <c r="B731" s="8" t="s">
        <v>108</v>
      </c>
      <c r="C731" s="5" t="s">
        <v>109</v>
      </c>
      <c r="D731" s="6">
        <v>13.42</v>
      </c>
      <c r="E731" s="168">
        <v>0</v>
      </c>
      <c r="F731" s="290"/>
      <c r="G731" s="168">
        <f t="shared" si="144"/>
        <v>0</v>
      </c>
      <c r="H731" s="275">
        <f t="shared" si="145"/>
        <v>13.42</v>
      </c>
      <c r="I731" s="6">
        <v>30.62</v>
      </c>
      <c r="J731" s="6">
        <f t="shared" si="146"/>
        <v>410.92040000000003</v>
      </c>
      <c r="K731" s="173">
        <f t="shared" si="140"/>
        <v>0</v>
      </c>
      <c r="L731" s="174">
        <f t="shared" si="141"/>
        <v>0</v>
      </c>
      <c r="M731" s="173">
        <f t="shared" si="142"/>
        <v>0</v>
      </c>
      <c r="N731" s="173">
        <f t="shared" si="143"/>
        <v>410.92</v>
      </c>
      <c r="O731" s="175">
        <f t="shared" si="138"/>
        <v>9.7342453675430818E-7</v>
      </c>
      <c r="P731" s="167">
        <f t="shared" si="139"/>
        <v>-4.0000000001327862E-4</v>
      </c>
    </row>
    <row r="732" spans="1:16" ht="26.4" x14ac:dyDescent="0.3">
      <c r="A732" s="3">
        <v>20</v>
      </c>
      <c r="B732" s="4" t="s">
        <v>815</v>
      </c>
      <c r="C732" s="5"/>
      <c r="D732" s="6"/>
      <c r="E732" s="168"/>
      <c r="F732" s="290"/>
      <c r="G732" s="168"/>
      <c r="H732" s="275"/>
      <c r="I732" s="6"/>
      <c r="J732" s="170">
        <f>+J733+J737+J751+J758+J762</f>
        <v>15244.861000000001</v>
      </c>
      <c r="K732" s="170">
        <f>+K733+K737+K751+K758+K762</f>
        <v>2289.81</v>
      </c>
      <c r="L732" s="171">
        <f>+L733+L737+L751+L758+L762</f>
        <v>0</v>
      </c>
      <c r="M732" s="170">
        <f>+M733+M737+M751+M758+M762</f>
        <v>2289.81</v>
      </c>
      <c r="N732" s="170">
        <f>+N733+N737+N751+N758+N762-0.01</f>
        <v>12955.050000000001</v>
      </c>
      <c r="O732" s="172">
        <f t="shared" si="138"/>
        <v>0.15020215664806646</v>
      </c>
      <c r="P732" s="167">
        <f t="shared" si="139"/>
        <v>-2289.8109999999997</v>
      </c>
    </row>
    <row r="733" spans="1:16" x14ac:dyDescent="0.3">
      <c r="A733" s="3" t="s">
        <v>816</v>
      </c>
      <c r="B733" s="4" t="s">
        <v>42</v>
      </c>
      <c r="C733" s="5"/>
      <c r="D733" s="6"/>
      <c r="E733" s="168"/>
      <c r="F733" s="290"/>
      <c r="G733" s="168"/>
      <c r="H733" s="275"/>
      <c r="I733" s="6"/>
      <c r="J733" s="170">
        <f>+SUM(J734:J736)</f>
        <v>804.75549999999998</v>
      </c>
      <c r="K733" s="170">
        <f>+SUM(K734:K736)</f>
        <v>89.16</v>
      </c>
      <c r="L733" s="171">
        <f>+SUM(L734:L736)</f>
        <v>0</v>
      </c>
      <c r="M733" s="170">
        <f>+SUM(M734:M736)</f>
        <v>89.16</v>
      </c>
      <c r="N733" s="170">
        <f>+SUM(N734:N736)+0.01</f>
        <v>715.61</v>
      </c>
      <c r="O733" s="172">
        <f t="shared" si="138"/>
        <v>0.11077339639182338</v>
      </c>
      <c r="P733" s="167">
        <f t="shared" si="139"/>
        <v>-89.14549999999997</v>
      </c>
    </row>
    <row r="734" spans="1:16" x14ac:dyDescent="0.3">
      <c r="A734" s="7" t="s">
        <v>817</v>
      </c>
      <c r="B734" s="8" t="s">
        <v>294</v>
      </c>
      <c r="C734" s="5" t="s">
        <v>24</v>
      </c>
      <c r="D734" s="6">
        <v>8.09</v>
      </c>
      <c r="E734" s="168">
        <v>5.5900000000000007</v>
      </c>
      <c r="F734" s="290"/>
      <c r="G734" s="168">
        <f t="shared" si="144"/>
        <v>5.5900000000000007</v>
      </c>
      <c r="H734" s="275">
        <f t="shared" si="145"/>
        <v>2.4999999999999991</v>
      </c>
      <c r="I734" s="6">
        <v>4.6900000000000004</v>
      </c>
      <c r="J734" s="6">
        <f t="shared" si="146"/>
        <v>37.942100000000003</v>
      </c>
      <c r="K734" s="173">
        <f t="shared" si="140"/>
        <v>26.22</v>
      </c>
      <c r="L734" s="174">
        <f t="shared" si="141"/>
        <v>0</v>
      </c>
      <c r="M734" s="173">
        <f t="shared" si="142"/>
        <v>26.22</v>
      </c>
      <c r="N734" s="173">
        <f t="shared" si="143"/>
        <v>11.73</v>
      </c>
      <c r="O734" s="175">
        <f t="shared" si="138"/>
        <v>0.69084473447700578</v>
      </c>
      <c r="P734" s="167">
        <f t="shared" si="139"/>
        <v>-26.212100000000003</v>
      </c>
    </row>
    <row r="735" spans="1:16" ht="26.4" x14ac:dyDescent="0.3">
      <c r="A735" s="7" t="s">
        <v>818</v>
      </c>
      <c r="B735" s="8" t="s">
        <v>44</v>
      </c>
      <c r="C735" s="5" t="s">
        <v>45</v>
      </c>
      <c r="D735" s="6">
        <v>12</v>
      </c>
      <c r="E735" s="168">
        <v>0</v>
      </c>
      <c r="F735" s="290"/>
      <c r="G735" s="168">
        <f t="shared" si="144"/>
        <v>0</v>
      </c>
      <c r="H735" s="275">
        <f t="shared" si="145"/>
        <v>12</v>
      </c>
      <c r="I735" s="6">
        <v>56.31</v>
      </c>
      <c r="J735" s="6">
        <f t="shared" si="146"/>
        <v>675.72</v>
      </c>
      <c r="K735" s="173">
        <f t="shared" si="140"/>
        <v>0</v>
      </c>
      <c r="L735" s="174">
        <f t="shared" si="141"/>
        <v>0</v>
      </c>
      <c r="M735" s="173">
        <f t="shared" si="142"/>
        <v>0</v>
      </c>
      <c r="N735" s="173">
        <f t="shared" si="143"/>
        <v>675.72</v>
      </c>
      <c r="O735" s="175">
        <f t="shared" si="138"/>
        <v>0</v>
      </c>
      <c r="P735" s="167">
        <f t="shared" si="139"/>
        <v>0</v>
      </c>
    </row>
    <row r="736" spans="1:16" ht="26.4" x14ac:dyDescent="0.3">
      <c r="A736" s="7" t="s">
        <v>819</v>
      </c>
      <c r="B736" s="8" t="s">
        <v>49</v>
      </c>
      <c r="C736" s="5" t="s">
        <v>24</v>
      </c>
      <c r="D736" s="6">
        <v>8.09</v>
      </c>
      <c r="E736" s="168">
        <v>5.5900000000000007</v>
      </c>
      <c r="F736" s="290"/>
      <c r="G736" s="168">
        <f t="shared" si="144"/>
        <v>5.5900000000000007</v>
      </c>
      <c r="H736" s="275">
        <f t="shared" si="145"/>
        <v>2.4999999999999991</v>
      </c>
      <c r="I736" s="6">
        <v>11.26</v>
      </c>
      <c r="J736" s="6">
        <f t="shared" si="146"/>
        <v>91.093400000000003</v>
      </c>
      <c r="K736" s="173">
        <f t="shared" si="140"/>
        <v>62.94</v>
      </c>
      <c r="L736" s="174">
        <f t="shared" si="141"/>
        <v>0</v>
      </c>
      <c r="M736" s="173">
        <f t="shared" si="142"/>
        <v>62.94</v>
      </c>
      <c r="N736" s="173">
        <f t="shared" si="143"/>
        <v>28.15</v>
      </c>
      <c r="O736" s="175">
        <f t="shared" si="138"/>
        <v>0.69097651421508033</v>
      </c>
      <c r="P736" s="167">
        <f t="shared" si="139"/>
        <v>-62.943400000000004</v>
      </c>
    </row>
    <row r="737" spans="1:16" x14ac:dyDescent="0.3">
      <c r="A737" s="3" t="s">
        <v>820</v>
      </c>
      <c r="B737" s="4" t="s">
        <v>123</v>
      </c>
      <c r="C737" s="5"/>
      <c r="D737" s="6"/>
      <c r="E737" s="168"/>
      <c r="F737" s="290"/>
      <c r="G737" s="168"/>
      <c r="H737" s="275"/>
      <c r="I737" s="6"/>
      <c r="J737" s="170">
        <f>+SUM(J738:J750)</f>
        <v>6543.7849000000006</v>
      </c>
      <c r="K737" s="170">
        <f>+SUM(K738:K750)</f>
        <v>2200.65</v>
      </c>
      <c r="L737" s="171">
        <f>+SUM(L738:L750)</f>
        <v>0</v>
      </c>
      <c r="M737" s="170">
        <f>+SUM(M738:M750)</f>
        <v>2200.65</v>
      </c>
      <c r="N737" s="170">
        <f>+SUM(N738:N750)-0.02</f>
        <v>4343.12</v>
      </c>
      <c r="O737" s="172">
        <f t="shared" si="138"/>
        <v>0.33629847765931309</v>
      </c>
      <c r="P737" s="167">
        <f t="shared" si="139"/>
        <v>-2200.6649000000007</v>
      </c>
    </row>
    <row r="738" spans="1:16" ht="26.4" x14ac:dyDescent="0.3">
      <c r="A738" s="7" t="s">
        <v>821</v>
      </c>
      <c r="B738" s="8" t="s">
        <v>125</v>
      </c>
      <c r="C738" s="5" t="s">
        <v>54</v>
      </c>
      <c r="D738" s="6">
        <v>7.37</v>
      </c>
      <c r="E738" s="168">
        <v>1.3167</v>
      </c>
      <c r="F738" s="290"/>
      <c r="G738" s="168">
        <f t="shared" si="144"/>
        <v>1.3167</v>
      </c>
      <c r="H738" s="275">
        <f t="shared" si="145"/>
        <v>6.0533000000000001</v>
      </c>
      <c r="I738" s="6">
        <v>75.03</v>
      </c>
      <c r="J738" s="6">
        <f t="shared" si="146"/>
        <v>552.97109999999998</v>
      </c>
      <c r="K738" s="173">
        <f t="shared" si="140"/>
        <v>98.79</v>
      </c>
      <c r="L738" s="174">
        <f t="shared" si="141"/>
        <v>0</v>
      </c>
      <c r="M738" s="173">
        <f t="shared" si="142"/>
        <v>98.79</v>
      </c>
      <c r="N738" s="173">
        <f t="shared" si="143"/>
        <v>454.18</v>
      </c>
      <c r="O738" s="175">
        <f t="shared" si="138"/>
        <v>0.17865508703800248</v>
      </c>
      <c r="P738" s="167">
        <f t="shared" si="139"/>
        <v>-98.791099999999972</v>
      </c>
    </row>
    <row r="739" spans="1:16" x14ac:dyDescent="0.3">
      <c r="A739" s="7" t="s">
        <v>822</v>
      </c>
      <c r="B739" s="8" t="s">
        <v>56</v>
      </c>
      <c r="C739" s="5" t="s">
        <v>54</v>
      </c>
      <c r="D739" s="6">
        <v>9.58</v>
      </c>
      <c r="E739" s="168">
        <v>1.7117100000000001</v>
      </c>
      <c r="F739" s="290"/>
      <c r="G739" s="168">
        <f t="shared" si="144"/>
        <v>1.7117100000000001</v>
      </c>
      <c r="H739" s="275">
        <f t="shared" si="145"/>
        <v>7.86829</v>
      </c>
      <c r="I739" s="6">
        <v>11.25</v>
      </c>
      <c r="J739" s="6">
        <f t="shared" si="146"/>
        <v>107.77500000000001</v>
      </c>
      <c r="K739" s="173">
        <f t="shared" si="140"/>
        <v>19.260000000000002</v>
      </c>
      <c r="L739" s="174">
        <f t="shared" si="141"/>
        <v>0</v>
      </c>
      <c r="M739" s="173">
        <f t="shared" si="142"/>
        <v>19.260000000000002</v>
      </c>
      <c r="N739" s="173">
        <f t="shared" si="143"/>
        <v>88.52</v>
      </c>
      <c r="O739" s="175">
        <f t="shared" si="138"/>
        <v>0.17865924379494325</v>
      </c>
      <c r="P739" s="167">
        <f t="shared" si="139"/>
        <v>-19.25500000000001</v>
      </c>
    </row>
    <row r="740" spans="1:16" ht="26.4" x14ac:dyDescent="0.3">
      <c r="A740" s="7" t="s">
        <v>823</v>
      </c>
      <c r="B740" s="8" t="s">
        <v>58</v>
      </c>
      <c r="C740" s="5" t="s">
        <v>59</v>
      </c>
      <c r="D740" s="6">
        <v>215.57</v>
      </c>
      <c r="E740" s="168">
        <v>38.513475</v>
      </c>
      <c r="F740" s="290"/>
      <c r="G740" s="168">
        <f t="shared" si="144"/>
        <v>38.513475</v>
      </c>
      <c r="H740" s="275">
        <f t="shared" si="145"/>
        <v>177.05652499999999</v>
      </c>
      <c r="I740" s="6">
        <v>1.68</v>
      </c>
      <c r="J740" s="6">
        <f t="shared" si="146"/>
        <v>362.1576</v>
      </c>
      <c r="K740" s="173">
        <f t="shared" si="140"/>
        <v>64.7</v>
      </c>
      <c r="L740" s="174">
        <f t="shared" si="141"/>
        <v>0</v>
      </c>
      <c r="M740" s="173">
        <f t="shared" si="142"/>
        <v>64.7</v>
      </c>
      <c r="N740" s="173">
        <f t="shared" si="143"/>
        <v>297.45</v>
      </c>
      <c r="O740" s="175">
        <f t="shared" si="138"/>
        <v>0.1786724895459878</v>
      </c>
      <c r="P740" s="167">
        <f t="shared" si="139"/>
        <v>-64.707600000000014</v>
      </c>
    </row>
    <row r="741" spans="1:16" x14ac:dyDescent="0.3">
      <c r="A741" s="7" t="s">
        <v>824</v>
      </c>
      <c r="B741" s="8" t="s">
        <v>61</v>
      </c>
      <c r="C741" s="5" t="s">
        <v>24</v>
      </c>
      <c r="D741" s="6">
        <v>2.09</v>
      </c>
      <c r="E741" s="168">
        <v>2.09</v>
      </c>
      <c r="F741" s="290"/>
      <c r="G741" s="168">
        <f t="shared" si="144"/>
        <v>2.09</v>
      </c>
      <c r="H741" s="275">
        <f t="shared" si="145"/>
        <v>0</v>
      </c>
      <c r="I741" s="6">
        <v>28.14</v>
      </c>
      <c r="J741" s="6">
        <f t="shared" si="146"/>
        <v>58.812599999999996</v>
      </c>
      <c r="K741" s="173">
        <f t="shared" si="140"/>
        <v>58.81</v>
      </c>
      <c r="L741" s="174">
        <f t="shared" si="141"/>
        <v>0</v>
      </c>
      <c r="M741" s="173">
        <f t="shared" si="142"/>
        <v>58.81</v>
      </c>
      <c r="N741" s="173">
        <f t="shared" si="143"/>
        <v>0</v>
      </c>
      <c r="O741" s="175">
        <f t="shared" si="138"/>
        <v>1</v>
      </c>
      <c r="P741" s="167">
        <f t="shared" si="139"/>
        <v>-58.812599999999996</v>
      </c>
    </row>
    <row r="742" spans="1:16" ht="26.4" x14ac:dyDescent="0.3">
      <c r="A742" s="7" t="s">
        <v>825</v>
      </c>
      <c r="B742" s="8" t="s">
        <v>63</v>
      </c>
      <c r="C742" s="5" t="s">
        <v>24</v>
      </c>
      <c r="D742" s="6">
        <v>2.09</v>
      </c>
      <c r="E742" s="168">
        <v>2.09</v>
      </c>
      <c r="F742" s="290"/>
      <c r="G742" s="168">
        <f t="shared" si="144"/>
        <v>2.09</v>
      </c>
      <c r="H742" s="275">
        <f t="shared" si="145"/>
        <v>0</v>
      </c>
      <c r="I742" s="6">
        <v>35.090000000000003</v>
      </c>
      <c r="J742" s="6">
        <f t="shared" si="146"/>
        <v>73.338099999999997</v>
      </c>
      <c r="K742" s="173">
        <f t="shared" si="140"/>
        <v>73.34</v>
      </c>
      <c r="L742" s="174">
        <f t="shared" si="141"/>
        <v>0</v>
      </c>
      <c r="M742" s="173">
        <f t="shared" si="142"/>
        <v>73.34</v>
      </c>
      <c r="N742" s="173">
        <f t="shared" si="143"/>
        <v>0</v>
      </c>
      <c r="O742" s="175">
        <f t="shared" si="138"/>
        <v>1</v>
      </c>
      <c r="P742" s="167">
        <f t="shared" si="139"/>
        <v>-73.338099999999997</v>
      </c>
    </row>
    <row r="743" spans="1:16" x14ac:dyDescent="0.3">
      <c r="A743" s="7" t="s">
        <v>826</v>
      </c>
      <c r="B743" s="8" t="s">
        <v>67</v>
      </c>
      <c r="C743" s="5" t="s">
        <v>24</v>
      </c>
      <c r="D743" s="6">
        <v>2.09</v>
      </c>
      <c r="E743" s="168">
        <v>2.09</v>
      </c>
      <c r="F743" s="290"/>
      <c r="G743" s="168">
        <f t="shared" si="144"/>
        <v>2.09</v>
      </c>
      <c r="H743" s="275">
        <f t="shared" si="145"/>
        <v>0</v>
      </c>
      <c r="I743" s="6">
        <v>272.88</v>
      </c>
      <c r="J743" s="6">
        <f t="shared" si="146"/>
        <v>570.31919999999991</v>
      </c>
      <c r="K743" s="173">
        <f t="shared" si="140"/>
        <v>570.32000000000005</v>
      </c>
      <c r="L743" s="174">
        <f t="shared" si="141"/>
        <v>0</v>
      </c>
      <c r="M743" s="173">
        <f t="shared" si="142"/>
        <v>570.32000000000005</v>
      </c>
      <c r="N743" s="173">
        <f t="shared" si="143"/>
        <v>0</v>
      </c>
      <c r="O743" s="175">
        <f t="shared" si="138"/>
        <v>1</v>
      </c>
      <c r="P743" s="167">
        <f t="shared" si="139"/>
        <v>-570.31919999999991</v>
      </c>
    </row>
    <row r="744" spans="1:16" ht="26.4" x14ac:dyDescent="0.3">
      <c r="A744" s="7" t="s">
        <v>827</v>
      </c>
      <c r="B744" s="8" t="s">
        <v>72</v>
      </c>
      <c r="C744" s="5" t="s">
        <v>70</v>
      </c>
      <c r="D744" s="6">
        <v>39.700000000000003</v>
      </c>
      <c r="E744" s="168">
        <v>7.4292400000000001</v>
      </c>
      <c r="F744" s="290"/>
      <c r="G744" s="168">
        <f t="shared" si="144"/>
        <v>7.4292400000000001</v>
      </c>
      <c r="H744" s="275">
        <f t="shared" si="145"/>
        <v>32.270760000000003</v>
      </c>
      <c r="I744" s="6">
        <v>16.2</v>
      </c>
      <c r="J744" s="6">
        <f t="shared" si="146"/>
        <v>643.14</v>
      </c>
      <c r="K744" s="173">
        <f t="shared" si="140"/>
        <v>120.35</v>
      </c>
      <c r="L744" s="174">
        <f t="shared" si="141"/>
        <v>0</v>
      </c>
      <c r="M744" s="173">
        <f t="shared" si="142"/>
        <v>120.35</v>
      </c>
      <c r="N744" s="173">
        <f t="shared" si="143"/>
        <v>522.79</v>
      </c>
      <c r="O744" s="175">
        <f t="shared" si="138"/>
        <v>0.18712877445035303</v>
      </c>
      <c r="P744" s="167">
        <f t="shared" si="139"/>
        <v>-120.35000000000002</v>
      </c>
    </row>
    <row r="745" spans="1:16" ht="26.4" x14ac:dyDescent="0.3">
      <c r="A745" s="7" t="s">
        <v>828</v>
      </c>
      <c r="B745" s="8" t="s">
        <v>69</v>
      </c>
      <c r="C745" s="5" t="s">
        <v>70</v>
      </c>
      <c r="D745" s="6">
        <v>94.6</v>
      </c>
      <c r="E745" s="168">
        <v>40.54587448680352</v>
      </c>
      <c r="F745" s="290"/>
      <c r="G745" s="168">
        <f t="shared" si="144"/>
        <v>40.54587448680352</v>
      </c>
      <c r="H745" s="275">
        <f t="shared" si="145"/>
        <v>54.054125513196475</v>
      </c>
      <c r="I745" s="6">
        <v>17.16</v>
      </c>
      <c r="J745" s="6">
        <f t="shared" si="146"/>
        <v>1623.336</v>
      </c>
      <c r="K745" s="173">
        <f t="shared" si="140"/>
        <v>695.77</v>
      </c>
      <c r="L745" s="174">
        <f t="shared" si="141"/>
        <v>0</v>
      </c>
      <c r="M745" s="173">
        <f t="shared" si="142"/>
        <v>695.77</v>
      </c>
      <c r="N745" s="173">
        <f t="shared" si="143"/>
        <v>927.57</v>
      </c>
      <c r="O745" s="175">
        <f t="shared" si="138"/>
        <v>0.42860258135099571</v>
      </c>
      <c r="P745" s="167">
        <f t="shared" si="139"/>
        <v>-695.76599999999996</v>
      </c>
    </row>
    <row r="746" spans="1:16" ht="26.4" x14ac:dyDescent="0.3">
      <c r="A746" s="7" t="s">
        <v>829</v>
      </c>
      <c r="B746" s="8" t="s">
        <v>77</v>
      </c>
      <c r="C746" s="5" t="s">
        <v>54</v>
      </c>
      <c r="D746" s="6">
        <v>2.11</v>
      </c>
      <c r="E746" s="168">
        <v>0.76400000000000001</v>
      </c>
      <c r="F746" s="290"/>
      <c r="G746" s="168">
        <f t="shared" si="144"/>
        <v>0.76400000000000001</v>
      </c>
      <c r="H746" s="275">
        <f t="shared" si="145"/>
        <v>1.3459999999999999</v>
      </c>
      <c r="I746" s="6">
        <v>628.20000000000005</v>
      </c>
      <c r="J746" s="6">
        <f t="shared" si="146"/>
        <v>1325.502</v>
      </c>
      <c r="K746" s="173">
        <f t="shared" si="140"/>
        <v>479.94</v>
      </c>
      <c r="L746" s="174">
        <f t="shared" si="141"/>
        <v>0</v>
      </c>
      <c r="M746" s="173">
        <f t="shared" si="142"/>
        <v>479.94</v>
      </c>
      <c r="N746" s="173">
        <f t="shared" si="143"/>
        <v>845.56</v>
      </c>
      <c r="O746" s="175">
        <f t="shared" si="138"/>
        <v>0.36208319564964819</v>
      </c>
      <c r="P746" s="167">
        <f t="shared" si="139"/>
        <v>-479.94200000000001</v>
      </c>
    </row>
    <row r="747" spans="1:16" ht="26.4" x14ac:dyDescent="0.3">
      <c r="A747" s="7" t="s">
        <v>830</v>
      </c>
      <c r="B747" s="8" t="s">
        <v>65</v>
      </c>
      <c r="C747" s="5" t="s">
        <v>24</v>
      </c>
      <c r="D747" s="6">
        <v>6.12</v>
      </c>
      <c r="E747" s="168">
        <v>0</v>
      </c>
      <c r="F747" s="290"/>
      <c r="G747" s="168">
        <f t="shared" si="144"/>
        <v>0</v>
      </c>
      <c r="H747" s="275">
        <f t="shared" si="145"/>
        <v>6.12</v>
      </c>
      <c r="I747" s="6">
        <v>116.19</v>
      </c>
      <c r="J747" s="6">
        <f t="shared" si="146"/>
        <v>711.08280000000002</v>
      </c>
      <c r="K747" s="173">
        <f t="shared" si="140"/>
        <v>0</v>
      </c>
      <c r="L747" s="174">
        <f t="shared" si="141"/>
        <v>0</v>
      </c>
      <c r="M747" s="173">
        <f t="shared" si="142"/>
        <v>0</v>
      </c>
      <c r="N747" s="173">
        <f t="shared" si="143"/>
        <v>711.08</v>
      </c>
      <c r="O747" s="175">
        <f t="shared" si="138"/>
        <v>3.9376567679827446E-6</v>
      </c>
      <c r="P747" s="167">
        <f t="shared" si="139"/>
        <v>-2.7999999999792635E-3</v>
      </c>
    </row>
    <row r="748" spans="1:16" ht="26.4" x14ac:dyDescent="0.3">
      <c r="A748" s="7" t="s">
        <v>831</v>
      </c>
      <c r="B748" s="8" t="s">
        <v>79</v>
      </c>
      <c r="C748" s="5" t="s">
        <v>54</v>
      </c>
      <c r="D748" s="6">
        <v>3.01</v>
      </c>
      <c r="E748" s="168">
        <v>0.75519999999999998</v>
      </c>
      <c r="F748" s="290"/>
      <c r="G748" s="168">
        <f t="shared" si="144"/>
        <v>0.75519999999999998</v>
      </c>
      <c r="H748" s="275">
        <f t="shared" si="145"/>
        <v>2.2547999999999999</v>
      </c>
      <c r="I748" s="6">
        <v>25.65</v>
      </c>
      <c r="J748" s="6">
        <f t="shared" si="146"/>
        <v>77.206499999999991</v>
      </c>
      <c r="K748" s="173">
        <f t="shared" si="140"/>
        <v>19.37</v>
      </c>
      <c r="L748" s="174">
        <f t="shared" si="141"/>
        <v>0</v>
      </c>
      <c r="M748" s="173">
        <f t="shared" si="142"/>
        <v>19.37</v>
      </c>
      <c r="N748" s="173">
        <f t="shared" si="143"/>
        <v>57.84</v>
      </c>
      <c r="O748" s="175">
        <f t="shared" si="138"/>
        <v>0.25084027899205363</v>
      </c>
      <c r="P748" s="167">
        <f t="shared" si="139"/>
        <v>-19.366499999999988</v>
      </c>
    </row>
    <row r="749" spans="1:16" ht="26.4" x14ac:dyDescent="0.3">
      <c r="A749" s="7" t="s">
        <v>832</v>
      </c>
      <c r="B749" s="8" t="s">
        <v>83</v>
      </c>
      <c r="C749" s="5" t="s">
        <v>24</v>
      </c>
      <c r="D749" s="6">
        <v>4.8</v>
      </c>
      <c r="E749" s="168">
        <v>0</v>
      </c>
      <c r="F749" s="290"/>
      <c r="G749" s="168">
        <f t="shared" si="144"/>
        <v>0</v>
      </c>
      <c r="H749" s="275">
        <f t="shared" si="145"/>
        <v>4.8</v>
      </c>
      <c r="I749" s="6">
        <v>29.02</v>
      </c>
      <c r="J749" s="6">
        <f t="shared" si="146"/>
        <v>139.29599999999999</v>
      </c>
      <c r="K749" s="173">
        <f t="shared" si="140"/>
        <v>0</v>
      </c>
      <c r="L749" s="174">
        <f t="shared" si="141"/>
        <v>0</v>
      </c>
      <c r="M749" s="173">
        <f t="shared" si="142"/>
        <v>0</v>
      </c>
      <c r="N749" s="173">
        <f t="shared" si="143"/>
        <v>139.30000000000001</v>
      </c>
      <c r="O749" s="175">
        <f t="shared" si="138"/>
        <v>-2.8715828164660451E-5</v>
      </c>
      <c r="P749" s="167">
        <f t="shared" si="139"/>
        <v>4.0000000000190994E-3</v>
      </c>
    </row>
    <row r="750" spans="1:16" ht="26.4" x14ac:dyDescent="0.3">
      <c r="A750" s="7" t="s">
        <v>833</v>
      </c>
      <c r="B750" s="8" t="s">
        <v>834</v>
      </c>
      <c r="C750" s="5" t="s">
        <v>24</v>
      </c>
      <c r="D750" s="6">
        <v>4.8</v>
      </c>
      <c r="E750" s="168">
        <v>0</v>
      </c>
      <c r="F750" s="290"/>
      <c r="G750" s="168">
        <f t="shared" si="144"/>
        <v>0</v>
      </c>
      <c r="H750" s="275">
        <f t="shared" si="145"/>
        <v>4.8</v>
      </c>
      <c r="I750" s="6">
        <v>62.26</v>
      </c>
      <c r="J750" s="6">
        <f t="shared" si="146"/>
        <v>298.84799999999996</v>
      </c>
      <c r="K750" s="173">
        <f t="shared" si="140"/>
        <v>0</v>
      </c>
      <c r="L750" s="174">
        <f t="shared" si="141"/>
        <v>0</v>
      </c>
      <c r="M750" s="173">
        <f t="shared" si="142"/>
        <v>0</v>
      </c>
      <c r="N750" s="173">
        <f t="shared" si="143"/>
        <v>298.85000000000002</v>
      </c>
      <c r="O750" s="175">
        <f t="shared" si="138"/>
        <v>-6.6923653498918156E-6</v>
      </c>
      <c r="P750" s="167">
        <f t="shared" si="139"/>
        <v>2.0000000000663931E-3</v>
      </c>
    </row>
    <row r="751" spans="1:16" x14ac:dyDescent="0.3">
      <c r="A751" s="3" t="s">
        <v>835</v>
      </c>
      <c r="B751" s="4" t="s">
        <v>85</v>
      </c>
      <c r="C751" s="5"/>
      <c r="D751" s="6"/>
      <c r="E751" s="168"/>
      <c r="F751" s="290"/>
      <c r="G751" s="168"/>
      <c r="H751" s="275"/>
      <c r="I751" s="6"/>
      <c r="J751" s="170">
        <f>+SUM(J752:J757)</f>
        <v>1430.5156000000002</v>
      </c>
      <c r="K751" s="170">
        <f>+SUM(K752:K757)</f>
        <v>0</v>
      </c>
      <c r="L751" s="171">
        <f>+SUM(L752:L757)</f>
        <v>0</v>
      </c>
      <c r="M751" s="170">
        <f>+SUM(M752:M757)</f>
        <v>0</v>
      </c>
      <c r="N751" s="170">
        <f>+SUM(N752:N757)+0.01</f>
        <v>1430.5200000000002</v>
      </c>
      <c r="O751" s="172">
        <f t="shared" si="138"/>
        <v>-3.0758140632247688E-6</v>
      </c>
      <c r="P751" s="167">
        <f t="shared" si="139"/>
        <v>4.400000000032378E-3</v>
      </c>
    </row>
    <row r="752" spans="1:16" x14ac:dyDescent="0.3">
      <c r="A752" s="7" t="s">
        <v>836</v>
      </c>
      <c r="B752" s="8" t="s">
        <v>87</v>
      </c>
      <c r="C752" s="5" t="s">
        <v>24</v>
      </c>
      <c r="D752" s="6">
        <v>7.48</v>
      </c>
      <c r="E752" s="168">
        <v>0</v>
      </c>
      <c r="F752" s="290"/>
      <c r="G752" s="168">
        <f t="shared" si="144"/>
        <v>0</v>
      </c>
      <c r="H752" s="275">
        <f t="shared" si="145"/>
        <v>7.48</v>
      </c>
      <c r="I752" s="6">
        <v>5.61</v>
      </c>
      <c r="J752" s="6">
        <f t="shared" si="146"/>
        <v>41.962800000000001</v>
      </c>
      <c r="K752" s="173">
        <f t="shared" si="140"/>
        <v>0</v>
      </c>
      <c r="L752" s="174">
        <f t="shared" si="141"/>
        <v>0</v>
      </c>
      <c r="M752" s="173">
        <f t="shared" si="142"/>
        <v>0</v>
      </c>
      <c r="N752" s="173">
        <f t="shared" si="143"/>
        <v>41.96</v>
      </c>
      <c r="O752" s="175">
        <f t="shared" si="138"/>
        <v>6.6725766631359207E-5</v>
      </c>
      <c r="P752" s="167">
        <f t="shared" si="139"/>
        <v>-2.8000000000005798E-3</v>
      </c>
    </row>
    <row r="753" spans="1:16" x14ac:dyDescent="0.3">
      <c r="A753" s="7" t="s">
        <v>837</v>
      </c>
      <c r="B753" s="8" t="s">
        <v>89</v>
      </c>
      <c r="C753" s="5" t="s">
        <v>24</v>
      </c>
      <c r="D753" s="6">
        <v>7.48</v>
      </c>
      <c r="E753" s="168">
        <v>0</v>
      </c>
      <c r="F753" s="290"/>
      <c r="G753" s="168">
        <f t="shared" si="144"/>
        <v>0</v>
      </c>
      <c r="H753" s="275">
        <f t="shared" si="145"/>
        <v>7.48</v>
      </c>
      <c r="I753" s="6">
        <v>3.75</v>
      </c>
      <c r="J753" s="6">
        <f t="shared" si="146"/>
        <v>28.05</v>
      </c>
      <c r="K753" s="173">
        <f t="shared" si="140"/>
        <v>0</v>
      </c>
      <c r="L753" s="174">
        <f t="shared" si="141"/>
        <v>0</v>
      </c>
      <c r="M753" s="173">
        <f t="shared" si="142"/>
        <v>0</v>
      </c>
      <c r="N753" s="173">
        <f t="shared" si="143"/>
        <v>28.05</v>
      </c>
      <c r="O753" s="175">
        <f t="shared" si="138"/>
        <v>0</v>
      </c>
      <c r="P753" s="167">
        <f t="shared" si="139"/>
        <v>0</v>
      </c>
    </row>
    <row r="754" spans="1:16" ht="26.4" x14ac:dyDescent="0.3">
      <c r="A754" s="7" t="s">
        <v>838</v>
      </c>
      <c r="B754" s="8" t="s">
        <v>91</v>
      </c>
      <c r="C754" s="5" t="s">
        <v>24</v>
      </c>
      <c r="D754" s="6">
        <v>7.48</v>
      </c>
      <c r="E754" s="168">
        <v>0</v>
      </c>
      <c r="F754" s="290"/>
      <c r="G754" s="168">
        <f t="shared" si="144"/>
        <v>0</v>
      </c>
      <c r="H754" s="275">
        <f t="shared" si="145"/>
        <v>7.48</v>
      </c>
      <c r="I754" s="6">
        <v>85.26</v>
      </c>
      <c r="J754" s="6">
        <f t="shared" si="146"/>
        <v>637.74480000000005</v>
      </c>
      <c r="K754" s="173">
        <f t="shared" si="140"/>
        <v>0</v>
      </c>
      <c r="L754" s="174">
        <f t="shared" si="141"/>
        <v>0</v>
      </c>
      <c r="M754" s="173">
        <f t="shared" si="142"/>
        <v>0</v>
      </c>
      <c r="N754" s="173">
        <f t="shared" si="143"/>
        <v>637.74</v>
      </c>
      <c r="O754" s="175">
        <f t="shared" si="138"/>
        <v>7.5265215805364605E-6</v>
      </c>
      <c r="P754" s="167">
        <f t="shared" si="139"/>
        <v>-4.8000000000456566E-3</v>
      </c>
    </row>
    <row r="755" spans="1:16" ht="39.6" x14ac:dyDescent="0.3">
      <c r="A755" s="7" t="s">
        <v>839</v>
      </c>
      <c r="B755" s="8" t="s">
        <v>146</v>
      </c>
      <c r="C755" s="5" t="s">
        <v>75</v>
      </c>
      <c r="D755" s="6">
        <v>1</v>
      </c>
      <c r="E755" s="168">
        <v>0</v>
      </c>
      <c r="F755" s="290"/>
      <c r="G755" s="168">
        <f t="shared" si="144"/>
        <v>0</v>
      </c>
      <c r="H755" s="275">
        <f t="shared" si="145"/>
        <v>1</v>
      </c>
      <c r="I755" s="6">
        <v>518.47</v>
      </c>
      <c r="J755" s="6">
        <f t="shared" si="146"/>
        <v>518.47</v>
      </c>
      <c r="K755" s="173">
        <f t="shared" si="140"/>
        <v>0</v>
      </c>
      <c r="L755" s="174">
        <f t="shared" si="141"/>
        <v>0</v>
      </c>
      <c r="M755" s="173">
        <f t="shared" si="142"/>
        <v>0</v>
      </c>
      <c r="N755" s="173">
        <f t="shared" si="143"/>
        <v>518.47</v>
      </c>
      <c r="O755" s="175">
        <f t="shared" si="138"/>
        <v>0</v>
      </c>
      <c r="P755" s="167">
        <f t="shared" si="139"/>
        <v>0</v>
      </c>
    </row>
    <row r="756" spans="1:16" ht="26.4" x14ac:dyDescent="0.3">
      <c r="A756" s="7" t="s">
        <v>840</v>
      </c>
      <c r="B756" s="8" t="s">
        <v>83</v>
      </c>
      <c r="C756" s="5" t="s">
        <v>24</v>
      </c>
      <c r="D756" s="6">
        <v>1.28</v>
      </c>
      <c r="E756" s="168">
        <v>0</v>
      </c>
      <c r="F756" s="290"/>
      <c r="G756" s="168">
        <f t="shared" si="144"/>
        <v>0</v>
      </c>
      <c r="H756" s="275">
        <f t="shared" si="145"/>
        <v>1.28</v>
      </c>
      <c r="I756" s="6">
        <v>29.02</v>
      </c>
      <c r="J756" s="6">
        <f t="shared" si="146"/>
        <v>37.145600000000002</v>
      </c>
      <c r="K756" s="173">
        <f t="shared" si="140"/>
        <v>0</v>
      </c>
      <c r="L756" s="174">
        <f t="shared" si="141"/>
        <v>0</v>
      </c>
      <c r="M756" s="173">
        <f t="shared" si="142"/>
        <v>0</v>
      </c>
      <c r="N756" s="173">
        <f t="shared" si="143"/>
        <v>37.15</v>
      </c>
      <c r="O756" s="175">
        <f t="shared" si="138"/>
        <v>-1.1845279117839169E-4</v>
      </c>
      <c r="P756" s="167">
        <f t="shared" si="139"/>
        <v>4.3999999999968509E-3</v>
      </c>
    </row>
    <row r="757" spans="1:16" ht="39.6" x14ac:dyDescent="0.3">
      <c r="A757" s="7" t="s">
        <v>841</v>
      </c>
      <c r="B757" s="8" t="s">
        <v>186</v>
      </c>
      <c r="C757" s="5" t="s">
        <v>24</v>
      </c>
      <c r="D757" s="6">
        <v>1.28</v>
      </c>
      <c r="E757" s="168">
        <v>0</v>
      </c>
      <c r="F757" s="290"/>
      <c r="G757" s="168">
        <f t="shared" si="144"/>
        <v>0</v>
      </c>
      <c r="H757" s="275">
        <f t="shared" si="145"/>
        <v>1.28</v>
      </c>
      <c r="I757" s="6">
        <v>130.58000000000001</v>
      </c>
      <c r="J757" s="6">
        <f t="shared" si="146"/>
        <v>167.14240000000001</v>
      </c>
      <c r="K757" s="173">
        <f t="shared" si="140"/>
        <v>0</v>
      </c>
      <c r="L757" s="174">
        <f t="shared" si="141"/>
        <v>0</v>
      </c>
      <c r="M757" s="173">
        <f t="shared" si="142"/>
        <v>0</v>
      </c>
      <c r="N757" s="173">
        <f t="shared" si="143"/>
        <v>167.14</v>
      </c>
      <c r="O757" s="175">
        <f t="shared" si="138"/>
        <v>1.4359013631670692E-5</v>
      </c>
      <c r="P757" s="167">
        <f t="shared" si="139"/>
        <v>-2.4000000000228283E-3</v>
      </c>
    </row>
    <row r="758" spans="1:16" x14ac:dyDescent="0.3">
      <c r="A758" s="3" t="s">
        <v>842</v>
      </c>
      <c r="B758" s="4" t="s">
        <v>96</v>
      </c>
      <c r="C758" s="5"/>
      <c r="D758" s="6"/>
      <c r="E758" s="168"/>
      <c r="F758" s="290"/>
      <c r="G758" s="168"/>
      <c r="H758" s="275"/>
      <c r="I758" s="6"/>
      <c r="J758" s="170">
        <f>+SUM(J759:J761)</f>
        <v>578.62799999999993</v>
      </c>
      <c r="K758" s="170">
        <f>+SUM(K759:K761)</f>
        <v>0</v>
      </c>
      <c r="L758" s="171">
        <f>+SUM(L759:L761)</f>
        <v>0</v>
      </c>
      <c r="M758" s="170">
        <f>+SUM(M759:M761)</f>
        <v>0</v>
      </c>
      <c r="N758" s="170">
        <f>+SUM(N759:N761)</f>
        <v>578.63</v>
      </c>
      <c r="O758" s="172">
        <f t="shared" si="138"/>
        <v>-3.4564521593782871E-6</v>
      </c>
      <c r="P758" s="167">
        <f t="shared" si="139"/>
        <v>2.0000000000663931E-3</v>
      </c>
    </row>
    <row r="759" spans="1:16" ht="26.4" x14ac:dyDescent="0.3">
      <c r="A759" s="7" t="s">
        <v>843</v>
      </c>
      <c r="B759" s="8" t="s">
        <v>98</v>
      </c>
      <c r="C759" s="5" t="s">
        <v>24</v>
      </c>
      <c r="D759" s="6">
        <v>1.4</v>
      </c>
      <c r="E759" s="168">
        <v>0</v>
      </c>
      <c r="F759" s="290"/>
      <c r="G759" s="168">
        <f t="shared" si="144"/>
        <v>0</v>
      </c>
      <c r="H759" s="275">
        <f t="shared" si="145"/>
        <v>1.4</v>
      </c>
      <c r="I759" s="6">
        <v>19.02</v>
      </c>
      <c r="J759" s="6">
        <f t="shared" si="146"/>
        <v>26.627999999999997</v>
      </c>
      <c r="K759" s="173">
        <f t="shared" si="140"/>
        <v>0</v>
      </c>
      <c r="L759" s="174">
        <f t="shared" si="141"/>
        <v>0</v>
      </c>
      <c r="M759" s="173">
        <f t="shared" si="142"/>
        <v>0</v>
      </c>
      <c r="N759" s="173">
        <f t="shared" si="143"/>
        <v>26.63</v>
      </c>
      <c r="O759" s="175">
        <f t="shared" si="138"/>
        <v>-7.5108907916510148E-5</v>
      </c>
      <c r="P759" s="167">
        <f t="shared" si="139"/>
        <v>2.0000000000024443E-3</v>
      </c>
    </row>
    <row r="760" spans="1:16" x14ac:dyDescent="0.3">
      <c r="A760" s="7" t="s">
        <v>844</v>
      </c>
      <c r="B760" s="8" t="s">
        <v>102</v>
      </c>
      <c r="C760" s="5" t="s">
        <v>45</v>
      </c>
      <c r="D760" s="6">
        <v>16</v>
      </c>
      <c r="E760" s="168">
        <v>0</v>
      </c>
      <c r="F760" s="290"/>
      <c r="G760" s="168">
        <f t="shared" si="144"/>
        <v>0</v>
      </c>
      <c r="H760" s="275">
        <f t="shared" si="145"/>
        <v>16</v>
      </c>
      <c r="I760" s="6">
        <v>14.39</v>
      </c>
      <c r="J760" s="6">
        <f t="shared" si="146"/>
        <v>230.24</v>
      </c>
      <c r="K760" s="173">
        <f t="shared" si="140"/>
        <v>0</v>
      </c>
      <c r="L760" s="174">
        <f t="shared" si="141"/>
        <v>0</v>
      </c>
      <c r="M760" s="173">
        <f t="shared" si="142"/>
        <v>0</v>
      </c>
      <c r="N760" s="173">
        <f t="shared" si="143"/>
        <v>230.24</v>
      </c>
      <c r="O760" s="175">
        <f t="shared" si="138"/>
        <v>0</v>
      </c>
      <c r="P760" s="167">
        <f t="shared" si="139"/>
        <v>0</v>
      </c>
    </row>
    <row r="761" spans="1:16" ht="39.6" x14ac:dyDescent="0.3">
      <c r="A761" s="7" t="s">
        <v>845</v>
      </c>
      <c r="B761" s="8" t="s">
        <v>104</v>
      </c>
      <c r="C761" s="5" t="s">
        <v>24</v>
      </c>
      <c r="D761" s="6">
        <v>16</v>
      </c>
      <c r="E761" s="168">
        <v>0</v>
      </c>
      <c r="F761" s="290"/>
      <c r="G761" s="168">
        <f t="shared" si="144"/>
        <v>0</v>
      </c>
      <c r="H761" s="275">
        <f t="shared" si="145"/>
        <v>16</v>
      </c>
      <c r="I761" s="6">
        <v>20.11</v>
      </c>
      <c r="J761" s="6">
        <f t="shared" si="146"/>
        <v>321.76</v>
      </c>
      <c r="K761" s="173">
        <f t="shared" si="140"/>
        <v>0</v>
      </c>
      <c r="L761" s="174">
        <f t="shared" si="141"/>
        <v>0</v>
      </c>
      <c r="M761" s="173">
        <f t="shared" si="142"/>
        <v>0</v>
      </c>
      <c r="N761" s="173">
        <f t="shared" si="143"/>
        <v>321.76</v>
      </c>
      <c r="O761" s="175">
        <f t="shared" si="138"/>
        <v>0</v>
      </c>
      <c r="P761" s="167">
        <f t="shared" si="139"/>
        <v>0</v>
      </c>
    </row>
    <row r="762" spans="1:16" x14ac:dyDescent="0.3">
      <c r="A762" s="3" t="s">
        <v>846</v>
      </c>
      <c r="B762" s="4" t="s">
        <v>106</v>
      </c>
      <c r="C762" s="5"/>
      <c r="D762" s="6"/>
      <c r="E762" s="168"/>
      <c r="F762" s="290"/>
      <c r="G762" s="168"/>
      <c r="H762" s="275"/>
      <c r="I762" s="6"/>
      <c r="J762" s="170">
        <f>+SUM(J763:J765)</f>
        <v>5887.1769999999997</v>
      </c>
      <c r="K762" s="170">
        <f>+SUM(K763:K765)</f>
        <v>0</v>
      </c>
      <c r="L762" s="171">
        <f>+SUM(L763:L765)</f>
        <v>0</v>
      </c>
      <c r="M762" s="170">
        <f>+SUM(M763:M765)</f>
        <v>0</v>
      </c>
      <c r="N762" s="170">
        <f>+SUM(N763:N765)</f>
        <v>5887.18</v>
      </c>
      <c r="O762" s="172">
        <f t="shared" si="138"/>
        <v>-5.0958209696361223E-7</v>
      </c>
      <c r="P762" s="167">
        <f t="shared" si="139"/>
        <v>3.0000000006111804E-3</v>
      </c>
    </row>
    <row r="763" spans="1:16" x14ac:dyDescent="0.3">
      <c r="A763" s="7" t="s">
        <v>847</v>
      </c>
      <c r="B763" s="8" t="s">
        <v>115</v>
      </c>
      <c r="C763" s="5" t="s">
        <v>24</v>
      </c>
      <c r="D763" s="6">
        <v>1.76</v>
      </c>
      <c r="E763" s="168">
        <v>0</v>
      </c>
      <c r="F763" s="290"/>
      <c r="G763" s="168">
        <f t="shared" si="144"/>
        <v>0</v>
      </c>
      <c r="H763" s="275">
        <f t="shared" si="145"/>
        <v>1.76</v>
      </c>
      <c r="I763" s="6">
        <v>168</v>
      </c>
      <c r="J763" s="6">
        <f t="shared" si="146"/>
        <v>295.68</v>
      </c>
      <c r="K763" s="173">
        <f t="shared" si="140"/>
        <v>0</v>
      </c>
      <c r="L763" s="174">
        <f t="shared" si="141"/>
        <v>0</v>
      </c>
      <c r="M763" s="173">
        <f t="shared" si="142"/>
        <v>0</v>
      </c>
      <c r="N763" s="173">
        <f t="shared" si="143"/>
        <v>295.68</v>
      </c>
      <c r="O763" s="175">
        <f t="shared" si="138"/>
        <v>0</v>
      </c>
      <c r="P763" s="167">
        <f t="shared" si="139"/>
        <v>0</v>
      </c>
    </row>
    <row r="764" spans="1:16" x14ac:dyDescent="0.3">
      <c r="A764" s="7" t="s">
        <v>848</v>
      </c>
      <c r="B764" s="8" t="s">
        <v>117</v>
      </c>
      <c r="C764" s="5" t="s">
        <v>24</v>
      </c>
      <c r="D764" s="6">
        <v>4.79</v>
      </c>
      <c r="E764" s="168">
        <v>0</v>
      </c>
      <c r="F764" s="290"/>
      <c r="G764" s="168">
        <f t="shared" si="144"/>
        <v>0</v>
      </c>
      <c r="H764" s="275">
        <f t="shared" si="145"/>
        <v>4.79</v>
      </c>
      <c r="I764" s="6">
        <v>1081.54</v>
      </c>
      <c r="J764" s="6">
        <f t="shared" si="146"/>
        <v>5180.5765999999994</v>
      </c>
      <c r="K764" s="173">
        <f t="shared" si="140"/>
        <v>0</v>
      </c>
      <c r="L764" s="174">
        <f t="shared" si="141"/>
        <v>0</v>
      </c>
      <c r="M764" s="173">
        <f t="shared" si="142"/>
        <v>0</v>
      </c>
      <c r="N764" s="173">
        <f t="shared" si="143"/>
        <v>5180.58</v>
      </c>
      <c r="O764" s="175">
        <f t="shared" si="138"/>
        <v>-6.562976022639333E-7</v>
      </c>
      <c r="P764" s="167">
        <f t="shared" si="139"/>
        <v>3.4000000005107722E-3</v>
      </c>
    </row>
    <row r="765" spans="1:16" x14ac:dyDescent="0.3">
      <c r="A765" s="7" t="s">
        <v>849</v>
      </c>
      <c r="B765" s="8" t="s">
        <v>108</v>
      </c>
      <c r="C765" s="5" t="s">
        <v>109</v>
      </c>
      <c r="D765" s="6">
        <v>13.42</v>
      </c>
      <c r="E765" s="168">
        <v>0</v>
      </c>
      <c r="F765" s="290"/>
      <c r="G765" s="168">
        <f t="shared" si="144"/>
        <v>0</v>
      </c>
      <c r="H765" s="275">
        <f t="shared" si="145"/>
        <v>13.42</v>
      </c>
      <c r="I765" s="6">
        <v>30.62</v>
      </c>
      <c r="J765" s="6">
        <f t="shared" si="146"/>
        <v>410.92040000000003</v>
      </c>
      <c r="K765" s="173">
        <f t="shared" si="140"/>
        <v>0</v>
      </c>
      <c r="L765" s="174">
        <f t="shared" si="141"/>
        <v>0</v>
      </c>
      <c r="M765" s="173">
        <f t="shared" si="142"/>
        <v>0</v>
      </c>
      <c r="N765" s="173">
        <f t="shared" si="143"/>
        <v>410.92</v>
      </c>
      <c r="O765" s="175">
        <f t="shared" si="138"/>
        <v>9.7342453675430818E-7</v>
      </c>
      <c r="P765" s="167">
        <f t="shared" si="139"/>
        <v>-4.0000000001327862E-4</v>
      </c>
    </row>
    <row r="766" spans="1:16" ht="26.4" x14ac:dyDescent="0.3">
      <c r="A766" s="3">
        <v>21</v>
      </c>
      <c r="B766" s="4" t="s">
        <v>850</v>
      </c>
      <c r="C766" s="5"/>
      <c r="D766" s="6"/>
      <c r="E766" s="168"/>
      <c r="F766" s="290"/>
      <c r="G766" s="168"/>
      <c r="H766" s="275"/>
      <c r="I766" s="6"/>
      <c r="J766" s="170">
        <f>+J767+J770+J784+J791+J795</f>
        <v>22711.940800000004</v>
      </c>
      <c r="K766" s="170">
        <f>+K767+K770+K784+K791+K795</f>
        <v>0</v>
      </c>
      <c r="L766" s="171">
        <f>+L767+L770+L784+L791+L795</f>
        <v>0</v>
      </c>
      <c r="M766" s="170">
        <f>+M767+M770+M784+M791+M795</f>
        <v>0</v>
      </c>
      <c r="N766" s="170">
        <f>+N767+N770+N784+N791+N795-0.01</f>
        <v>22711.940000000002</v>
      </c>
      <c r="O766" s="172">
        <f t="shared" si="138"/>
        <v>3.522376224029955E-8</v>
      </c>
      <c r="P766" s="167">
        <f t="shared" si="139"/>
        <v>-8.0000000161817297E-4</v>
      </c>
    </row>
    <row r="767" spans="1:16" x14ac:dyDescent="0.3">
      <c r="A767" s="3" t="s">
        <v>851</v>
      </c>
      <c r="B767" s="4" t="s">
        <v>42</v>
      </c>
      <c r="C767" s="5"/>
      <c r="D767" s="6"/>
      <c r="E767" s="168"/>
      <c r="F767" s="290"/>
      <c r="G767" s="168"/>
      <c r="H767" s="275"/>
      <c r="I767" s="6"/>
      <c r="J767" s="170">
        <f>+SUM(J768:J769)</f>
        <v>129.03550000000001</v>
      </c>
      <c r="K767" s="170">
        <f>+SUM(K768:K769)</f>
        <v>0</v>
      </c>
      <c r="L767" s="171">
        <f>+SUM(L768:L769)</f>
        <v>0</v>
      </c>
      <c r="M767" s="170">
        <f>+SUM(M768:M769)</f>
        <v>0</v>
      </c>
      <c r="N767" s="170">
        <f>+SUM(N768:N769)+0.01</f>
        <v>129.04</v>
      </c>
      <c r="O767" s="172">
        <f t="shared" si="138"/>
        <v>-3.4874123787442812E-5</v>
      </c>
      <c r="P767" s="167">
        <f t="shared" si="139"/>
        <v>4.4999999999788542E-3</v>
      </c>
    </row>
    <row r="768" spans="1:16" x14ac:dyDescent="0.3">
      <c r="A768" s="7" t="s">
        <v>852</v>
      </c>
      <c r="B768" s="8" t="s">
        <v>294</v>
      </c>
      <c r="C768" s="5" t="s">
        <v>24</v>
      </c>
      <c r="D768" s="6">
        <v>8.09</v>
      </c>
      <c r="E768" s="168">
        <v>0</v>
      </c>
      <c r="F768" s="290"/>
      <c r="G768" s="168">
        <f t="shared" si="144"/>
        <v>0</v>
      </c>
      <c r="H768" s="275">
        <f t="shared" si="145"/>
        <v>8.09</v>
      </c>
      <c r="I768" s="6">
        <v>4.6900000000000004</v>
      </c>
      <c r="J768" s="6">
        <f t="shared" si="146"/>
        <v>37.942100000000003</v>
      </c>
      <c r="K768" s="173">
        <f t="shared" si="140"/>
        <v>0</v>
      </c>
      <c r="L768" s="174">
        <f t="shared" si="141"/>
        <v>0</v>
      </c>
      <c r="M768" s="173">
        <f t="shared" si="142"/>
        <v>0</v>
      </c>
      <c r="N768" s="173">
        <f t="shared" si="143"/>
        <v>37.94</v>
      </c>
      <c r="O768" s="175">
        <f t="shared" si="138"/>
        <v>5.5347489991475207E-5</v>
      </c>
      <c r="P768" s="167">
        <f t="shared" si="139"/>
        <v>-2.1000000000057639E-3</v>
      </c>
    </row>
    <row r="769" spans="1:16" ht="26.4" x14ac:dyDescent="0.3">
      <c r="A769" s="7" t="s">
        <v>853</v>
      </c>
      <c r="B769" s="8" t="s">
        <v>49</v>
      </c>
      <c r="C769" s="5" t="s">
        <v>24</v>
      </c>
      <c r="D769" s="6">
        <v>8.09</v>
      </c>
      <c r="E769" s="168">
        <v>0</v>
      </c>
      <c r="F769" s="290"/>
      <c r="G769" s="168">
        <f t="shared" si="144"/>
        <v>0</v>
      </c>
      <c r="H769" s="275">
        <f t="shared" si="145"/>
        <v>8.09</v>
      </c>
      <c r="I769" s="6">
        <v>11.26</v>
      </c>
      <c r="J769" s="6">
        <f t="shared" si="146"/>
        <v>91.093400000000003</v>
      </c>
      <c r="K769" s="173">
        <f t="shared" si="140"/>
        <v>0</v>
      </c>
      <c r="L769" s="174">
        <f t="shared" si="141"/>
        <v>0</v>
      </c>
      <c r="M769" s="173">
        <f t="shared" si="142"/>
        <v>0</v>
      </c>
      <c r="N769" s="173">
        <f t="shared" si="143"/>
        <v>91.09</v>
      </c>
      <c r="O769" s="175">
        <f t="shared" si="138"/>
        <v>3.7324328656107575E-5</v>
      </c>
      <c r="P769" s="167">
        <f t="shared" si="139"/>
        <v>-3.3999999999991815E-3</v>
      </c>
    </row>
    <row r="770" spans="1:16" x14ac:dyDescent="0.3">
      <c r="A770" s="3" t="s">
        <v>854</v>
      </c>
      <c r="B770" s="4" t="s">
        <v>123</v>
      </c>
      <c r="C770" s="5"/>
      <c r="D770" s="6"/>
      <c r="E770" s="168"/>
      <c r="F770" s="290"/>
      <c r="G770" s="168"/>
      <c r="H770" s="275"/>
      <c r="I770" s="6"/>
      <c r="J770" s="170">
        <f>+SUM(J771:J783)</f>
        <v>12451.666300000003</v>
      </c>
      <c r="K770" s="170">
        <f>+SUM(K771:K783)</f>
        <v>0</v>
      </c>
      <c r="L770" s="171">
        <f>+SUM(L771:L783)</f>
        <v>0</v>
      </c>
      <c r="M770" s="170">
        <f>+SUM(M771:M783)</f>
        <v>0</v>
      </c>
      <c r="N770" s="170">
        <f>+SUM(N771:N783)</f>
        <v>12451.67</v>
      </c>
      <c r="O770" s="172">
        <f t="shared" si="138"/>
        <v>-2.9714898452937177E-7</v>
      </c>
      <c r="P770" s="167">
        <f t="shared" si="139"/>
        <v>3.6999999974796083E-3</v>
      </c>
    </row>
    <row r="771" spans="1:16" ht="26.4" x14ac:dyDescent="0.3">
      <c r="A771" s="7" t="s">
        <v>855</v>
      </c>
      <c r="B771" s="8" t="s">
        <v>125</v>
      </c>
      <c r="C771" s="5" t="s">
        <v>54</v>
      </c>
      <c r="D771" s="6">
        <v>7.37</v>
      </c>
      <c r="E771" s="168">
        <v>0</v>
      </c>
      <c r="F771" s="290"/>
      <c r="G771" s="168">
        <f t="shared" si="144"/>
        <v>0</v>
      </c>
      <c r="H771" s="275">
        <f t="shared" si="145"/>
        <v>7.37</v>
      </c>
      <c r="I771" s="6">
        <v>75.03</v>
      </c>
      <c r="J771" s="6">
        <f t="shared" si="146"/>
        <v>552.97109999999998</v>
      </c>
      <c r="K771" s="173">
        <f t="shared" si="140"/>
        <v>0</v>
      </c>
      <c r="L771" s="174">
        <f t="shared" si="141"/>
        <v>0</v>
      </c>
      <c r="M771" s="173">
        <f t="shared" si="142"/>
        <v>0</v>
      </c>
      <c r="N771" s="173">
        <f t="shared" si="143"/>
        <v>552.97</v>
      </c>
      <c r="O771" s="175">
        <f t="shared" si="138"/>
        <v>1.9892540494836908E-6</v>
      </c>
      <c r="P771" s="167">
        <f t="shared" si="139"/>
        <v>-1.0999999999512511E-3</v>
      </c>
    </row>
    <row r="772" spans="1:16" x14ac:dyDescent="0.3">
      <c r="A772" s="7" t="s">
        <v>856</v>
      </c>
      <c r="B772" s="8" t="s">
        <v>202</v>
      </c>
      <c r="C772" s="5" t="s">
        <v>54</v>
      </c>
      <c r="D772" s="6">
        <v>9.58</v>
      </c>
      <c r="E772" s="168">
        <v>0</v>
      </c>
      <c r="F772" s="290"/>
      <c r="G772" s="168">
        <f t="shared" si="144"/>
        <v>0</v>
      </c>
      <c r="H772" s="275">
        <f t="shared" si="145"/>
        <v>9.58</v>
      </c>
      <c r="I772" s="6">
        <v>18.78</v>
      </c>
      <c r="J772" s="6">
        <f t="shared" si="146"/>
        <v>179.91240000000002</v>
      </c>
      <c r="K772" s="173">
        <f t="shared" si="140"/>
        <v>0</v>
      </c>
      <c r="L772" s="174">
        <f t="shared" si="141"/>
        <v>0</v>
      </c>
      <c r="M772" s="173">
        <f t="shared" si="142"/>
        <v>0</v>
      </c>
      <c r="N772" s="173">
        <f t="shared" si="143"/>
        <v>179.91</v>
      </c>
      <c r="O772" s="175">
        <f t="shared" si="138"/>
        <v>1.3339825381764037E-5</v>
      </c>
      <c r="P772" s="167">
        <f t="shared" si="139"/>
        <v>-2.4000000000228283E-3</v>
      </c>
    </row>
    <row r="773" spans="1:16" ht="26.4" x14ac:dyDescent="0.3">
      <c r="A773" s="7" t="s">
        <v>857</v>
      </c>
      <c r="B773" s="8" t="s">
        <v>58</v>
      </c>
      <c r="C773" s="5" t="s">
        <v>59</v>
      </c>
      <c r="D773" s="6">
        <v>215.57</v>
      </c>
      <c r="E773" s="168">
        <v>0</v>
      </c>
      <c r="F773" s="290"/>
      <c r="G773" s="168">
        <f t="shared" si="144"/>
        <v>0</v>
      </c>
      <c r="H773" s="275">
        <f t="shared" si="145"/>
        <v>215.57</v>
      </c>
      <c r="I773" s="6">
        <v>1.68</v>
      </c>
      <c r="J773" s="6">
        <f t="shared" si="146"/>
        <v>362.1576</v>
      </c>
      <c r="K773" s="173">
        <f t="shared" si="140"/>
        <v>0</v>
      </c>
      <c r="L773" s="174">
        <f t="shared" si="141"/>
        <v>0</v>
      </c>
      <c r="M773" s="173">
        <f t="shared" si="142"/>
        <v>0</v>
      </c>
      <c r="N773" s="173">
        <f t="shared" si="143"/>
        <v>362.16</v>
      </c>
      <c r="O773" s="175">
        <f t="shared" si="138"/>
        <v>-6.626949151433692E-6</v>
      </c>
      <c r="P773" s="167">
        <f t="shared" si="139"/>
        <v>2.4000000000228283E-3</v>
      </c>
    </row>
    <row r="774" spans="1:16" x14ac:dyDescent="0.3">
      <c r="A774" s="7" t="s">
        <v>858</v>
      </c>
      <c r="B774" s="8" t="s">
        <v>61</v>
      </c>
      <c r="C774" s="5" t="s">
        <v>24</v>
      </c>
      <c r="D774" s="6">
        <v>2.09</v>
      </c>
      <c r="E774" s="168">
        <v>0</v>
      </c>
      <c r="F774" s="290"/>
      <c r="G774" s="168">
        <f t="shared" si="144"/>
        <v>0</v>
      </c>
      <c r="H774" s="275">
        <f t="shared" si="145"/>
        <v>2.09</v>
      </c>
      <c r="I774" s="6">
        <v>28.14</v>
      </c>
      <c r="J774" s="6">
        <f t="shared" si="146"/>
        <v>58.812599999999996</v>
      </c>
      <c r="K774" s="173">
        <f t="shared" si="140"/>
        <v>0</v>
      </c>
      <c r="L774" s="174">
        <f t="shared" si="141"/>
        <v>0</v>
      </c>
      <c r="M774" s="173">
        <f t="shared" si="142"/>
        <v>0</v>
      </c>
      <c r="N774" s="173">
        <f t="shared" si="143"/>
        <v>58.81</v>
      </c>
      <c r="O774" s="175">
        <f t="shared" si="138"/>
        <v>4.420821388606555E-5</v>
      </c>
      <c r="P774" s="167">
        <f t="shared" si="139"/>
        <v>-2.5999999999939405E-3</v>
      </c>
    </row>
    <row r="775" spans="1:16" ht="26.4" x14ac:dyDescent="0.3">
      <c r="A775" s="7" t="s">
        <v>859</v>
      </c>
      <c r="B775" s="8" t="s">
        <v>63</v>
      </c>
      <c r="C775" s="5" t="s">
        <v>24</v>
      </c>
      <c r="D775" s="6">
        <v>2.09</v>
      </c>
      <c r="E775" s="168">
        <v>0</v>
      </c>
      <c r="F775" s="290"/>
      <c r="G775" s="168">
        <f t="shared" si="144"/>
        <v>0</v>
      </c>
      <c r="H775" s="275">
        <f t="shared" si="145"/>
        <v>2.09</v>
      </c>
      <c r="I775" s="6">
        <v>35.090000000000003</v>
      </c>
      <c r="J775" s="6">
        <f t="shared" si="146"/>
        <v>73.338099999999997</v>
      </c>
      <c r="K775" s="173">
        <f t="shared" si="140"/>
        <v>0</v>
      </c>
      <c r="L775" s="174">
        <f t="shared" si="141"/>
        <v>0</v>
      </c>
      <c r="M775" s="173">
        <f t="shared" si="142"/>
        <v>0</v>
      </c>
      <c r="N775" s="173">
        <f t="shared" si="143"/>
        <v>73.34</v>
      </c>
      <c r="O775" s="175">
        <f t="shared" ref="O775:O838" si="147">1-(N775/J775)</f>
        <v>-2.5907406927760945E-5</v>
      </c>
      <c r="P775" s="167">
        <f t="shared" ref="P775:P838" si="148">+N775-J775</f>
        <v>1.90000000000623E-3</v>
      </c>
    </row>
    <row r="776" spans="1:16" ht="26.4" x14ac:dyDescent="0.3">
      <c r="A776" s="7" t="s">
        <v>860</v>
      </c>
      <c r="B776" s="8" t="s">
        <v>72</v>
      </c>
      <c r="C776" s="5" t="s">
        <v>70</v>
      </c>
      <c r="D776" s="6">
        <v>39.700000000000003</v>
      </c>
      <c r="E776" s="168">
        <v>0</v>
      </c>
      <c r="F776" s="290"/>
      <c r="G776" s="168">
        <f t="shared" si="144"/>
        <v>0</v>
      </c>
      <c r="H776" s="275">
        <f t="shared" si="145"/>
        <v>39.700000000000003</v>
      </c>
      <c r="I776" s="6">
        <v>16.2</v>
      </c>
      <c r="J776" s="6">
        <f t="shared" si="146"/>
        <v>643.14</v>
      </c>
      <c r="K776" s="173">
        <f t="shared" ref="K776:K839" si="149">ROUND(E776*I776,2)</f>
        <v>0</v>
      </c>
      <c r="L776" s="174">
        <f t="shared" ref="L776:L839" si="150">ROUND(F776*I776,2)</f>
        <v>0</v>
      </c>
      <c r="M776" s="173">
        <f t="shared" ref="M776:M839" si="151">ROUND(G776*I776,2)</f>
        <v>0</v>
      </c>
      <c r="N776" s="173">
        <f t="shared" ref="N776:N839" si="152">ROUND(H776*I776,2)</f>
        <v>643.14</v>
      </c>
      <c r="O776" s="175">
        <f t="shared" si="147"/>
        <v>0</v>
      </c>
      <c r="P776" s="167">
        <f t="shared" si="148"/>
        <v>0</v>
      </c>
    </row>
    <row r="777" spans="1:16" ht="26.4" x14ac:dyDescent="0.3">
      <c r="A777" s="7" t="s">
        <v>861</v>
      </c>
      <c r="B777" s="8" t="s">
        <v>69</v>
      </c>
      <c r="C777" s="5" t="s">
        <v>70</v>
      </c>
      <c r="D777" s="6">
        <v>94.6</v>
      </c>
      <c r="E777" s="168">
        <v>0</v>
      </c>
      <c r="F777" s="290"/>
      <c r="G777" s="168">
        <f t="shared" ref="G777:G839" si="153">E777+F777</f>
        <v>0</v>
      </c>
      <c r="H777" s="275">
        <f t="shared" ref="H777:H839" si="154">D777-G777</f>
        <v>94.6</v>
      </c>
      <c r="I777" s="6">
        <v>17.16</v>
      </c>
      <c r="J777" s="6">
        <f t="shared" ref="J777:J839" si="155">+I777*D777</f>
        <v>1623.336</v>
      </c>
      <c r="K777" s="173">
        <f t="shared" si="149"/>
        <v>0</v>
      </c>
      <c r="L777" s="174">
        <f t="shared" si="150"/>
        <v>0</v>
      </c>
      <c r="M777" s="173">
        <f t="shared" si="151"/>
        <v>0</v>
      </c>
      <c r="N777" s="173">
        <f t="shared" si="152"/>
        <v>1623.34</v>
      </c>
      <c r="O777" s="175">
        <f t="shared" si="147"/>
        <v>-2.4640616607118915E-6</v>
      </c>
      <c r="P777" s="167">
        <f t="shared" si="148"/>
        <v>3.9999999999054126E-3</v>
      </c>
    </row>
    <row r="778" spans="1:16" x14ac:dyDescent="0.3">
      <c r="A778" s="7" t="s">
        <v>862</v>
      </c>
      <c r="B778" s="8" t="s">
        <v>67</v>
      </c>
      <c r="C778" s="5" t="s">
        <v>24</v>
      </c>
      <c r="D778" s="6">
        <v>23.19</v>
      </c>
      <c r="E778" s="168">
        <v>0</v>
      </c>
      <c r="F778" s="290"/>
      <c r="G778" s="168">
        <f t="shared" si="153"/>
        <v>0</v>
      </c>
      <c r="H778" s="275">
        <f t="shared" si="154"/>
        <v>23.19</v>
      </c>
      <c r="I778" s="6">
        <v>272.88</v>
      </c>
      <c r="J778" s="6">
        <f t="shared" si="155"/>
        <v>6328.0871999999999</v>
      </c>
      <c r="K778" s="173">
        <f t="shared" si="149"/>
        <v>0</v>
      </c>
      <c r="L778" s="174">
        <f t="shared" si="150"/>
        <v>0</v>
      </c>
      <c r="M778" s="173">
        <f t="shared" si="151"/>
        <v>0</v>
      </c>
      <c r="N778" s="173">
        <f t="shared" si="152"/>
        <v>6328.09</v>
      </c>
      <c r="O778" s="175">
        <f t="shared" si="147"/>
        <v>-4.424717787721022E-7</v>
      </c>
      <c r="P778" s="167">
        <f t="shared" si="148"/>
        <v>2.8000000002066372E-3</v>
      </c>
    </row>
    <row r="779" spans="1:16" ht="26.4" x14ac:dyDescent="0.3">
      <c r="A779" s="7" t="s">
        <v>863</v>
      </c>
      <c r="B779" s="8" t="s">
        <v>77</v>
      </c>
      <c r="C779" s="5" t="s">
        <v>54</v>
      </c>
      <c r="D779" s="6">
        <v>2.11</v>
      </c>
      <c r="E779" s="168">
        <v>0</v>
      </c>
      <c r="F779" s="290"/>
      <c r="G779" s="168">
        <f t="shared" si="153"/>
        <v>0</v>
      </c>
      <c r="H779" s="275">
        <f t="shared" si="154"/>
        <v>2.11</v>
      </c>
      <c r="I779" s="6">
        <v>628.20000000000005</v>
      </c>
      <c r="J779" s="6">
        <f t="shared" si="155"/>
        <v>1325.502</v>
      </c>
      <c r="K779" s="173">
        <f t="shared" si="149"/>
        <v>0</v>
      </c>
      <c r="L779" s="174">
        <f t="shared" si="150"/>
        <v>0</v>
      </c>
      <c r="M779" s="173">
        <f t="shared" si="151"/>
        <v>0</v>
      </c>
      <c r="N779" s="173">
        <f t="shared" si="152"/>
        <v>1325.5</v>
      </c>
      <c r="O779" s="175">
        <f t="shared" si="147"/>
        <v>1.5088623026571213E-6</v>
      </c>
      <c r="P779" s="167">
        <f t="shared" si="148"/>
        <v>-1.9999999999527063E-3</v>
      </c>
    </row>
    <row r="780" spans="1:16" ht="26.4" x14ac:dyDescent="0.3">
      <c r="A780" s="7" t="s">
        <v>864</v>
      </c>
      <c r="B780" s="8" t="s">
        <v>65</v>
      </c>
      <c r="C780" s="5" t="s">
        <v>24</v>
      </c>
      <c r="D780" s="6">
        <v>6.12</v>
      </c>
      <c r="E780" s="168">
        <v>0</v>
      </c>
      <c r="F780" s="290"/>
      <c r="G780" s="168">
        <f t="shared" si="153"/>
        <v>0</v>
      </c>
      <c r="H780" s="275">
        <f t="shared" si="154"/>
        <v>6.12</v>
      </c>
      <c r="I780" s="6">
        <v>116.19</v>
      </c>
      <c r="J780" s="6">
        <f t="shared" si="155"/>
        <v>711.08280000000002</v>
      </c>
      <c r="K780" s="173">
        <f t="shared" si="149"/>
        <v>0</v>
      </c>
      <c r="L780" s="174">
        <f t="shared" si="150"/>
        <v>0</v>
      </c>
      <c r="M780" s="173">
        <f t="shared" si="151"/>
        <v>0</v>
      </c>
      <c r="N780" s="173">
        <f t="shared" si="152"/>
        <v>711.08</v>
      </c>
      <c r="O780" s="175">
        <f t="shared" si="147"/>
        <v>3.9376567679827446E-6</v>
      </c>
      <c r="P780" s="167">
        <f t="shared" si="148"/>
        <v>-2.7999999999792635E-3</v>
      </c>
    </row>
    <row r="781" spans="1:16" ht="26.4" x14ac:dyDescent="0.3">
      <c r="A781" s="7" t="s">
        <v>865</v>
      </c>
      <c r="B781" s="8" t="s">
        <v>79</v>
      </c>
      <c r="C781" s="5" t="s">
        <v>54</v>
      </c>
      <c r="D781" s="6">
        <v>6.05</v>
      </c>
      <c r="E781" s="168">
        <v>0</v>
      </c>
      <c r="F781" s="290"/>
      <c r="G781" s="168">
        <f t="shared" si="153"/>
        <v>0</v>
      </c>
      <c r="H781" s="275">
        <f t="shared" si="154"/>
        <v>6.05</v>
      </c>
      <c r="I781" s="6">
        <v>25.65</v>
      </c>
      <c r="J781" s="6">
        <f t="shared" si="155"/>
        <v>155.18249999999998</v>
      </c>
      <c r="K781" s="173">
        <f t="shared" si="149"/>
        <v>0</v>
      </c>
      <c r="L781" s="174">
        <f t="shared" si="150"/>
        <v>0</v>
      </c>
      <c r="M781" s="173">
        <f t="shared" si="151"/>
        <v>0</v>
      </c>
      <c r="N781" s="173">
        <f t="shared" si="152"/>
        <v>155.18</v>
      </c>
      <c r="O781" s="175">
        <f t="shared" si="147"/>
        <v>1.6110063956742415E-5</v>
      </c>
      <c r="P781" s="167">
        <f t="shared" si="148"/>
        <v>-2.4999999999693046E-3</v>
      </c>
    </row>
    <row r="782" spans="1:16" ht="26.4" x14ac:dyDescent="0.3">
      <c r="A782" s="7" t="s">
        <v>866</v>
      </c>
      <c r="B782" s="8" t="s">
        <v>83</v>
      </c>
      <c r="C782" s="5" t="s">
        <v>24</v>
      </c>
      <c r="D782" s="6">
        <v>4.8</v>
      </c>
      <c r="E782" s="168">
        <v>0</v>
      </c>
      <c r="F782" s="290"/>
      <c r="G782" s="168">
        <f t="shared" si="153"/>
        <v>0</v>
      </c>
      <c r="H782" s="275">
        <f t="shared" si="154"/>
        <v>4.8</v>
      </c>
      <c r="I782" s="6">
        <v>29.02</v>
      </c>
      <c r="J782" s="6">
        <f t="shared" si="155"/>
        <v>139.29599999999999</v>
      </c>
      <c r="K782" s="173">
        <f t="shared" si="149"/>
        <v>0</v>
      </c>
      <c r="L782" s="174">
        <f t="shared" si="150"/>
        <v>0</v>
      </c>
      <c r="M782" s="173">
        <f t="shared" si="151"/>
        <v>0</v>
      </c>
      <c r="N782" s="173">
        <f t="shared" si="152"/>
        <v>139.30000000000001</v>
      </c>
      <c r="O782" s="175">
        <f t="shared" si="147"/>
        <v>-2.8715828164660451E-5</v>
      </c>
      <c r="P782" s="167">
        <f t="shared" si="148"/>
        <v>4.0000000000190994E-3</v>
      </c>
    </row>
    <row r="783" spans="1:16" ht="26.4" x14ac:dyDescent="0.3">
      <c r="A783" s="7" t="s">
        <v>867</v>
      </c>
      <c r="B783" s="8" t="s">
        <v>834</v>
      </c>
      <c r="C783" s="5" t="s">
        <v>24</v>
      </c>
      <c r="D783" s="6">
        <v>4.8</v>
      </c>
      <c r="E783" s="168">
        <v>0</v>
      </c>
      <c r="F783" s="290"/>
      <c r="G783" s="168">
        <f t="shared" si="153"/>
        <v>0</v>
      </c>
      <c r="H783" s="275">
        <f t="shared" si="154"/>
        <v>4.8</v>
      </c>
      <c r="I783" s="6">
        <v>62.26</v>
      </c>
      <c r="J783" s="6">
        <f t="shared" si="155"/>
        <v>298.84799999999996</v>
      </c>
      <c r="K783" s="173">
        <f t="shared" si="149"/>
        <v>0</v>
      </c>
      <c r="L783" s="174">
        <f t="shared" si="150"/>
        <v>0</v>
      </c>
      <c r="M783" s="173">
        <f t="shared" si="151"/>
        <v>0</v>
      </c>
      <c r="N783" s="173">
        <f t="shared" si="152"/>
        <v>298.85000000000002</v>
      </c>
      <c r="O783" s="175">
        <f t="shared" si="147"/>
        <v>-6.6923653498918156E-6</v>
      </c>
      <c r="P783" s="167">
        <f t="shared" si="148"/>
        <v>2.0000000000663931E-3</v>
      </c>
    </row>
    <row r="784" spans="1:16" x14ac:dyDescent="0.3">
      <c r="A784" s="3" t="s">
        <v>868</v>
      </c>
      <c r="B784" s="4" t="s">
        <v>85</v>
      </c>
      <c r="C784" s="5"/>
      <c r="D784" s="6"/>
      <c r="E784" s="168"/>
      <c r="F784" s="290"/>
      <c r="G784" s="168"/>
      <c r="H784" s="275"/>
      <c r="I784" s="6"/>
      <c r="J784" s="170">
        <f>+SUM(J785:J790)</f>
        <v>1347.25</v>
      </c>
      <c r="K784" s="170">
        <f>+SUM(K785:K790)</f>
        <v>0</v>
      </c>
      <c r="L784" s="171">
        <f>+SUM(L785:L790)</f>
        <v>0</v>
      </c>
      <c r="M784" s="170">
        <f>+SUM(M785:M790)</f>
        <v>0</v>
      </c>
      <c r="N784" s="170">
        <f>+SUM(N785:N790)-0.01</f>
        <v>1347.25</v>
      </c>
      <c r="O784" s="172">
        <f t="shared" si="147"/>
        <v>0</v>
      </c>
      <c r="P784" s="167">
        <f t="shared" si="148"/>
        <v>0</v>
      </c>
    </row>
    <row r="785" spans="1:16" x14ac:dyDescent="0.3">
      <c r="A785" s="7" t="s">
        <v>869</v>
      </c>
      <c r="B785" s="8" t="s">
        <v>89</v>
      </c>
      <c r="C785" s="5" t="s">
        <v>24</v>
      </c>
      <c r="D785" s="6">
        <v>6.6</v>
      </c>
      <c r="E785" s="168">
        <v>0</v>
      </c>
      <c r="F785" s="290"/>
      <c r="G785" s="168">
        <f t="shared" si="153"/>
        <v>0</v>
      </c>
      <c r="H785" s="275">
        <f t="shared" si="154"/>
        <v>6.6</v>
      </c>
      <c r="I785" s="6">
        <v>3.75</v>
      </c>
      <c r="J785" s="6">
        <f t="shared" si="155"/>
        <v>24.75</v>
      </c>
      <c r="K785" s="173">
        <f t="shared" si="149"/>
        <v>0</v>
      </c>
      <c r="L785" s="174">
        <f t="shared" si="150"/>
        <v>0</v>
      </c>
      <c r="M785" s="173">
        <f t="shared" si="151"/>
        <v>0</v>
      </c>
      <c r="N785" s="173">
        <f t="shared" si="152"/>
        <v>24.75</v>
      </c>
      <c r="O785" s="175">
        <f t="shared" si="147"/>
        <v>0</v>
      </c>
      <c r="P785" s="167">
        <f t="shared" si="148"/>
        <v>0</v>
      </c>
    </row>
    <row r="786" spans="1:16" x14ac:dyDescent="0.3">
      <c r="A786" s="7" t="s">
        <v>870</v>
      </c>
      <c r="B786" s="8" t="s">
        <v>87</v>
      </c>
      <c r="C786" s="5" t="s">
        <v>24</v>
      </c>
      <c r="D786" s="6">
        <v>6.6</v>
      </c>
      <c r="E786" s="168">
        <v>0</v>
      </c>
      <c r="F786" s="290"/>
      <c r="G786" s="168">
        <f t="shared" si="153"/>
        <v>0</v>
      </c>
      <c r="H786" s="275">
        <f t="shared" si="154"/>
        <v>6.6</v>
      </c>
      <c r="I786" s="6">
        <v>5.61</v>
      </c>
      <c r="J786" s="6">
        <f t="shared" si="155"/>
        <v>37.026000000000003</v>
      </c>
      <c r="K786" s="173">
        <f t="shared" si="149"/>
        <v>0</v>
      </c>
      <c r="L786" s="174">
        <f t="shared" si="150"/>
        <v>0</v>
      </c>
      <c r="M786" s="173">
        <f t="shared" si="151"/>
        <v>0</v>
      </c>
      <c r="N786" s="173">
        <f t="shared" si="152"/>
        <v>37.03</v>
      </c>
      <c r="O786" s="175">
        <f t="shared" si="147"/>
        <v>-1.0803219359356575E-4</v>
      </c>
      <c r="P786" s="167">
        <f t="shared" si="148"/>
        <v>3.9999999999977831E-3</v>
      </c>
    </row>
    <row r="787" spans="1:16" ht="26.4" x14ac:dyDescent="0.3">
      <c r="A787" s="7" t="s">
        <v>871</v>
      </c>
      <c r="B787" s="8" t="s">
        <v>91</v>
      </c>
      <c r="C787" s="5" t="s">
        <v>24</v>
      </c>
      <c r="D787" s="6">
        <v>6.6</v>
      </c>
      <c r="E787" s="168">
        <v>0</v>
      </c>
      <c r="F787" s="290"/>
      <c r="G787" s="168">
        <f t="shared" si="153"/>
        <v>0</v>
      </c>
      <c r="H787" s="275">
        <f t="shared" si="154"/>
        <v>6.6</v>
      </c>
      <c r="I787" s="6">
        <v>85.26</v>
      </c>
      <c r="J787" s="6">
        <f t="shared" si="155"/>
        <v>562.71600000000001</v>
      </c>
      <c r="K787" s="173">
        <f t="shared" si="149"/>
        <v>0</v>
      </c>
      <c r="L787" s="174">
        <f t="shared" si="150"/>
        <v>0</v>
      </c>
      <c r="M787" s="173">
        <f t="shared" si="151"/>
        <v>0</v>
      </c>
      <c r="N787" s="173">
        <f t="shared" si="152"/>
        <v>562.72</v>
      </c>
      <c r="O787" s="175">
        <f t="shared" si="147"/>
        <v>-7.1083814927597189E-6</v>
      </c>
      <c r="P787" s="167">
        <f t="shared" si="148"/>
        <v>4.0000000000190994E-3</v>
      </c>
    </row>
    <row r="788" spans="1:16" ht="39.6" x14ac:dyDescent="0.3">
      <c r="A788" s="7" t="s">
        <v>872</v>
      </c>
      <c r="B788" s="8" t="s">
        <v>186</v>
      </c>
      <c r="C788" s="5" t="s">
        <v>24</v>
      </c>
      <c r="D788" s="6">
        <v>1.28</v>
      </c>
      <c r="E788" s="168">
        <v>0</v>
      </c>
      <c r="F788" s="290"/>
      <c r="G788" s="168">
        <f t="shared" si="153"/>
        <v>0</v>
      </c>
      <c r="H788" s="275">
        <f t="shared" si="154"/>
        <v>1.28</v>
      </c>
      <c r="I788" s="6">
        <v>130.58000000000001</v>
      </c>
      <c r="J788" s="6">
        <f t="shared" si="155"/>
        <v>167.14240000000001</v>
      </c>
      <c r="K788" s="173">
        <f t="shared" si="149"/>
        <v>0</v>
      </c>
      <c r="L788" s="174">
        <f t="shared" si="150"/>
        <v>0</v>
      </c>
      <c r="M788" s="173">
        <f t="shared" si="151"/>
        <v>0</v>
      </c>
      <c r="N788" s="173">
        <f t="shared" si="152"/>
        <v>167.14</v>
      </c>
      <c r="O788" s="175">
        <f t="shared" si="147"/>
        <v>1.4359013631670692E-5</v>
      </c>
      <c r="P788" s="167">
        <f t="shared" si="148"/>
        <v>-2.4000000000228283E-3</v>
      </c>
    </row>
    <row r="789" spans="1:16" ht="26.4" x14ac:dyDescent="0.3">
      <c r="A789" s="7" t="s">
        <v>873</v>
      </c>
      <c r="B789" s="8" t="s">
        <v>83</v>
      </c>
      <c r="C789" s="5" t="s">
        <v>24</v>
      </c>
      <c r="D789" s="6">
        <v>1.28</v>
      </c>
      <c r="E789" s="168">
        <v>0</v>
      </c>
      <c r="F789" s="290"/>
      <c r="G789" s="168">
        <f t="shared" si="153"/>
        <v>0</v>
      </c>
      <c r="H789" s="275">
        <f t="shared" si="154"/>
        <v>1.28</v>
      </c>
      <c r="I789" s="6">
        <v>29.02</v>
      </c>
      <c r="J789" s="6">
        <f t="shared" si="155"/>
        <v>37.145600000000002</v>
      </c>
      <c r="K789" s="173">
        <f t="shared" si="149"/>
        <v>0</v>
      </c>
      <c r="L789" s="174">
        <f t="shared" si="150"/>
        <v>0</v>
      </c>
      <c r="M789" s="173">
        <f t="shared" si="151"/>
        <v>0</v>
      </c>
      <c r="N789" s="173">
        <f t="shared" si="152"/>
        <v>37.15</v>
      </c>
      <c r="O789" s="175">
        <f t="shared" si="147"/>
        <v>-1.1845279117839169E-4</v>
      </c>
      <c r="P789" s="167">
        <f t="shared" si="148"/>
        <v>4.3999999999968509E-3</v>
      </c>
    </row>
    <row r="790" spans="1:16" ht="39.6" x14ac:dyDescent="0.3">
      <c r="A790" s="7" t="s">
        <v>874</v>
      </c>
      <c r="B790" s="8" t="s">
        <v>146</v>
      </c>
      <c r="C790" s="5" t="s">
        <v>75</v>
      </c>
      <c r="D790" s="6">
        <v>1</v>
      </c>
      <c r="E790" s="168">
        <v>0</v>
      </c>
      <c r="F790" s="290"/>
      <c r="G790" s="168">
        <f t="shared" si="153"/>
        <v>0</v>
      </c>
      <c r="H790" s="275">
        <f t="shared" si="154"/>
        <v>1</v>
      </c>
      <c r="I790" s="6">
        <v>518.47</v>
      </c>
      <c r="J790" s="6">
        <f t="shared" si="155"/>
        <v>518.47</v>
      </c>
      <c r="K790" s="173">
        <f t="shared" si="149"/>
        <v>0</v>
      </c>
      <c r="L790" s="174">
        <f t="shared" si="150"/>
        <v>0</v>
      </c>
      <c r="M790" s="173">
        <f t="shared" si="151"/>
        <v>0</v>
      </c>
      <c r="N790" s="173">
        <f t="shared" si="152"/>
        <v>518.47</v>
      </c>
      <c r="O790" s="175">
        <f t="shared" si="147"/>
        <v>0</v>
      </c>
      <c r="P790" s="167">
        <f t="shared" si="148"/>
        <v>0</v>
      </c>
    </row>
    <row r="791" spans="1:16" x14ac:dyDescent="0.3">
      <c r="A791" s="3" t="s">
        <v>875</v>
      </c>
      <c r="B791" s="4" t="s">
        <v>96</v>
      </c>
      <c r="C791" s="5"/>
      <c r="D791" s="6"/>
      <c r="E791" s="168"/>
      <c r="F791" s="290"/>
      <c r="G791" s="168"/>
      <c r="H791" s="275"/>
      <c r="I791" s="6"/>
      <c r="J791" s="170">
        <f>+SUM(J792:J794)</f>
        <v>578.62799999999993</v>
      </c>
      <c r="K791" s="170">
        <f>+SUM(K792:K794)</f>
        <v>0</v>
      </c>
      <c r="L791" s="171">
        <f>+SUM(L792:L794)</f>
        <v>0</v>
      </c>
      <c r="M791" s="170">
        <f>+SUM(M792:M794)</f>
        <v>0</v>
      </c>
      <c r="N791" s="170">
        <f>+SUM(N792:N794)</f>
        <v>578.63</v>
      </c>
      <c r="O791" s="172">
        <f t="shared" si="147"/>
        <v>-3.4564521593782871E-6</v>
      </c>
      <c r="P791" s="167">
        <f t="shared" si="148"/>
        <v>2.0000000000663931E-3</v>
      </c>
    </row>
    <row r="792" spans="1:16" ht="26.4" x14ac:dyDescent="0.3">
      <c r="A792" s="7" t="s">
        <v>876</v>
      </c>
      <c r="B792" s="8" t="s">
        <v>98</v>
      </c>
      <c r="C792" s="5" t="s">
        <v>24</v>
      </c>
      <c r="D792" s="6">
        <v>1.4</v>
      </c>
      <c r="E792" s="168">
        <v>0</v>
      </c>
      <c r="F792" s="290"/>
      <c r="G792" s="168">
        <f t="shared" si="153"/>
        <v>0</v>
      </c>
      <c r="H792" s="275">
        <f t="shared" si="154"/>
        <v>1.4</v>
      </c>
      <c r="I792" s="6">
        <v>19.02</v>
      </c>
      <c r="J792" s="6">
        <f t="shared" si="155"/>
        <v>26.627999999999997</v>
      </c>
      <c r="K792" s="173">
        <f t="shared" si="149"/>
        <v>0</v>
      </c>
      <c r="L792" s="174">
        <f t="shared" si="150"/>
        <v>0</v>
      </c>
      <c r="M792" s="173">
        <f t="shared" si="151"/>
        <v>0</v>
      </c>
      <c r="N792" s="173">
        <f t="shared" si="152"/>
        <v>26.63</v>
      </c>
      <c r="O792" s="175">
        <f t="shared" si="147"/>
        <v>-7.5108907916510148E-5</v>
      </c>
      <c r="P792" s="167">
        <f t="shared" si="148"/>
        <v>2.0000000000024443E-3</v>
      </c>
    </row>
    <row r="793" spans="1:16" ht="39.6" x14ac:dyDescent="0.3">
      <c r="A793" s="7" t="s">
        <v>877</v>
      </c>
      <c r="B793" s="8" t="s">
        <v>104</v>
      </c>
      <c r="C793" s="5" t="s">
        <v>24</v>
      </c>
      <c r="D793" s="6">
        <v>16</v>
      </c>
      <c r="E793" s="168">
        <v>0</v>
      </c>
      <c r="F793" s="290"/>
      <c r="G793" s="168">
        <f t="shared" si="153"/>
        <v>0</v>
      </c>
      <c r="H793" s="275">
        <f t="shared" si="154"/>
        <v>16</v>
      </c>
      <c r="I793" s="6">
        <v>20.11</v>
      </c>
      <c r="J793" s="6">
        <f t="shared" si="155"/>
        <v>321.76</v>
      </c>
      <c r="K793" s="173">
        <f t="shared" si="149"/>
        <v>0</v>
      </c>
      <c r="L793" s="174">
        <f t="shared" si="150"/>
        <v>0</v>
      </c>
      <c r="M793" s="173">
        <f t="shared" si="151"/>
        <v>0</v>
      </c>
      <c r="N793" s="173">
        <f t="shared" si="152"/>
        <v>321.76</v>
      </c>
      <c r="O793" s="175">
        <f t="shared" si="147"/>
        <v>0</v>
      </c>
      <c r="P793" s="167">
        <f t="shared" si="148"/>
        <v>0</v>
      </c>
    </row>
    <row r="794" spans="1:16" x14ac:dyDescent="0.3">
      <c r="A794" s="7" t="s">
        <v>878</v>
      </c>
      <c r="B794" s="8" t="s">
        <v>102</v>
      </c>
      <c r="C794" s="5" t="s">
        <v>45</v>
      </c>
      <c r="D794" s="6">
        <v>16</v>
      </c>
      <c r="E794" s="168">
        <v>0</v>
      </c>
      <c r="F794" s="290"/>
      <c r="G794" s="168">
        <f t="shared" si="153"/>
        <v>0</v>
      </c>
      <c r="H794" s="275">
        <f t="shared" si="154"/>
        <v>16</v>
      </c>
      <c r="I794" s="6">
        <v>14.39</v>
      </c>
      <c r="J794" s="6">
        <f t="shared" si="155"/>
        <v>230.24</v>
      </c>
      <c r="K794" s="173">
        <f t="shared" si="149"/>
        <v>0</v>
      </c>
      <c r="L794" s="174">
        <f t="shared" si="150"/>
        <v>0</v>
      </c>
      <c r="M794" s="173">
        <f t="shared" si="151"/>
        <v>0</v>
      </c>
      <c r="N794" s="173">
        <f t="shared" si="152"/>
        <v>230.24</v>
      </c>
      <c r="O794" s="175">
        <f t="shared" si="147"/>
        <v>0</v>
      </c>
      <c r="P794" s="167">
        <f t="shared" si="148"/>
        <v>0</v>
      </c>
    </row>
    <row r="795" spans="1:16" x14ac:dyDescent="0.3">
      <c r="A795" s="3" t="s">
        <v>879</v>
      </c>
      <c r="B795" s="4" t="s">
        <v>106</v>
      </c>
      <c r="C795" s="5"/>
      <c r="D795" s="6"/>
      <c r="E795" s="168"/>
      <c r="F795" s="290"/>
      <c r="G795" s="168"/>
      <c r="H795" s="275"/>
      <c r="I795" s="6"/>
      <c r="J795" s="170">
        <f>+SUM(J796:J801)</f>
        <v>8205.3610000000008</v>
      </c>
      <c r="K795" s="170">
        <f>+SUM(K796:K801)</f>
        <v>0</v>
      </c>
      <c r="L795" s="171">
        <f>+SUM(L796:L801)</f>
        <v>0</v>
      </c>
      <c r="M795" s="170">
        <f>+SUM(M796:M801)</f>
        <v>0</v>
      </c>
      <c r="N795" s="170">
        <f>+SUM(N796:N801)</f>
        <v>8205.36</v>
      </c>
      <c r="O795" s="172">
        <f t="shared" si="147"/>
        <v>1.218715423023653E-7</v>
      </c>
      <c r="P795" s="167">
        <f t="shared" si="148"/>
        <v>-1.0000000002037268E-3</v>
      </c>
    </row>
    <row r="796" spans="1:16" x14ac:dyDescent="0.3">
      <c r="A796" s="7" t="s">
        <v>880</v>
      </c>
      <c r="B796" s="8" t="s">
        <v>158</v>
      </c>
      <c r="C796" s="5" t="s">
        <v>159</v>
      </c>
      <c r="D796" s="6">
        <v>1</v>
      </c>
      <c r="E796" s="168">
        <v>0</v>
      </c>
      <c r="F796" s="290"/>
      <c r="G796" s="168">
        <f t="shared" si="153"/>
        <v>0</v>
      </c>
      <c r="H796" s="275">
        <f t="shared" si="154"/>
        <v>1</v>
      </c>
      <c r="I796" s="6">
        <v>1040.45</v>
      </c>
      <c r="J796" s="6">
        <f t="shared" si="155"/>
        <v>1040.45</v>
      </c>
      <c r="K796" s="173">
        <f t="shared" si="149"/>
        <v>0</v>
      </c>
      <c r="L796" s="174">
        <f t="shared" si="150"/>
        <v>0</v>
      </c>
      <c r="M796" s="173">
        <f t="shared" si="151"/>
        <v>0</v>
      </c>
      <c r="N796" s="173">
        <f t="shared" si="152"/>
        <v>1040.45</v>
      </c>
      <c r="O796" s="175">
        <f t="shared" si="147"/>
        <v>0</v>
      </c>
      <c r="P796" s="167">
        <f t="shared" si="148"/>
        <v>0</v>
      </c>
    </row>
    <row r="797" spans="1:16" ht="33" customHeight="1" x14ac:dyDescent="0.3">
      <c r="A797" s="7" t="s">
        <v>881</v>
      </c>
      <c r="B797" s="8" t="s">
        <v>111</v>
      </c>
      <c r="C797" s="5" t="s">
        <v>109</v>
      </c>
      <c r="D797" s="6">
        <v>9.35</v>
      </c>
      <c r="E797" s="168">
        <v>0</v>
      </c>
      <c r="F797" s="290"/>
      <c r="G797" s="168">
        <f t="shared" si="153"/>
        <v>0</v>
      </c>
      <c r="H797" s="275">
        <f t="shared" si="154"/>
        <v>9.35</v>
      </c>
      <c r="I797" s="6">
        <v>97.64</v>
      </c>
      <c r="J797" s="6">
        <f t="shared" si="155"/>
        <v>912.93399999999997</v>
      </c>
      <c r="K797" s="173">
        <f t="shared" si="149"/>
        <v>0</v>
      </c>
      <c r="L797" s="174">
        <f t="shared" si="150"/>
        <v>0</v>
      </c>
      <c r="M797" s="173">
        <f t="shared" si="151"/>
        <v>0</v>
      </c>
      <c r="N797" s="173">
        <f t="shared" si="152"/>
        <v>912.93</v>
      </c>
      <c r="O797" s="175">
        <f t="shared" si="147"/>
        <v>4.381477741066675E-6</v>
      </c>
      <c r="P797" s="167">
        <f t="shared" si="148"/>
        <v>-4.0000000000190994E-3</v>
      </c>
    </row>
    <row r="798" spans="1:16" ht="26.4" x14ac:dyDescent="0.3">
      <c r="A798" s="7" t="s">
        <v>882</v>
      </c>
      <c r="B798" s="8" t="s">
        <v>113</v>
      </c>
      <c r="C798" s="5" t="s">
        <v>75</v>
      </c>
      <c r="D798" s="6">
        <v>15</v>
      </c>
      <c r="E798" s="168">
        <v>0</v>
      </c>
      <c r="F798" s="290"/>
      <c r="G798" s="168">
        <f t="shared" si="153"/>
        <v>0</v>
      </c>
      <c r="H798" s="275">
        <f t="shared" si="154"/>
        <v>15</v>
      </c>
      <c r="I798" s="6">
        <v>24.32</v>
      </c>
      <c r="J798" s="6">
        <f t="shared" si="155"/>
        <v>364.8</v>
      </c>
      <c r="K798" s="173">
        <f t="shared" si="149"/>
        <v>0</v>
      </c>
      <c r="L798" s="174">
        <f t="shared" si="150"/>
        <v>0</v>
      </c>
      <c r="M798" s="173">
        <f t="shared" si="151"/>
        <v>0</v>
      </c>
      <c r="N798" s="173">
        <f t="shared" si="152"/>
        <v>364.8</v>
      </c>
      <c r="O798" s="175">
        <f t="shared" si="147"/>
        <v>0</v>
      </c>
      <c r="P798" s="167">
        <f t="shared" si="148"/>
        <v>0</v>
      </c>
    </row>
    <row r="799" spans="1:16" x14ac:dyDescent="0.3">
      <c r="A799" s="7" t="s">
        <v>883</v>
      </c>
      <c r="B799" s="8" t="s">
        <v>117</v>
      </c>
      <c r="C799" s="5" t="s">
        <v>24</v>
      </c>
      <c r="D799" s="6">
        <v>4.79</v>
      </c>
      <c r="E799" s="168">
        <v>0</v>
      </c>
      <c r="F799" s="290"/>
      <c r="G799" s="168">
        <f t="shared" si="153"/>
        <v>0</v>
      </c>
      <c r="H799" s="275">
        <f t="shared" si="154"/>
        <v>4.79</v>
      </c>
      <c r="I799" s="6">
        <v>1081.54</v>
      </c>
      <c r="J799" s="6">
        <f t="shared" si="155"/>
        <v>5180.5765999999994</v>
      </c>
      <c r="K799" s="173">
        <f t="shared" si="149"/>
        <v>0</v>
      </c>
      <c r="L799" s="174">
        <f t="shared" si="150"/>
        <v>0</v>
      </c>
      <c r="M799" s="173">
        <f t="shared" si="151"/>
        <v>0</v>
      </c>
      <c r="N799" s="173">
        <f t="shared" si="152"/>
        <v>5180.58</v>
      </c>
      <c r="O799" s="175">
        <f t="shared" si="147"/>
        <v>-6.562976022639333E-7</v>
      </c>
      <c r="P799" s="167">
        <f t="shared" si="148"/>
        <v>3.4000000005107722E-3</v>
      </c>
    </row>
    <row r="800" spans="1:16" x14ac:dyDescent="0.3">
      <c r="A800" s="7" t="s">
        <v>884</v>
      </c>
      <c r="B800" s="8" t="s">
        <v>115</v>
      </c>
      <c r="C800" s="5" t="s">
        <v>24</v>
      </c>
      <c r="D800" s="6">
        <v>1.76</v>
      </c>
      <c r="E800" s="168">
        <v>0</v>
      </c>
      <c r="F800" s="290"/>
      <c r="G800" s="168">
        <f t="shared" si="153"/>
        <v>0</v>
      </c>
      <c r="H800" s="275">
        <f t="shared" si="154"/>
        <v>1.76</v>
      </c>
      <c r="I800" s="6">
        <v>168</v>
      </c>
      <c r="J800" s="6">
        <f t="shared" si="155"/>
        <v>295.68</v>
      </c>
      <c r="K800" s="173">
        <f t="shared" si="149"/>
        <v>0</v>
      </c>
      <c r="L800" s="174">
        <f t="shared" si="150"/>
        <v>0</v>
      </c>
      <c r="M800" s="173">
        <f t="shared" si="151"/>
        <v>0</v>
      </c>
      <c r="N800" s="173">
        <f t="shared" si="152"/>
        <v>295.68</v>
      </c>
      <c r="O800" s="175">
        <f t="shared" si="147"/>
        <v>0</v>
      </c>
      <c r="P800" s="167">
        <f t="shared" si="148"/>
        <v>0</v>
      </c>
    </row>
    <row r="801" spans="1:16" x14ac:dyDescent="0.3">
      <c r="A801" s="7" t="s">
        <v>885</v>
      </c>
      <c r="B801" s="8" t="s">
        <v>108</v>
      </c>
      <c r="C801" s="5" t="s">
        <v>109</v>
      </c>
      <c r="D801" s="6">
        <v>13.42</v>
      </c>
      <c r="E801" s="168">
        <v>0</v>
      </c>
      <c r="F801" s="290"/>
      <c r="G801" s="168">
        <f t="shared" si="153"/>
        <v>0</v>
      </c>
      <c r="H801" s="275">
        <f t="shared" si="154"/>
        <v>13.42</v>
      </c>
      <c r="I801" s="6">
        <v>30.62</v>
      </c>
      <c r="J801" s="6">
        <f t="shared" si="155"/>
        <v>410.92040000000003</v>
      </c>
      <c r="K801" s="173">
        <f t="shared" si="149"/>
        <v>0</v>
      </c>
      <c r="L801" s="174">
        <f t="shared" si="150"/>
        <v>0</v>
      </c>
      <c r="M801" s="173">
        <f t="shared" si="151"/>
        <v>0</v>
      </c>
      <c r="N801" s="173">
        <f t="shared" si="152"/>
        <v>410.92</v>
      </c>
      <c r="O801" s="175">
        <f t="shared" si="147"/>
        <v>9.7342453675430818E-7</v>
      </c>
      <c r="P801" s="167">
        <f t="shared" si="148"/>
        <v>-4.0000000001327862E-4</v>
      </c>
    </row>
    <row r="802" spans="1:16" ht="26.4" x14ac:dyDescent="0.3">
      <c r="A802" s="3">
        <v>22</v>
      </c>
      <c r="B802" s="4" t="s">
        <v>886</v>
      </c>
      <c r="C802" s="5"/>
      <c r="D802" s="6"/>
      <c r="E802" s="168"/>
      <c r="F802" s="290"/>
      <c r="G802" s="168"/>
      <c r="H802" s="275"/>
      <c r="I802" s="6"/>
      <c r="J802" s="170">
        <f>+J803+J807+J822+J828+J832</f>
        <v>16437.408899999999</v>
      </c>
      <c r="K802" s="170">
        <f>+K803+K807+K822+K828+K832</f>
        <v>0</v>
      </c>
      <c r="L802" s="171">
        <f>+L803+L807+L822+L828+L832</f>
        <v>0</v>
      </c>
      <c r="M802" s="170">
        <f>+M803+M807+M822+M828+M832</f>
        <v>0</v>
      </c>
      <c r="N802" s="170">
        <f>+N803+N807+N822+N828+N832-0.01</f>
        <v>16437.41</v>
      </c>
      <c r="O802" s="172">
        <f t="shared" si="147"/>
        <v>-6.6920523122959708E-8</v>
      </c>
      <c r="P802" s="167">
        <f t="shared" si="148"/>
        <v>1.1000000013154931E-3</v>
      </c>
    </row>
    <row r="803" spans="1:16" x14ac:dyDescent="0.3">
      <c r="A803" s="3" t="s">
        <v>887</v>
      </c>
      <c r="B803" s="4" t="s">
        <v>42</v>
      </c>
      <c r="C803" s="5"/>
      <c r="D803" s="6"/>
      <c r="E803" s="168"/>
      <c r="F803" s="290"/>
      <c r="G803" s="168"/>
      <c r="H803" s="275"/>
      <c r="I803" s="6"/>
      <c r="J803" s="170">
        <f>+SUM(J804:J806)</f>
        <v>779.91639999999995</v>
      </c>
      <c r="K803" s="170">
        <f>+SUM(K804:K806)</f>
        <v>0</v>
      </c>
      <c r="L803" s="171">
        <f>+SUM(L804:L806)</f>
        <v>0</v>
      </c>
      <c r="M803" s="170">
        <f>+SUM(M804:M806)</f>
        <v>0</v>
      </c>
      <c r="N803" s="170">
        <f>+SUM(N804:N806)+0.01</f>
        <v>779.92000000000007</v>
      </c>
      <c r="O803" s="172">
        <f t="shared" si="147"/>
        <v>-4.6158793431949618E-6</v>
      </c>
      <c r="P803" s="167">
        <f t="shared" si="148"/>
        <v>3.6000000001195076E-3</v>
      </c>
    </row>
    <row r="804" spans="1:16" x14ac:dyDescent="0.3">
      <c r="A804" s="7" t="s">
        <v>888</v>
      </c>
      <c r="B804" s="8" t="s">
        <v>47</v>
      </c>
      <c r="C804" s="5" t="s">
        <v>24</v>
      </c>
      <c r="D804" s="6">
        <v>7.48</v>
      </c>
      <c r="E804" s="168">
        <v>0</v>
      </c>
      <c r="F804" s="290"/>
      <c r="G804" s="168">
        <f t="shared" si="153"/>
        <v>0</v>
      </c>
      <c r="H804" s="275">
        <f t="shared" si="154"/>
        <v>7.48</v>
      </c>
      <c r="I804" s="6">
        <v>2.67</v>
      </c>
      <c r="J804" s="6">
        <f t="shared" si="155"/>
        <v>19.971600000000002</v>
      </c>
      <c r="K804" s="173">
        <f t="shared" si="149"/>
        <v>0</v>
      </c>
      <c r="L804" s="174">
        <f t="shared" si="150"/>
        <v>0</v>
      </c>
      <c r="M804" s="173">
        <f t="shared" si="151"/>
        <v>0</v>
      </c>
      <c r="N804" s="173">
        <f t="shared" si="152"/>
        <v>19.97</v>
      </c>
      <c r="O804" s="175">
        <f t="shared" si="147"/>
        <v>8.0113761541600326E-5</v>
      </c>
      <c r="P804" s="167">
        <f t="shared" si="148"/>
        <v>-1.6000000000033765E-3</v>
      </c>
    </row>
    <row r="805" spans="1:16" ht="26.4" x14ac:dyDescent="0.3">
      <c r="A805" s="7" t="s">
        <v>889</v>
      </c>
      <c r="B805" s="8" t="s">
        <v>44</v>
      </c>
      <c r="C805" s="5" t="s">
        <v>45</v>
      </c>
      <c r="D805" s="6">
        <v>12</v>
      </c>
      <c r="E805" s="168">
        <v>0</v>
      </c>
      <c r="F805" s="290"/>
      <c r="G805" s="168">
        <f t="shared" si="153"/>
        <v>0</v>
      </c>
      <c r="H805" s="275">
        <f t="shared" si="154"/>
        <v>12</v>
      </c>
      <c r="I805" s="6">
        <v>56.31</v>
      </c>
      <c r="J805" s="6">
        <f t="shared" si="155"/>
        <v>675.72</v>
      </c>
      <c r="K805" s="173">
        <f t="shared" si="149"/>
        <v>0</v>
      </c>
      <c r="L805" s="174">
        <f t="shared" si="150"/>
        <v>0</v>
      </c>
      <c r="M805" s="173">
        <f t="shared" si="151"/>
        <v>0</v>
      </c>
      <c r="N805" s="173">
        <f t="shared" si="152"/>
        <v>675.72</v>
      </c>
      <c r="O805" s="175">
        <f t="shared" si="147"/>
        <v>0</v>
      </c>
      <c r="P805" s="167">
        <f t="shared" si="148"/>
        <v>0</v>
      </c>
    </row>
    <row r="806" spans="1:16" ht="26.4" x14ac:dyDescent="0.3">
      <c r="A806" s="7" t="s">
        <v>890</v>
      </c>
      <c r="B806" s="8" t="s">
        <v>49</v>
      </c>
      <c r="C806" s="5" t="s">
        <v>24</v>
      </c>
      <c r="D806" s="6">
        <v>7.48</v>
      </c>
      <c r="E806" s="168">
        <v>0</v>
      </c>
      <c r="F806" s="290"/>
      <c r="G806" s="168">
        <f t="shared" si="153"/>
        <v>0</v>
      </c>
      <c r="H806" s="275">
        <f t="shared" si="154"/>
        <v>7.48</v>
      </c>
      <c r="I806" s="6">
        <v>11.26</v>
      </c>
      <c r="J806" s="6">
        <f t="shared" si="155"/>
        <v>84.224800000000002</v>
      </c>
      <c r="K806" s="173">
        <f t="shared" si="149"/>
        <v>0</v>
      </c>
      <c r="L806" s="174">
        <f t="shared" si="150"/>
        <v>0</v>
      </c>
      <c r="M806" s="173">
        <f t="shared" si="151"/>
        <v>0</v>
      </c>
      <c r="N806" s="173">
        <f t="shared" si="152"/>
        <v>84.22</v>
      </c>
      <c r="O806" s="175">
        <f t="shared" si="147"/>
        <v>5.6990340137397233E-5</v>
      </c>
      <c r="P806" s="167">
        <f t="shared" si="148"/>
        <v>-4.8000000000030241E-3</v>
      </c>
    </row>
    <row r="807" spans="1:16" x14ac:dyDescent="0.3">
      <c r="A807" s="3" t="s">
        <v>891</v>
      </c>
      <c r="B807" s="4" t="s">
        <v>123</v>
      </c>
      <c r="C807" s="5"/>
      <c r="D807" s="6"/>
      <c r="E807" s="168"/>
      <c r="F807" s="290"/>
      <c r="G807" s="168"/>
      <c r="H807" s="275"/>
      <c r="I807" s="6"/>
      <c r="J807" s="170">
        <f>+SUM(J808:J821)</f>
        <v>13247.4769</v>
      </c>
      <c r="K807" s="170">
        <f>+SUM(K808:K821)</f>
        <v>0</v>
      </c>
      <c r="L807" s="171">
        <f>+SUM(L808:L821)</f>
        <v>0</v>
      </c>
      <c r="M807" s="170">
        <f>+SUM(M808:M821)</f>
        <v>0</v>
      </c>
      <c r="N807" s="170">
        <f>+SUM(N808:N821)-0.01</f>
        <v>13247.48</v>
      </c>
      <c r="O807" s="172">
        <f t="shared" si="147"/>
        <v>-2.3400682436225395E-7</v>
      </c>
      <c r="P807" s="167">
        <f t="shared" si="148"/>
        <v>3.0999999999039574E-3</v>
      </c>
    </row>
    <row r="808" spans="1:16" ht="26.4" x14ac:dyDescent="0.3">
      <c r="A808" s="7" t="s">
        <v>892</v>
      </c>
      <c r="B808" s="8" t="s">
        <v>125</v>
      </c>
      <c r="C808" s="5" t="s">
        <v>54</v>
      </c>
      <c r="D808" s="6">
        <v>7.37</v>
      </c>
      <c r="E808" s="168">
        <v>0</v>
      </c>
      <c r="F808" s="290"/>
      <c r="G808" s="168">
        <f t="shared" si="153"/>
        <v>0</v>
      </c>
      <c r="H808" s="275">
        <f t="shared" si="154"/>
        <v>7.37</v>
      </c>
      <c r="I808" s="6">
        <v>75.03</v>
      </c>
      <c r="J808" s="6">
        <f t="shared" si="155"/>
        <v>552.97109999999998</v>
      </c>
      <c r="K808" s="173">
        <f t="shared" si="149"/>
        <v>0</v>
      </c>
      <c r="L808" s="174">
        <f t="shared" si="150"/>
        <v>0</v>
      </c>
      <c r="M808" s="173">
        <f t="shared" si="151"/>
        <v>0</v>
      </c>
      <c r="N808" s="173">
        <f t="shared" si="152"/>
        <v>552.97</v>
      </c>
      <c r="O808" s="175">
        <f t="shared" si="147"/>
        <v>1.9892540494836908E-6</v>
      </c>
      <c r="P808" s="167">
        <f t="shared" si="148"/>
        <v>-1.0999999999512511E-3</v>
      </c>
    </row>
    <row r="809" spans="1:16" x14ac:dyDescent="0.3">
      <c r="A809" s="7" t="s">
        <v>893</v>
      </c>
      <c r="B809" s="8" t="s">
        <v>67</v>
      </c>
      <c r="C809" s="5" t="s">
        <v>24</v>
      </c>
      <c r="D809" s="6">
        <v>23.19</v>
      </c>
      <c r="E809" s="168">
        <v>0</v>
      </c>
      <c r="F809" s="290"/>
      <c r="G809" s="168">
        <f t="shared" si="153"/>
        <v>0</v>
      </c>
      <c r="H809" s="275">
        <f t="shared" si="154"/>
        <v>23.19</v>
      </c>
      <c r="I809" s="6">
        <v>272.88</v>
      </c>
      <c r="J809" s="6">
        <f t="shared" si="155"/>
        <v>6328.0871999999999</v>
      </c>
      <c r="K809" s="173">
        <f t="shared" si="149"/>
        <v>0</v>
      </c>
      <c r="L809" s="174">
        <f t="shared" si="150"/>
        <v>0</v>
      </c>
      <c r="M809" s="173">
        <f t="shared" si="151"/>
        <v>0</v>
      </c>
      <c r="N809" s="173">
        <f t="shared" si="152"/>
        <v>6328.09</v>
      </c>
      <c r="O809" s="175">
        <f t="shared" si="147"/>
        <v>-4.424717787721022E-7</v>
      </c>
      <c r="P809" s="167">
        <f t="shared" si="148"/>
        <v>2.8000000002066372E-3</v>
      </c>
    </row>
    <row r="810" spans="1:16" ht="26.4" x14ac:dyDescent="0.3">
      <c r="A810" s="7" t="s">
        <v>894</v>
      </c>
      <c r="B810" s="8" t="s">
        <v>81</v>
      </c>
      <c r="C810" s="5" t="s">
        <v>24</v>
      </c>
      <c r="D810" s="6">
        <v>4.8</v>
      </c>
      <c r="E810" s="168">
        <v>0</v>
      </c>
      <c r="F810" s="290"/>
      <c r="G810" s="168">
        <f t="shared" si="153"/>
        <v>0</v>
      </c>
      <c r="H810" s="275">
        <f t="shared" si="154"/>
        <v>4.8</v>
      </c>
      <c r="I810" s="6">
        <v>158.07</v>
      </c>
      <c r="J810" s="6">
        <f t="shared" si="155"/>
        <v>758.73599999999999</v>
      </c>
      <c r="K810" s="173">
        <f t="shared" si="149"/>
        <v>0</v>
      </c>
      <c r="L810" s="174">
        <f t="shared" si="150"/>
        <v>0</v>
      </c>
      <c r="M810" s="173">
        <f t="shared" si="151"/>
        <v>0</v>
      </c>
      <c r="N810" s="173">
        <f t="shared" si="152"/>
        <v>758.74</v>
      </c>
      <c r="O810" s="175">
        <f t="shared" si="147"/>
        <v>-5.271925940020239E-6</v>
      </c>
      <c r="P810" s="167">
        <f t="shared" si="148"/>
        <v>4.0000000000190994E-3</v>
      </c>
    </row>
    <row r="811" spans="1:16" ht="26.4" x14ac:dyDescent="0.3">
      <c r="A811" s="7" t="s">
        <v>895</v>
      </c>
      <c r="B811" s="8" t="s">
        <v>83</v>
      </c>
      <c r="C811" s="5" t="s">
        <v>24</v>
      </c>
      <c r="D811" s="6">
        <v>4.8</v>
      </c>
      <c r="E811" s="168">
        <v>0</v>
      </c>
      <c r="F811" s="290"/>
      <c r="G811" s="168">
        <f t="shared" si="153"/>
        <v>0</v>
      </c>
      <c r="H811" s="275">
        <f t="shared" si="154"/>
        <v>4.8</v>
      </c>
      <c r="I811" s="6">
        <v>29.02</v>
      </c>
      <c r="J811" s="6">
        <f t="shared" si="155"/>
        <v>139.29599999999999</v>
      </c>
      <c r="K811" s="173">
        <f t="shared" si="149"/>
        <v>0</v>
      </c>
      <c r="L811" s="174">
        <f t="shared" si="150"/>
        <v>0</v>
      </c>
      <c r="M811" s="173">
        <f t="shared" si="151"/>
        <v>0</v>
      </c>
      <c r="N811" s="173">
        <f t="shared" si="152"/>
        <v>139.30000000000001</v>
      </c>
      <c r="O811" s="175">
        <f t="shared" si="147"/>
        <v>-2.8715828164660451E-5</v>
      </c>
      <c r="P811" s="167">
        <f t="shared" si="148"/>
        <v>4.0000000000190994E-3</v>
      </c>
    </row>
    <row r="812" spans="1:16" ht="26.4" x14ac:dyDescent="0.3">
      <c r="A812" s="7" t="s">
        <v>896</v>
      </c>
      <c r="B812" s="8" t="s">
        <v>77</v>
      </c>
      <c r="C812" s="5" t="s">
        <v>54</v>
      </c>
      <c r="D812" s="6">
        <v>2.11</v>
      </c>
      <c r="E812" s="168">
        <v>0</v>
      </c>
      <c r="F812" s="290"/>
      <c r="G812" s="168">
        <f t="shared" si="153"/>
        <v>0</v>
      </c>
      <c r="H812" s="275">
        <f t="shared" si="154"/>
        <v>2.11</v>
      </c>
      <c r="I812" s="6">
        <v>628.20000000000005</v>
      </c>
      <c r="J812" s="6">
        <f t="shared" si="155"/>
        <v>1325.502</v>
      </c>
      <c r="K812" s="173">
        <f t="shared" si="149"/>
        <v>0</v>
      </c>
      <c r="L812" s="174">
        <f t="shared" si="150"/>
        <v>0</v>
      </c>
      <c r="M812" s="173">
        <f t="shared" si="151"/>
        <v>0</v>
      </c>
      <c r="N812" s="173">
        <f t="shared" si="152"/>
        <v>1325.5</v>
      </c>
      <c r="O812" s="175">
        <f t="shared" si="147"/>
        <v>1.5088623026571213E-6</v>
      </c>
      <c r="P812" s="167">
        <f t="shared" si="148"/>
        <v>-1.9999999999527063E-3</v>
      </c>
    </row>
    <row r="813" spans="1:16" ht="26.4" x14ac:dyDescent="0.3">
      <c r="A813" s="7" t="s">
        <v>897</v>
      </c>
      <c r="B813" s="8" t="s">
        <v>72</v>
      </c>
      <c r="C813" s="5" t="s">
        <v>70</v>
      </c>
      <c r="D813" s="6">
        <v>39.700000000000003</v>
      </c>
      <c r="E813" s="168">
        <v>0</v>
      </c>
      <c r="F813" s="290"/>
      <c r="G813" s="168">
        <f t="shared" si="153"/>
        <v>0</v>
      </c>
      <c r="H813" s="275">
        <f t="shared" si="154"/>
        <v>39.700000000000003</v>
      </c>
      <c r="I813" s="6">
        <v>16.2</v>
      </c>
      <c r="J813" s="6">
        <f t="shared" si="155"/>
        <v>643.14</v>
      </c>
      <c r="K813" s="173">
        <f t="shared" si="149"/>
        <v>0</v>
      </c>
      <c r="L813" s="174">
        <f t="shared" si="150"/>
        <v>0</v>
      </c>
      <c r="M813" s="173">
        <f t="shared" si="151"/>
        <v>0</v>
      </c>
      <c r="N813" s="173">
        <f t="shared" si="152"/>
        <v>643.14</v>
      </c>
      <c r="O813" s="175">
        <f t="shared" si="147"/>
        <v>0</v>
      </c>
      <c r="P813" s="167">
        <f t="shared" si="148"/>
        <v>0</v>
      </c>
    </row>
    <row r="814" spans="1:16" ht="26.4" x14ac:dyDescent="0.3">
      <c r="A814" s="7" t="s">
        <v>898</v>
      </c>
      <c r="B814" s="8" t="s">
        <v>69</v>
      </c>
      <c r="C814" s="5" t="s">
        <v>70</v>
      </c>
      <c r="D814" s="6">
        <v>94.6</v>
      </c>
      <c r="E814" s="168">
        <v>0</v>
      </c>
      <c r="F814" s="290"/>
      <c r="G814" s="168">
        <f t="shared" si="153"/>
        <v>0</v>
      </c>
      <c r="H814" s="275">
        <f t="shared" si="154"/>
        <v>94.6</v>
      </c>
      <c r="I814" s="6">
        <v>17.16</v>
      </c>
      <c r="J814" s="6">
        <f t="shared" si="155"/>
        <v>1623.336</v>
      </c>
      <c r="K814" s="173">
        <f t="shared" si="149"/>
        <v>0</v>
      </c>
      <c r="L814" s="174">
        <f t="shared" si="150"/>
        <v>0</v>
      </c>
      <c r="M814" s="173">
        <f t="shared" si="151"/>
        <v>0</v>
      </c>
      <c r="N814" s="173">
        <f t="shared" si="152"/>
        <v>1623.34</v>
      </c>
      <c r="O814" s="175">
        <f t="shared" si="147"/>
        <v>-2.4640616607118915E-6</v>
      </c>
      <c r="P814" s="167">
        <f t="shared" si="148"/>
        <v>3.9999999999054126E-3</v>
      </c>
    </row>
    <row r="815" spans="1:16" x14ac:dyDescent="0.3">
      <c r="A815" s="7" t="s">
        <v>899</v>
      </c>
      <c r="B815" s="8" t="s">
        <v>56</v>
      </c>
      <c r="C815" s="5" t="s">
        <v>54</v>
      </c>
      <c r="D815" s="6">
        <v>9.58</v>
      </c>
      <c r="E815" s="168">
        <v>0</v>
      </c>
      <c r="F815" s="290"/>
      <c r="G815" s="168">
        <f t="shared" si="153"/>
        <v>0</v>
      </c>
      <c r="H815" s="275">
        <f t="shared" si="154"/>
        <v>9.58</v>
      </c>
      <c r="I815" s="6">
        <v>11.25</v>
      </c>
      <c r="J815" s="6">
        <f t="shared" si="155"/>
        <v>107.77500000000001</v>
      </c>
      <c r="K815" s="173">
        <f t="shared" si="149"/>
        <v>0</v>
      </c>
      <c r="L815" s="174">
        <f t="shared" si="150"/>
        <v>0</v>
      </c>
      <c r="M815" s="173">
        <f t="shared" si="151"/>
        <v>0</v>
      </c>
      <c r="N815" s="173">
        <f t="shared" si="152"/>
        <v>107.78</v>
      </c>
      <c r="O815" s="175">
        <f t="shared" si="147"/>
        <v>-4.6392948271911649E-5</v>
      </c>
      <c r="P815" s="167">
        <f t="shared" si="148"/>
        <v>4.9999999999954525E-3</v>
      </c>
    </row>
    <row r="816" spans="1:16" ht="26.4" x14ac:dyDescent="0.3">
      <c r="A816" s="7" t="s">
        <v>900</v>
      </c>
      <c r="B816" s="8" t="s">
        <v>65</v>
      </c>
      <c r="C816" s="5" t="s">
        <v>24</v>
      </c>
      <c r="D816" s="6">
        <v>6.12</v>
      </c>
      <c r="E816" s="168">
        <v>0</v>
      </c>
      <c r="F816" s="290"/>
      <c r="G816" s="168">
        <f t="shared" si="153"/>
        <v>0</v>
      </c>
      <c r="H816" s="275">
        <f t="shared" si="154"/>
        <v>6.12</v>
      </c>
      <c r="I816" s="6">
        <v>116.19</v>
      </c>
      <c r="J816" s="6">
        <f t="shared" si="155"/>
        <v>711.08280000000002</v>
      </c>
      <c r="K816" s="173">
        <f t="shared" si="149"/>
        <v>0</v>
      </c>
      <c r="L816" s="174">
        <f t="shared" si="150"/>
        <v>0</v>
      </c>
      <c r="M816" s="173">
        <f t="shared" si="151"/>
        <v>0</v>
      </c>
      <c r="N816" s="173">
        <f t="shared" si="152"/>
        <v>711.08</v>
      </c>
      <c r="O816" s="175">
        <f t="shared" si="147"/>
        <v>3.9376567679827446E-6</v>
      </c>
      <c r="P816" s="167">
        <f t="shared" si="148"/>
        <v>-2.7999999999792635E-3</v>
      </c>
    </row>
    <row r="817" spans="1:16" ht="26.4" x14ac:dyDescent="0.3">
      <c r="A817" s="7" t="s">
        <v>901</v>
      </c>
      <c r="B817" s="8" t="s">
        <v>74</v>
      </c>
      <c r="C817" s="5" t="s">
        <v>75</v>
      </c>
      <c r="D817" s="6">
        <v>6</v>
      </c>
      <c r="E817" s="168">
        <v>0</v>
      </c>
      <c r="F817" s="290"/>
      <c r="G817" s="168">
        <f t="shared" si="153"/>
        <v>0</v>
      </c>
      <c r="H817" s="275">
        <f t="shared" si="154"/>
        <v>6</v>
      </c>
      <c r="I817" s="6">
        <v>68.010000000000005</v>
      </c>
      <c r="J817" s="6">
        <f t="shared" si="155"/>
        <v>408.06000000000006</v>
      </c>
      <c r="K817" s="173">
        <f t="shared" si="149"/>
        <v>0</v>
      </c>
      <c r="L817" s="174">
        <f t="shared" si="150"/>
        <v>0</v>
      </c>
      <c r="M817" s="173">
        <f t="shared" si="151"/>
        <v>0</v>
      </c>
      <c r="N817" s="173">
        <f t="shared" si="152"/>
        <v>408.06</v>
      </c>
      <c r="O817" s="175">
        <f t="shared" si="147"/>
        <v>0</v>
      </c>
      <c r="P817" s="167">
        <f t="shared" si="148"/>
        <v>0</v>
      </c>
    </row>
    <row r="818" spans="1:16" ht="26.4" x14ac:dyDescent="0.3">
      <c r="A818" s="7" t="s">
        <v>902</v>
      </c>
      <c r="B818" s="8" t="s">
        <v>79</v>
      </c>
      <c r="C818" s="5" t="s">
        <v>54</v>
      </c>
      <c r="D818" s="6">
        <v>6.05</v>
      </c>
      <c r="E818" s="168">
        <v>0</v>
      </c>
      <c r="F818" s="290"/>
      <c r="G818" s="168">
        <f t="shared" si="153"/>
        <v>0</v>
      </c>
      <c r="H818" s="275">
        <f t="shared" si="154"/>
        <v>6.05</v>
      </c>
      <c r="I818" s="6">
        <v>25.65</v>
      </c>
      <c r="J818" s="6">
        <f t="shared" si="155"/>
        <v>155.18249999999998</v>
      </c>
      <c r="K818" s="173">
        <f t="shared" si="149"/>
        <v>0</v>
      </c>
      <c r="L818" s="174">
        <f t="shared" si="150"/>
        <v>0</v>
      </c>
      <c r="M818" s="173">
        <f t="shared" si="151"/>
        <v>0</v>
      </c>
      <c r="N818" s="173">
        <f t="shared" si="152"/>
        <v>155.18</v>
      </c>
      <c r="O818" s="175">
        <f t="shared" si="147"/>
        <v>1.6110063956742415E-5</v>
      </c>
      <c r="P818" s="167">
        <f t="shared" si="148"/>
        <v>-2.4999999999693046E-3</v>
      </c>
    </row>
    <row r="819" spans="1:16" ht="26.4" x14ac:dyDescent="0.3">
      <c r="A819" s="7" t="s">
        <v>903</v>
      </c>
      <c r="B819" s="8" t="s">
        <v>58</v>
      </c>
      <c r="C819" s="5" t="s">
        <v>59</v>
      </c>
      <c r="D819" s="6">
        <v>215.57</v>
      </c>
      <c r="E819" s="168">
        <v>0</v>
      </c>
      <c r="F819" s="290"/>
      <c r="G819" s="168">
        <f t="shared" si="153"/>
        <v>0</v>
      </c>
      <c r="H819" s="275">
        <f t="shared" si="154"/>
        <v>215.57</v>
      </c>
      <c r="I819" s="6">
        <v>1.68</v>
      </c>
      <c r="J819" s="6">
        <f t="shared" si="155"/>
        <v>362.1576</v>
      </c>
      <c r="K819" s="173">
        <f t="shared" si="149"/>
        <v>0</v>
      </c>
      <c r="L819" s="174">
        <f t="shared" si="150"/>
        <v>0</v>
      </c>
      <c r="M819" s="173">
        <f t="shared" si="151"/>
        <v>0</v>
      </c>
      <c r="N819" s="173">
        <f t="shared" si="152"/>
        <v>362.16</v>
      </c>
      <c r="O819" s="175">
        <f t="shared" si="147"/>
        <v>-6.626949151433692E-6</v>
      </c>
      <c r="P819" s="167">
        <f t="shared" si="148"/>
        <v>2.4000000000228283E-3</v>
      </c>
    </row>
    <row r="820" spans="1:16" x14ac:dyDescent="0.3">
      <c r="A820" s="7" t="s">
        <v>904</v>
      </c>
      <c r="B820" s="8" t="s">
        <v>61</v>
      </c>
      <c r="C820" s="5" t="s">
        <v>24</v>
      </c>
      <c r="D820" s="6">
        <v>2.09</v>
      </c>
      <c r="E820" s="168">
        <v>0</v>
      </c>
      <c r="F820" s="290"/>
      <c r="G820" s="168">
        <f t="shared" si="153"/>
        <v>0</v>
      </c>
      <c r="H820" s="275">
        <f t="shared" si="154"/>
        <v>2.09</v>
      </c>
      <c r="I820" s="6">
        <v>28.14</v>
      </c>
      <c r="J820" s="6">
        <f t="shared" si="155"/>
        <v>58.812599999999996</v>
      </c>
      <c r="K820" s="173">
        <f t="shared" si="149"/>
        <v>0</v>
      </c>
      <c r="L820" s="174">
        <f t="shared" si="150"/>
        <v>0</v>
      </c>
      <c r="M820" s="173">
        <f t="shared" si="151"/>
        <v>0</v>
      </c>
      <c r="N820" s="173">
        <f t="shared" si="152"/>
        <v>58.81</v>
      </c>
      <c r="O820" s="175">
        <f t="shared" si="147"/>
        <v>4.420821388606555E-5</v>
      </c>
      <c r="P820" s="167">
        <f t="shared" si="148"/>
        <v>-2.5999999999939405E-3</v>
      </c>
    </row>
    <row r="821" spans="1:16" ht="26.4" x14ac:dyDescent="0.3">
      <c r="A821" s="7" t="s">
        <v>905</v>
      </c>
      <c r="B821" s="8" t="s">
        <v>63</v>
      </c>
      <c r="C821" s="5" t="s">
        <v>24</v>
      </c>
      <c r="D821" s="6">
        <v>2.09</v>
      </c>
      <c r="E821" s="168">
        <v>0</v>
      </c>
      <c r="F821" s="290"/>
      <c r="G821" s="168">
        <f t="shared" si="153"/>
        <v>0</v>
      </c>
      <c r="H821" s="275">
        <f t="shared" si="154"/>
        <v>2.09</v>
      </c>
      <c r="I821" s="6">
        <v>35.090000000000003</v>
      </c>
      <c r="J821" s="6">
        <f t="shared" si="155"/>
        <v>73.338099999999997</v>
      </c>
      <c r="K821" s="173">
        <f t="shared" si="149"/>
        <v>0</v>
      </c>
      <c r="L821" s="174">
        <f t="shared" si="150"/>
        <v>0</v>
      </c>
      <c r="M821" s="173">
        <f t="shared" si="151"/>
        <v>0</v>
      </c>
      <c r="N821" s="173">
        <f t="shared" si="152"/>
        <v>73.34</v>
      </c>
      <c r="O821" s="175">
        <f t="shared" si="147"/>
        <v>-2.5907406927760945E-5</v>
      </c>
      <c r="P821" s="167">
        <f t="shared" si="148"/>
        <v>1.90000000000623E-3</v>
      </c>
    </row>
    <row r="822" spans="1:16" x14ac:dyDescent="0.3">
      <c r="A822" s="3" t="s">
        <v>906</v>
      </c>
      <c r="B822" s="4" t="s">
        <v>85</v>
      </c>
      <c r="C822" s="5"/>
      <c r="D822" s="6"/>
      <c r="E822" s="168"/>
      <c r="F822" s="290"/>
      <c r="G822" s="168"/>
      <c r="H822" s="275"/>
      <c r="I822" s="6"/>
      <c r="J822" s="170">
        <f>+SUM(J823:J827)</f>
        <v>1338.9900000000002</v>
      </c>
      <c r="K822" s="170">
        <f>+SUM(K823:K827)</f>
        <v>0</v>
      </c>
      <c r="L822" s="171">
        <f>+SUM(L823:L827)</f>
        <v>0</v>
      </c>
      <c r="M822" s="170">
        <f>+SUM(M823:M827)</f>
        <v>0</v>
      </c>
      <c r="N822" s="170">
        <f>+SUM(N823:N827)+0.01</f>
        <v>1338.99</v>
      </c>
      <c r="O822" s="172">
        <f t="shared" si="147"/>
        <v>0</v>
      </c>
      <c r="P822" s="167">
        <f t="shared" si="148"/>
        <v>0</v>
      </c>
    </row>
    <row r="823" spans="1:16" x14ac:dyDescent="0.3">
      <c r="A823" s="7" t="s">
        <v>907</v>
      </c>
      <c r="B823" s="8" t="s">
        <v>87</v>
      </c>
      <c r="C823" s="5" t="s">
        <v>24</v>
      </c>
      <c r="D823" s="6">
        <v>7.48</v>
      </c>
      <c r="E823" s="168">
        <v>0</v>
      </c>
      <c r="F823" s="290"/>
      <c r="G823" s="168">
        <f t="shared" si="153"/>
        <v>0</v>
      </c>
      <c r="H823" s="275">
        <f t="shared" si="154"/>
        <v>7.48</v>
      </c>
      <c r="I823" s="6">
        <v>5.61</v>
      </c>
      <c r="J823" s="6">
        <f t="shared" si="155"/>
        <v>41.962800000000001</v>
      </c>
      <c r="K823" s="173">
        <f t="shared" si="149"/>
        <v>0</v>
      </c>
      <c r="L823" s="174">
        <f t="shared" si="150"/>
        <v>0</v>
      </c>
      <c r="M823" s="173">
        <f t="shared" si="151"/>
        <v>0</v>
      </c>
      <c r="N823" s="173">
        <f t="shared" si="152"/>
        <v>41.96</v>
      </c>
      <c r="O823" s="175">
        <f t="shared" si="147"/>
        <v>6.6725766631359207E-5</v>
      </c>
      <c r="P823" s="167">
        <f t="shared" si="148"/>
        <v>-2.8000000000005798E-3</v>
      </c>
    </row>
    <row r="824" spans="1:16" x14ac:dyDescent="0.3">
      <c r="A824" s="7" t="s">
        <v>908</v>
      </c>
      <c r="B824" s="8" t="s">
        <v>89</v>
      </c>
      <c r="C824" s="5" t="s">
        <v>24</v>
      </c>
      <c r="D824" s="6">
        <v>7.48</v>
      </c>
      <c r="E824" s="168">
        <v>0</v>
      </c>
      <c r="F824" s="290"/>
      <c r="G824" s="168">
        <f t="shared" si="153"/>
        <v>0</v>
      </c>
      <c r="H824" s="275">
        <f t="shared" si="154"/>
        <v>7.48</v>
      </c>
      <c r="I824" s="6">
        <v>3.75</v>
      </c>
      <c r="J824" s="6">
        <f t="shared" si="155"/>
        <v>28.05</v>
      </c>
      <c r="K824" s="173">
        <f t="shared" si="149"/>
        <v>0</v>
      </c>
      <c r="L824" s="174">
        <f t="shared" si="150"/>
        <v>0</v>
      </c>
      <c r="M824" s="173">
        <f t="shared" si="151"/>
        <v>0</v>
      </c>
      <c r="N824" s="173">
        <f t="shared" si="152"/>
        <v>28.05</v>
      </c>
      <c r="O824" s="175">
        <f t="shared" si="147"/>
        <v>0</v>
      </c>
      <c r="P824" s="167">
        <f t="shared" si="148"/>
        <v>0</v>
      </c>
    </row>
    <row r="825" spans="1:16" ht="39.6" x14ac:dyDescent="0.3">
      <c r="A825" s="7" t="s">
        <v>909</v>
      </c>
      <c r="B825" s="8" t="s">
        <v>910</v>
      </c>
      <c r="C825" s="5" t="s">
        <v>75</v>
      </c>
      <c r="D825" s="6">
        <v>1</v>
      </c>
      <c r="E825" s="168">
        <v>0</v>
      </c>
      <c r="F825" s="290"/>
      <c r="G825" s="168">
        <f t="shared" si="153"/>
        <v>0</v>
      </c>
      <c r="H825" s="275">
        <f t="shared" si="154"/>
        <v>1</v>
      </c>
      <c r="I825" s="6">
        <v>464.09</v>
      </c>
      <c r="J825" s="6">
        <f t="shared" si="155"/>
        <v>464.09</v>
      </c>
      <c r="K825" s="173">
        <f t="shared" si="149"/>
        <v>0</v>
      </c>
      <c r="L825" s="174">
        <f t="shared" si="150"/>
        <v>0</v>
      </c>
      <c r="M825" s="173">
        <f t="shared" si="151"/>
        <v>0</v>
      </c>
      <c r="N825" s="173">
        <f t="shared" si="152"/>
        <v>464.09</v>
      </c>
      <c r="O825" s="175">
        <f t="shared" si="147"/>
        <v>0</v>
      </c>
      <c r="P825" s="167">
        <f t="shared" si="148"/>
        <v>0</v>
      </c>
    </row>
    <row r="826" spans="1:16" ht="39.6" x14ac:dyDescent="0.3">
      <c r="A826" s="7" t="s">
        <v>911</v>
      </c>
      <c r="B826" s="8" t="s">
        <v>186</v>
      </c>
      <c r="C826" s="5" t="s">
        <v>24</v>
      </c>
      <c r="D826" s="6">
        <v>1.28</v>
      </c>
      <c r="E826" s="168">
        <v>0</v>
      </c>
      <c r="F826" s="290"/>
      <c r="G826" s="168">
        <f t="shared" si="153"/>
        <v>0</v>
      </c>
      <c r="H826" s="275">
        <f t="shared" si="154"/>
        <v>1.28</v>
      </c>
      <c r="I826" s="6">
        <v>130.58000000000001</v>
      </c>
      <c r="J826" s="6">
        <f t="shared" si="155"/>
        <v>167.14240000000001</v>
      </c>
      <c r="K826" s="173">
        <f t="shared" si="149"/>
        <v>0</v>
      </c>
      <c r="L826" s="174">
        <f t="shared" si="150"/>
        <v>0</v>
      </c>
      <c r="M826" s="173">
        <f t="shared" si="151"/>
        <v>0</v>
      </c>
      <c r="N826" s="173">
        <f t="shared" si="152"/>
        <v>167.14</v>
      </c>
      <c r="O826" s="175">
        <f t="shared" si="147"/>
        <v>1.4359013631670692E-5</v>
      </c>
      <c r="P826" s="167">
        <f t="shared" si="148"/>
        <v>-2.4000000000228283E-3</v>
      </c>
    </row>
    <row r="827" spans="1:16" ht="26.4" x14ac:dyDescent="0.3">
      <c r="A827" s="7" t="s">
        <v>912</v>
      </c>
      <c r="B827" s="8" t="s">
        <v>91</v>
      </c>
      <c r="C827" s="5" t="s">
        <v>24</v>
      </c>
      <c r="D827" s="6">
        <v>7.48</v>
      </c>
      <c r="E827" s="168">
        <v>0</v>
      </c>
      <c r="F827" s="290"/>
      <c r="G827" s="168">
        <f t="shared" si="153"/>
        <v>0</v>
      </c>
      <c r="H827" s="275">
        <f t="shared" si="154"/>
        <v>7.48</v>
      </c>
      <c r="I827" s="6">
        <v>85.26</v>
      </c>
      <c r="J827" s="6">
        <f t="shared" si="155"/>
        <v>637.74480000000005</v>
      </c>
      <c r="K827" s="173">
        <f t="shared" si="149"/>
        <v>0</v>
      </c>
      <c r="L827" s="174">
        <f t="shared" si="150"/>
        <v>0</v>
      </c>
      <c r="M827" s="173">
        <f t="shared" si="151"/>
        <v>0</v>
      </c>
      <c r="N827" s="173">
        <f t="shared" si="152"/>
        <v>637.74</v>
      </c>
      <c r="O827" s="175">
        <f t="shared" si="147"/>
        <v>7.5265215805364605E-6</v>
      </c>
      <c r="P827" s="167">
        <f t="shared" si="148"/>
        <v>-4.8000000000456566E-3</v>
      </c>
    </row>
    <row r="828" spans="1:16" x14ac:dyDescent="0.3">
      <c r="A828" s="3" t="s">
        <v>913</v>
      </c>
      <c r="B828" s="4" t="s">
        <v>96</v>
      </c>
      <c r="C828" s="5"/>
      <c r="D828" s="6"/>
      <c r="E828" s="168"/>
      <c r="F828" s="290"/>
      <c r="G828" s="168"/>
      <c r="H828" s="275"/>
      <c r="I828" s="6"/>
      <c r="J828" s="170">
        <f>+SUM(J829:J831)</f>
        <v>578.62799999999993</v>
      </c>
      <c r="K828" s="170">
        <f>+SUM(K829:K831)</f>
        <v>0</v>
      </c>
      <c r="L828" s="171">
        <f>+SUM(L829:L831)</f>
        <v>0</v>
      </c>
      <c r="M828" s="170">
        <f>+SUM(M829:M831)</f>
        <v>0</v>
      </c>
      <c r="N828" s="170">
        <f>+SUM(N829:N831)</f>
        <v>578.63</v>
      </c>
      <c r="O828" s="172">
        <f t="shared" si="147"/>
        <v>-3.4564521593782871E-6</v>
      </c>
      <c r="P828" s="167">
        <f t="shared" si="148"/>
        <v>2.0000000000663931E-3</v>
      </c>
    </row>
    <row r="829" spans="1:16" ht="26.4" x14ac:dyDescent="0.3">
      <c r="A829" s="7" t="s">
        <v>914</v>
      </c>
      <c r="B829" s="8" t="s">
        <v>98</v>
      </c>
      <c r="C829" s="5" t="s">
        <v>24</v>
      </c>
      <c r="D829" s="6">
        <v>1.4</v>
      </c>
      <c r="E829" s="168">
        <v>0</v>
      </c>
      <c r="F829" s="290"/>
      <c r="G829" s="168">
        <f t="shared" si="153"/>
        <v>0</v>
      </c>
      <c r="H829" s="275">
        <f t="shared" si="154"/>
        <v>1.4</v>
      </c>
      <c r="I829" s="6">
        <v>19.02</v>
      </c>
      <c r="J829" s="6">
        <f t="shared" si="155"/>
        <v>26.627999999999997</v>
      </c>
      <c r="K829" s="173">
        <f t="shared" si="149"/>
        <v>0</v>
      </c>
      <c r="L829" s="174">
        <f t="shared" si="150"/>
        <v>0</v>
      </c>
      <c r="M829" s="173">
        <f t="shared" si="151"/>
        <v>0</v>
      </c>
      <c r="N829" s="173">
        <f t="shared" si="152"/>
        <v>26.63</v>
      </c>
      <c r="O829" s="175">
        <f t="shared" si="147"/>
        <v>-7.5108907916510148E-5</v>
      </c>
      <c r="P829" s="167">
        <f t="shared" si="148"/>
        <v>2.0000000000024443E-3</v>
      </c>
    </row>
    <row r="830" spans="1:16" x14ac:dyDescent="0.3">
      <c r="A830" s="7" t="s">
        <v>915</v>
      </c>
      <c r="B830" s="8" t="s">
        <v>102</v>
      </c>
      <c r="C830" s="5" t="s">
        <v>45</v>
      </c>
      <c r="D830" s="6">
        <v>16</v>
      </c>
      <c r="E830" s="168">
        <v>0</v>
      </c>
      <c r="F830" s="290"/>
      <c r="G830" s="168">
        <f t="shared" si="153"/>
        <v>0</v>
      </c>
      <c r="H830" s="275">
        <f t="shared" si="154"/>
        <v>16</v>
      </c>
      <c r="I830" s="6">
        <v>14.39</v>
      </c>
      <c r="J830" s="6">
        <f t="shared" si="155"/>
        <v>230.24</v>
      </c>
      <c r="K830" s="173">
        <f t="shared" si="149"/>
        <v>0</v>
      </c>
      <c r="L830" s="174">
        <f t="shared" si="150"/>
        <v>0</v>
      </c>
      <c r="M830" s="173">
        <f t="shared" si="151"/>
        <v>0</v>
      </c>
      <c r="N830" s="173">
        <f t="shared" si="152"/>
        <v>230.24</v>
      </c>
      <c r="O830" s="175">
        <f t="shared" si="147"/>
        <v>0</v>
      </c>
      <c r="P830" s="167">
        <f t="shared" si="148"/>
        <v>0</v>
      </c>
    </row>
    <row r="831" spans="1:16" ht="39.6" x14ac:dyDescent="0.3">
      <c r="A831" s="7" t="s">
        <v>916</v>
      </c>
      <c r="B831" s="8" t="s">
        <v>104</v>
      </c>
      <c r="C831" s="5" t="s">
        <v>24</v>
      </c>
      <c r="D831" s="6">
        <v>16</v>
      </c>
      <c r="E831" s="168">
        <v>0</v>
      </c>
      <c r="F831" s="290"/>
      <c r="G831" s="168">
        <f t="shared" si="153"/>
        <v>0</v>
      </c>
      <c r="H831" s="275">
        <f t="shared" si="154"/>
        <v>16</v>
      </c>
      <c r="I831" s="6">
        <v>20.11</v>
      </c>
      <c r="J831" s="6">
        <f t="shared" si="155"/>
        <v>321.76</v>
      </c>
      <c r="K831" s="173">
        <f t="shared" si="149"/>
        <v>0</v>
      </c>
      <c r="L831" s="174">
        <f t="shared" si="150"/>
        <v>0</v>
      </c>
      <c r="M831" s="173">
        <f t="shared" si="151"/>
        <v>0</v>
      </c>
      <c r="N831" s="173">
        <f t="shared" si="152"/>
        <v>321.76</v>
      </c>
      <c r="O831" s="175">
        <f t="shared" si="147"/>
        <v>0</v>
      </c>
      <c r="P831" s="167">
        <f t="shared" si="148"/>
        <v>0</v>
      </c>
    </row>
    <row r="832" spans="1:16" x14ac:dyDescent="0.3">
      <c r="A832" s="3" t="s">
        <v>917</v>
      </c>
      <c r="B832" s="4" t="s">
        <v>106</v>
      </c>
      <c r="C832" s="5"/>
      <c r="D832" s="6"/>
      <c r="E832" s="168"/>
      <c r="F832" s="290"/>
      <c r="G832" s="168"/>
      <c r="H832" s="275"/>
      <c r="I832" s="6"/>
      <c r="J832" s="170">
        <f>+SUM(J833:J835)</f>
        <v>492.39760000000001</v>
      </c>
      <c r="K832" s="170">
        <f>+SUM(K833:K835)</f>
        <v>0</v>
      </c>
      <c r="L832" s="171">
        <f>+SUM(L833:L835)</f>
        <v>0</v>
      </c>
      <c r="M832" s="170">
        <f>+SUM(M833:M835)</f>
        <v>0</v>
      </c>
      <c r="N832" s="170">
        <f>+SUM(N833:N835)+0.01</f>
        <v>492.40000000000003</v>
      </c>
      <c r="O832" s="172">
        <f t="shared" si="147"/>
        <v>-4.8741098657156812E-6</v>
      </c>
      <c r="P832" s="167">
        <f t="shared" si="148"/>
        <v>2.4000000000228283E-3</v>
      </c>
    </row>
    <row r="833" spans="1:16" x14ac:dyDescent="0.3">
      <c r="A833" s="7" t="s">
        <v>918</v>
      </c>
      <c r="B833" s="8" t="s">
        <v>108</v>
      </c>
      <c r="C833" s="5" t="s">
        <v>109</v>
      </c>
      <c r="D833" s="6">
        <v>2.7</v>
      </c>
      <c r="E833" s="168">
        <v>0</v>
      </c>
      <c r="F833" s="290"/>
      <c r="G833" s="168">
        <f t="shared" si="153"/>
        <v>0</v>
      </c>
      <c r="H833" s="275">
        <f t="shared" si="154"/>
        <v>2.7</v>
      </c>
      <c r="I833" s="6">
        <v>30.62</v>
      </c>
      <c r="J833" s="6">
        <f t="shared" si="155"/>
        <v>82.674000000000007</v>
      </c>
      <c r="K833" s="173">
        <f t="shared" si="149"/>
        <v>0</v>
      </c>
      <c r="L833" s="174">
        <f t="shared" si="150"/>
        <v>0</v>
      </c>
      <c r="M833" s="173">
        <f t="shared" si="151"/>
        <v>0</v>
      </c>
      <c r="N833" s="173">
        <f t="shared" si="152"/>
        <v>82.67</v>
      </c>
      <c r="O833" s="175">
        <f t="shared" si="147"/>
        <v>4.8382804751279096E-5</v>
      </c>
      <c r="P833" s="167">
        <f t="shared" si="148"/>
        <v>-4.0000000000048885E-3</v>
      </c>
    </row>
    <row r="834" spans="1:16" x14ac:dyDescent="0.3">
      <c r="A834" s="7" t="s">
        <v>919</v>
      </c>
      <c r="B834" s="8" t="s">
        <v>117</v>
      </c>
      <c r="C834" s="5" t="s">
        <v>24</v>
      </c>
      <c r="D834" s="6">
        <v>0.34</v>
      </c>
      <c r="E834" s="168">
        <v>0</v>
      </c>
      <c r="F834" s="290"/>
      <c r="G834" s="168">
        <f t="shared" si="153"/>
        <v>0</v>
      </c>
      <c r="H834" s="275">
        <f t="shared" si="154"/>
        <v>0.34</v>
      </c>
      <c r="I834" s="6">
        <v>1081.54</v>
      </c>
      <c r="J834" s="6">
        <f t="shared" si="155"/>
        <v>367.72360000000003</v>
      </c>
      <c r="K834" s="173">
        <f t="shared" si="149"/>
        <v>0</v>
      </c>
      <c r="L834" s="174">
        <f t="shared" si="150"/>
        <v>0</v>
      </c>
      <c r="M834" s="173">
        <f t="shared" si="151"/>
        <v>0</v>
      </c>
      <c r="N834" s="173">
        <f t="shared" si="152"/>
        <v>367.72</v>
      </c>
      <c r="O834" s="175">
        <f t="shared" si="147"/>
        <v>9.7899618083374662E-6</v>
      </c>
      <c r="P834" s="167">
        <f t="shared" si="148"/>
        <v>-3.6000000000058208E-3</v>
      </c>
    </row>
    <row r="835" spans="1:16" x14ac:dyDescent="0.3">
      <c r="A835" s="7" t="s">
        <v>920</v>
      </c>
      <c r="B835" s="8" t="s">
        <v>115</v>
      </c>
      <c r="C835" s="5" t="s">
        <v>24</v>
      </c>
      <c r="D835" s="6">
        <v>0.25</v>
      </c>
      <c r="E835" s="168">
        <v>0</v>
      </c>
      <c r="F835" s="290"/>
      <c r="G835" s="168">
        <f t="shared" si="153"/>
        <v>0</v>
      </c>
      <c r="H835" s="275">
        <f t="shared" si="154"/>
        <v>0.25</v>
      </c>
      <c r="I835" s="6">
        <v>168</v>
      </c>
      <c r="J835" s="6">
        <f t="shared" si="155"/>
        <v>42</v>
      </c>
      <c r="K835" s="173">
        <f t="shared" si="149"/>
        <v>0</v>
      </c>
      <c r="L835" s="174">
        <f t="shared" si="150"/>
        <v>0</v>
      </c>
      <c r="M835" s="173">
        <f t="shared" si="151"/>
        <v>0</v>
      </c>
      <c r="N835" s="173">
        <f t="shared" si="152"/>
        <v>42</v>
      </c>
      <c r="O835" s="175">
        <f t="shared" si="147"/>
        <v>0</v>
      </c>
      <c r="P835" s="167">
        <f t="shared" si="148"/>
        <v>0</v>
      </c>
    </row>
    <row r="836" spans="1:16" ht="26.4" x14ac:dyDescent="0.3">
      <c r="A836" s="3">
        <v>23</v>
      </c>
      <c r="B836" s="4" t="s">
        <v>921</v>
      </c>
      <c r="C836" s="5"/>
      <c r="D836" s="6"/>
      <c r="E836" s="168"/>
      <c r="F836" s="290"/>
      <c r="G836" s="168"/>
      <c r="H836" s="275"/>
      <c r="I836" s="6"/>
      <c r="J836" s="170">
        <f>+J837+J840+J862+J855+J866</f>
        <v>15833.570500000002</v>
      </c>
      <c r="K836" s="170">
        <f>+K837+K840+K862+K855+K866</f>
        <v>0</v>
      </c>
      <c r="L836" s="171">
        <f>+L837+L840+L862+L855+L866</f>
        <v>0</v>
      </c>
      <c r="M836" s="170">
        <f>+M837+M840+M862+M855+M866</f>
        <v>0</v>
      </c>
      <c r="N836" s="170">
        <f>+N837+N840+N862+N855+N866</f>
        <v>15833.569999999998</v>
      </c>
      <c r="O836" s="172">
        <f t="shared" si="147"/>
        <v>3.1578474612992125E-8</v>
      </c>
      <c r="P836" s="167">
        <f t="shared" si="148"/>
        <v>-5.0000000373984221E-4</v>
      </c>
    </row>
    <row r="837" spans="1:16" x14ac:dyDescent="0.3">
      <c r="A837" s="3" t="s">
        <v>922</v>
      </c>
      <c r="B837" s="4" t="s">
        <v>42</v>
      </c>
      <c r="C837" s="5"/>
      <c r="D837" s="6"/>
      <c r="E837" s="168"/>
      <c r="F837" s="290"/>
      <c r="G837" s="168"/>
      <c r="H837" s="275"/>
      <c r="I837" s="6"/>
      <c r="J837" s="170">
        <f>+SUM(J838:J839)</f>
        <v>108.654</v>
      </c>
      <c r="K837" s="170">
        <f>+SUM(K838:K839)</f>
        <v>0</v>
      </c>
      <c r="L837" s="171">
        <f>+SUM(L838:L839)</f>
        <v>0</v>
      </c>
      <c r="M837" s="170">
        <f>+SUM(M838:M839)</f>
        <v>0</v>
      </c>
      <c r="N837" s="170">
        <f>+SUM(N838:N839)-0.01</f>
        <v>108.64999999999999</v>
      </c>
      <c r="O837" s="172">
        <f t="shared" si="147"/>
        <v>3.6814107165938914E-5</v>
      </c>
      <c r="P837" s="167">
        <f t="shared" si="148"/>
        <v>-4.0000000000048885E-3</v>
      </c>
    </row>
    <row r="838" spans="1:16" x14ac:dyDescent="0.3">
      <c r="A838" s="7" t="s">
        <v>923</v>
      </c>
      <c r="B838" s="8" t="s">
        <v>47</v>
      </c>
      <c r="C838" s="5" t="s">
        <v>24</v>
      </c>
      <c r="D838" s="6">
        <v>7.8</v>
      </c>
      <c r="E838" s="168">
        <v>0</v>
      </c>
      <c r="F838" s="290"/>
      <c r="G838" s="168">
        <f t="shared" si="153"/>
        <v>0</v>
      </c>
      <c r="H838" s="275">
        <f t="shared" si="154"/>
        <v>7.8</v>
      </c>
      <c r="I838" s="6">
        <v>2.67</v>
      </c>
      <c r="J838" s="6">
        <f t="shared" si="155"/>
        <v>20.826000000000001</v>
      </c>
      <c r="K838" s="173">
        <f t="shared" si="149"/>
        <v>0</v>
      </c>
      <c r="L838" s="174">
        <f t="shared" si="150"/>
        <v>0</v>
      </c>
      <c r="M838" s="173">
        <f t="shared" si="151"/>
        <v>0</v>
      </c>
      <c r="N838" s="173">
        <f t="shared" si="152"/>
        <v>20.83</v>
      </c>
      <c r="O838" s="175">
        <f t="shared" si="147"/>
        <v>-1.9206760779777454E-4</v>
      </c>
      <c r="P838" s="167">
        <f t="shared" si="148"/>
        <v>3.9999999999977831E-3</v>
      </c>
    </row>
    <row r="839" spans="1:16" ht="26.4" x14ac:dyDescent="0.3">
      <c r="A839" s="7" t="s">
        <v>924</v>
      </c>
      <c r="B839" s="8" t="s">
        <v>49</v>
      </c>
      <c r="C839" s="5" t="s">
        <v>24</v>
      </c>
      <c r="D839" s="6">
        <v>7.8</v>
      </c>
      <c r="E839" s="168">
        <v>0</v>
      </c>
      <c r="F839" s="290"/>
      <c r="G839" s="168">
        <f t="shared" si="153"/>
        <v>0</v>
      </c>
      <c r="H839" s="275">
        <f t="shared" si="154"/>
        <v>7.8</v>
      </c>
      <c r="I839" s="6">
        <v>11.26</v>
      </c>
      <c r="J839" s="6">
        <f t="shared" si="155"/>
        <v>87.828000000000003</v>
      </c>
      <c r="K839" s="173">
        <f t="shared" si="149"/>
        <v>0</v>
      </c>
      <c r="L839" s="174">
        <f t="shared" si="150"/>
        <v>0</v>
      </c>
      <c r="M839" s="173">
        <f t="shared" si="151"/>
        <v>0</v>
      </c>
      <c r="N839" s="173">
        <f t="shared" si="152"/>
        <v>87.83</v>
      </c>
      <c r="O839" s="175">
        <f t="shared" ref="O839:O902" si="156">1-(N839/J839)</f>
        <v>-2.2771781208685837E-5</v>
      </c>
      <c r="P839" s="167">
        <f t="shared" ref="P839:P902" si="157">+N839-J839</f>
        <v>1.9999999999953388E-3</v>
      </c>
    </row>
    <row r="840" spans="1:16" x14ac:dyDescent="0.3">
      <c r="A840" s="3" t="s">
        <v>925</v>
      </c>
      <c r="B840" s="4" t="s">
        <v>123</v>
      </c>
      <c r="C840" s="5"/>
      <c r="D840" s="6"/>
      <c r="E840" s="168"/>
      <c r="F840" s="290"/>
      <c r="G840" s="168"/>
      <c r="H840" s="275"/>
      <c r="I840" s="6"/>
      <c r="J840" s="170">
        <f>+SUM(J841:J854)</f>
        <v>13247.4769</v>
      </c>
      <c r="K840" s="170">
        <f>+SUM(K841:K854)</f>
        <v>0</v>
      </c>
      <c r="L840" s="171">
        <f>+SUM(L841:L854)</f>
        <v>0</v>
      </c>
      <c r="M840" s="170">
        <f>+SUM(M841:M854)</f>
        <v>0</v>
      </c>
      <c r="N840" s="170">
        <f>+SUM(N841:N854)-0.01</f>
        <v>13247.48</v>
      </c>
      <c r="O840" s="172">
        <f t="shared" si="156"/>
        <v>-2.3400682436225395E-7</v>
      </c>
      <c r="P840" s="167">
        <f t="shared" si="157"/>
        <v>3.0999999999039574E-3</v>
      </c>
    </row>
    <row r="841" spans="1:16" ht="26.4" x14ac:dyDescent="0.3">
      <c r="A841" s="7" t="s">
        <v>926</v>
      </c>
      <c r="B841" s="8" t="s">
        <v>125</v>
      </c>
      <c r="C841" s="5" t="s">
        <v>54</v>
      </c>
      <c r="D841" s="6">
        <v>7.37</v>
      </c>
      <c r="E841" s="168">
        <v>0</v>
      </c>
      <c r="F841" s="290"/>
      <c r="G841" s="168">
        <f t="shared" ref="G841:G904" si="158">E841+F841</f>
        <v>0</v>
      </c>
      <c r="H841" s="275">
        <f t="shared" ref="H841:H904" si="159">D841-G841</f>
        <v>7.37</v>
      </c>
      <c r="I841" s="6">
        <v>75.03</v>
      </c>
      <c r="J841" s="6">
        <f t="shared" ref="J841:J904" si="160">+I841*D841</f>
        <v>552.97109999999998</v>
      </c>
      <c r="K841" s="173">
        <f t="shared" ref="K841:K903" si="161">ROUND(E841*I841,2)</f>
        <v>0</v>
      </c>
      <c r="L841" s="174">
        <f t="shared" ref="L841:L903" si="162">ROUND(F841*I841,2)</f>
        <v>0</v>
      </c>
      <c r="M841" s="173">
        <f t="shared" ref="M841:M903" si="163">ROUND(G841*I841,2)</f>
        <v>0</v>
      </c>
      <c r="N841" s="173">
        <f t="shared" ref="N841:N903" si="164">ROUND(H841*I841,2)</f>
        <v>552.97</v>
      </c>
      <c r="O841" s="175">
        <f t="shared" si="156"/>
        <v>1.9892540494836908E-6</v>
      </c>
      <c r="P841" s="167">
        <f t="shared" si="157"/>
        <v>-1.0999999999512511E-3</v>
      </c>
    </row>
    <row r="842" spans="1:16" ht="26.4" x14ac:dyDescent="0.3">
      <c r="A842" s="7" t="s">
        <v>927</v>
      </c>
      <c r="B842" s="8" t="s">
        <v>81</v>
      </c>
      <c r="C842" s="5" t="s">
        <v>24</v>
      </c>
      <c r="D842" s="6">
        <v>4.8</v>
      </c>
      <c r="E842" s="168">
        <v>0</v>
      </c>
      <c r="F842" s="290"/>
      <c r="G842" s="168">
        <f t="shared" si="158"/>
        <v>0</v>
      </c>
      <c r="H842" s="275">
        <f t="shared" si="159"/>
        <v>4.8</v>
      </c>
      <c r="I842" s="6">
        <v>158.07</v>
      </c>
      <c r="J842" s="6">
        <f t="shared" si="160"/>
        <v>758.73599999999999</v>
      </c>
      <c r="K842" s="173">
        <f t="shared" si="161"/>
        <v>0</v>
      </c>
      <c r="L842" s="174">
        <f t="shared" si="162"/>
        <v>0</v>
      </c>
      <c r="M842" s="173">
        <f t="shared" si="163"/>
        <v>0</v>
      </c>
      <c r="N842" s="173">
        <f t="shared" si="164"/>
        <v>758.74</v>
      </c>
      <c r="O842" s="175">
        <f t="shared" si="156"/>
        <v>-5.271925940020239E-6</v>
      </c>
      <c r="P842" s="167">
        <f t="shared" si="157"/>
        <v>4.0000000000190994E-3</v>
      </c>
    </row>
    <row r="843" spans="1:16" ht="26.4" x14ac:dyDescent="0.3">
      <c r="A843" s="7" t="s">
        <v>928</v>
      </c>
      <c r="B843" s="8" t="s">
        <v>83</v>
      </c>
      <c r="C843" s="5" t="s">
        <v>24</v>
      </c>
      <c r="D843" s="6">
        <v>4.8</v>
      </c>
      <c r="E843" s="168">
        <v>0</v>
      </c>
      <c r="F843" s="290"/>
      <c r="G843" s="168">
        <f t="shared" si="158"/>
        <v>0</v>
      </c>
      <c r="H843" s="275">
        <f t="shared" si="159"/>
        <v>4.8</v>
      </c>
      <c r="I843" s="6">
        <v>29.02</v>
      </c>
      <c r="J843" s="6">
        <f t="shared" si="160"/>
        <v>139.29599999999999</v>
      </c>
      <c r="K843" s="173">
        <f t="shared" si="161"/>
        <v>0</v>
      </c>
      <c r="L843" s="174">
        <f t="shared" si="162"/>
        <v>0</v>
      </c>
      <c r="M843" s="173">
        <f t="shared" si="163"/>
        <v>0</v>
      </c>
      <c r="N843" s="173">
        <f t="shared" si="164"/>
        <v>139.30000000000001</v>
      </c>
      <c r="O843" s="175">
        <f t="shared" si="156"/>
        <v>-2.8715828164660451E-5</v>
      </c>
      <c r="P843" s="167">
        <f t="shared" si="157"/>
        <v>4.0000000000190994E-3</v>
      </c>
    </row>
    <row r="844" spans="1:16" x14ac:dyDescent="0.3">
      <c r="A844" s="7" t="s">
        <v>929</v>
      </c>
      <c r="B844" s="8" t="s">
        <v>67</v>
      </c>
      <c r="C844" s="5" t="s">
        <v>24</v>
      </c>
      <c r="D844" s="6">
        <v>23.19</v>
      </c>
      <c r="E844" s="168">
        <v>0</v>
      </c>
      <c r="F844" s="290"/>
      <c r="G844" s="168">
        <f t="shared" si="158"/>
        <v>0</v>
      </c>
      <c r="H844" s="275">
        <f t="shared" si="159"/>
        <v>23.19</v>
      </c>
      <c r="I844" s="6">
        <v>272.88</v>
      </c>
      <c r="J844" s="6">
        <f t="shared" si="160"/>
        <v>6328.0871999999999</v>
      </c>
      <c r="K844" s="173">
        <f t="shared" si="161"/>
        <v>0</v>
      </c>
      <c r="L844" s="174">
        <f t="shared" si="162"/>
        <v>0</v>
      </c>
      <c r="M844" s="173">
        <f t="shared" si="163"/>
        <v>0</v>
      </c>
      <c r="N844" s="173">
        <f t="shared" si="164"/>
        <v>6328.09</v>
      </c>
      <c r="O844" s="175">
        <f t="shared" si="156"/>
        <v>-4.424717787721022E-7</v>
      </c>
      <c r="P844" s="167">
        <f t="shared" si="157"/>
        <v>2.8000000002066372E-3</v>
      </c>
    </row>
    <row r="845" spans="1:16" ht="26.4" x14ac:dyDescent="0.3">
      <c r="A845" s="7" t="s">
        <v>930</v>
      </c>
      <c r="B845" s="8" t="s">
        <v>77</v>
      </c>
      <c r="C845" s="5" t="s">
        <v>54</v>
      </c>
      <c r="D845" s="6">
        <v>2.11</v>
      </c>
      <c r="E845" s="168">
        <v>0</v>
      </c>
      <c r="F845" s="290"/>
      <c r="G845" s="168">
        <f t="shared" si="158"/>
        <v>0</v>
      </c>
      <c r="H845" s="275">
        <f t="shared" si="159"/>
        <v>2.11</v>
      </c>
      <c r="I845" s="6">
        <v>628.20000000000005</v>
      </c>
      <c r="J845" s="6">
        <f t="shared" si="160"/>
        <v>1325.502</v>
      </c>
      <c r="K845" s="173">
        <f t="shared" si="161"/>
        <v>0</v>
      </c>
      <c r="L845" s="174">
        <f t="shared" si="162"/>
        <v>0</v>
      </c>
      <c r="M845" s="173">
        <f t="shared" si="163"/>
        <v>0</v>
      </c>
      <c r="N845" s="173">
        <f t="shared" si="164"/>
        <v>1325.5</v>
      </c>
      <c r="O845" s="175">
        <f t="shared" si="156"/>
        <v>1.5088623026571213E-6</v>
      </c>
      <c r="P845" s="167">
        <f t="shared" si="157"/>
        <v>-1.9999999999527063E-3</v>
      </c>
    </row>
    <row r="846" spans="1:16" ht="26.4" x14ac:dyDescent="0.3">
      <c r="A846" s="7" t="s">
        <v>931</v>
      </c>
      <c r="B846" s="8" t="s">
        <v>72</v>
      </c>
      <c r="C846" s="5" t="s">
        <v>70</v>
      </c>
      <c r="D846" s="6">
        <v>39.700000000000003</v>
      </c>
      <c r="E846" s="168">
        <v>0</v>
      </c>
      <c r="F846" s="290"/>
      <c r="G846" s="168">
        <f t="shared" si="158"/>
        <v>0</v>
      </c>
      <c r="H846" s="275">
        <f t="shared" si="159"/>
        <v>39.700000000000003</v>
      </c>
      <c r="I846" s="6">
        <v>16.2</v>
      </c>
      <c r="J846" s="6">
        <f t="shared" si="160"/>
        <v>643.14</v>
      </c>
      <c r="K846" s="173">
        <f t="shared" si="161"/>
        <v>0</v>
      </c>
      <c r="L846" s="174">
        <f t="shared" si="162"/>
        <v>0</v>
      </c>
      <c r="M846" s="173">
        <f t="shared" si="163"/>
        <v>0</v>
      </c>
      <c r="N846" s="173">
        <f t="shared" si="164"/>
        <v>643.14</v>
      </c>
      <c r="O846" s="175">
        <f t="shared" si="156"/>
        <v>0</v>
      </c>
      <c r="P846" s="167">
        <f t="shared" si="157"/>
        <v>0</v>
      </c>
    </row>
    <row r="847" spans="1:16" ht="26.4" x14ac:dyDescent="0.3">
      <c r="A847" s="7" t="s">
        <v>932</v>
      </c>
      <c r="B847" s="8" t="s">
        <v>69</v>
      </c>
      <c r="C847" s="5" t="s">
        <v>70</v>
      </c>
      <c r="D847" s="6">
        <v>94.6</v>
      </c>
      <c r="E847" s="168">
        <v>0</v>
      </c>
      <c r="F847" s="290"/>
      <c r="G847" s="168">
        <f t="shared" si="158"/>
        <v>0</v>
      </c>
      <c r="H847" s="275">
        <f t="shared" si="159"/>
        <v>94.6</v>
      </c>
      <c r="I847" s="6">
        <v>17.16</v>
      </c>
      <c r="J847" s="6">
        <f t="shared" si="160"/>
        <v>1623.336</v>
      </c>
      <c r="K847" s="173">
        <f t="shared" si="161"/>
        <v>0</v>
      </c>
      <c r="L847" s="174">
        <f t="shared" si="162"/>
        <v>0</v>
      </c>
      <c r="M847" s="173">
        <f t="shared" si="163"/>
        <v>0</v>
      </c>
      <c r="N847" s="173">
        <f t="shared" si="164"/>
        <v>1623.34</v>
      </c>
      <c r="O847" s="175">
        <f t="shared" si="156"/>
        <v>-2.4640616607118915E-6</v>
      </c>
      <c r="P847" s="167">
        <f t="shared" si="157"/>
        <v>3.9999999999054126E-3</v>
      </c>
    </row>
    <row r="848" spans="1:16" ht="40.200000000000003" customHeight="1" x14ac:dyDescent="0.3">
      <c r="A848" s="7" t="s">
        <v>933</v>
      </c>
      <c r="B848" s="8" t="s">
        <v>65</v>
      </c>
      <c r="C848" s="5" t="s">
        <v>24</v>
      </c>
      <c r="D848" s="6">
        <v>6.12</v>
      </c>
      <c r="E848" s="168">
        <v>0</v>
      </c>
      <c r="F848" s="290"/>
      <c r="G848" s="168">
        <f t="shared" si="158"/>
        <v>0</v>
      </c>
      <c r="H848" s="275">
        <f t="shared" si="159"/>
        <v>6.12</v>
      </c>
      <c r="I848" s="6">
        <v>116.19</v>
      </c>
      <c r="J848" s="6">
        <f t="shared" si="160"/>
        <v>711.08280000000002</v>
      </c>
      <c r="K848" s="173">
        <f t="shared" si="161"/>
        <v>0</v>
      </c>
      <c r="L848" s="174">
        <f t="shared" si="162"/>
        <v>0</v>
      </c>
      <c r="M848" s="173">
        <f t="shared" si="163"/>
        <v>0</v>
      </c>
      <c r="N848" s="173">
        <f t="shared" si="164"/>
        <v>711.08</v>
      </c>
      <c r="O848" s="175">
        <f t="shared" si="156"/>
        <v>3.9376567679827446E-6</v>
      </c>
      <c r="P848" s="167">
        <f t="shared" si="157"/>
        <v>-2.7999999999792635E-3</v>
      </c>
    </row>
    <row r="849" spans="1:16" x14ac:dyDescent="0.3">
      <c r="A849" s="7" t="s">
        <v>934</v>
      </c>
      <c r="B849" s="8" t="s">
        <v>56</v>
      </c>
      <c r="C849" s="5" t="s">
        <v>54</v>
      </c>
      <c r="D849" s="6">
        <v>9.58</v>
      </c>
      <c r="E849" s="168">
        <v>0</v>
      </c>
      <c r="F849" s="290"/>
      <c r="G849" s="168">
        <f t="shared" si="158"/>
        <v>0</v>
      </c>
      <c r="H849" s="275">
        <f t="shared" si="159"/>
        <v>9.58</v>
      </c>
      <c r="I849" s="6">
        <v>11.25</v>
      </c>
      <c r="J849" s="6">
        <f t="shared" si="160"/>
        <v>107.77500000000001</v>
      </c>
      <c r="K849" s="173">
        <f t="shared" si="161"/>
        <v>0</v>
      </c>
      <c r="L849" s="174">
        <f t="shared" si="162"/>
        <v>0</v>
      </c>
      <c r="M849" s="173">
        <f t="shared" si="163"/>
        <v>0</v>
      </c>
      <c r="N849" s="173">
        <f t="shared" si="164"/>
        <v>107.78</v>
      </c>
      <c r="O849" s="175">
        <f t="shared" si="156"/>
        <v>-4.6392948271911649E-5</v>
      </c>
      <c r="P849" s="167">
        <f t="shared" si="157"/>
        <v>4.9999999999954525E-3</v>
      </c>
    </row>
    <row r="850" spans="1:16" ht="26.4" x14ac:dyDescent="0.3">
      <c r="A850" s="7" t="s">
        <v>935</v>
      </c>
      <c r="B850" s="8" t="s">
        <v>74</v>
      </c>
      <c r="C850" s="5" t="s">
        <v>75</v>
      </c>
      <c r="D850" s="6">
        <v>6</v>
      </c>
      <c r="E850" s="168">
        <v>0</v>
      </c>
      <c r="F850" s="290"/>
      <c r="G850" s="168">
        <f t="shared" si="158"/>
        <v>0</v>
      </c>
      <c r="H850" s="275">
        <f t="shared" si="159"/>
        <v>6</v>
      </c>
      <c r="I850" s="6">
        <v>68.010000000000005</v>
      </c>
      <c r="J850" s="6">
        <f t="shared" si="160"/>
        <v>408.06000000000006</v>
      </c>
      <c r="K850" s="173">
        <f t="shared" si="161"/>
        <v>0</v>
      </c>
      <c r="L850" s="174">
        <f t="shared" si="162"/>
        <v>0</v>
      </c>
      <c r="M850" s="173">
        <f t="shared" si="163"/>
        <v>0</v>
      </c>
      <c r="N850" s="173">
        <f t="shared" si="164"/>
        <v>408.06</v>
      </c>
      <c r="O850" s="175">
        <f t="shared" si="156"/>
        <v>0</v>
      </c>
      <c r="P850" s="167">
        <f t="shared" si="157"/>
        <v>0</v>
      </c>
    </row>
    <row r="851" spans="1:16" ht="26.4" x14ac:dyDescent="0.3">
      <c r="A851" s="7" t="s">
        <v>936</v>
      </c>
      <c r="B851" s="8" t="s">
        <v>79</v>
      </c>
      <c r="C851" s="5" t="s">
        <v>54</v>
      </c>
      <c r="D851" s="6">
        <v>6.05</v>
      </c>
      <c r="E851" s="168">
        <v>0</v>
      </c>
      <c r="F851" s="290"/>
      <c r="G851" s="168">
        <f t="shared" si="158"/>
        <v>0</v>
      </c>
      <c r="H851" s="275">
        <f t="shared" si="159"/>
        <v>6.05</v>
      </c>
      <c r="I851" s="6">
        <v>25.65</v>
      </c>
      <c r="J851" s="6">
        <f t="shared" si="160"/>
        <v>155.18249999999998</v>
      </c>
      <c r="K851" s="173">
        <f t="shared" si="161"/>
        <v>0</v>
      </c>
      <c r="L851" s="174">
        <f t="shared" si="162"/>
        <v>0</v>
      </c>
      <c r="M851" s="173">
        <f t="shared" si="163"/>
        <v>0</v>
      </c>
      <c r="N851" s="173">
        <f t="shared" si="164"/>
        <v>155.18</v>
      </c>
      <c r="O851" s="175">
        <f t="shared" si="156"/>
        <v>1.6110063956742415E-5</v>
      </c>
      <c r="P851" s="167">
        <f t="shared" si="157"/>
        <v>-2.4999999999693046E-3</v>
      </c>
    </row>
    <row r="852" spans="1:16" ht="26.4" x14ac:dyDescent="0.3">
      <c r="A852" s="7" t="s">
        <v>937</v>
      </c>
      <c r="B852" s="8" t="s">
        <v>58</v>
      </c>
      <c r="C852" s="5" t="s">
        <v>59</v>
      </c>
      <c r="D852" s="6">
        <v>215.57</v>
      </c>
      <c r="E852" s="168">
        <v>0</v>
      </c>
      <c r="F852" s="290"/>
      <c r="G852" s="168">
        <f t="shared" si="158"/>
        <v>0</v>
      </c>
      <c r="H852" s="275">
        <f t="shared" si="159"/>
        <v>215.57</v>
      </c>
      <c r="I852" s="6">
        <v>1.68</v>
      </c>
      <c r="J852" s="6">
        <f t="shared" si="160"/>
        <v>362.1576</v>
      </c>
      <c r="K852" s="173">
        <f t="shared" si="161"/>
        <v>0</v>
      </c>
      <c r="L852" s="174">
        <f t="shared" si="162"/>
        <v>0</v>
      </c>
      <c r="M852" s="173">
        <f t="shared" si="163"/>
        <v>0</v>
      </c>
      <c r="N852" s="173">
        <f t="shared" si="164"/>
        <v>362.16</v>
      </c>
      <c r="O852" s="175">
        <f t="shared" si="156"/>
        <v>-6.626949151433692E-6</v>
      </c>
      <c r="P852" s="167">
        <f t="shared" si="157"/>
        <v>2.4000000000228283E-3</v>
      </c>
    </row>
    <row r="853" spans="1:16" x14ac:dyDescent="0.3">
      <c r="A853" s="7" t="s">
        <v>938</v>
      </c>
      <c r="B853" s="8" t="s">
        <v>61</v>
      </c>
      <c r="C853" s="5" t="s">
        <v>24</v>
      </c>
      <c r="D853" s="6">
        <v>2.09</v>
      </c>
      <c r="E853" s="168">
        <v>0</v>
      </c>
      <c r="F853" s="290"/>
      <c r="G853" s="168">
        <f t="shared" si="158"/>
        <v>0</v>
      </c>
      <c r="H853" s="275">
        <f t="shared" si="159"/>
        <v>2.09</v>
      </c>
      <c r="I853" s="6">
        <v>28.14</v>
      </c>
      <c r="J853" s="6">
        <f t="shared" si="160"/>
        <v>58.812599999999996</v>
      </c>
      <c r="K853" s="173">
        <f t="shared" si="161"/>
        <v>0</v>
      </c>
      <c r="L853" s="174">
        <f t="shared" si="162"/>
        <v>0</v>
      </c>
      <c r="M853" s="173">
        <f t="shared" si="163"/>
        <v>0</v>
      </c>
      <c r="N853" s="173">
        <f t="shared" si="164"/>
        <v>58.81</v>
      </c>
      <c r="O853" s="175">
        <f t="shared" si="156"/>
        <v>4.420821388606555E-5</v>
      </c>
      <c r="P853" s="167">
        <f t="shared" si="157"/>
        <v>-2.5999999999939405E-3</v>
      </c>
    </row>
    <row r="854" spans="1:16" ht="26.4" x14ac:dyDescent="0.3">
      <c r="A854" s="7" t="s">
        <v>939</v>
      </c>
      <c r="B854" s="8" t="s">
        <v>63</v>
      </c>
      <c r="C854" s="5" t="s">
        <v>24</v>
      </c>
      <c r="D854" s="6">
        <v>2.09</v>
      </c>
      <c r="E854" s="168">
        <v>0</v>
      </c>
      <c r="F854" s="290"/>
      <c r="G854" s="168">
        <f t="shared" si="158"/>
        <v>0</v>
      </c>
      <c r="H854" s="275">
        <f t="shared" si="159"/>
        <v>2.09</v>
      </c>
      <c r="I854" s="6">
        <v>35.090000000000003</v>
      </c>
      <c r="J854" s="6">
        <f t="shared" si="160"/>
        <v>73.338099999999997</v>
      </c>
      <c r="K854" s="173">
        <f t="shared" si="161"/>
        <v>0</v>
      </c>
      <c r="L854" s="174">
        <f t="shared" si="162"/>
        <v>0</v>
      </c>
      <c r="M854" s="173">
        <f t="shared" si="163"/>
        <v>0</v>
      </c>
      <c r="N854" s="173">
        <f t="shared" si="164"/>
        <v>73.34</v>
      </c>
      <c r="O854" s="175">
        <f t="shared" si="156"/>
        <v>-2.5907406927760945E-5</v>
      </c>
      <c r="P854" s="167">
        <f t="shared" si="157"/>
        <v>1.90000000000623E-3</v>
      </c>
    </row>
    <row r="855" spans="1:16" x14ac:dyDescent="0.3">
      <c r="A855" s="3" t="s">
        <v>940</v>
      </c>
      <c r="B855" s="4" t="s">
        <v>85</v>
      </c>
      <c r="C855" s="5"/>
      <c r="D855" s="6"/>
      <c r="E855" s="168"/>
      <c r="F855" s="290"/>
      <c r="G855" s="168"/>
      <c r="H855" s="275"/>
      <c r="I855" s="6"/>
      <c r="J855" s="170">
        <f>+SUM(J856:J861)</f>
        <v>1406.414</v>
      </c>
      <c r="K855" s="170">
        <f>+SUM(K856:K861)</f>
        <v>0</v>
      </c>
      <c r="L855" s="171">
        <f>+SUM(L856:L861)</f>
        <v>0</v>
      </c>
      <c r="M855" s="170">
        <f>+SUM(M856:M861)</f>
        <v>0</v>
      </c>
      <c r="N855" s="170">
        <f>+SUM(N856:N861)-0.01</f>
        <v>1406.4099999999999</v>
      </c>
      <c r="O855" s="172">
        <f t="shared" si="156"/>
        <v>2.8441127577494285E-6</v>
      </c>
      <c r="P855" s="167">
        <f t="shared" si="157"/>
        <v>-4.0000000001327862E-3</v>
      </c>
    </row>
    <row r="856" spans="1:16" x14ac:dyDescent="0.3">
      <c r="A856" s="7" t="s">
        <v>941</v>
      </c>
      <c r="B856" s="8" t="s">
        <v>87</v>
      </c>
      <c r="C856" s="5" t="s">
        <v>24</v>
      </c>
      <c r="D856" s="6">
        <v>7.8</v>
      </c>
      <c r="E856" s="168">
        <v>0</v>
      </c>
      <c r="F856" s="290"/>
      <c r="G856" s="168">
        <f t="shared" si="158"/>
        <v>0</v>
      </c>
      <c r="H856" s="275">
        <f t="shared" si="159"/>
        <v>7.8</v>
      </c>
      <c r="I856" s="6">
        <v>5.61</v>
      </c>
      <c r="J856" s="6">
        <f t="shared" si="160"/>
        <v>43.758000000000003</v>
      </c>
      <c r="K856" s="173">
        <f t="shared" si="161"/>
        <v>0</v>
      </c>
      <c r="L856" s="174">
        <f t="shared" si="162"/>
        <v>0</v>
      </c>
      <c r="M856" s="173">
        <f t="shared" si="163"/>
        <v>0</v>
      </c>
      <c r="N856" s="173">
        <f t="shared" si="164"/>
        <v>43.76</v>
      </c>
      <c r="O856" s="175">
        <f t="shared" si="156"/>
        <v>-4.5705928058747958E-5</v>
      </c>
      <c r="P856" s="167">
        <f t="shared" si="157"/>
        <v>1.9999999999953388E-3</v>
      </c>
    </row>
    <row r="857" spans="1:16" ht="39.6" x14ac:dyDescent="0.3">
      <c r="A857" s="7" t="s">
        <v>942</v>
      </c>
      <c r="B857" s="8" t="s">
        <v>910</v>
      </c>
      <c r="C857" s="5" t="s">
        <v>75</v>
      </c>
      <c r="D857" s="6">
        <v>1</v>
      </c>
      <c r="E857" s="168">
        <v>0</v>
      </c>
      <c r="F857" s="290"/>
      <c r="G857" s="168">
        <f t="shared" si="158"/>
        <v>0</v>
      </c>
      <c r="H857" s="275">
        <f t="shared" si="159"/>
        <v>1</v>
      </c>
      <c r="I857" s="6">
        <v>464.09</v>
      </c>
      <c r="J857" s="6">
        <f t="shared" si="160"/>
        <v>464.09</v>
      </c>
      <c r="K857" s="173">
        <f t="shared" si="161"/>
        <v>0</v>
      </c>
      <c r="L857" s="174">
        <f t="shared" si="162"/>
        <v>0</v>
      </c>
      <c r="M857" s="173">
        <f t="shared" si="163"/>
        <v>0</v>
      </c>
      <c r="N857" s="173">
        <f t="shared" si="164"/>
        <v>464.09</v>
      </c>
      <c r="O857" s="175">
        <f t="shared" si="156"/>
        <v>0</v>
      </c>
      <c r="P857" s="167">
        <f t="shared" si="157"/>
        <v>0</v>
      </c>
    </row>
    <row r="858" spans="1:16" x14ac:dyDescent="0.3">
      <c r="A858" s="7" t="s">
        <v>943</v>
      </c>
      <c r="B858" s="8" t="s">
        <v>89</v>
      </c>
      <c r="C858" s="5" t="s">
        <v>24</v>
      </c>
      <c r="D858" s="6">
        <v>7.8</v>
      </c>
      <c r="E858" s="168">
        <v>0</v>
      </c>
      <c r="F858" s="290"/>
      <c r="G858" s="168">
        <f t="shared" si="158"/>
        <v>0</v>
      </c>
      <c r="H858" s="275">
        <f t="shared" si="159"/>
        <v>7.8</v>
      </c>
      <c r="I858" s="6">
        <v>3.75</v>
      </c>
      <c r="J858" s="6">
        <f t="shared" si="160"/>
        <v>29.25</v>
      </c>
      <c r="K858" s="173">
        <f t="shared" si="161"/>
        <v>0</v>
      </c>
      <c r="L858" s="174">
        <f t="shared" si="162"/>
        <v>0</v>
      </c>
      <c r="M858" s="173">
        <f t="shared" si="163"/>
        <v>0</v>
      </c>
      <c r="N858" s="173">
        <f t="shared" si="164"/>
        <v>29.25</v>
      </c>
      <c r="O858" s="175">
        <f t="shared" si="156"/>
        <v>0</v>
      </c>
      <c r="P858" s="167">
        <f t="shared" si="157"/>
        <v>0</v>
      </c>
    </row>
    <row r="859" spans="1:16" ht="26.4" x14ac:dyDescent="0.3">
      <c r="A859" s="7" t="s">
        <v>944</v>
      </c>
      <c r="B859" s="8" t="s">
        <v>83</v>
      </c>
      <c r="C859" s="5" t="s">
        <v>24</v>
      </c>
      <c r="D859" s="6">
        <v>1.28</v>
      </c>
      <c r="E859" s="168">
        <v>0</v>
      </c>
      <c r="F859" s="290"/>
      <c r="G859" s="168">
        <f t="shared" si="158"/>
        <v>0</v>
      </c>
      <c r="H859" s="275">
        <f t="shared" si="159"/>
        <v>1.28</v>
      </c>
      <c r="I859" s="6">
        <v>29.02</v>
      </c>
      <c r="J859" s="6">
        <f t="shared" si="160"/>
        <v>37.145600000000002</v>
      </c>
      <c r="K859" s="173">
        <f t="shared" si="161"/>
        <v>0</v>
      </c>
      <c r="L859" s="174">
        <f t="shared" si="162"/>
        <v>0</v>
      </c>
      <c r="M859" s="173">
        <f t="shared" si="163"/>
        <v>0</v>
      </c>
      <c r="N859" s="173">
        <f t="shared" si="164"/>
        <v>37.15</v>
      </c>
      <c r="O859" s="175">
        <f t="shared" si="156"/>
        <v>-1.1845279117839169E-4</v>
      </c>
      <c r="P859" s="167">
        <f t="shared" si="157"/>
        <v>4.3999999999968509E-3</v>
      </c>
    </row>
    <row r="860" spans="1:16" ht="39.6" x14ac:dyDescent="0.3">
      <c r="A860" s="7" t="s">
        <v>945</v>
      </c>
      <c r="B860" s="8" t="s">
        <v>186</v>
      </c>
      <c r="C860" s="5" t="s">
        <v>24</v>
      </c>
      <c r="D860" s="6">
        <v>1.28</v>
      </c>
      <c r="E860" s="168">
        <v>0</v>
      </c>
      <c r="F860" s="290"/>
      <c r="G860" s="168">
        <f t="shared" si="158"/>
        <v>0</v>
      </c>
      <c r="H860" s="275">
        <f t="shared" si="159"/>
        <v>1.28</v>
      </c>
      <c r="I860" s="6">
        <v>130.58000000000001</v>
      </c>
      <c r="J860" s="6">
        <f t="shared" si="160"/>
        <v>167.14240000000001</v>
      </c>
      <c r="K860" s="173">
        <f t="shared" si="161"/>
        <v>0</v>
      </c>
      <c r="L860" s="174">
        <f t="shared" si="162"/>
        <v>0</v>
      </c>
      <c r="M860" s="173">
        <f t="shared" si="163"/>
        <v>0</v>
      </c>
      <c r="N860" s="173">
        <f t="shared" si="164"/>
        <v>167.14</v>
      </c>
      <c r="O860" s="175">
        <f t="shared" si="156"/>
        <v>1.4359013631670692E-5</v>
      </c>
      <c r="P860" s="167">
        <f t="shared" si="157"/>
        <v>-2.4000000000228283E-3</v>
      </c>
    </row>
    <row r="861" spans="1:16" ht="26.4" x14ac:dyDescent="0.3">
      <c r="A861" s="7" t="s">
        <v>946</v>
      </c>
      <c r="B861" s="8" t="s">
        <v>91</v>
      </c>
      <c r="C861" s="5" t="s">
        <v>24</v>
      </c>
      <c r="D861" s="6">
        <v>7.8</v>
      </c>
      <c r="E861" s="168">
        <v>0</v>
      </c>
      <c r="F861" s="290"/>
      <c r="G861" s="168">
        <f t="shared" si="158"/>
        <v>0</v>
      </c>
      <c r="H861" s="275">
        <f t="shared" si="159"/>
        <v>7.8</v>
      </c>
      <c r="I861" s="6">
        <v>85.26</v>
      </c>
      <c r="J861" s="6">
        <f t="shared" si="160"/>
        <v>665.02800000000002</v>
      </c>
      <c r="K861" s="173">
        <f t="shared" si="161"/>
        <v>0</v>
      </c>
      <c r="L861" s="174">
        <f t="shared" si="162"/>
        <v>0</v>
      </c>
      <c r="M861" s="173">
        <f t="shared" si="163"/>
        <v>0</v>
      </c>
      <c r="N861" s="173">
        <f t="shared" si="164"/>
        <v>665.03</v>
      </c>
      <c r="O861" s="175">
        <f t="shared" si="156"/>
        <v>-3.0073921699624862E-6</v>
      </c>
      <c r="P861" s="167">
        <f t="shared" si="157"/>
        <v>1.9999999999527063E-3</v>
      </c>
    </row>
    <row r="862" spans="1:16" x14ac:dyDescent="0.3">
      <c r="A862" s="3" t="s">
        <v>947</v>
      </c>
      <c r="B862" s="4" t="s">
        <v>96</v>
      </c>
      <c r="C862" s="5"/>
      <c r="D862" s="6"/>
      <c r="E862" s="168"/>
      <c r="F862" s="290"/>
      <c r="G862" s="168"/>
      <c r="H862" s="275"/>
      <c r="I862" s="6"/>
      <c r="J862" s="170">
        <f>+SUM(J863:J865)</f>
        <v>578.62799999999993</v>
      </c>
      <c r="K862" s="170">
        <f>+SUM(K863:K865)</f>
        <v>0</v>
      </c>
      <c r="L862" s="171">
        <f>+SUM(L863:L865)</f>
        <v>0</v>
      </c>
      <c r="M862" s="170">
        <f>+SUM(M863:M865)</f>
        <v>0</v>
      </c>
      <c r="N862" s="170">
        <f>+SUM(N863:N865)</f>
        <v>578.63</v>
      </c>
      <c r="O862" s="172">
        <f t="shared" si="156"/>
        <v>-3.4564521593782871E-6</v>
      </c>
      <c r="P862" s="167">
        <f t="shared" si="157"/>
        <v>2.0000000000663931E-3</v>
      </c>
    </row>
    <row r="863" spans="1:16" ht="26.4" x14ac:dyDescent="0.3">
      <c r="A863" s="7" t="s">
        <v>948</v>
      </c>
      <c r="B863" s="8" t="s">
        <v>98</v>
      </c>
      <c r="C863" s="5" t="s">
        <v>24</v>
      </c>
      <c r="D863" s="6">
        <v>1.4</v>
      </c>
      <c r="E863" s="168">
        <v>0</v>
      </c>
      <c r="F863" s="290"/>
      <c r="G863" s="168">
        <f t="shared" si="158"/>
        <v>0</v>
      </c>
      <c r="H863" s="275">
        <f t="shared" si="159"/>
        <v>1.4</v>
      </c>
      <c r="I863" s="6">
        <v>19.02</v>
      </c>
      <c r="J863" s="6">
        <f t="shared" si="160"/>
        <v>26.627999999999997</v>
      </c>
      <c r="K863" s="173">
        <f t="shared" si="161"/>
        <v>0</v>
      </c>
      <c r="L863" s="174">
        <f t="shared" si="162"/>
        <v>0</v>
      </c>
      <c r="M863" s="173">
        <f t="shared" si="163"/>
        <v>0</v>
      </c>
      <c r="N863" s="173">
        <f t="shared" si="164"/>
        <v>26.63</v>
      </c>
      <c r="O863" s="175">
        <f t="shared" si="156"/>
        <v>-7.5108907916510148E-5</v>
      </c>
      <c r="P863" s="167">
        <f t="shared" si="157"/>
        <v>2.0000000000024443E-3</v>
      </c>
    </row>
    <row r="864" spans="1:16" x14ac:dyDescent="0.3">
      <c r="A864" s="7" t="s">
        <v>949</v>
      </c>
      <c r="B864" s="8" t="s">
        <v>102</v>
      </c>
      <c r="C864" s="5" t="s">
        <v>45</v>
      </c>
      <c r="D864" s="6">
        <v>16</v>
      </c>
      <c r="E864" s="168">
        <v>0</v>
      </c>
      <c r="F864" s="290"/>
      <c r="G864" s="168">
        <f t="shared" si="158"/>
        <v>0</v>
      </c>
      <c r="H864" s="275">
        <f t="shared" si="159"/>
        <v>16</v>
      </c>
      <c r="I864" s="6">
        <v>14.39</v>
      </c>
      <c r="J864" s="6">
        <f t="shared" si="160"/>
        <v>230.24</v>
      </c>
      <c r="K864" s="173">
        <f t="shared" si="161"/>
        <v>0</v>
      </c>
      <c r="L864" s="174">
        <f t="shared" si="162"/>
        <v>0</v>
      </c>
      <c r="M864" s="173">
        <f t="shared" si="163"/>
        <v>0</v>
      </c>
      <c r="N864" s="173">
        <f t="shared" si="164"/>
        <v>230.24</v>
      </c>
      <c r="O864" s="175">
        <f t="shared" si="156"/>
        <v>0</v>
      </c>
      <c r="P864" s="167">
        <f t="shared" si="157"/>
        <v>0</v>
      </c>
    </row>
    <row r="865" spans="1:16" ht="39.6" x14ac:dyDescent="0.3">
      <c r="A865" s="7" t="s">
        <v>950</v>
      </c>
      <c r="B865" s="8" t="s">
        <v>104</v>
      </c>
      <c r="C865" s="5" t="s">
        <v>24</v>
      </c>
      <c r="D865" s="6">
        <v>16</v>
      </c>
      <c r="E865" s="168">
        <v>0</v>
      </c>
      <c r="F865" s="290"/>
      <c r="G865" s="168">
        <f t="shared" si="158"/>
        <v>0</v>
      </c>
      <c r="H865" s="275">
        <f t="shared" si="159"/>
        <v>16</v>
      </c>
      <c r="I865" s="6">
        <v>20.11</v>
      </c>
      <c r="J865" s="6">
        <f t="shared" si="160"/>
        <v>321.76</v>
      </c>
      <c r="K865" s="173">
        <f t="shared" si="161"/>
        <v>0</v>
      </c>
      <c r="L865" s="174">
        <f t="shared" si="162"/>
        <v>0</v>
      </c>
      <c r="M865" s="173">
        <f t="shared" si="163"/>
        <v>0</v>
      </c>
      <c r="N865" s="173">
        <f t="shared" si="164"/>
        <v>321.76</v>
      </c>
      <c r="O865" s="175">
        <f t="shared" si="156"/>
        <v>0</v>
      </c>
      <c r="P865" s="167">
        <f t="shared" si="157"/>
        <v>0</v>
      </c>
    </row>
    <row r="866" spans="1:16" x14ac:dyDescent="0.3">
      <c r="A866" s="3" t="s">
        <v>951</v>
      </c>
      <c r="B866" s="4" t="s">
        <v>106</v>
      </c>
      <c r="C866" s="5"/>
      <c r="D866" s="6"/>
      <c r="E866" s="168"/>
      <c r="F866" s="290"/>
      <c r="G866" s="168"/>
      <c r="H866" s="275"/>
      <c r="I866" s="6"/>
      <c r="J866" s="170">
        <f>+SUM(J867:J869)</f>
        <v>492.39760000000001</v>
      </c>
      <c r="K866" s="170">
        <f>+SUM(K867:K869)</f>
        <v>0</v>
      </c>
      <c r="L866" s="171">
        <f>+SUM(L867:L869)</f>
        <v>0</v>
      </c>
      <c r="M866" s="170">
        <f>+SUM(M867:M869)</f>
        <v>0</v>
      </c>
      <c r="N866" s="170">
        <f>+SUM(N867:N869)+0.01</f>
        <v>492.40000000000003</v>
      </c>
      <c r="O866" s="172">
        <f t="shared" si="156"/>
        <v>-4.8741098657156812E-6</v>
      </c>
      <c r="P866" s="167">
        <f t="shared" si="157"/>
        <v>2.4000000000228283E-3</v>
      </c>
    </row>
    <row r="867" spans="1:16" x14ac:dyDescent="0.3">
      <c r="A867" s="7" t="s">
        <v>952</v>
      </c>
      <c r="B867" s="8" t="s">
        <v>108</v>
      </c>
      <c r="C867" s="5" t="s">
        <v>109</v>
      </c>
      <c r="D867" s="6">
        <v>2.7</v>
      </c>
      <c r="E867" s="168">
        <v>0</v>
      </c>
      <c r="F867" s="290"/>
      <c r="G867" s="168">
        <f t="shared" si="158"/>
        <v>0</v>
      </c>
      <c r="H867" s="275">
        <f t="shared" si="159"/>
        <v>2.7</v>
      </c>
      <c r="I867" s="6">
        <v>30.62</v>
      </c>
      <c r="J867" s="6">
        <f t="shared" si="160"/>
        <v>82.674000000000007</v>
      </c>
      <c r="K867" s="173">
        <f t="shared" si="161"/>
        <v>0</v>
      </c>
      <c r="L867" s="174">
        <f t="shared" si="162"/>
        <v>0</v>
      </c>
      <c r="M867" s="173">
        <f t="shared" si="163"/>
        <v>0</v>
      </c>
      <c r="N867" s="173">
        <f t="shared" si="164"/>
        <v>82.67</v>
      </c>
      <c r="O867" s="175">
        <f t="shared" si="156"/>
        <v>4.8382804751279096E-5</v>
      </c>
      <c r="P867" s="167">
        <f t="shared" si="157"/>
        <v>-4.0000000000048885E-3</v>
      </c>
    </row>
    <row r="868" spans="1:16" x14ac:dyDescent="0.3">
      <c r="A868" s="7" t="s">
        <v>953</v>
      </c>
      <c r="B868" s="8" t="s">
        <v>117</v>
      </c>
      <c r="C868" s="5" t="s">
        <v>24</v>
      </c>
      <c r="D868" s="6">
        <v>0.34</v>
      </c>
      <c r="E868" s="168">
        <v>0</v>
      </c>
      <c r="F868" s="290"/>
      <c r="G868" s="168">
        <f t="shared" si="158"/>
        <v>0</v>
      </c>
      <c r="H868" s="275">
        <f t="shared" si="159"/>
        <v>0.34</v>
      </c>
      <c r="I868" s="6">
        <v>1081.54</v>
      </c>
      <c r="J868" s="6">
        <f t="shared" si="160"/>
        <v>367.72360000000003</v>
      </c>
      <c r="K868" s="173">
        <f t="shared" si="161"/>
        <v>0</v>
      </c>
      <c r="L868" s="174">
        <f t="shared" si="162"/>
        <v>0</v>
      </c>
      <c r="M868" s="173">
        <f t="shared" si="163"/>
        <v>0</v>
      </c>
      <c r="N868" s="173">
        <f t="shared" si="164"/>
        <v>367.72</v>
      </c>
      <c r="O868" s="175">
        <f t="shared" si="156"/>
        <v>9.7899618083374662E-6</v>
      </c>
      <c r="P868" s="167">
        <f t="shared" si="157"/>
        <v>-3.6000000000058208E-3</v>
      </c>
    </row>
    <row r="869" spans="1:16" x14ac:dyDescent="0.3">
      <c r="A869" s="7" t="s">
        <v>954</v>
      </c>
      <c r="B869" s="8" t="s">
        <v>115</v>
      </c>
      <c r="C869" s="5" t="s">
        <v>24</v>
      </c>
      <c r="D869" s="6">
        <v>0.25</v>
      </c>
      <c r="E869" s="168">
        <v>0</v>
      </c>
      <c r="F869" s="290"/>
      <c r="G869" s="168">
        <f t="shared" si="158"/>
        <v>0</v>
      </c>
      <c r="H869" s="275">
        <f t="shared" si="159"/>
        <v>0.25</v>
      </c>
      <c r="I869" s="6">
        <v>168</v>
      </c>
      <c r="J869" s="6">
        <f t="shared" si="160"/>
        <v>42</v>
      </c>
      <c r="K869" s="173">
        <f t="shared" si="161"/>
        <v>0</v>
      </c>
      <c r="L869" s="174">
        <f t="shared" si="162"/>
        <v>0</v>
      </c>
      <c r="M869" s="173">
        <f t="shared" si="163"/>
        <v>0</v>
      </c>
      <c r="N869" s="173">
        <f t="shared" si="164"/>
        <v>42</v>
      </c>
      <c r="O869" s="175">
        <f t="shared" si="156"/>
        <v>0</v>
      </c>
      <c r="P869" s="167">
        <f t="shared" si="157"/>
        <v>0</v>
      </c>
    </row>
    <row r="870" spans="1:16" x14ac:dyDescent="0.3">
      <c r="A870" s="3">
        <v>24</v>
      </c>
      <c r="B870" s="4" t="s">
        <v>955</v>
      </c>
      <c r="C870" s="5"/>
      <c r="D870" s="6"/>
      <c r="E870" s="168"/>
      <c r="F870" s="290"/>
      <c r="G870" s="168"/>
      <c r="H870" s="275"/>
      <c r="I870" s="6"/>
      <c r="J870" s="170">
        <f>+J871+J875+J890+J902+J897</f>
        <v>23747.929700000001</v>
      </c>
      <c r="K870" s="170">
        <f>+K871+K875+K890+K902+K897</f>
        <v>4013.56</v>
      </c>
      <c r="L870" s="171">
        <f>+L871+L875+L890+L902+L897</f>
        <v>0</v>
      </c>
      <c r="M870" s="170">
        <f>+M871+M875+M890+M902+M897</f>
        <v>4013.56</v>
      </c>
      <c r="N870" s="170">
        <f>+N871+N875+N890+N902+N897+0.01</f>
        <v>19734.389999999996</v>
      </c>
      <c r="O870" s="172">
        <f t="shared" si="156"/>
        <v>0.16900587759445851</v>
      </c>
      <c r="P870" s="167">
        <f t="shared" si="157"/>
        <v>-4013.5397000000048</v>
      </c>
    </row>
    <row r="871" spans="1:16" x14ac:dyDescent="0.3">
      <c r="A871" s="3" t="s">
        <v>956</v>
      </c>
      <c r="B871" s="4" t="s">
        <v>42</v>
      </c>
      <c r="C871" s="5"/>
      <c r="D871" s="6"/>
      <c r="E871" s="168"/>
      <c r="F871" s="290"/>
      <c r="G871" s="168"/>
      <c r="H871" s="275"/>
      <c r="I871" s="6"/>
      <c r="J871" s="170">
        <f>+SUM(J872:J874)</f>
        <v>1408.7534000000001</v>
      </c>
      <c r="K871" s="170">
        <f>+SUM(K872:K874)</f>
        <v>57.18</v>
      </c>
      <c r="L871" s="171">
        <f>+SUM(L872:L874)</f>
        <v>0</v>
      </c>
      <c r="M871" s="170">
        <f>+SUM(M872:M874)</f>
        <v>57.18</v>
      </c>
      <c r="N871" s="170">
        <f>+SUM(N872:N874)</f>
        <v>1351.58</v>
      </c>
      <c r="O871" s="172">
        <f t="shared" si="156"/>
        <v>4.0584391846010925E-2</v>
      </c>
      <c r="P871" s="167">
        <f t="shared" si="157"/>
        <v>-57.173400000000129</v>
      </c>
    </row>
    <row r="872" spans="1:16" ht="26.4" x14ac:dyDescent="0.3">
      <c r="A872" s="7" t="s">
        <v>957</v>
      </c>
      <c r="B872" s="8" t="s">
        <v>49</v>
      </c>
      <c r="C872" s="5" t="s">
        <v>24</v>
      </c>
      <c r="D872" s="6">
        <v>5.09</v>
      </c>
      <c r="E872" s="168">
        <v>5.0780000000000012</v>
      </c>
      <c r="F872" s="290"/>
      <c r="G872" s="168">
        <f t="shared" si="158"/>
        <v>5.0780000000000012</v>
      </c>
      <c r="H872" s="275">
        <f t="shared" si="159"/>
        <v>1.1999999999998678E-2</v>
      </c>
      <c r="I872" s="6">
        <v>11.26</v>
      </c>
      <c r="J872" s="6">
        <f t="shared" si="160"/>
        <v>57.313399999999994</v>
      </c>
      <c r="K872" s="173">
        <f t="shared" si="161"/>
        <v>57.18</v>
      </c>
      <c r="L872" s="174">
        <f t="shared" si="162"/>
        <v>0</v>
      </c>
      <c r="M872" s="173">
        <f t="shared" si="163"/>
        <v>57.18</v>
      </c>
      <c r="N872" s="173">
        <f t="shared" si="164"/>
        <v>0.14000000000000001</v>
      </c>
      <c r="O872" s="175">
        <f t="shared" si="156"/>
        <v>0.99755729026719753</v>
      </c>
      <c r="P872" s="167">
        <f t="shared" si="157"/>
        <v>-57.173399999999994</v>
      </c>
    </row>
    <row r="873" spans="1:16" ht="26.4" x14ac:dyDescent="0.3">
      <c r="A873" s="7" t="s">
        <v>958</v>
      </c>
      <c r="B873" s="8" t="s">
        <v>44</v>
      </c>
      <c r="C873" s="5" t="s">
        <v>45</v>
      </c>
      <c r="D873" s="6">
        <v>12</v>
      </c>
      <c r="E873" s="168">
        <v>0</v>
      </c>
      <c r="F873" s="290"/>
      <c r="G873" s="168">
        <f t="shared" si="158"/>
        <v>0</v>
      </c>
      <c r="H873" s="275">
        <f t="shared" si="159"/>
        <v>12</v>
      </c>
      <c r="I873" s="6">
        <v>56.31</v>
      </c>
      <c r="J873" s="6">
        <f t="shared" si="160"/>
        <v>675.72</v>
      </c>
      <c r="K873" s="173">
        <f t="shared" si="161"/>
        <v>0</v>
      </c>
      <c r="L873" s="174">
        <f t="shared" si="162"/>
        <v>0</v>
      </c>
      <c r="M873" s="173">
        <f t="shared" si="163"/>
        <v>0</v>
      </c>
      <c r="N873" s="173">
        <f t="shared" si="164"/>
        <v>675.72</v>
      </c>
      <c r="O873" s="175">
        <f t="shared" si="156"/>
        <v>0</v>
      </c>
      <c r="P873" s="167">
        <f t="shared" si="157"/>
        <v>0</v>
      </c>
    </row>
    <row r="874" spans="1:16" ht="26.4" x14ac:dyDescent="0.3">
      <c r="A874" s="7" t="s">
        <v>959</v>
      </c>
      <c r="B874" s="8" t="s">
        <v>44</v>
      </c>
      <c r="C874" s="5" t="s">
        <v>45</v>
      </c>
      <c r="D874" s="6">
        <v>12</v>
      </c>
      <c r="E874" s="168">
        <v>0</v>
      </c>
      <c r="F874" s="290"/>
      <c r="G874" s="168">
        <f t="shared" si="158"/>
        <v>0</v>
      </c>
      <c r="H874" s="275">
        <f t="shared" si="159"/>
        <v>12</v>
      </c>
      <c r="I874" s="6">
        <v>56.31</v>
      </c>
      <c r="J874" s="6">
        <f t="shared" si="160"/>
        <v>675.72</v>
      </c>
      <c r="K874" s="173">
        <f t="shared" si="161"/>
        <v>0</v>
      </c>
      <c r="L874" s="174">
        <f t="shared" si="162"/>
        <v>0</v>
      </c>
      <c r="M874" s="173">
        <f t="shared" si="163"/>
        <v>0</v>
      </c>
      <c r="N874" s="173">
        <f t="shared" si="164"/>
        <v>675.72</v>
      </c>
      <c r="O874" s="175">
        <f t="shared" si="156"/>
        <v>0</v>
      </c>
      <c r="P874" s="167">
        <f t="shared" si="157"/>
        <v>0</v>
      </c>
    </row>
    <row r="875" spans="1:16" x14ac:dyDescent="0.3">
      <c r="A875" s="3" t="s">
        <v>960</v>
      </c>
      <c r="B875" s="4" t="s">
        <v>51</v>
      </c>
      <c r="C875" s="5"/>
      <c r="D875" s="6"/>
      <c r="E875" s="168"/>
      <c r="F875" s="290"/>
      <c r="G875" s="168"/>
      <c r="H875" s="275"/>
      <c r="I875" s="6"/>
      <c r="J875" s="170">
        <f>+SUM(J876:J889)</f>
        <v>13191.771700000003</v>
      </c>
      <c r="K875" s="170">
        <f>+SUM(K876:K889)</f>
        <v>3956.38</v>
      </c>
      <c r="L875" s="171">
        <f>+SUM(L876:L889)</f>
        <v>0</v>
      </c>
      <c r="M875" s="170">
        <f>+SUM(M876:M889)</f>
        <v>3956.38</v>
      </c>
      <c r="N875" s="170">
        <f>+SUM(N876:N889)-0.01</f>
        <v>9235.3999999999978</v>
      </c>
      <c r="O875" s="172">
        <f t="shared" si="156"/>
        <v>0.29991208080109544</v>
      </c>
      <c r="P875" s="167">
        <f t="shared" si="157"/>
        <v>-3956.3717000000051</v>
      </c>
    </row>
    <row r="876" spans="1:16" ht="26.4" x14ac:dyDescent="0.3">
      <c r="A876" s="7" t="s">
        <v>961</v>
      </c>
      <c r="B876" s="8" t="s">
        <v>125</v>
      </c>
      <c r="C876" s="5" t="s">
        <v>54</v>
      </c>
      <c r="D876" s="6">
        <v>7.33</v>
      </c>
      <c r="E876" s="168">
        <v>1.6301999999999999</v>
      </c>
      <c r="F876" s="290"/>
      <c r="G876" s="168">
        <f t="shared" si="158"/>
        <v>1.6301999999999999</v>
      </c>
      <c r="H876" s="275">
        <f t="shared" si="159"/>
        <v>5.6997999999999998</v>
      </c>
      <c r="I876" s="6">
        <v>75.03</v>
      </c>
      <c r="J876" s="6">
        <f t="shared" si="160"/>
        <v>549.96990000000005</v>
      </c>
      <c r="K876" s="173">
        <f t="shared" si="161"/>
        <v>122.31</v>
      </c>
      <c r="L876" s="174">
        <f t="shared" si="162"/>
        <v>0</v>
      </c>
      <c r="M876" s="173">
        <f t="shared" si="163"/>
        <v>122.31</v>
      </c>
      <c r="N876" s="173">
        <f t="shared" si="164"/>
        <v>427.66</v>
      </c>
      <c r="O876" s="175">
        <f t="shared" si="156"/>
        <v>0.22239380737018521</v>
      </c>
      <c r="P876" s="167">
        <f t="shared" si="157"/>
        <v>-122.30990000000003</v>
      </c>
    </row>
    <row r="877" spans="1:16" x14ac:dyDescent="0.3">
      <c r="A877" s="7" t="s">
        <v>962</v>
      </c>
      <c r="B877" s="8" t="s">
        <v>56</v>
      </c>
      <c r="C877" s="5" t="s">
        <v>54</v>
      </c>
      <c r="D877" s="6">
        <v>9.58</v>
      </c>
      <c r="E877" s="168">
        <v>2.1192599999999997</v>
      </c>
      <c r="F877" s="290"/>
      <c r="G877" s="168">
        <f t="shared" si="158"/>
        <v>2.1192599999999997</v>
      </c>
      <c r="H877" s="275">
        <f t="shared" si="159"/>
        <v>7.4607400000000004</v>
      </c>
      <c r="I877" s="6">
        <v>11.25</v>
      </c>
      <c r="J877" s="6">
        <f t="shared" si="160"/>
        <v>107.77500000000001</v>
      </c>
      <c r="K877" s="173">
        <f t="shared" si="161"/>
        <v>23.84</v>
      </c>
      <c r="L877" s="174">
        <f t="shared" si="162"/>
        <v>0</v>
      </c>
      <c r="M877" s="173">
        <f t="shared" si="163"/>
        <v>23.84</v>
      </c>
      <c r="N877" s="173">
        <f t="shared" si="164"/>
        <v>83.93</v>
      </c>
      <c r="O877" s="175">
        <f t="shared" si="156"/>
        <v>0.22124797030851306</v>
      </c>
      <c r="P877" s="167">
        <f t="shared" si="157"/>
        <v>-23.844999999999999</v>
      </c>
    </row>
    <row r="878" spans="1:16" ht="26.4" x14ac:dyDescent="0.3">
      <c r="A878" s="7" t="s">
        <v>963</v>
      </c>
      <c r="B878" s="8" t="s">
        <v>58</v>
      </c>
      <c r="C878" s="5" t="s">
        <v>59</v>
      </c>
      <c r="D878" s="6">
        <v>215.57</v>
      </c>
      <c r="E878" s="168">
        <v>47.803349999999988</v>
      </c>
      <c r="F878" s="290"/>
      <c r="G878" s="168">
        <f t="shared" si="158"/>
        <v>47.803349999999988</v>
      </c>
      <c r="H878" s="275">
        <f t="shared" si="159"/>
        <v>167.76665</v>
      </c>
      <c r="I878" s="6">
        <v>1.68</v>
      </c>
      <c r="J878" s="6">
        <f t="shared" si="160"/>
        <v>362.1576</v>
      </c>
      <c r="K878" s="173">
        <f t="shared" si="161"/>
        <v>80.31</v>
      </c>
      <c r="L878" s="174">
        <f t="shared" si="162"/>
        <v>0</v>
      </c>
      <c r="M878" s="173">
        <f t="shared" si="163"/>
        <v>80.31</v>
      </c>
      <c r="N878" s="173">
        <f t="shared" si="164"/>
        <v>281.85000000000002</v>
      </c>
      <c r="O878" s="175">
        <f t="shared" si="156"/>
        <v>0.22174765903021221</v>
      </c>
      <c r="P878" s="167">
        <f t="shared" si="157"/>
        <v>-80.307599999999979</v>
      </c>
    </row>
    <row r="879" spans="1:16" x14ac:dyDescent="0.3">
      <c r="A879" s="7" t="s">
        <v>964</v>
      </c>
      <c r="B879" s="8" t="s">
        <v>61</v>
      </c>
      <c r="C879" s="5" t="s">
        <v>24</v>
      </c>
      <c r="D879" s="6">
        <v>2.09</v>
      </c>
      <c r="E879" s="168">
        <v>2.09</v>
      </c>
      <c r="F879" s="290"/>
      <c r="G879" s="168">
        <f t="shared" si="158"/>
        <v>2.09</v>
      </c>
      <c r="H879" s="275">
        <f t="shared" si="159"/>
        <v>0</v>
      </c>
      <c r="I879" s="6">
        <v>28.14</v>
      </c>
      <c r="J879" s="6">
        <f t="shared" si="160"/>
        <v>58.812599999999996</v>
      </c>
      <c r="K879" s="173">
        <f t="shared" si="161"/>
        <v>58.81</v>
      </c>
      <c r="L879" s="174">
        <f t="shared" si="162"/>
        <v>0</v>
      </c>
      <c r="M879" s="173">
        <f t="shared" si="163"/>
        <v>58.81</v>
      </c>
      <c r="N879" s="173">
        <f t="shared" si="164"/>
        <v>0</v>
      </c>
      <c r="O879" s="175">
        <f t="shared" si="156"/>
        <v>1</v>
      </c>
      <c r="P879" s="167">
        <f t="shared" si="157"/>
        <v>-58.812599999999996</v>
      </c>
    </row>
    <row r="880" spans="1:16" ht="26.4" x14ac:dyDescent="0.3">
      <c r="A880" s="7" t="s">
        <v>965</v>
      </c>
      <c r="B880" s="8" t="s">
        <v>63</v>
      </c>
      <c r="C880" s="5" t="s">
        <v>24</v>
      </c>
      <c r="D880" s="6">
        <v>2.09</v>
      </c>
      <c r="E880" s="168">
        <v>2.09</v>
      </c>
      <c r="F880" s="290"/>
      <c r="G880" s="168">
        <f t="shared" si="158"/>
        <v>2.09</v>
      </c>
      <c r="H880" s="275">
        <f t="shared" si="159"/>
        <v>0</v>
      </c>
      <c r="I880" s="6">
        <v>35.090000000000003</v>
      </c>
      <c r="J880" s="6">
        <f t="shared" si="160"/>
        <v>73.338099999999997</v>
      </c>
      <c r="K880" s="173">
        <f t="shared" si="161"/>
        <v>73.34</v>
      </c>
      <c r="L880" s="174">
        <f t="shared" si="162"/>
        <v>0</v>
      </c>
      <c r="M880" s="173">
        <f t="shared" si="163"/>
        <v>73.34</v>
      </c>
      <c r="N880" s="173">
        <f t="shared" si="164"/>
        <v>0</v>
      </c>
      <c r="O880" s="175">
        <f t="shared" si="156"/>
        <v>1</v>
      </c>
      <c r="P880" s="167">
        <f t="shared" si="157"/>
        <v>-73.338099999999997</v>
      </c>
    </row>
    <row r="881" spans="1:16" ht="26.4" x14ac:dyDescent="0.3">
      <c r="A881" s="7" t="s">
        <v>966</v>
      </c>
      <c r="B881" s="8" t="s">
        <v>69</v>
      </c>
      <c r="C881" s="5" t="s">
        <v>70</v>
      </c>
      <c r="D881" s="6">
        <v>39.700000000000003</v>
      </c>
      <c r="E881" s="168">
        <v>7.4292400000000001</v>
      </c>
      <c r="F881" s="290"/>
      <c r="G881" s="168">
        <f t="shared" si="158"/>
        <v>7.4292400000000001</v>
      </c>
      <c r="H881" s="275">
        <f t="shared" si="159"/>
        <v>32.270760000000003</v>
      </c>
      <c r="I881" s="6">
        <v>17.16</v>
      </c>
      <c r="J881" s="6">
        <f t="shared" si="160"/>
        <v>681.25200000000007</v>
      </c>
      <c r="K881" s="173">
        <f t="shared" si="161"/>
        <v>127.49</v>
      </c>
      <c r="L881" s="174">
        <f t="shared" si="162"/>
        <v>0</v>
      </c>
      <c r="M881" s="173">
        <f t="shared" si="163"/>
        <v>127.49</v>
      </c>
      <c r="N881" s="173">
        <f t="shared" si="164"/>
        <v>553.77</v>
      </c>
      <c r="O881" s="175">
        <f t="shared" si="156"/>
        <v>0.18712899191488619</v>
      </c>
      <c r="P881" s="167">
        <f t="shared" si="157"/>
        <v>-127.48200000000008</v>
      </c>
    </row>
    <row r="882" spans="1:16" ht="26.4" x14ac:dyDescent="0.3">
      <c r="A882" s="7" t="s">
        <v>967</v>
      </c>
      <c r="B882" s="8" t="s">
        <v>72</v>
      </c>
      <c r="C882" s="5" t="s">
        <v>70</v>
      </c>
      <c r="D882" s="6">
        <v>94.6</v>
      </c>
      <c r="E882" s="168">
        <v>40.54587448680352</v>
      </c>
      <c r="F882" s="290"/>
      <c r="G882" s="168">
        <f t="shared" si="158"/>
        <v>40.54587448680352</v>
      </c>
      <c r="H882" s="275">
        <f t="shared" si="159"/>
        <v>54.054125513196475</v>
      </c>
      <c r="I882" s="6">
        <v>16.2</v>
      </c>
      <c r="J882" s="6">
        <f t="shared" si="160"/>
        <v>1532.5199999999998</v>
      </c>
      <c r="K882" s="173">
        <f t="shared" si="161"/>
        <v>656.84</v>
      </c>
      <c r="L882" s="174">
        <f t="shared" si="162"/>
        <v>0</v>
      </c>
      <c r="M882" s="173">
        <f t="shared" si="163"/>
        <v>656.84</v>
      </c>
      <c r="N882" s="173">
        <f t="shared" si="164"/>
        <v>875.68</v>
      </c>
      <c r="O882" s="175">
        <f t="shared" si="156"/>
        <v>0.42860125805862237</v>
      </c>
      <c r="P882" s="167">
        <f t="shared" si="157"/>
        <v>-656.8399999999998</v>
      </c>
    </row>
    <row r="883" spans="1:16" ht="26.4" x14ac:dyDescent="0.3">
      <c r="A883" s="7" t="s">
        <v>968</v>
      </c>
      <c r="B883" s="8" t="s">
        <v>74</v>
      </c>
      <c r="C883" s="5" t="s">
        <v>75</v>
      </c>
      <c r="D883" s="6">
        <v>6</v>
      </c>
      <c r="E883" s="168">
        <v>0</v>
      </c>
      <c r="F883" s="290"/>
      <c r="G883" s="168">
        <f t="shared" si="158"/>
        <v>0</v>
      </c>
      <c r="H883" s="275">
        <f t="shared" si="159"/>
        <v>6</v>
      </c>
      <c r="I883" s="6">
        <v>68.010000000000005</v>
      </c>
      <c r="J883" s="6">
        <f t="shared" si="160"/>
        <v>408.06000000000006</v>
      </c>
      <c r="K883" s="173">
        <f t="shared" si="161"/>
        <v>0</v>
      </c>
      <c r="L883" s="174">
        <f t="shared" si="162"/>
        <v>0</v>
      </c>
      <c r="M883" s="173">
        <f t="shared" si="163"/>
        <v>0</v>
      </c>
      <c r="N883" s="173">
        <f t="shared" si="164"/>
        <v>408.06</v>
      </c>
      <c r="O883" s="175">
        <f t="shared" si="156"/>
        <v>0</v>
      </c>
      <c r="P883" s="167">
        <f t="shared" si="157"/>
        <v>0</v>
      </c>
    </row>
    <row r="884" spans="1:16" x14ac:dyDescent="0.3">
      <c r="A884" s="7" t="s">
        <v>969</v>
      </c>
      <c r="B884" s="8" t="s">
        <v>67</v>
      </c>
      <c r="C884" s="5" t="s">
        <v>24</v>
      </c>
      <c r="D884" s="6">
        <v>23.19</v>
      </c>
      <c r="E884" s="168">
        <v>8.4160000000000004</v>
      </c>
      <c r="F884" s="290"/>
      <c r="G884" s="168">
        <f t="shared" si="158"/>
        <v>8.4160000000000004</v>
      </c>
      <c r="H884" s="275">
        <f t="shared" si="159"/>
        <v>14.774000000000001</v>
      </c>
      <c r="I884" s="6">
        <v>272.88</v>
      </c>
      <c r="J884" s="6">
        <f t="shared" si="160"/>
        <v>6328.0871999999999</v>
      </c>
      <c r="K884" s="173">
        <f t="shared" si="161"/>
        <v>2296.56</v>
      </c>
      <c r="L884" s="174">
        <f t="shared" si="162"/>
        <v>0</v>
      </c>
      <c r="M884" s="173">
        <f t="shared" si="163"/>
        <v>2296.56</v>
      </c>
      <c r="N884" s="173">
        <f t="shared" si="164"/>
        <v>4031.53</v>
      </c>
      <c r="O884" s="175">
        <f t="shared" si="156"/>
        <v>0.36291491052778158</v>
      </c>
      <c r="P884" s="167">
        <f t="shared" si="157"/>
        <v>-2296.5571999999997</v>
      </c>
    </row>
    <row r="885" spans="1:16" ht="26.4" x14ac:dyDescent="0.3">
      <c r="A885" s="7" t="s">
        <v>970</v>
      </c>
      <c r="B885" s="8" t="s">
        <v>77</v>
      </c>
      <c r="C885" s="5" t="s">
        <v>54</v>
      </c>
      <c r="D885" s="6">
        <v>2.11</v>
      </c>
      <c r="E885" s="168">
        <v>0.76400000000000001</v>
      </c>
      <c r="F885" s="290"/>
      <c r="G885" s="168">
        <f t="shared" si="158"/>
        <v>0.76400000000000001</v>
      </c>
      <c r="H885" s="275">
        <f t="shared" si="159"/>
        <v>1.3459999999999999</v>
      </c>
      <c r="I885" s="6">
        <v>628.20000000000005</v>
      </c>
      <c r="J885" s="6">
        <f t="shared" si="160"/>
        <v>1325.502</v>
      </c>
      <c r="K885" s="173">
        <f t="shared" si="161"/>
        <v>479.94</v>
      </c>
      <c r="L885" s="174">
        <f t="shared" si="162"/>
        <v>0</v>
      </c>
      <c r="M885" s="173">
        <f t="shared" si="163"/>
        <v>479.94</v>
      </c>
      <c r="N885" s="173">
        <f t="shared" si="164"/>
        <v>845.56</v>
      </c>
      <c r="O885" s="175">
        <f t="shared" si="156"/>
        <v>0.36208319564964819</v>
      </c>
      <c r="P885" s="167">
        <f t="shared" si="157"/>
        <v>-479.94200000000001</v>
      </c>
    </row>
    <row r="886" spans="1:16" ht="40.950000000000003" customHeight="1" x14ac:dyDescent="0.3">
      <c r="A886" s="7" t="s">
        <v>971</v>
      </c>
      <c r="B886" s="8" t="s">
        <v>65</v>
      </c>
      <c r="C886" s="5" t="s">
        <v>24</v>
      </c>
      <c r="D886" s="6">
        <v>6.12</v>
      </c>
      <c r="E886" s="168">
        <v>0</v>
      </c>
      <c r="F886" s="290"/>
      <c r="G886" s="168">
        <f t="shared" si="158"/>
        <v>0</v>
      </c>
      <c r="H886" s="275">
        <f t="shared" si="159"/>
        <v>6.12</v>
      </c>
      <c r="I886" s="6">
        <v>116.19</v>
      </c>
      <c r="J886" s="6">
        <f t="shared" si="160"/>
        <v>711.08280000000002</v>
      </c>
      <c r="K886" s="173">
        <f t="shared" si="161"/>
        <v>0</v>
      </c>
      <c r="L886" s="174">
        <f t="shared" si="162"/>
        <v>0</v>
      </c>
      <c r="M886" s="173">
        <f t="shared" si="163"/>
        <v>0</v>
      </c>
      <c r="N886" s="173">
        <f t="shared" si="164"/>
        <v>711.08</v>
      </c>
      <c r="O886" s="175">
        <f t="shared" si="156"/>
        <v>3.9376567679827446E-6</v>
      </c>
      <c r="P886" s="167">
        <f t="shared" si="157"/>
        <v>-2.7999999999792635E-3</v>
      </c>
    </row>
    <row r="887" spans="1:16" ht="26.4" x14ac:dyDescent="0.3">
      <c r="A887" s="7" t="s">
        <v>972</v>
      </c>
      <c r="B887" s="8" t="s">
        <v>83</v>
      </c>
      <c r="C887" s="5" t="s">
        <v>24</v>
      </c>
      <c r="D887" s="6">
        <v>4.8</v>
      </c>
      <c r="E887" s="168">
        <v>0</v>
      </c>
      <c r="F887" s="290"/>
      <c r="G887" s="168">
        <f t="shared" si="158"/>
        <v>0</v>
      </c>
      <c r="H887" s="275">
        <f t="shared" si="159"/>
        <v>4.8</v>
      </c>
      <c r="I887" s="6">
        <v>29.02</v>
      </c>
      <c r="J887" s="6">
        <f t="shared" si="160"/>
        <v>139.29599999999999</v>
      </c>
      <c r="K887" s="173">
        <f t="shared" si="161"/>
        <v>0</v>
      </c>
      <c r="L887" s="174">
        <f t="shared" si="162"/>
        <v>0</v>
      </c>
      <c r="M887" s="173">
        <f t="shared" si="163"/>
        <v>0</v>
      </c>
      <c r="N887" s="173">
        <f t="shared" si="164"/>
        <v>139.30000000000001</v>
      </c>
      <c r="O887" s="175">
        <f t="shared" si="156"/>
        <v>-2.8715828164660451E-5</v>
      </c>
      <c r="P887" s="167">
        <f t="shared" si="157"/>
        <v>4.0000000000190994E-3</v>
      </c>
    </row>
    <row r="888" spans="1:16" ht="26.4" x14ac:dyDescent="0.3">
      <c r="A888" s="7" t="s">
        <v>973</v>
      </c>
      <c r="B888" s="8" t="s">
        <v>79</v>
      </c>
      <c r="C888" s="5" t="s">
        <v>54</v>
      </c>
      <c r="D888" s="6">
        <v>6.05</v>
      </c>
      <c r="E888" s="168">
        <v>1.4400100000000002</v>
      </c>
      <c r="F888" s="290"/>
      <c r="G888" s="168">
        <f t="shared" si="158"/>
        <v>1.4400100000000002</v>
      </c>
      <c r="H888" s="275">
        <f t="shared" si="159"/>
        <v>4.6099899999999998</v>
      </c>
      <c r="I888" s="6">
        <v>25.65</v>
      </c>
      <c r="J888" s="6">
        <f t="shared" si="160"/>
        <v>155.18249999999998</v>
      </c>
      <c r="K888" s="173">
        <f t="shared" si="161"/>
        <v>36.94</v>
      </c>
      <c r="L888" s="174">
        <f t="shared" si="162"/>
        <v>0</v>
      </c>
      <c r="M888" s="173">
        <f t="shared" si="163"/>
        <v>36.94</v>
      </c>
      <c r="N888" s="173">
        <f t="shared" si="164"/>
        <v>118.25</v>
      </c>
      <c r="O888" s="175">
        <f t="shared" si="156"/>
        <v>0.23799397483607998</v>
      </c>
      <c r="P888" s="167">
        <f t="shared" si="157"/>
        <v>-36.932499999999976</v>
      </c>
    </row>
    <row r="889" spans="1:16" ht="26.4" x14ac:dyDescent="0.3">
      <c r="A889" s="7" t="s">
        <v>974</v>
      </c>
      <c r="B889" s="8" t="s">
        <v>81</v>
      </c>
      <c r="C889" s="5" t="s">
        <v>24</v>
      </c>
      <c r="D889" s="6">
        <v>4.8</v>
      </c>
      <c r="E889" s="168">
        <v>0</v>
      </c>
      <c r="F889" s="290"/>
      <c r="G889" s="168">
        <f t="shared" si="158"/>
        <v>0</v>
      </c>
      <c r="H889" s="275">
        <f t="shared" si="159"/>
        <v>4.8</v>
      </c>
      <c r="I889" s="6">
        <v>158.07</v>
      </c>
      <c r="J889" s="6">
        <f t="shared" si="160"/>
        <v>758.73599999999999</v>
      </c>
      <c r="K889" s="173">
        <f t="shared" si="161"/>
        <v>0</v>
      </c>
      <c r="L889" s="174">
        <f t="shared" si="162"/>
        <v>0</v>
      </c>
      <c r="M889" s="173">
        <f t="shared" si="163"/>
        <v>0</v>
      </c>
      <c r="N889" s="173">
        <f t="shared" si="164"/>
        <v>758.74</v>
      </c>
      <c r="O889" s="175">
        <f t="shared" si="156"/>
        <v>-5.271925940020239E-6</v>
      </c>
      <c r="P889" s="167">
        <f t="shared" si="157"/>
        <v>4.0000000000190994E-3</v>
      </c>
    </row>
    <row r="890" spans="1:16" x14ac:dyDescent="0.3">
      <c r="A890" s="3" t="s">
        <v>975</v>
      </c>
      <c r="B890" s="4" t="s">
        <v>85</v>
      </c>
      <c r="C890" s="5"/>
      <c r="D890" s="6"/>
      <c r="E890" s="168"/>
      <c r="F890" s="290"/>
      <c r="G890" s="168"/>
      <c r="H890" s="275"/>
      <c r="I890" s="6"/>
      <c r="J890" s="170">
        <f>+SUM(J891:J896)</f>
        <v>1364.9019999999998</v>
      </c>
      <c r="K890" s="170">
        <f>+SUM(K891:K896)</f>
        <v>0</v>
      </c>
      <c r="L890" s="171">
        <f>+SUM(L891:L896)</f>
        <v>0</v>
      </c>
      <c r="M890" s="170">
        <f>+SUM(M891:M896)</f>
        <v>0</v>
      </c>
      <c r="N890" s="170">
        <f>+SUM(N891:N896)-0.01</f>
        <v>1364.9</v>
      </c>
      <c r="O890" s="172">
        <f t="shared" si="156"/>
        <v>1.4653066665593073E-6</v>
      </c>
      <c r="P890" s="167">
        <f t="shared" si="157"/>
        <v>-1.9999999997253326E-3</v>
      </c>
    </row>
    <row r="891" spans="1:16" x14ac:dyDescent="0.3">
      <c r="A891" s="7" t="s">
        <v>976</v>
      </c>
      <c r="B891" s="8" t="s">
        <v>87</v>
      </c>
      <c r="C891" s="5" t="s">
        <v>24</v>
      </c>
      <c r="D891" s="6">
        <v>6.6</v>
      </c>
      <c r="E891" s="168">
        <v>0</v>
      </c>
      <c r="F891" s="290"/>
      <c r="G891" s="168">
        <f t="shared" si="158"/>
        <v>0</v>
      </c>
      <c r="H891" s="275">
        <f t="shared" si="159"/>
        <v>6.6</v>
      </c>
      <c r="I891" s="6">
        <v>5.61</v>
      </c>
      <c r="J891" s="6">
        <f t="shared" si="160"/>
        <v>37.026000000000003</v>
      </c>
      <c r="K891" s="173">
        <f t="shared" si="161"/>
        <v>0</v>
      </c>
      <c r="L891" s="174">
        <f t="shared" si="162"/>
        <v>0</v>
      </c>
      <c r="M891" s="173">
        <f t="shared" si="163"/>
        <v>0</v>
      </c>
      <c r="N891" s="173">
        <f t="shared" si="164"/>
        <v>37.03</v>
      </c>
      <c r="O891" s="175">
        <f t="shared" si="156"/>
        <v>-1.0803219359356575E-4</v>
      </c>
      <c r="P891" s="167">
        <f t="shared" si="157"/>
        <v>3.9999999999977831E-3</v>
      </c>
    </row>
    <row r="892" spans="1:16" x14ac:dyDescent="0.3">
      <c r="A892" s="7" t="s">
        <v>977</v>
      </c>
      <c r="B892" s="8" t="s">
        <v>89</v>
      </c>
      <c r="C892" s="5" t="s">
        <v>24</v>
      </c>
      <c r="D892" s="6">
        <v>6.6</v>
      </c>
      <c r="E892" s="168">
        <v>0</v>
      </c>
      <c r="F892" s="290"/>
      <c r="G892" s="168">
        <f t="shared" si="158"/>
        <v>0</v>
      </c>
      <c r="H892" s="275">
        <f t="shared" si="159"/>
        <v>6.6</v>
      </c>
      <c r="I892" s="6">
        <v>3.75</v>
      </c>
      <c r="J892" s="6">
        <f t="shared" si="160"/>
        <v>24.75</v>
      </c>
      <c r="K892" s="173">
        <f t="shared" si="161"/>
        <v>0</v>
      </c>
      <c r="L892" s="174">
        <f t="shared" si="162"/>
        <v>0</v>
      </c>
      <c r="M892" s="173">
        <f t="shared" si="163"/>
        <v>0</v>
      </c>
      <c r="N892" s="173">
        <f t="shared" si="164"/>
        <v>24.75</v>
      </c>
      <c r="O892" s="175">
        <f t="shared" si="156"/>
        <v>0</v>
      </c>
      <c r="P892" s="167">
        <f t="shared" si="157"/>
        <v>0</v>
      </c>
    </row>
    <row r="893" spans="1:16" ht="26.4" x14ac:dyDescent="0.3">
      <c r="A893" s="7" t="s">
        <v>978</v>
      </c>
      <c r="B893" s="8" t="s">
        <v>91</v>
      </c>
      <c r="C893" s="5" t="s">
        <v>24</v>
      </c>
      <c r="D893" s="6">
        <v>6.6</v>
      </c>
      <c r="E893" s="168">
        <v>0</v>
      </c>
      <c r="F893" s="290"/>
      <c r="G893" s="168">
        <f t="shared" si="158"/>
        <v>0</v>
      </c>
      <c r="H893" s="275">
        <f t="shared" si="159"/>
        <v>6.6</v>
      </c>
      <c r="I893" s="6">
        <v>85.26</v>
      </c>
      <c r="J893" s="6">
        <f t="shared" si="160"/>
        <v>562.71600000000001</v>
      </c>
      <c r="K893" s="173">
        <f t="shared" si="161"/>
        <v>0</v>
      </c>
      <c r="L893" s="174">
        <f t="shared" si="162"/>
        <v>0</v>
      </c>
      <c r="M893" s="173">
        <f t="shared" si="163"/>
        <v>0</v>
      </c>
      <c r="N893" s="173">
        <f t="shared" si="164"/>
        <v>562.72</v>
      </c>
      <c r="O893" s="175">
        <f t="shared" si="156"/>
        <v>-7.1083814927597189E-6</v>
      </c>
      <c r="P893" s="167">
        <f t="shared" si="157"/>
        <v>4.0000000000190994E-3</v>
      </c>
    </row>
    <row r="894" spans="1:16" ht="39.6" x14ac:dyDescent="0.3">
      <c r="A894" s="7" t="s">
        <v>979</v>
      </c>
      <c r="B894" s="8" t="s">
        <v>94</v>
      </c>
      <c r="C894" s="5" t="s">
        <v>24</v>
      </c>
      <c r="D894" s="6">
        <v>1.76</v>
      </c>
      <c r="E894" s="168">
        <v>0</v>
      </c>
      <c r="F894" s="290"/>
      <c r="G894" s="168">
        <f t="shared" si="158"/>
        <v>0</v>
      </c>
      <c r="H894" s="275">
        <f t="shared" si="159"/>
        <v>1.76</v>
      </c>
      <c r="I894" s="6">
        <v>127.98</v>
      </c>
      <c r="J894" s="6">
        <f t="shared" si="160"/>
        <v>225.2448</v>
      </c>
      <c r="K894" s="173">
        <f t="shared" si="161"/>
        <v>0</v>
      </c>
      <c r="L894" s="174">
        <f t="shared" si="162"/>
        <v>0</v>
      </c>
      <c r="M894" s="173">
        <f t="shared" si="163"/>
        <v>0</v>
      </c>
      <c r="N894" s="173">
        <f t="shared" si="164"/>
        <v>225.24</v>
      </c>
      <c r="O894" s="175">
        <f t="shared" si="156"/>
        <v>2.1310147892417142E-5</v>
      </c>
      <c r="P894" s="167">
        <f t="shared" si="157"/>
        <v>-4.7999999999888132E-3</v>
      </c>
    </row>
    <row r="895" spans="1:16" ht="26.4" x14ac:dyDescent="0.3">
      <c r="A895" s="7" t="s">
        <v>980</v>
      </c>
      <c r="B895" s="8" t="s">
        <v>83</v>
      </c>
      <c r="C895" s="5" t="s">
        <v>24</v>
      </c>
      <c r="D895" s="6">
        <v>1.76</v>
      </c>
      <c r="E895" s="168">
        <v>0</v>
      </c>
      <c r="F895" s="290"/>
      <c r="G895" s="168">
        <f t="shared" si="158"/>
        <v>0</v>
      </c>
      <c r="H895" s="275">
        <f t="shared" si="159"/>
        <v>1.76</v>
      </c>
      <c r="I895" s="6">
        <v>29.02</v>
      </c>
      <c r="J895" s="6">
        <f t="shared" si="160"/>
        <v>51.075200000000002</v>
      </c>
      <c r="K895" s="173">
        <f t="shared" si="161"/>
        <v>0</v>
      </c>
      <c r="L895" s="174">
        <f t="shared" si="162"/>
        <v>0</v>
      </c>
      <c r="M895" s="173">
        <f t="shared" si="163"/>
        <v>0</v>
      </c>
      <c r="N895" s="173">
        <f t="shared" si="164"/>
        <v>51.08</v>
      </c>
      <c r="O895" s="175">
        <f t="shared" si="156"/>
        <v>-9.3979073992667139E-5</v>
      </c>
      <c r="P895" s="167">
        <f t="shared" si="157"/>
        <v>4.7999999999959186E-3</v>
      </c>
    </row>
    <row r="896" spans="1:16" ht="39.6" x14ac:dyDescent="0.3">
      <c r="A896" s="7" t="s">
        <v>981</v>
      </c>
      <c r="B896" s="8" t="s">
        <v>910</v>
      </c>
      <c r="C896" s="5" t="s">
        <v>75</v>
      </c>
      <c r="D896" s="6">
        <v>1</v>
      </c>
      <c r="E896" s="168">
        <v>0</v>
      </c>
      <c r="F896" s="290"/>
      <c r="G896" s="168">
        <f t="shared" si="158"/>
        <v>0</v>
      </c>
      <c r="H896" s="275">
        <f t="shared" si="159"/>
        <v>1</v>
      </c>
      <c r="I896" s="6">
        <v>464.09</v>
      </c>
      <c r="J896" s="6">
        <f t="shared" si="160"/>
        <v>464.09</v>
      </c>
      <c r="K896" s="173">
        <f t="shared" si="161"/>
        <v>0</v>
      </c>
      <c r="L896" s="174">
        <f t="shared" si="162"/>
        <v>0</v>
      </c>
      <c r="M896" s="173">
        <f t="shared" si="163"/>
        <v>0</v>
      </c>
      <c r="N896" s="173">
        <f t="shared" si="164"/>
        <v>464.09</v>
      </c>
      <c r="O896" s="175">
        <f t="shared" si="156"/>
        <v>0</v>
      </c>
      <c r="P896" s="167">
        <f t="shared" si="157"/>
        <v>0</v>
      </c>
    </row>
    <row r="897" spans="1:17" x14ac:dyDescent="0.3">
      <c r="A897" s="3" t="s">
        <v>982</v>
      </c>
      <c r="B897" s="4" t="s">
        <v>96</v>
      </c>
      <c r="C897" s="5"/>
      <c r="D897" s="6"/>
      <c r="E897" s="168"/>
      <c r="F897" s="290"/>
      <c r="G897" s="168"/>
      <c r="H897" s="275"/>
      <c r="I897" s="6"/>
      <c r="J897" s="170">
        <f>+SUM(J898:J901)</f>
        <v>617.59159999999997</v>
      </c>
      <c r="K897" s="170">
        <f>+SUM(K898:K901)</f>
        <v>0</v>
      </c>
      <c r="L897" s="171">
        <f>+SUM(L898:L901)</f>
        <v>0</v>
      </c>
      <c r="M897" s="170">
        <f>+SUM(M898:M901)</f>
        <v>0</v>
      </c>
      <c r="N897" s="170">
        <f>+SUM(N898:N901)</f>
        <v>617.59</v>
      </c>
      <c r="O897" s="172">
        <f t="shared" si="156"/>
        <v>2.5907088113674703E-6</v>
      </c>
      <c r="P897" s="167">
        <f t="shared" si="157"/>
        <v>-1.5999999999394277E-3</v>
      </c>
    </row>
    <row r="898" spans="1:17" ht="39.6" x14ac:dyDescent="0.3">
      <c r="A898" s="7" t="s">
        <v>983</v>
      </c>
      <c r="B898" s="8" t="s">
        <v>104</v>
      </c>
      <c r="C898" s="5" t="s">
        <v>24</v>
      </c>
      <c r="D898" s="6">
        <v>16</v>
      </c>
      <c r="E898" s="168">
        <v>0</v>
      </c>
      <c r="F898" s="290"/>
      <c r="G898" s="168">
        <f t="shared" si="158"/>
        <v>0</v>
      </c>
      <c r="H898" s="275">
        <f t="shared" si="159"/>
        <v>16</v>
      </c>
      <c r="I898" s="6">
        <v>20.11</v>
      </c>
      <c r="J898" s="6">
        <f t="shared" si="160"/>
        <v>321.76</v>
      </c>
      <c r="K898" s="173">
        <f t="shared" si="161"/>
        <v>0</v>
      </c>
      <c r="L898" s="174">
        <f t="shared" si="162"/>
        <v>0</v>
      </c>
      <c r="M898" s="173">
        <f t="shared" si="163"/>
        <v>0</v>
      </c>
      <c r="N898" s="173">
        <f t="shared" si="164"/>
        <v>321.76</v>
      </c>
      <c r="O898" s="175">
        <f t="shared" si="156"/>
        <v>0</v>
      </c>
      <c r="P898" s="167">
        <f t="shared" si="157"/>
        <v>0</v>
      </c>
    </row>
    <row r="899" spans="1:17" ht="26.4" x14ac:dyDescent="0.3">
      <c r="A899" s="7" t="s">
        <v>984</v>
      </c>
      <c r="B899" s="8" t="s">
        <v>98</v>
      </c>
      <c r="C899" s="5" t="s">
        <v>24</v>
      </c>
      <c r="D899" s="6">
        <v>1.4</v>
      </c>
      <c r="E899" s="168">
        <v>0</v>
      </c>
      <c r="F899" s="290"/>
      <c r="G899" s="168">
        <f t="shared" si="158"/>
        <v>0</v>
      </c>
      <c r="H899" s="275">
        <f t="shared" si="159"/>
        <v>1.4</v>
      </c>
      <c r="I899" s="6">
        <v>19.02</v>
      </c>
      <c r="J899" s="6">
        <f t="shared" si="160"/>
        <v>26.627999999999997</v>
      </c>
      <c r="K899" s="173">
        <f t="shared" si="161"/>
        <v>0</v>
      </c>
      <c r="L899" s="174">
        <f t="shared" si="162"/>
        <v>0</v>
      </c>
      <c r="M899" s="173">
        <f t="shared" si="163"/>
        <v>0</v>
      </c>
      <c r="N899" s="173">
        <f t="shared" si="164"/>
        <v>26.63</v>
      </c>
      <c r="O899" s="175">
        <f t="shared" si="156"/>
        <v>-7.5108907916510148E-5</v>
      </c>
      <c r="P899" s="167">
        <f t="shared" si="157"/>
        <v>2.0000000000024443E-3</v>
      </c>
    </row>
    <row r="900" spans="1:17" x14ac:dyDescent="0.3">
      <c r="A900" s="7" t="s">
        <v>985</v>
      </c>
      <c r="B900" s="8" t="s">
        <v>102</v>
      </c>
      <c r="C900" s="5" t="s">
        <v>45</v>
      </c>
      <c r="D900" s="6">
        <v>16</v>
      </c>
      <c r="E900" s="168">
        <v>0</v>
      </c>
      <c r="F900" s="290"/>
      <c r="G900" s="168">
        <f t="shared" si="158"/>
        <v>0</v>
      </c>
      <c r="H900" s="275">
        <f t="shared" si="159"/>
        <v>16</v>
      </c>
      <c r="I900" s="6">
        <v>14.39</v>
      </c>
      <c r="J900" s="6">
        <f t="shared" si="160"/>
        <v>230.24</v>
      </c>
      <c r="K900" s="173">
        <f t="shared" si="161"/>
        <v>0</v>
      </c>
      <c r="L900" s="174">
        <f t="shared" si="162"/>
        <v>0</v>
      </c>
      <c r="M900" s="173">
        <f t="shared" si="163"/>
        <v>0</v>
      </c>
      <c r="N900" s="173">
        <f t="shared" si="164"/>
        <v>230.24</v>
      </c>
      <c r="O900" s="175">
        <f t="shared" si="156"/>
        <v>0</v>
      </c>
      <c r="P900" s="167">
        <f t="shared" si="157"/>
        <v>0</v>
      </c>
    </row>
    <row r="901" spans="1:17" ht="26.4" x14ac:dyDescent="0.3">
      <c r="A901" s="7" t="s">
        <v>986</v>
      </c>
      <c r="B901" s="8" t="s">
        <v>100</v>
      </c>
      <c r="C901" s="5" t="s">
        <v>24</v>
      </c>
      <c r="D901" s="6">
        <v>2.36</v>
      </c>
      <c r="E901" s="168">
        <v>0</v>
      </c>
      <c r="F901" s="290"/>
      <c r="G901" s="168">
        <f t="shared" si="158"/>
        <v>0</v>
      </c>
      <c r="H901" s="275">
        <f t="shared" si="159"/>
        <v>2.36</v>
      </c>
      <c r="I901" s="6">
        <v>16.510000000000002</v>
      </c>
      <c r="J901" s="6">
        <f t="shared" si="160"/>
        <v>38.9636</v>
      </c>
      <c r="K901" s="173">
        <f t="shared" si="161"/>
        <v>0</v>
      </c>
      <c r="L901" s="174">
        <f t="shared" si="162"/>
        <v>0</v>
      </c>
      <c r="M901" s="173">
        <f t="shared" si="163"/>
        <v>0</v>
      </c>
      <c r="N901" s="173">
        <f t="shared" si="164"/>
        <v>38.96</v>
      </c>
      <c r="O901" s="175">
        <f t="shared" si="156"/>
        <v>9.2393926639178225E-5</v>
      </c>
      <c r="P901" s="167">
        <f t="shared" si="157"/>
        <v>-3.5999999999987153E-3</v>
      </c>
    </row>
    <row r="902" spans="1:17" x14ac:dyDescent="0.3">
      <c r="A902" s="3" t="s">
        <v>987</v>
      </c>
      <c r="B902" s="4" t="s">
        <v>106</v>
      </c>
      <c r="C902" s="5"/>
      <c r="D902" s="6"/>
      <c r="E902" s="168"/>
      <c r="F902" s="290"/>
      <c r="G902" s="168"/>
      <c r="H902" s="275"/>
      <c r="I902" s="6"/>
      <c r="J902" s="170">
        <f>+SUM(J903:J907)</f>
        <v>7164.9109999999991</v>
      </c>
      <c r="K902" s="170">
        <f>+SUM(K903:K907)</f>
        <v>0</v>
      </c>
      <c r="L902" s="171">
        <f>+SUM(L903:L907)</f>
        <v>0</v>
      </c>
      <c r="M902" s="170">
        <f>+SUM(M903:M907)</f>
        <v>0</v>
      </c>
      <c r="N902" s="170">
        <f>+SUM(N903:N907)</f>
        <v>7164.91</v>
      </c>
      <c r="O902" s="172">
        <f t="shared" si="156"/>
        <v>1.395690748529077E-7</v>
      </c>
      <c r="P902" s="167">
        <f t="shared" si="157"/>
        <v>-9.9999999929423211E-4</v>
      </c>
    </row>
    <row r="903" spans="1:17" ht="27.6" customHeight="1" x14ac:dyDescent="0.3">
      <c r="A903" s="7" t="s">
        <v>988</v>
      </c>
      <c r="B903" s="8" t="s">
        <v>111</v>
      </c>
      <c r="C903" s="5" t="s">
        <v>109</v>
      </c>
      <c r="D903" s="6">
        <v>9.35</v>
      </c>
      <c r="E903" s="168">
        <v>0</v>
      </c>
      <c r="F903" s="290"/>
      <c r="G903" s="168">
        <f t="shared" si="158"/>
        <v>0</v>
      </c>
      <c r="H903" s="275">
        <f t="shared" si="159"/>
        <v>9.35</v>
      </c>
      <c r="I903" s="6">
        <v>97.64</v>
      </c>
      <c r="J903" s="6">
        <f t="shared" si="160"/>
        <v>912.93399999999997</v>
      </c>
      <c r="K903" s="173">
        <f t="shared" si="161"/>
        <v>0</v>
      </c>
      <c r="L903" s="174">
        <f t="shared" si="162"/>
        <v>0</v>
      </c>
      <c r="M903" s="173">
        <f t="shared" si="163"/>
        <v>0</v>
      </c>
      <c r="N903" s="173">
        <f t="shared" si="164"/>
        <v>912.93</v>
      </c>
      <c r="O903" s="175">
        <f t="shared" ref="O903:O945" si="165">1-(N903/J903)</f>
        <v>4.381477741066675E-6</v>
      </c>
      <c r="P903" s="167">
        <f t="shared" ref="P903:P945" si="166">+N903-J903</f>
        <v>-4.0000000000190994E-3</v>
      </c>
    </row>
    <row r="904" spans="1:17" ht="26.4" x14ac:dyDescent="0.3">
      <c r="A904" s="7" t="s">
        <v>989</v>
      </c>
      <c r="B904" s="8" t="s">
        <v>113</v>
      </c>
      <c r="C904" s="5" t="s">
        <v>75</v>
      </c>
      <c r="D904" s="6">
        <v>15</v>
      </c>
      <c r="E904" s="168">
        <v>0</v>
      </c>
      <c r="F904" s="290"/>
      <c r="G904" s="168">
        <f t="shared" si="158"/>
        <v>0</v>
      </c>
      <c r="H904" s="275">
        <f t="shared" si="159"/>
        <v>15</v>
      </c>
      <c r="I904" s="6">
        <v>24.32</v>
      </c>
      <c r="J904" s="6">
        <f t="shared" si="160"/>
        <v>364.8</v>
      </c>
      <c r="K904" s="173">
        <f t="shared" ref="K904:K944" si="167">ROUND(E904*I904,2)</f>
        <v>0</v>
      </c>
      <c r="L904" s="174">
        <f t="shared" ref="L904:L944" si="168">ROUND(F904*I904,2)</f>
        <v>0</v>
      </c>
      <c r="M904" s="173">
        <f t="shared" ref="M904:M944" si="169">ROUND(G904*I904,2)</f>
        <v>0</v>
      </c>
      <c r="N904" s="173">
        <f t="shared" ref="N904:N944" si="170">ROUND(H904*I904,2)</f>
        <v>364.8</v>
      </c>
      <c r="O904" s="175">
        <f t="shared" si="165"/>
        <v>0</v>
      </c>
      <c r="P904" s="167">
        <f t="shared" si="166"/>
        <v>0</v>
      </c>
    </row>
    <row r="905" spans="1:17" x14ac:dyDescent="0.3">
      <c r="A905" s="7" t="s">
        <v>990</v>
      </c>
      <c r="B905" s="8" t="s">
        <v>117</v>
      </c>
      <c r="C905" s="5" t="s">
        <v>24</v>
      </c>
      <c r="D905" s="6">
        <v>4.79</v>
      </c>
      <c r="E905" s="168">
        <v>0</v>
      </c>
      <c r="F905" s="290"/>
      <c r="G905" s="168">
        <f t="shared" ref="G905:G944" si="171">E905+F905</f>
        <v>0</v>
      </c>
      <c r="H905" s="275">
        <f t="shared" ref="H905:H944" si="172">D905-G905</f>
        <v>4.79</v>
      </c>
      <c r="I905" s="6">
        <v>1081.54</v>
      </c>
      <c r="J905" s="6">
        <f t="shared" ref="J905:J944" si="173">+I905*D905</f>
        <v>5180.5765999999994</v>
      </c>
      <c r="K905" s="173">
        <f t="shared" si="167"/>
        <v>0</v>
      </c>
      <c r="L905" s="174">
        <f t="shared" si="168"/>
        <v>0</v>
      </c>
      <c r="M905" s="173">
        <f t="shared" si="169"/>
        <v>0</v>
      </c>
      <c r="N905" s="173">
        <f t="shared" si="170"/>
        <v>5180.58</v>
      </c>
      <c r="O905" s="175">
        <f t="shared" si="165"/>
        <v>-6.562976022639333E-7</v>
      </c>
      <c r="P905" s="167">
        <f t="shared" si="166"/>
        <v>3.4000000005107722E-3</v>
      </c>
    </row>
    <row r="906" spans="1:17" x14ac:dyDescent="0.3">
      <c r="A906" s="7" t="s">
        <v>991</v>
      </c>
      <c r="B906" s="8" t="s">
        <v>115</v>
      </c>
      <c r="C906" s="5" t="s">
        <v>24</v>
      </c>
      <c r="D906" s="6">
        <v>1.76</v>
      </c>
      <c r="E906" s="168">
        <v>0</v>
      </c>
      <c r="F906" s="290"/>
      <c r="G906" s="168">
        <f t="shared" si="171"/>
        <v>0</v>
      </c>
      <c r="H906" s="275">
        <f t="shared" si="172"/>
        <v>1.76</v>
      </c>
      <c r="I906" s="6">
        <v>168</v>
      </c>
      <c r="J906" s="6">
        <f t="shared" si="173"/>
        <v>295.68</v>
      </c>
      <c r="K906" s="173">
        <f t="shared" si="167"/>
        <v>0</v>
      </c>
      <c r="L906" s="174">
        <f t="shared" si="168"/>
        <v>0</v>
      </c>
      <c r="M906" s="173">
        <f t="shared" si="169"/>
        <v>0</v>
      </c>
      <c r="N906" s="173">
        <f t="shared" si="170"/>
        <v>295.68</v>
      </c>
      <c r="O906" s="175">
        <f t="shared" si="165"/>
        <v>0</v>
      </c>
      <c r="P906" s="167">
        <f t="shared" si="166"/>
        <v>0</v>
      </c>
    </row>
    <row r="907" spans="1:17" x14ac:dyDescent="0.3">
      <c r="A907" s="7" t="s">
        <v>992</v>
      </c>
      <c r="B907" s="8" t="s">
        <v>108</v>
      </c>
      <c r="C907" s="5" t="s">
        <v>109</v>
      </c>
      <c r="D907" s="6">
        <v>13.42</v>
      </c>
      <c r="E907" s="168">
        <v>0</v>
      </c>
      <c r="F907" s="290"/>
      <c r="G907" s="168">
        <f t="shared" si="171"/>
        <v>0</v>
      </c>
      <c r="H907" s="275">
        <f t="shared" si="172"/>
        <v>13.42</v>
      </c>
      <c r="I907" s="6">
        <v>30.62</v>
      </c>
      <c r="J907" s="6">
        <f t="shared" si="173"/>
        <v>410.92040000000003</v>
      </c>
      <c r="K907" s="173">
        <f t="shared" si="167"/>
        <v>0</v>
      </c>
      <c r="L907" s="174">
        <f t="shared" si="168"/>
        <v>0</v>
      </c>
      <c r="M907" s="173">
        <f t="shared" si="169"/>
        <v>0</v>
      </c>
      <c r="N907" s="173">
        <f t="shared" si="170"/>
        <v>410.92</v>
      </c>
      <c r="O907" s="175">
        <f t="shared" si="165"/>
        <v>9.7342453675430818E-7</v>
      </c>
      <c r="P907" s="167">
        <f t="shared" si="166"/>
        <v>-4.0000000001327862E-4</v>
      </c>
    </row>
    <row r="908" spans="1:17" x14ac:dyDescent="0.3">
      <c r="A908" s="3">
        <v>25</v>
      </c>
      <c r="B908" s="4" t="s">
        <v>993</v>
      </c>
      <c r="C908" s="5"/>
      <c r="D908" s="6"/>
      <c r="E908" s="168"/>
      <c r="F908" s="290"/>
      <c r="G908" s="168"/>
      <c r="H908" s="275"/>
      <c r="I908" s="6"/>
      <c r="J908" s="170">
        <f>+J909+J913+J927+J934+J939</f>
        <v>43158.749300000003</v>
      </c>
      <c r="K908" s="170">
        <f>+K909+K913+K927+K934+K939</f>
        <v>0</v>
      </c>
      <c r="L908" s="171">
        <f>+L909+L913+L927+L934+L939</f>
        <v>18466.099999999999</v>
      </c>
      <c r="M908" s="170">
        <f>+M909+M913+M927+M934+M939</f>
        <v>18466.099999999999</v>
      </c>
      <c r="N908" s="170">
        <f>+N909+N913+N927+N934+N939</f>
        <v>24692.66</v>
      </c>
      <c r="O908" s="172">
        <f t="shared" si="165"/>
        <v>0.42786432877469882</v>
      </c>
      <c r="P908" s="167">
        <f t="shared" si="166"/>
        <v>-18466.089300000003</v>
      </c>
    </row>
    <row r="909" spans="1:17" x14ac:dyDescent="0.3">
      <c r="A909" s="3" t="s">
        <v>994</v>
      </c>
      <c r="B909" s="4" t="s">
        <v>42</v>
      </c>
      <c r="C909" s="5"/>
      <c r="D909" s="6"/>
      <c r="E909" s="168"/>
      <c r="F909" s="290"/>
      <c r="G909" s="168"/>
      <c r="H909" s="275"/>
      <c r="I909" s="6"/>
      <c r="J909" s="170">
        <f>+SUM(J910:J912)</f>
        <v>1496.9192</v>
      </c>
      <c r="K909" s="170">
        <f>+SUM(K910:K912)</f>
        <v>0</v>
      </c>
      <c r="L909" s="171">
        <f>+SUM(L910:L912)</f>
        <v>88.28</v>
      </c>
      <c r="M909" s="170">
        <f>+SUM(M910:M912)</f>
        <v>88.28</v>
      </c>
      <c r="N909" s="170">
        <f>+SUM(N910:N912)</f>
        <v>1408.64</v>
      </c>
      <c r="O909" s="172">
        <f t="shared" si="165"/>
        <v>5.8973924577892967E-2</v>
      </c>
      <c r="P909" s="167">
        <f t="shared" si="166"/>
        <v>-88.279199999999946</v>
      </c>
    </row>
    <row r="910" spans="1:17" ht="26.4" x14ac:dyDescent="0.3">
      <c r="A910" s="7" t="s">
        <v>995</v>
      </c>
      <c r="B910" s="8" t="s">
        <v>49</v>
      </c>
      <c r="C910" s="5" t="s">
        <v>24</v>
      </c>
      <c r="D910" s="6">
        <v>12.92</v>
      </c>
      <c r="E910" s="168">
        <v>0</v>
      </c>
      <c r="F910" s="291">
        <f>+MEM_CAL_MED_02!K1689</f>
        <v>7.839999999999999</v>
      </c>
      <c r="G910" s="168">
        <f t="shared" si="171"/>
        <v>7.839999999999999</v>
      </c>
      <c r="H910" s="275">
        <f t="shared" si="172"/>
        <v>5.080000000000001</v>
      </c>
      <c r="I910" s="6">
        <v>11.26</v>
      </c>
      <c r="J910" s="6">
        <f t="shared" si="173"/>
        <v>145.47919999999999</v>
      </c>
      <c r="K910" s="173">
        <f t="shared" si="167"/>
        <v>0</v>
      </c>
      <c r="L910" s="174">
        <f t="shared" si="168"/>
        <v>88.28</v>
      </c>
      <c r="M910" s="173">
        <f t="shared" si="169"/>
        <v>88.28</v>
      </c>
      <c r="N910" s="173">
        <f t="shared" si="170"/>
        <v>57.2</v>
      </c>
      <c r="O910" s="175">
        <f t="shared" si="165"/>
        <v>0.60681664457874385</v>
      </c>
      <c r="P910" s="167">
        <f t="shared" si="166"/>
        <v>-88.279199999999989</v>
      </c>
      <c r="Q910" s="303">
        <f>F910+E872</f>
        <v>12.917999999999999</v>
      </c>
    </row>
    <row r="911" spans="1:17" ht="26.4" x14ac:dyDescent="0.3">
      <c r="A911" s="7" t="s">
        <v>996</v>
      </c>
      <c r="B911" s="8" t="s">
        <v>44</v>
      </c>
      <c r="C911" s="5" t="s">
        <v>45</v>
      </c>
      <c r="D911" s="6">
        <v>12</v>
      </c>
      <c r="E911" s="168">
        <v>0</v>
      </c>
      <c r="F911" s="290"/>
      <c r="G911" s="168">
        <f t="shared" si="171"/>
        <v>0</v>
      </c>
      <c r="H911" s="275">
        <f t="shared" si="172"/>
        <v>12</v>
      </c>
      <c r="I911" s="6">
        <v>56.31</v>
      </c>
      <c r="J911" s="6">
        <f t="shared" si="173"/>
        <v>675.72</v>
      </c>
      <c r="K911" s="173">
        <f t="shared" si="167"/>
        <v>0</v>
      </c>
      <c r="L911" s="174">
        <f t="shared" si="168"/>
        <v>0</v>
      </c>
      <c r="M911" s="173">
        <f t="shared" si="169"/>
        <v>0</v>
      </c>
      <c r="N911" s="173">
        <f t="shared" si="170"/>
        <v>675.72</v>
      </c>
      <c r="O911" s="175">
        <f t="shared" si="165"/>
        <v>0</v>
      </c>
      <c r="P911" s="167">
        <f t="shared" si="166"/>
        <v>0</v>
      </c>
      <c r="Q911" s="303"/>
    </row>
    <row r="912" spans="1:17" ht="26.4" x14ac:dyDescent="0.3">
      <c r="A912" s="7" t="s">
        <v>997</v>
      </c>
      <c r="B912" s="8" t="s">
        <v>44</v>
      </c>
      <c r="C912" s="5" t="s">
        <v>45</v>
      </c>
      <c r="D912" s="6">
        <v>12</v>
      </c>
      <c r="E912" s="168">
        <v>0</v>
      </c>
      <c r="F912" s="290"/>
      <c r="G912" s="168">
        <f t="shared" si="171"/>
        <v>0</v>
      </c>
      <c r="H912" s="275">
        <f t="shared" si="172"/>
        <v>12</v>
      </c>
      <c r="I912" s="6">
        <v>56.31</v>
      </c>
      <c r="J912" s="6">
        <f t="shared" si="173"/>
        <v>675.72</v>
      </c>
      <c r="K912" s="173">
        <f t="shared" si="167"/>
        <v>0</v>
      </c>
      <c r="L912" s="174">
        <f t="shared" si="168"/>
        <v>0</v>
      </c>
      <c r="M912" s="173">
        <f t="shared" si="169"/>
        <v>0</v>
      </c>
      <c r="N912" s="173">
        <f t="shared" si="170"/>
        <v>675.72</v>
      </c>
      <c r="O912" s="175">
        <f t="shared" si="165"/>
        <v>0</v>
      </c>
      <c r="P912" s="167">
        <f t="shared" si="166"/>
        <v>0</v>
      </c>
      <c r="Q912" s="303">
        <f t="shared" ref="Q912:Q937" si="174">F912+E874</f>
        <v>0</v>
      </c>
    </row>
    <row r="913" spans="1:17" x14ac:dyDescent="0.3">
      <c r="A913" s="3" t="s">
        <v>998</v>
      </c>
      <c r="B913" s="4" t="s">
        <v>51</v>
      </c>
      <c r="C913" s="5"/>
      <c r="D913" s="6"/>
      <c r="E913" s="168"/>
      <c r="F913" s="291"/>
      <c r="G913" s="168"/>
      <c r="H913" s="275"/>
      <c r="I913" s="6"/>
      <c r="J913" s="170">
        <f>+SUM(J914:J926)</f>
        <v>24996.917800000003</v>
      </c>
      <c r="K913" s="170">
        <f>+SUM(K914:K926)</f>
        <v>0</v>
      </c>
      <c r="L913" s="171">
        <f>+SUM(L914:L926)</f>
        <v>15209.6</v>
      </c>
      <c r="M913" s="170">
        <f>+SUM(M914:M926)</f>
        <v>15209.6</v>
      </c>
      <c r="N913" s="170">
        <f>+SUM(N914:N926)+0.01</f>
        <v>9787.3199999999979</v>
      </c>
      <c r="O913" s="172">
        <f t="shared" si="165"/>
        <v>0.60845892768427645</v>
      </c>
      <c r="P913" s="167">
        <f t="shared" si="166"/>
        <v>-15209.597800000005</v>
      </c>
      <c r="Q913" s="303">
        <f t="shared" si="174"/>
        <v>0</v>
      </c>
    </row>
    <row r="914" spans="1:17" ht="26.4" x14ac:dyDescent="0.3">
      <c r="A914" s="7" t="s">
        <v>999</v>
      </c>
      <c r="B914" s="8" t="s">
        <v>125</v>
      </c>
      <c r="C914" s="5" t="s">
        <v>54</v>
      </c>
      <c r="D914" s="6">
        <v>15.39</v>
      </c>
      <c r="E914" s="168">
        <v>0</v>
      </c>
      <c r="F914" s="291">
        <f>+MEM_CAL_MED_02!K1697</f>
        <v>13.76</v>
      </c>
      <c r="G914" s="168">
        <f t="shared" si="171"/>
        <v>13.76</v>
      </c>
      <c r="H914" s="275">
        <f t="shared" si="172"/>
        <v>1.6300000000000008</v>
      </c>
      <c r="I914" s="6">
        <v>75.03</v>
      </c>
      <c r="J914" s="6">
        <f t="shared" si="173"/>
        <v>1154.7117000000001</v>
      </c>
      <c r="K914" s="173">
        <f t="shared" si="167"/>
        <v>0</v>
      </c>
      <c r="L914" s="174">
        <f t="shared" si="168"/>
        <v>1032.4100000000001</v>
      </c>
      <c r="M914" s="173">
        <f t="shared" si="169"/>
        <v>1032.4100000000001</v>
      </c>
      <c r="N914" s="173">
        <f t="shared" si="170"/>
        <v>122.3</v>
      </c>
      <c r="O914" s="175">
        <f t="shared" si="165"/>
        <v>0.89408611690693007</v>
      </c>
      <c r="P914" s="167">
        <f t="shared" si="166"/>
        <v>-1032.4117000000001</v>
      </c>
      <c r="Q914" s="303">
        <f>F914+E876</f>
        <v>15.3902</v>
      </c>
    </row>
    <row r="915" spans="1:17" x14ac:dyDescent="0.3">
      <c r="A915" s="7" t="s">
        <v>1000</v>
      </c>
      <c r="B915" s="8" t="s">
        <v>56</v>
      </c>
      <c r="C915" s="5" t="s">
        <v>54</v>
      </c>
      <c r="D915" s="6">
        <v>20</v>
      </c>
      <c r="E915" s="168">
        <v>0</v>
      </c>
      <c r="F915" s="291">
        <f>+MEM_CAL_MED_02!K1700</f>
        <v>17.878</v>
      </c>
      <c r="G915" s="168">
        <f t="shared" si="171"/>
        <v>17.878</v>
      </c>
      <c r="H915" s="275">
        <f t="shared" si="172"/>
        <v>2.1219999999999999</v>
      </c>
      <c r="I915" s="6">
        <v>11.25</v>
      </c>
      <c r="J915" s="6">
        <f t="shared" si="173"/>
        <v>225</v>
      </c>
      <c r="K915" s="173">
        <f t="shared" si="167"/>
        <v>0</v>
      </c>
      <c r="L915" s="174">
        <f t="shared" si="168"/>
        <v>201.13</v>
      </c>
      <c r="M915" s="173">
        <f t="shared" si="169"/>
        <v>201.13</v>
      </c>
      <c r="N915" s="173">
        <f t="shared" si="170"/>
        <v>23.87</v>
      </c>
      <c r="O915" s="175">
        <f t="shared" si="165"/>
        <v>0.8939111111111111</v>
      </c>
      <c r="P915" s="167">
        <f t="shared" si="166"/>
        <v>-201.13</v>
      </c>
      <c r="Q915" s="303">
        <f>F915+E877</f>
        <v>19.997260000000001</v>
      </c>
    </row>
    <row r="916" spans="1:17" ht="26.4" x14ac:dyDescent="0.3">
      <c r="A916" s="7" t="s">
        <v>1001</v>
      </c>
      <c r="B916" s="8" t="s">
        <v>58</v>
      </c>
      <c r="C916" s="5" t="s">
        <v>59</v>
      </c>
      <c r="D916" s="6">
        <v>450.01</v>
      </c>
      <c r="E916" s="168">
        <v>0</v>
      </c>
      <c r="F916" s="291">
        <f>+MEM_CAL_MED_02!K1703</f>
        <v>402.21</v>
      </c>
      <c r="G916" s="168">
        <f t="shared" si="171"/>
        <v>402.21</v>
      </c>
      <c r="H916" s="275">
        <f t="shared" si="172"/>
        <v>47.800000000000011</v>
      </c>
      <c r="I916" s="6">
        <v>1.68</v>
      </c>
      <c r="J916" s="6">
        <f t="shared" si="173"/>
        <v>756.01679999999999</v>
      </c>
      <c r="K916" s="173">
        <f t="shared" si="167"/>
        <v>0</v>
      </c>
      <c r="L916" s="174">
        <f t="shared" si="168"/>
        <v>675.71</v>
      </c>
      <c r="M916" s="173">
        <f t="shared" si="169"/>
        <v>675.71</v>
      </c>
      <c r="N916" s="173">
        <f t="shared" si="170"/>
        <v>80.3</v>
      </c>
      <c r="O916" s="175">
        <f t="shared" si="165"/>
        <v>0.89378542910686642</v>
      </c>
      <c r="P916" s="167">
        <f t="shared" si="166"/>
        <v>-675.71680000000003</v>
      </c>
      <c r="Q916" s="303">
        <f>F916+E878</f>
        <v>450.01334999999995</v>
      </c>
    </row>
    <row r="917" spans="1:17" x14ac:dyDescent="0.3">
      <c r="A917" s="7" t="s">
        <v>1002</v>
      </c>
      <c r="B917" s="8" t="s">
        <v>61</v>
      </c>
      <c r="C917" s="5" t="s">
        <v>24</v>
      </c>
      <c r="D917" s="6">
        <v>2.42</v>
      </c>
      <c r="E917" s="168">
        <v>0</v>
      </c>
      <c r="F917" s="291">
        <f>+MEM_CAL_MED_02!K1706</f>
        <v>0.33400000000000002</v>
      </c>
      <c r="G917" s="168">
        <f t="shared" si="171"/>
        <v>0.33400000000000002</v>
      </c>
      <c r="H917" s="275">
        <f t="shared" si="172"/>
        <v>2.0859999999999999</v>
      </c>
      <c r="I917" s="6">
        <v>28.14</v>
      </c>
      <c r="J917" s="6">
        <f t="shared" si="173"/>
        <v>68.098799999999997</v>
      </c>
      <c r="K917" s="173">
        <f t="shared" si="167"/>
        <v>0</v>
      </c>
      <c r="L917" s="174">
        <f t="shared" si="168"/>
        <v>9.4</v>
      </c>
      <c r="M917" s="173">
        <f t="shared" si="169"/>
        <v>9.4</v>
      </c>
      <c r="N917" s="173">
        <f t="shared" si="170"/>
        <v>58.7</v>
      </c>
      <c r="O917" s="175">
        <f t="shared" si="165"/>
        <v>0.13801711630748259</v>
      </c>
      <c r="P917" s="167">
        <f t="shared" si="166"/>
        <v>-9.3987999999999943</v>
      </c>
      <c r="Q917" s="303">
        <f>F917+E879</f>
        <v>2.4239999999999999</v>
      </c>
    </row>
    <row r="918" spans="1:17" ht="26.4" x14ac:dyDescent="0.3">
      <c r="A918" s="7" t="s">
        <v>1003</v>
      </c>
      <c r="B918" s="8" t="s">
        <v>63</v>
      </c>
      <c r="C918" s="5" t="s">
        <v>24</v>
      </c>
      <c r="D918" s="6">
        <v>2.42</v>
      </c>
      <c r="E918" s="168">
        <v>0</v>
      </c>
      <c r="F918" s="291">
        <f>+MEM_CAL_MED_02!K1709</f>
        <v>0.33400000000000002</v>
      </c>
      <c r="G918" s="168">
        <f t="shared" si="171"/>
        <v>0.33400000000000002</v>
      </c>
      <c r="H918" s="275">
        <f t="shared" si="172"/>
        <v>2.0859999999999999</v>
      </c>
      <c r="I918" s="6">
        <v>35.090000000000003</v>
      </c>
      <c r="J918" s="6">
        <f t="shared" si="173"/>
        <v>84.9178</v>
      </c>
      <c r="K918" s="173">
        <f t="shared" si="167"/>
        <v>0</v>
      </c>
      <c r="L918" s="174">
        <f t="shared" si="168"/>
        <v>11.72</v>
      </c>
      <c r="M918" s="173">
        <f t="shared" si="169"/>
        <v>11.72</v>
      </c>
      <c r="N918" s="173">
        <f t="shared" si="170"/>
        <v>73.2</v>
      </c>
      <c r="O918" s="175">
        <f t="shared" si="165"/>
        <v>0.13798991495304869</v>
      </c>
      <c r="P918" s="167">
        <f t="shared" si="166"/>
        <v>-11.717799999999997</v>
      </c>
      <c r="Q918" s="303">
        <f>F918+E880</f>
        <v>2.4239999999999999</v>
      </c>
    </row>
    <row r="919" spans="1:17" ht="26.4" x14ac:dyDescent="0.3">
      <c r="A919" s="7" t="s">
        <v>1004</v>
      </c>
      <c r="B919" s="8" t="s">
        <v>72</v>
      </c>
      <c r="C919" s="5" t="s">
        <v>70</v>
      </c>
      <c r="D919" s="6">
        <v>79.400000000000006</v>
      </c>
      <c r="E919" s="168">
        <v>0</v>
      </c>
      <c r="F919" s="291">
        <f>+MEM_CAL_MED_02!K1720</f>
        <v>38.350879999999997</v>
      </c>
      <c r="G919" s="168">
        <f t="shared" si="171"/>
        <v>38.350879999999997</v>
      </c>
      <c r="H919" s="275">
        <f t="shared" si="172"/>
        <v>41.049120000000009</v>
      </c>
      <c r="I919" s="6">
        <v>16.2</v>
      </c>
      <c r="J919" s="6">
        <f t="shared" si="173"/>
        <v>1286.28</v>
      </c>
      <c r="K919" s="173">
        <f t="shared" si="167"/>
        <v>0</v>
      </c>
      <c r="L919" s="174">
        <f t="shared" si="168"/>
        <v>621.28</v>
      </c>
      <c r="M919" s="173">
        <f t="shared" si="169"/>
        <v>621.28</v>
      </c>
      <c r="N919" s="173">
        <f t="shared" si="170"/>
        <v>665</v>
      </c>
      <c r="O919" s="175">
        <f t="shared" si="165"/>
        <v>0.48300525546537298</v>
      </c>
      <c r="P919" s="167">
        <f t="shared" si="166"/>
        <v>-621.28</v>
      </c>
      <c r="Q919" s="303">
        <f>F919+E882</f>
        <v>78.896754486803516</v>
      </c>
    </row>
    <row r="920" spans="1:17" ht="26.4" x14ac:dyDescent="0.3">
      <c r="A920" s="7" t="s">
        <v>1005</v>
      </c>
      <c r="B920" s="8" t="s">
        <v>69</v>
      </c>
      <c r="C920" s="5" t="s">
        <v>70</v>
      </c>
      <c r="D920" s="6">
        <v>189.2</v>
      </c>
      <c r="E920" s="168">
        <v>0</v>
      </c>
      <c r="F920" s="291">
        <f>+MEM_CAL_MED_02!K1740</f>
        <v>7.4296000000000006</v>
      </c>
      <c r="G920" s="168">
        <f t="shared" si="171"/>
        <v>7.4296000000000006</v>
      </c>
      <c r="H920" s="275">
        <f t="shared" si="172"/>
        <v>181.7704</v>
      </c>
      <c r="I920" s="6">
        <v>17.16</v>
      </c>
      <c r="J920" s="6">
        <f t="shared" si="173"/>
        <v>3246.672</v>
      </c>
      <c r="K920" s="173">
        <f t="shared" si="167"/>
        <v>0</v>
      </c>
      <c r="L920" s="174">
        <f t="shared" si="168"/>
        <v>127.49</v>
      </c>
      <c r="M920" s="173">
        <f t="shared" si="169"/>
        <v>127.49</v>
      </c>
      <c r="N920" s="173">
        <f t="shared" si="170"/>
        <v>3119.18</v>
      </c>
      <c r="O920" s="175">
        <f t="shared" si="165"/>
        <v>3.9268518655410922E-2</v>
      </c>
      <c r="P920" s="167">
        <f t="shared" si="166"/>
        <v>-127.49200000000019</v>
      </c>
      <c r="Q920" s="303">
        <f>F920+E881</f>
        <v>14.858840000000001</v>
      </c>
    </row>
    <row r="921" spans="1:17" x14ac:dyDescent="0.3">
      <c r="A921" s="7" t="s">
        <v>1006</v>
      </c>
      <c r="B921" s="8" t="s">
        <v>67</v>
      </c>
      <c r="C921" s="5" t="s">
        <v>24</v>
      </c>
      <c r="D921" s="6">
        <v>46.38</v>
      </c>
      <c r="E921" s="168">
        <v>0</v>
      </c>
      <c r="F921" s="291">
        <f>+MEM_CAL_MED_02!K1747</f>
        <v>37.96</v>
      </c>
      <c r="G921" s="168">
        <f t="shared" si="171"/>
        <v>37.96</v>
      </c>
      <c r="H921" s="275">
        <f t="shared" si="172"/>
        <v>8.4200000000000017</v>
      </c>
      <c r="I921" s="6">
        <v>272.88</v>
      </c>
      <c r="J921" s="6">
        <f t="shared" si="173"/>
        <v>12656.1744</v>
      </c>
      <c r="K921" s="173">
        <f t="shared" si="167"/>
        <v>0</v>
      </c>
      <c r="L921" s="174">
        <f t="shared" si="168"/>
        <v>10358.52</v>
      </c>
      <c r="M921" s="173">
        <f t="shared" si="169"/>
        <v>10358.52</v>
      </c>
      <c r="N921" s="173">
        <f t="shared" si="170"/>
        <v>2297.65</v>
      </c>
      <c r="O921" s="175">
        <f t="shared" si="165"/>
        <v>0.81845619952898252</v>
      </c>
      <c r="P921" s="167">
        <f t="shared" si="166"/>
        <v>-10358.5244</v>
      </c>
      <c r="Q921" s="303">
        <f>F921+E884</f>
        <v>46.376000000000005</v>
      </c>
    </row>
    <row r="922" spans="1:17" ht="26.4" x14ac:dyDescent="0.3">
      <c r="A922" s="7" t="s">
        <v>1007</v>
      </c>
      <c r="B922" s="8" t="s">
        <v>77</v>
      </c>
      <c r="C922" s="5" t="s">
        <v>54</v>
      </c>
      <c r="D922" s="6">
        <v>4.22</v>
      </c>
      <c r="E922" s="168">
        <v>0</v>
      </c>
      <c r="F922" s="291">
        <f>+MEM_CAL_MED_02!K1754</f>
        <v>3.4573999999999998</v>
      </c>
      <c r="G922" s="168">
        <f t="shared" si="171"/>
        <v>3.4573999999999998</v>
      </c>
      <c r="H922" s="275">
        <f t="shared" si="172"/>
        <v>0.76259999999999994</v>
      </c>
      <c r="I922" s="6">
        <v>628.20000000000005</v>
      </c>
      <c r="J922" s="6">
        <f t="shared" si="173"/>
        <v>2651.0039999999999</v>
      </c>
      <c r="K922" s="173">
        <f t="shared" si="167"/>
        <v>0</v>
      </c>
      <c r="L922" s="174">
        <f t="shared" si="168"/>
        <v>2171.94</v>
      </c>
      <c r="M922" s="173">
        <f t="shared" si="169"/>
        <v>2171.94</v>
      </c>
      <c r="N922" s="173">
        <f t="shared" si="170"/>
        <v>479.07</v>
      </c>
      <c r="O922" s="175">
        <f t="shared" si="165"/>
        <v>0.81928733415717214</v>
      </c>
      <c r="P922" s="167">
        <f t="shared" si="166"/>
        <v>-2171.9339999999997</v>
      </c>
      <c r="Q922" s="303">
        <f>F922+E885</f>
        <v>4.2214</v>
      </c>
    </row>
    <row r="923" spans="1:17" ht="34.950000000000003" customHeight="1" x14ac:dyDescent="0.3">
      <c r="A923" s="7" t="s">
        <v>1008</v>
      </c>
      <c r="B923" s="8" t="s">
        <v>65</v>
      </c>
      <c r="C923" s="5" t="s">
        <v>24</v>
      </c>
      <c r="D923" s="6">
        <v>6.12</v>
      </c>
      <c r="E923" s="168">
        <v>0</v>
      </c>
      <c r="F923" s="290"/>
      <c r="G923" s="168">
        <f t="shared" si="171"/>
        <v>0</v>
      </c>
      <c r="H923" s="275">
        <f t="shared" si="172"/>
        <v>6.12</v>
      </c>
      <c r="I923" s="6">
        <v>116.19</v>
      </c>
      <c r="J923" s="6">
        <f t="shared" si="173"/>
        <v>711.08280000000002</v>
      </c>
      <c r="K923" s="173">
        <f t="shared" si="167"/>
        <v>0</v>
      </c>
      <c r="L923" s="174">
        <f t="shared" si="168"/>
        <v>0</v>
      </c>
      <c r="M923" s="173">
        <f t="shared" si="169"/>
        <v>0</v>
      </c>
      <c r="N923" s="173">
        <f t="shared" si="170"/>
        <v>711.08</v>
      </c>
      <c r="O923" s="175">
        <f t="shared" si="165"/>
        <v>3.9376567679827446E-6</v>
      </c>
      <c r="P923" s="167">
        <f t="shared" si="166"/>
        <v>-2.7999999999792635E-3</v>
      </c>
      <c r="Q923" s="303"/>
    </row>
    <row r="924" spans="1:17" ht="26.4" x14ac:dyDescent="0.3">
      <c r="A924" s="7" t="s">
        <v>1009</v>
      </c>
      <c r="B924" s="8" t="s">
        <v>83</v>
      </c>
      <c r="C924" s="5" t="s">
        <v>24</v>
      </c>
      <c r="D924" s="6">
        <v>9.6</v>
      </c>
      <c r="E924" s="168">
        <v>0</v>
      </c>
      <c r="F924" s="290"/>
      <c r="G924" s="168">
        <f t="shared" si="171"/>
        <v>0</v>
      </c>
      <c r="H924" s="275">
        <f t="shared" si="172"/>
        <v>9.6</v>
      </c>
      <c r="I924" s="6">
        <v>29.02</v>
      </c>
      <c r="J924" s="6">
        <f t="shared" si="173"/>
        <v>278.59199999999998</v>
      </c>
      <c r="K924" s="173">
        <f t="shared" si="167"/>
        <v>0</v>
      </c>
      <c r="L924" s="174">
        <f t="shared" si="168"/>
        <v>0</v>
      </c>
      <c r="M924" s="173">
        <f t="shared" si="169"/>
        <v>0</v>
      </c>
      <c r="N924" s="173">
        <f t="shared" si="170"/>
        <v>278.58999999999997</v>
      </c>
      <c r="O924" s="175">
        <f t="shared" si="165"/>
        <v>7.1789570411651127E-6</v>
      </c>
      <c r="P924" s="167">
        <f t="shared" si="166"/>
        <v>-2.0000000000095497E-3</v>
      </c>
      <c r="Q924" s="303">
        <f t="shared" si="174"/>
        <v>0</v>
      </c>
    </row>
    <row r="925" spans="1:17" ht="26.4" x14ac:dyDescent="0.3">
      <c r="A925" s="7" t="s">
        <v>1010</v>
      </c>
      <c r="B925" s="8" t="s">
        <v>79</v>
      </c>
      <c r="C925" s="5" t="s">
        <v>54</v>
      </c>
      <c r="D925" s="6">
        <v>14.07</v>
      </c>
      <c r="E925" s="168">
        <v>0</v>
      </c>
      <c r="F925" s="290"/>
      <c r="G925" s="168">
        <f t="shared" si="171"/>
        <v>0</v>
      </c>
      <c r="H925" s="275">
        <f t="shared" si="172"/>
        <v>14.07</v>
      </c>
      <c r="I925" s="6">
        <v>25.65</v>
      </c>
      <c r="J925" s="6">
        <f t="shared" si="173"/>
        <v>360.89549999999997</v>
      </c>
      <c r="K925" s="173">
        <f t="shared" si="167"/>
        <v>0</v>
      </c>
      <c r="L925" s="174">
        <f t="shared" si="168"/>
        <v>0</v>
      </c>
      <c r="M925" s="173">
        <f t="shared" si="169"/>
        <v>0</v>
      </c>
      <c r="N925" s="173">
        <f t="shared" si="170"/>
        <v>360.9</v>
      </c>
      <c r="O925" s="175">
        <f t="shared" si="165"/>
        <v>-1.2468983403790546E-5</v>
      </c>
      <c r="P925" s="167">
        <f t="shared" si="166"/>
        <v>4.500000000007276E-3</v>
      </c>
      <c r="Q925" s="303">
        <f t="shared" si="174"/>
        <v>0</v>
      </c>
    </row>
    <row r="926" spans="1:17" ht="26.4" x14ac:dyDescent="0.3">
      <c r="A926" s="7" t="s">
        <v>1011</v>
      </c>
      <c r="B926" s="8" t="s">
        <v>81</v>
      </c>
      <c r="C926" s="5" t="s">
        <v>24</v>
      </c>
      <c r="D926" s="6">
        <v>9.6</v>
      </c>
      <c r="E926" s="168">
        <v>0</v>
      </c>
      <c r="F926" s="290"/>
      <c r="G926" s="168">
        <f t="shared" si="171"/>
        <v>0</v>
      </c>
      <c r="H926" s="275">
        <f t="shared" si="172"/>
        <v>9.6</v>
      </c>
      <c r="I926" s="6">
        <v>158.07</v>
      </c>
      <c r="J926" s="6">
        <f t="shared" si="173"/>
        <v>1517.472</v>
      </c>
      <c r="K926" s="173">
        <f t="shared" si="167"/>
        <v>0</v>
      </c>
      <c r="L926" s="174">
        <f t="shared" si="168"/>
        <v>0</v>
      </c>
      <c r="M926" s="173">
        <f t="shared" si="169"/>
        <v>0</v>
      </c>
      <c r="N926" s="173">
        <f t="shared" si="170"/>
        <v>1517.47</v>
      </c>
      <c r="O926" s="175">
        <f t="shared" si="165"/>
        <v>1.3179814849495486E-6</v>
      </c>
      <c r="P926" s="167">
        <f t="shared" si="166"/>
        <v>-1.9999999999527063E-3</v>
      </c>
      <c r="Q926" s="303">
        <f t="shared" si="174"/>
        <v>1.4400100000000002</v>
      </c>
    </row>
    <row r="927" spans="1:17" x14ac:dyDescent="0.3">
      <c r="A927" s="3" t="s">
        <v>1012</v>
      </c>
      <c r="B927" s="4" t="s">
        <v>85</v>
      </c>
      <c r="C927" s="5"/>
      <c r="D927" s="6"/>
      <c r="E927" s="168"/>
      <c r="F927" s="291"/>
      <c r="G927" s="168"/>
      <c r="H927" s="275"/>
      <c r="I927" s="6"/>
      <c r="J927" s="170">
        <f>+SUM(J928:J933)</f>
        <v>2064.4412000000002</v>
      </c>
      <c r="K927" s="170">
        <f>+SUM(K928:K933)</f>
        <v>0</v>
      </c>
      <c r="L927" s="171">
        <f>+SUM(L928:L933)</f>
        <v>2064.2600000000002</v>
      </c>
      <c r="M927" s="170">
        <f>+SUM(M928:M933)</f>
        <v>2064.2600000000002</v>
      </c>
      <c r="N927" s="170">
        <f>+SUM(N928:N933)</f>
        <v>0.19</v>
      </c>
      <c r="O927" s="172">
        <f t="shared" si="165"/>
        <v>0.9999079654097196</v>
      </c>
      <c r="P927" s="167">
        <f t="shared" si="166"/>
        <v>-2064.2512000000002</v>
      </c>
      <c r="Q927" s="303">
        <f t="shared" si="174"/>
        <v>0</v>
      </c>
    </row>
    <row r="928" spans="1:17" x14ac:dyDescent="0.3">
      <c r="A928" s="7" t="s">
        <v>1013</v>
      </c>
      <c r="B928" s="8" t="s">
        <v>87</v>
      </c>
      <c r="C928" s="5" t="s">
        <v>24</v>
      </c>
      <c r="D928" s="6">
        <v>12.92</v>
      </c>
      <c r="E928" s="168">
        <v>0</v>
      </c>
      <c r="F928" s="291">
        <f>+MEM_CAL_MED_02!K1766</f>
        <v>12.899999999999999</v>
      </c>
      <c r="G928" s="168">
        <f t="shared" si="171"/>
        <v>12.899999999999999</v>
      </c>
      <c r="H928" s="275">
        <f t="shared" si="172"/>
        <v>2.000000000000135E-2</v>
      </c>
      <c r="I928" s="6">
        <v>5.61</v>
      </c>
      <c r="J928" s="6">
        <f t="shared" si="173"/>
        <v>72.481200000000001</v>
      </c>
      <c r="K928" s="173">
        <f t="shared" si="167"/>
        <v>0</v>
      </c>
      <c r="L928" s="174">
        <f t="shared" si="168"/>
        <v>72.37</v>
      </c>
      <c r="M928" s="173">
        <f t="shared" si="169"/>
        <v>72.37</v>
      </c>
      <c r="N928" s="173">
        <f t="shared" si="170"/>
        <v>0.11</v>
      </c>
      <c r="O928" s="175">
        <f t="shared" si="165"/>
        <v>0.99848236508225585</v>
      </c>
      <c r="P928" s="167">
        <f t="shared" si="166"/>
        <v>-72.371200000000002</v>
      </c>
      <c r="Q928" s="303"/>
    </row>
    <row r="929" spans="1:17" x14ac:dyDescent="0.3">
      <c r="A929" s="7" t="s">
        <v>1014</v>
      </c>
      <c r="B929" s="8" t="s">
        <v>89</v>
      </c>
      <c r="C929" s="5" t="s">
        <v>24</v>
      </c>
      <c r="D929" s="6">
        <v>12.92</v>
      </c>
      <c r="E929" s="168">
        <v>0</v>
      </c>
      <c r="F929" s="291">
        <f>+MEM_CAL_MED_02!K1769</f>
        <v>12.899999999999999</v>
      </c>
      <c r="G929" s="168">
        <f t="shared" si="171"/>
        <v>12.899999999999999</v>
      </c>
      <c r="H929" s="275">
        <f t="shared" si="172"/>
        <v>2.000000000000135E-2</v>
      </c>
      <c r="I929" s="6">
        <v>3.75</v>
      </c>
      <c r="J929" s="6">
        <f t="shared" si="173"/>
        <v>48.45</v>
      </c>
      <c r="K929" s="173">
        <f t="shared" si="167"/>
        <v>0</v>
      </c>
      <c r="L929" s="174">
        <f t="shared" si="168"/>
        <v>48.38</v>
      </c>
      <c r="M929" s="173">
        <f t="shared" si="169"/>
        <v>48.38</v>
      </c>
      <c r="N929" s="173">
        <f t="shared" si="170"/>
        <v>0.08</v>
      </c>
      <c r="O929" s="175">
        <f t="shared" si="165"/>
        <v>0.99834881320949431</v>
      </c>
      <c r="P929" s="167">
        <f t="shared" si="166"/>
        <v>-48.370000000000005</v>
      </c>
      <c r="Q929" s="303">
        <f t="shared" si="174"/>
        <v>12.899999999999999</v>
      </c>
    </row>
    <row r="930" spans="1:17" ht="26.4" x14ac:dyDescent="0.3">
      <c r="A930" s="7" t="s">
        <v>1015</v>
      </c>
      <c r="B930" s="8" t="s">
        <v>91</v>
      </c>
      <c r="C930" s="5" t="s">
        <v>24</v>
      </c>
      <c r="D930" s="6">
        <v>12</v>
      </c>
      <c r="E930" s="168">
        <v>0</v>
      </c>
      <c r="F930" s="291">
        <f>+MEM_CAL_MED_02!K1772</f>
        <v>12</v>
      </c>
      <c r="G930" s="168">
        <f t="shared" si="171"/>
        <v>12</v>
      </c>
      <c r="H930" s="275">
        <f t="shared" si="172"/>
        <v>0</v>
      </c>
      <c r="I930" s="6">
        <v>85.26</v>
      </c>
      <c r="J930" s="6">
        <f t="shared" si="173"/>
        <v>1023.1200000000001</v>
      </c>
      <c r="K930" s="173">
        <f t="shared" si="167"/>
        <v>0</v>
      </c>
      <c r="L930" s="174">
        <f t="shared" si="168"/>
        <v>1023.12</v>
      </c>
      <c r="M930" s="173">
        <f t="shared" si="169"/>
        <v>1023.12</v>
      </c>
      <c r="N930" s="173">
        <f t="shared" si="170"/>
        <v>0</v>
      </c>
      <c r="O930" s="175">
        <f t="shared" si="165"/>
        <v>1</v>
      </c>
      <c r="P930" s="167">
        <f t="shared" si="166"/>
        <v>-1023.1200000000001</v>
      </c>
      <c r="Q930" s="303">
        <f t="shared" si="174"/>
        <v>12</v>
      </c>
    </row>
    <row r="931" spans="1:17" ht="26.4" x14ac:dyDescent="0.3">
      <c r="A931" s="7" t="s">
        <v>1016</v>
      </c>
      <c r="B931" s="8" t="s">
        <v>83</v>
      </c>
      <c r="C931" s="5" t="s">
        <v>24</v>
      </c>
      <c r="D931" s="6">
        <v>2.56</v>
      </c>
      <c r="E931" s="168">
        <v>0</v>
      </c>
      <c r="F931" s="291">
        <f>+MEM_CAL_MED_02!K1775</f>
        <v>2.5600000000000005</v>
      </c>
      <c r="G931" s="168">
        <f t="shared" si="171"/>
        <v>2.5600000000000005</v>
      </c>
      <c r="H931" s="275">
        <f t="shared" si="172"/>
        <v>0</v>
      </c>
      <c r="I931" s="6">
        <v>29.02</v>
      </c>
      <c r="J931" s="6">
        <f t="shared" si="173"/>
        <v>74.291200000000003</v>
      </c>
      <c r="K931" s="173">
        <f t="shared" si="167"/>
        <v>0</v>
      </c>
      <c r="L931" s="174">
        <f t="shared" si="168"/>
        <v>74.290000000000006</v>
      </c>
      <c r="M931" s="173">
        <f t="shared" si="169"/>
        <v>74.290000000000006</v>
      </c>
      <c r="N931" s="173">
        <f t="shared" si="170"/>
        <v>0</v>
      </c>
      <c r="O931" s="175">
        <f t="shared" si="165"/>
        <v>1</v>
      </c>
      <c r="P931" s="167">
        <f t="shared" si="166"/>
        <v>-74.291200000000003</v>
      </c>
      <c r="Q931" s="303">
        <f t="shared" si="174"/>
        <v>2.5600000000000005</v>
      </c>
    </row>
    <row r="932" spans="1:17" ht="39.6" x14ac:dyDescent="0.3">
      <c r="A932" s="7" t="s">
        <v>1017</v>
      </c>
      <c r="B932" s="8" t="s">
        <v>94</v>
      </c>
      <c r="C932" s="5" t="s">
        <v>24</v>
      </c>
      <c r="D932" s="6">
        <v>2.56</v>
      </c>
      <c r="E932" s="168">
        <v>0</v>
      </c>
      <c r="F932" s="291">
        <f>+MEM_CAL_MED_02!K1778</f>
        <v>2.5600000000000005</v>
      </c>
      <c r="G932" s="168">
        <f t="shared" si="171"/>
        <v>2.5600000000000005</v>
      </c>
      <c r="H932" s="275">
        <f t="shared" si="172"/>
        <v>0</v>
      </c>
      <c r="I932" s="6">
        <v>127.98</v>
      </c>
      <c r="J932" s="6">
        <f t="shared" si="173"/>
        <v>327.62880000000001</v>
      </c>
      <c r="K932" s="173">
        <f t="shared" si="167"/>
        <v>0</v>
      </c>
      <c r="L932" s="174">
        <f t="shared" si="168"/>
        <v>327.63</v>
      </c>
      <c r="M932" s="173">
        <f t="shared" si="169"/>
        <v>327.63</v>
      </c>
      <c r="N932" s="173">
        <f t="shared" si="170"/>
        <v>0</v>
      </c>
      <c r="O932" s="175">
        <f t="shared" si="165"/>
        <v>1</v>
      </c>
      <c r="P932" s="167">
        <f t="shared" si="166"/>
        <v>-327.62880000000001</v>
      </c>
      <c r="Q932" s="303">
        <f t="shared" si="174"/>
        <v>2.5600000000000005</v>
      </c>
    </row>
    <row r="933" spans="1:17" ht="39.6" x14ac:dyDescent="0.3">
      <c r="A933" s="7" t="s">
        <v>1018</v>
      </c>
      <c r="B933" s="8" t="s">
        <v>146</v>
      </c>
      <c r="C933" s="5" t="s">
        <v>75</v>
      </c>
      <c r="D933" s="6">
        <v>1</v>
      </c>
      <c r="E933" s="168">
        <v>0</v>
      </c>
      <c r="F933" s="291">
        <f>+MEM_CAL_MED_02!K1781</f>
        <v>1</v>
      </c>
      <c r="G933" s="168">
        <f t="shared" si="171"/>
        <v>1</v>
      </c>
      <c r="H933" s="275">
        <f t="shared" si="172"/>
        <v>0</v>
      </c>
      <c r="I933" s="6">
        <v>518.47</v>
      </c>
      <c r="J933" s="6">
        <f t="shared" si="173"/>
        <v>518.47</v>
      </c>
      <c r="K933" s="173">
        <f t="shared" si="167"/>
        <v>0</v>
      </c>
      <c r="L933" s="174">
        <f t="shared" si="168"/>
        <v>518.47</v>
      </c>
      <c r="M933" s="173">
        <f t="shared" si="169"/>
        <v>518.47</v>
      </c>
      <c r="N933" s="173">
        <f t="shared" si="170"/>
        <v>0</v>
      </c>
      <c r="O933" s="175">
        <f t="shared" si="165"/>
        <v>1</v>
      </c>
      <c r="P933" s="167">
        <f t="shared" si="166"/>
        <v>-518.47</v>
      </c>
      <c r="Q933" s="303">
        <f t="shared" si="174"/>
        <v>1</v>
      </c>
    </row>
    <row r="934" spans="1:17" x14ac:dyDescent="0.3">
      <c r="A934" s="3" t="s">
        <v>1019</v>
      </c>
      <c r="B934" s="4" t="s">
        <v>96</v>
      </c>
      <c r="C934" s="5"/>
      <c r="D934" s="6"/>
      <c r="E934" s="168"/>
      <c r="F934" s="291"/>
      <c r="G934" s="168"/>
      <c r="H934" s="275"/>
      <c r="I934" s="6"/>
      <c r="J934" s="170">
        <f>+SUM(J935:J938)</f>
        <v>1272.0569</v>
      </c>
      <c r="K934" s="170">
        <f>+SUM(K935:K938)</f>
        <v>0</v>
      </c>
      <c r="L934" s="171">
        <f>+SUM(L935:L938)</f>
        <v>1103.96</v>
      </c>
      <c r="M934" s="170">
        <f>+SUM(M935:M938)</f>
        <v>1103.96</v>
      </c>
      <c r="N934" s="170">
        <f>+SUM(N935:N938)+0.01</f>
        <v>168.09999999999997</v>
      </c>
      <c r="O934" s="172">
        <f t="shared" si="165"/>
        <v>0.86785182329501143</v>
      </c>
      <c r="P934" s="167">
        <f t="shared" si="166"/>
        <v>-1103.9569000000001</v>
      </c>
      <c r="Q934" s="303">
        <f t="shared" si="174"/>
        <v>0</v>
      </c>
    </row>
    <row r="935" spans="1:17" ht="26.4" x14ac:dyDescent="0.3">
      <c r="A935" s="7" t="s">
        <v>1020</v>
      </c>
      <c r="B935" s="8" t="s">
        <v>98</v>
      </c>
      <c r="C935" s="5" t="s">
        <v>24</v>
      </c>
      <c r="D935" s="6">
        <v>4.7300000000000004</v>
      </c>
      <c r="E935" s="168">
        <v>0</v>
      </c>
      <c r="F935" s="290"/>
      <c r="G935" s="168">
        <f t="shared" si="171"/>
        <v>0</v>
      </c>
      <c r="H935" s="275">
        <f t="shared" si="172"/>
        <v>4.7300000000000004</v>
      </c>
      <c r="I935" s="6">
        <v>19.02</v>
      </c>
      <c r="J935" s="6">
        <f t="shared" si="173"/>
        <v>89.964600000000004</v>
      </c>
      <c r="K935" s="173">
        <f t="shared" si="167"/>
        <v>0</v>
      </c>
      <c r="L935" s="174">
        <f t="shared" si="168"/>
        <v>0</v>
      </c>
      <c r="M935" s="173">
        <f t="shared" si="169"/>
        <v>0</v>
      </c>
      <c r="N935" s="173">
        <f t="shared" si="170"/>
        <v>89.96</v>
      </c>
      <c r="O935" s="175">
        <f t="shared" si="165"/>
        <v>5.1131222725486758E-5</v>
      </c>
      <c r="P935" s="167">
        <f t="shared" si="166"/>
        <v>-4.6000000000105956E-3</v>
      </c>
      <c r="Q935" s="303">
        <f t="shared" si="174"/>
        <v>0</v>
      </c>
    </row>
    <row r="936" spans="1:17" x14ac:dyDescent="0.3">
      <c r="A936" s="7" t="s">
        <v>1021</v>
      </c>
      <c r="B936" s="8" t="s">
        <v>102</v>
      </c>
      <c r="C936" s="5" t="s">
        <v>45</v>
      </c>
      <c r="D936" s="6">
        <v>32</v>
      </c>
      <c r="E936" s="168">
        <v>0</v>
      </c>
      <c r="F936" s="291">
        <f>+MEM_CAL_MED_02!K1790</f>
        <v>31.998799999999999</v>
      </c>
      <c r="G936" s="168">
        <f t="shared" si="171"/>
        <v>31.998799999999999</v>
      </c>
      <c r="H936" s="275">
        <f t="shared" si="172"/>
        <v>1.200000000000756E-3</v>
      </c>
      <c r="I936" s="6">
        <v>14.39</v>
      </c>
      <c r="J936" s="6">
        <f t="shared" si="173"/>
        <v>460.48</v>
      </c>
      <c r="K936" s="173">
        <f t="shared" si="167"/>
        <v>0</v>
      </c>
      <c r="L936" s="174">
        <f t="shared" si="168"/>
        <v>460.46</v>
      </c>
      <c r="M936" s="173">
        <f t="shared" si="169"/>
        <v>460.46</v>
      </c>
      <c r="N936" s="173">
        <f t="shared" si="170"/>
        <v>0.02</v>
      </c>
      <c r="O936" s="175">
        <f t="shared" si="165"/>
        <v>0.99995656706045866</v>
      </c>
      <c r="P936" s="167">
        <f t="shared" si="166"/>
        <v>-460.46000000000004</v>
      </c>
      <c r="Q936" s="303">
        <f t="shared" si="174"/>
        <v>31.998799999999999</v>
      </c>
    </row>
    <row r="937" spans="1:17" ht="39.6" x14ac:dyDescent="0.3">
      <c r="A937" s="7" t="s">
        <v>1022</v>
      </c>
      <c r="B937" s="8" t="s">
        <v>104</v>
      </c>
      <c r="C937" s="5" t="s">
        <v>24</v>
      </c>
      <c r="D937" s="6">
        <v>32</v>
      </c>
      <c r="E937" s="168">
        <v>0</v>
      </c>
      <c r="F937" s="291">
        <f>+MEM_CAL_MED_02!K1797</f>
        <v>31.998799999999999</v>
      </c>
      <c r="G937" s="168">
        <f t="shared" si="171"/>
        <v>31.998799999999999</v>
      </c>
      <c r="H937" s="275">
        <f t="shared" si="172"/>
        <v>1.200000000000756E-3</v>
      </c>
      <c r="I937" s="6">
        <v>20.11</v>
      </c>
      <c r="J937" s="6">
        <f t="shared" si="173"/>
        <v>643.52</v>
      </c>
      <c r="K937" s="173">
        <f t="shared" si="167"/>
        <v>0</v>
      </c>
      <c r="L937" s="174">
        <f t="shared" si="168"/>
        <v>643.5</v>
      </c>
      <c r="M937" s="173">
        <f t="shared" si="169"/>
        <v>643.5</v>
      </c>
      <c r="N937" s="173">
        <f t="shared" si="170"/>
        <v>0.02</v>
      </c>
      <c r="O937" s="175">
        <f t="shared" si="165"/>
        <v>0.99996892093485823</v>
      </c>
      <c r="P937" s="167">
        <f t="shared" si="166"/>
        <v>-643.5</v>
      </c>
      <c r="Q937" s="303">
        <f t="shared" si="174"/>
        <v>31.998799999999999</v>
      </c>
    </row>
    <row r="938" spans="1:17" ht="26.4" x14ac:dyDescent="0.3">
      <c r="A938" s="7" t="s">
        <v>1023</v>
      </c>
      <c r="B938" s="8" t="s">
        <v>100</v>
      </c>
      <c r="C938" s="5" t="s">
        <v>24</v>
      </c>
      <c r="D938" s="6">
        <v>4.7300000000000004</v>
      </c>
      <c r="E938" s="168">
        <v>0</v>
      </c>
      <c r="F938" s="290"/>
      <c r="G938" s="168">
        <f t="shared" si="171"/>
        <v>0</v>
      </c>
      <c r="H938" s="275">
        <f t="shared" si="172"/>
        <v>4.7300000000000004</v>
      </c>
      <c r="I938" s="6">
        <v>16.510000000000002</v>
      </c>
      <c r="J938" s="6">
        <f t="shared" si="173"/>
        <v>78.092300000000009</v>
      </c>
      <c r="K938" s="173">
        <f t="shared" si="167"/>
        <v>0</v>
      </c>
      <c r="L938" s="174">
        <f t="shared" si="168"/>
        <v>0</v>
      </c>
      <c r="M938" s="173">
        <f t="shared" si="169"/>
        <v>0</v>
      </c>
      <c r="N938" s="173">
        <f t="shared" si="170"/>
        <v>78.09</v>
      </c>
      <c r="O938" s="175">
        <f t="shared" si="165"/>
        <v>2.9452327566348302E-5</v>
      </c>
      <c r="P938" s="167">
        <f t="shared" si="166"/>
        <v>-2.3000000000052978E-3</v>
      </c>
    </row>
    <row r="939" spans="1:17" x14ac:dyDescent="0.3">
      <c r="A939" s="3" t="s">
        <v>1024</v>
      </c>
      <c r="B939" s="4" t="s">
        <v>106</v>
      </c>
      <c r="C939" s="5"/>
      <c r="D939" s="6"/>
      <c r="E939" s="168"/>
      <c r="F939" s="290"/>
      <c r="G939" s="168"/>
      <c r="H939" s="275"/>
      <c r="I939" s="6"/>
      <c r="J939" s="170">
        <f>+SUM(J940:J944)</f>
        <v>13328.414200000001</v>
      </c>
      <c r="K939" s="170">
        <f>+SUM(K940:K944)</f>
        <v>0</v>
      </c>
      <c r="L939" s="171">
        <f>+SUM(L940:L944)</f>
        <v>0</v>
      </c>
      <c r="M939" s="170">
        <f>+SUM(M940:M944)</f>
        <v>0</v>
      </c>
      <c r="N939" s="170">
        <f>+SUM(N940:N944)</f>
        <v>13328.410000000002</v>
      </c>
      <c r="O939" s="172">
        <f t="shared" si="165"/>
        <v>3.1511625742108862E-7</v>
      </c>
      <c r="P939" s="167">
        <f t="shared" si="166"/>
        <v>-4.1999999994004611E-3</v>
      </c>
    </row>
    <row r="940" spans="1:17" ht="26.4" x14ac:dyDescent="0.3">
      <c r="A940" s="7" t="s">
        <v>1025</v>
      </c>
      <c r="B940" s="8" t="s">
        <v>1026</v>
      </c>
      <c r="C940" s="5" t="s">
        <v>109</v>
      </c>
      <c r="D940" s="6">
        <v>18.7</v>
      </c>
      <c r="E940" s="168">
        <v>0</v>
      </c>
      <c r="F940" s="290"/>
      <c r="G940" s="168">
        <f t="shared" si="171"/>
        <v>0</v>
      </c>
      <c r="H940" s="275">
        <f t="shared" si="172"/>
        <v>18.7</v>
      </c>
      <c r="I940" s="6">
        <v>55.26</v>
      </c>
      <c r="J940" s="6">
        <f t="shared" si="173"/>
        <v>1033.3619999999999</v>
      </c>
      <c r="K940" s="173">
        <f t="shared" si="167"/>
        <v>0</v>
      </c>
      <c r="L940" s="174">
        <f t="shared" si="168"/>
        <v>0</v>
      </c>
      <c r="M940" s="173">
        <f t="shared" si="169"/>
        <v>0</v>
      </c>
      <c r="N940" s="173">
        <f t="shared" si="170"/>
        <v>1033.3599999999999</v>
      </c>
      <c r="O940" s="175">
        <f t="shared" si="165"/>
        <v>1.9354301783458538E-6</v>
      </c>
      <c r="P940" s="167">
        <f t="shared" si="166"/>
        <v>-1.9999999999527063E-3</v>
      </c>
    </row>
    <row r="941" spans="1:17" x14ac:dyDescent="0.3">
      <c r="A941" s="7" t="s">
        <v>1027</v>
      </c>
      <c r="B941" s="8" t="s">
        <v>108</v>
      </c>
      <c r="C941" s="5" t="s">
        <v>109</v>
      </c>
      <c r="D941" s="6">
        <v>27.42</v>
      </c>
      <c r="E941" s="168">
        <v>0</v>
      </c>
      <c r="F941" s="290"/>
      <c r="G941" s="168">
        <f t="shared" si="171"/>
        <v>0</v>
      </c>
      <c r="H941" s="275">
        <f t="shared" si="172"/>
        <v>27.42</v>
      </c>
      <c r="I941" s="6">
        <v>30.62</v>
      </c>
      <c r="J941" s="6">
        <f t="shared" si="173"/>
        <v>839.60040000000004</v>
      </c>
      <c r="K941" s="173">
        <f t="shared" si="167"/>
        <v>0</v>
      </c>
      <c r="L941" s="174">
        <f t="shared" si="168"/>
        <v>0</v>
      </c>
      <c r="M941" s="173">
        <f t="shared" si="169"/>
        <v>0</v>
      </c>
      <c r="N941" s="173">
        <f t="shared" si="170"/>
        <v>839.6</v>
      </c>
      <c r="O941" s="175">
        <f t="shared" si="165"/>
        <v>4.7641711464763148E-7</v>
      </c>
      <c r="P941" s="167">
        <f t="shared" si="166"/>
        <v>-4.0000000001327862E-4</v>
      </c>
    </row>
    <row r="942" spans="1:17" x14ac:dyDescent="0.3">
      <c r="A942" s="7" t="s">
        <v>1028</v>
      </c>
      <c r="B942" s="8" t="s">
        <v>117</v>
      </c>
      <c r="C942" s="5" t="s">
        <v>24</v>
      </c>
      <c r="D942" s="6">
        <v>9.17</v>
      </c>
      <c r="E942" s="168">
        <v>0</v>
      </c>
      <c r="F942" s="290"/>
      <c r="G942" s="168">
        <f t="shared" si="171"/>
        <v>0</v>
      </c>
      <c r="H942" s="275">
        <f t="shared" si="172"/>
        <v>9.17</v>
      </c>
      <c r="I942" s="6">
        <v>1081.54</v>
      </c>
      <c r="J942" s="6">
        <f t="shared" si="173"/>
        <v>9917.7217999999993</v>
      </c>
      <c r="K942" s="173">
        <f t="shared" si="167"/>
        <v>0</v>
      </c>
      <c r="L942" s="174">
        <f t="shared" si="168"/>
        <v>0</v>
      </c>
      <c r="M942" s="173">
        <f t="shared" si="169"/>
        <v>0</v>
      </c>
      <c r="N942" s="173">
        <f t="shared" si="170"/>
        <v>9917.7199999999993</v>
      </c>
      <c r="O942" s="175">
        <f t="shared" si="165"/>
        <v>1.8149329417127547E-7</v>
      </c>
      <c r="P942" s="167">
        <f t="shared" si="166"/>
        <v>-1.8000000000029104E-3</v>
      </c>
    </row>
    <row r="943" spans="1:17" x14ac:dyDescent="0.3">
      <c r="A943" s="7" t="s">
        <v>1029</v>
      </c>
      <c r="B943" s="8" t="s">
        <v>115</v>
      </c>
      <c r="C943" s="5" t="s">
        <v>24</v>
      </c>
      <c r="D943" s="6">
        <v>2.96</v>
      </c>
      <c r="E943" s="168">
        <v>0</v>
      </c>
      <c r="F943" s="290"/>
      <c r="G943" s="168">
        <f t="shared" si="171"/>
        <v>0</v>
      </c>
      <c r="H943" s="275">
        <f t="shared" si="172"/>
        <v>2.96</v>
      </c>
      <c r="I943" s="6">
        <v>168</v>
      </c>
      <c r="J943" s="6">
        <f t="shared" si="173"/>
        <v>497.28</v>
      </c>
      <c r="K943" s="173">
        <f t="shared" si="167"/>
        <v>0</v>
      </c>
      <c r="L943" s="174">
        <f t="shared" si="168"/>
        <v>0</v>
      </c>
      <c r="M943" s="173">
        <f t="shared" si="169"/>
        <v>0</v>
      </c>
      <c r="N943" s="173">
        <f t="shared" si="170"/>
        <v>497.28</v>
      </c>
      <c r="O943" s="175">
        <f t="shared" si="165"/>
        <v>0</v>
      </c>
      <c r="P943" s="167">
        <f t="shared" si="166"/>
        <v>0</v>
      </c>
    </row>
    <row r="944" spans="1:17" x14ac:dyDescent="0.3">
      <c r="A944" s="7" t="s">
        <v>1030</v>
      </c>
      <c r="B944" s="8" t="s">
        <v>158</v>
      </c>
      <c r="C944" s="5" t="s">
        <v>159</v>
      </c>
      <c r="D944" s="6">
        <v>1</v>
      </c>
      <c r="E944" s="168">
        <v>0</v>
      </c>
      <c r="F944" s="290"/>
      <c r="G944" s="168">
        <f t="shared" si="171"/>
        <v>0</v>
      </c>
      <c r="H944" s="275">
        <f t="shared" si="172"/>
        <v>1</v>
      </c>
      <c r="I944" s="6">
        <v>1040.45</v>
      </c>
      <c r="J944" s="6">
        <f t="shared" si="173"/>
        <v>1040.45</v>
      </c>
      <c r="K944" s="173">
        <f t="shared" si="167"/>
        <v>0</v>
      </c>
      <c r="L944" s="174">
        <f t="shared" si="168"/>
        <v>0</v>
      </c>
      <c r="M944" s="173">
        <f t="shared" si="169"/>
        <v>0</v>
      </c>
      <c r="N944" s="173">
        <f t="shared" si="170"/>
        <v>1040.45</v>
      </c>
      <c r="O944" s="175">
        <f t="shared" si="165"/>
        <v>0</v>
      </c>
      <c r="P944" s="167">
        <f t="shared" si="166"/>
        <v>0</v>
      </c>
    </row>
    <row r="945" spans="1:16" ht="13.8" thickBot="1" x14ac:dyDescent="0.35">
      <c r="A945" s="177"/>
      <c r="B945" s="9" t="s">
        <v>1031</v>
      </c>
      <c r="C945" s="10"/>
      <c r="D945" s="178"/>
      <c r="E945" s="179"/>
      <c r="F945" s="294"/>
      <c r="G945" s="179"/>
      <c r="H945" s="276"/>
      <c r="I945" s="178"/>
      <c r="J945" s="180">
        <v>568231.04</v>
      </c>
      <c r="K945" s="182">
        <f>+K939+K934+K927+K913+K909+K902+K897+K890+K875+K871+K866+K862+K855+K840+K837+K832+K828+K822+K807+K803+K791+K795+K784+K770+K767+K762+K758+K751+K737+K733+K728+K724+K717+K701+K697+K692+K688+K681+K667+K663+K653+K645+K649+K638+K623+K620+K610+K606+K602+K595+K580+K576++K566+K562+K558+K551++K536+K533++K523+K519+K515+K509++K494+K490+K480+K476+K472+K465++K450+K445++K437+K432+K425+K410++K407+K397+K393+K389+K382+K367+K362+K357+K353+K346+K331+K326+K321+K317+K310+K295+K291++K281+K277+K273+K267+K252+K248+K243+K239++K233+K218+K215+K205+K201+K197+K190+K175+K172+K162+K158+K154+K147+K132+K129+K123+K120+K114+K99+K96+K88+K83+K76+K61+K58+K51+K46+K40+K25+K21+K15+K10+K7-0.24</f>
        <v>52339.400000000009</v>
      </c>
      <c r="L945" s="181">
        <f>+L939+L934+L927+L913+L909+L902+L897+L890+L875+L871+L866+L862+L855+L840+L837+L832+L828+L822+L807+L803+L791+L795+L784+L770+L767+L762+L758+L751+L737+L733+L728+L724+L717+L701+L697+L692+L688+L681+L667+L663+L653+L645+L649+L638+L623+L620+L610+L606+L602+L595+L580+L576++L566+L562+L558+L551++L536+L533++L523+L519+L515+L509++L494+L490+L480+L476+L472+L465++L450+L445++L437+L432+L425+L410++L407+L397+L393+L389+L382+L367+L362+L357+L353+L346+L331+L326+L321+L317+L310+L295+L291++L281+L277+L273+L267+L252+L248+L243+L239++L233+L218+L215+L205+L201+L197+L190+L175+L172+L162+L158+L154+L147+L132+L129+L123+L120+L114+L99+L96+L88+L83+L76+L61+L58+L51+L46+L40+L25+L21+L15+L10+L7</f>
        <v>75731.520000000019</v>
      </c>
      <c r="M945" s="182">
        <f>+M939+M934+M927+M913+M909+M902+M897+M890+M875+M871+M866+M862+M855+M840+M837+M832+M828+M822+M807+M803+M791+M795+M784+M770+M767+M762+M758+M751+M737+M733+M728+M724+M717+M701+M697+M692+M688+M681+M667+M663+M653+M645+M649+M638+M623+M620+M610+M606+M602+M595+M580+M576++M566+M562+M558+M551++M536+M533++M523+M519+M515+M509++M494+M490+M480+M476+M472+M465++M450+M445++M437+M432+M425+M410++M407+M397+M393+M389+M382+M367+M362+M357+M353+M346+M331+M326+M321+M317+M310+M295+M291++M281+M277+M273+M267+M252+M248+M243+M239++M233+M218+M215+M205+M201+M197+M190+M175+M172+M162+M158+M154+M147+M132+M129+M123+M120+M114+M99+M96+M88+M83+M76+M61+M58+M51+M46+M40+M25+M21+M15+M10+M7-0.25</f>
        <v>128071.02000000002</v>
      </c>
      <c r="N945" s="182">
        <f>+N939+N934+N927+N913+N909+N902+N897+N890+N875+N871+N866+N862+N855+N840+N837+N832+N828+N822+N807+N803+N791+N795+N784+N770+N767+N762+N758+N751+N737+N733+N728+N724+N717+N701+N697+N692+N688+N681+N667+N663+N653+N645+N649+N638+N623+N620+N610+N606+N602+N595+N580+N576++N566+N562+N558+N551++N536+N533++N523+N519+N515+N509++N494+N490+N480+N476+N472+N465++N450+N445++N437+N432+N425+N410++N407+N397+N393+N389+N382+N367+N362+N357+N353+N346+N331+N326+N321+N317+N310+N295+N291++N281+N277+N273+N267+N252+N248+N243+N239++N233+N218+N215+N205+N201+N197+N190+N175+N172+N162+N158+N154+N147+N132+N129+N123+N120+N114+N99+N96+N88+N83+N76+N61+N58+N51+N46+N40+N25+N21+N15+N10+N7</f>
        <v>440162.80000000005</v>
      </c>
      <c r="O945" s="183">
        <f t="shared" si="165"/>
        <v>0.22538057759041108</v>
      </c>
      <c r="P945" s="167">
        <f t="shared" si="166"/>
        <v>-128068.23999999999</v>
      </c>
    </row>
    <row r="946" spans="1:16" x14ac:dyDescent="0.3">
      <c r="A946" s="72"/>
      <c r="B946" s="73"/>
      <c r="C946" s="73"/>
      <c r="D946" s="73"/>
      <c r="E946" s="73"/>
      <c r="F946" s="74"/>
      <c r="G946" s="75" t="s">
        <v>1099</v>
      </c>
      <c r="H946" s="277"/>
      <c r="I946" s="184"/>
      <c r="J946" s="76"/>
      <c r="K946" s="265"/>
      <c r="L946" s="185" t="s">
        <v>1100</v>
      </c>
      <c r="M946" s="76"/>
      <c r="N946" s="62"/>
      <c r="O946" s="77"/>
    </row>
    <row r="947" spans="1:16" x14ac:dyDescent="0.3">
      <c r="A947" s="64"/>
      <c r="B947" s="58"/>
      <c r="C947" s="58"/>
      <c r="D947" s="58"/>
      <c r="E947" s="58"/>
      <c r="F947" s="65"/>
      <c r="G947" s="80" t="s">
        <v>1101</v>
      </c>
      <c r="H947" s="278"/>
      <c r="I947" s="186"/>
      <c r="J947" s="78"/>
      <c r="K947" s="266"/>
      <c r="L947" s="187" t="s">
        <v>1102</v>
      </c>
      <c r="M947" s="78"/>
      <c r="N947" s="79"/>
      <c r="O947" s="82"/>
    </row>
    <row r="948" spans="1:16" x14ac:dyDescent="0.3">
      <c r="A948" s="64"/>
      <c r="B948" s="58" t="s">
        <v>1103</v>
      </c>
      <c r="C948" s="58"/>
      <c r="D948" s="58"/>
      <c r="E948" s="58"/>
      <c r="F948" s="65"/>
      <c r="G948" s="80" t="s">
        <v>1102</v>
      </c>
      <c r="H948" s="279"/>
      <c r="I948" s="188"/>
      <c r="J948" s="83"/>
      <c r="K948" s="266"/>
      <c r="L948" s="189"/>
      <c r="M948" s="81"/>
      <c r="N948" s="81"/>
      <c r="O948" s="65"/>
    </row>
    <row r="949" spans="1:16" x14ac:dyDescent="0.3">
      <c r="A949" s="64"/>
      <c r="B949" s="58"/>
      <c r="C949" s="58"/>
      <c r="D949" s="58"/>
      <c r="E949" s="58"/>
      <c r="F949" s="65"/>
      <c r="G949" s="64"/>
      <c r="H949" s="278"/>
      <c r="I949" s="190"/>
      <c r="J949" s="58"/>
      <c r="K949" s="266"/>
      <c r="L949" s="189"/>
      <c r="M949" s="81"/>
      <c r="N949" s="81"/>
      <c r="O949" s="65"/>
    </row>
    <row r="950" spans="1:16" x14ac:dyDescent="0.3">
      <c r="A950" s="64"/>
      <c r="B950" s="358" t="s">
        <v>1104</v>
      </c>
      <c r="C950" s="358"/>
      <c r="D950" s="358"/>
      <c r="E950" s="358"/>
      <c r="F950" s="359"/>
      <c r="G950" s="64"/>
      <c r="H950" s="278"/>
      <c r="I950" s="190"/>
      <c r="J950" s="58"/>
      <c r="K950" s="266"/>
      <c r="L950" s="189"/>
      <c r="M950" s="81"/>
      <c r="N950" s="81"/>
      <c r="O950" s="65"/>
    </row>
    <row r="951" spans="1:16" x14ac:dyDescent="0.3">
      <c r="A951" s="64"/>
      <c r="B951" s="348" t="s">
        <v>1112</v>
      </c>
      <c r="C951" s="348"/>
      <c r="D951" s="348"/>
      <c r="E951" s="348"/>
      <c r="F951" s="349"/>
      <c r="G951" s="64"/>
      <c r="H951" s="278"/>
      <c r="I951" s="190"/>
      <c r="J951" s="58"/>
      <c r="K951" s="266"/>
      <c r="L951" s="191"/>
      <c r="M951" s="84"/>
      <c r="N951" s="84"/>
      <c r="O951" s="65"/>
    </row>
    <row r="952" spans="1:16" ht="13.8" thickBot="1" x14ac:dyDescent="0.35">
      <c r="A952" s="85"/>
      <c r="B952" s="350" t="s">
        <v>1106</v>
      </c>
      <c r="C952" s="350"/>
      <c r="D952" s="350"/>
      <c r="E952" s="350"/>
      <c r="F952" s="351"/>
      <c r="G952" s="85"/>
      <c r="H952" s="280"/>
      <c r="I952" s="192"/>
      <c r="J952" s="86"/>
      <c r="K952" s="267"/>
      <c r="L952" s="193"/>
      <c r="M952" s="86"/>
      <c r="N952" s="86"/>
      <c r="O952" s="87"/>
    </row>
    <row r="954" spans="1:16" x14ac:dyDescent="0.3">
      <c r="J954" s="199">
        <v>568231.04</v>
      </c>
      <c r="K954" s="268">
        <v>0</v>
      </c>
      <c r="L954" s="197">
        <v>52339.4</v>
      </c>
      <c r="M954" s="268">
        <v>52339.4</v>
      </c>
      <c r="N954" s="196">
        <v>515891.64000000025</v>
      </c>
    </row>
    <row r="956" spans="1:16" x14ac:dyDescent="0.3">
      <c r="N956" s="196">
        <f>+M945/J945</f>
        <v>0.22538546996658262</v>
      </c>
    </row>
    <row r="957" spans="1:16" x14ac:dyDescent="0.3">
      <c r="L957" s="197">
        <f>+L945/J945</f>
        <v>0.13327592945292113</v>
      </c>
    </row>
  </sheetData>
  <mergeCells count="14">
    <mergeCell ref="B951:F951"/>
    <mergeCell ref="B952:F952"/>
    <mergeCell ref="A4:A5"/>
    <mergeCell ref="B4:B5"/>
    <mergeCell ref="C4:C5"/>
    <mergeCell ref="D4:D5"/>
    <mergeCell ref="B950:F950"/>
    <mergeCell ref="E1:K1"/>
    <mergeCell ref="E2:K2"/>
    <mergeCell ref="E3:K3"/>
    <mergeCell ref="E4:H4"/>
    <mergeCell ref="O4:O5"/>
    <mergeCell ref="I4:I5"/>
    <mergeCell ref="J4:J5"/>
  </mergeCells>
  <printOptions horizontalCentered="1"/>
  <pageMargins left="0.65811023622047249" right="0.11811023622047245" top="0.19685039370078741" bottom="0.19685039370078741" header="0" footer="0"/>
  <pageSetup paperSize="9" scale="54" orientation="landscape" horizont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62"/>
  <sheetViews>
    <sheetView showGridLines="0" tabSelected="1" view="pageBreakPreview" topLeftCell="A4" zoomScale="70" zoomScaleNormal="70" zoomScaleSheetLayoutView="70" workbookViewId="0">
      <pane ySplit="2" topLeftCell="A875" activePane="bottomLeft" state="frozen"/>
      <selection activeCell="A4" sqref="A4"/>
      <selection pane="bottomLeft" activeCell="F924" sqref="F924"/>
    </sheetView>
  </sheetViews>
  <sheetFormatPr defaultColWidth="9.109375" defaultRowHeight="13.2" x14ac:dyDescent="0.3"/>
  <cols>
    <col min="1" max="1" width="11.88671875" style="194" customWidth="1"/>
    <col min="2" max="2" width="75.44140625" style="1" customWidth="1"/>
    <col min="3" max="3" width="6.6640625" style="2" customWidth="1"/>
    <col min="4" max="4" width="10.6640625" style="593" customWidth="1"/>
    <col min="5" max="5" width="9.33203125" style="615" customWidth="1"/>
    <col min="6" max="6" width="9.6640625" style="627" customWidth="1"/>
    <col min="7" max="7" width="13.6640625" style="615" customWidth="1"/>
    <col min="8" max="8" width="11.5546875" style="616" customWidth="1"/>
    <col min="9" max="9" width="16.6640625" style="593" customWidth="1"/>
    <col min="10" max="10" width="18.88671875" style="577" customWidth="1"/>
    <col min="11" max="11" width="15.6640625" style="574" customWidth="1"/>
    <col min="12" max="12" width="20.109375" style="575" customWidth="1"/>
    <col min="13" max="13" width="15.88671875" style="574" customWidth="1"/>
    <col min="14" max="14" width="16.44140625" style="576" customWidth="1"/>
    <col min="15" max="15" width="10.109375" style="200" customWidth="1"/>
    <col min="16" max="16" width="14.33203125" style="526" customWidth="1"/>
    <col min="17" max="17" width="13.5546875" style="526" bestFit="1" customWidth="1"/>
    <col min="18" max="18" width="82.77734375" style="526" customWidth="1"/>
    <col min="19" max="24" width="9.109375" style="526"/>
    <col min="25" max="16384" width="9.109375" style="150"/>
  </cols>
  <sheetData>
    <row r="1" spans="1:16" ht="15" customHeight="1" x14ac:dyDescent="0.3">
      <c r="A1" s="15" t="s">
        <v>0</v>
      </c>
      <c r="B1" s="145"/>
      <c r="C1" s="145"/>
      <c r="D1" s="578"/>
      <c r="E1" s="338" t="s">
        <v>1041</v>
      </c>
      <c r="F1" s="339"/>
      <c r="G1" s="339"/>
      <c r="H1" s="339"/>
      <c r="I1" s="339"/>
      <c r="J1" s="339"/>
      <c r="K1" s="339"/>
      <c r="L1" s="531" t="s">
        <v>1111</v>
      </c>
      <c r="M1" s="532"/>
      <c r="N1" s="533"/>
      <c r="O1" s="149"/>
    </row>
    <row r="2" spans="1:16" x14ac:dyDescent="0.3">
      <c r="A2" s="13" t="s">
        <v>1</v>
      </c>
      <c r="D2" s="579"/>
      <c r="E2" s="340" t="s">
        <v>1202</v>
      </c>
      <c r="F2" s="341"/>
      <c r="G2" s="341"/>
      <c r="H2" s="341"/>
      <c r="I2" s="341"/>
      <c r="J2" s="341"/>
      <c r="K2" s="341"/>
      <c r="L2" s="534"/>
      <c r="M2" s="535"/>
      <c r="N2" s="536"/>
      <c r="O2" s="153"/>
    </row>
    <row r="3" spans="1:16" ht="15.75" customHeight="1" thickBot="1" x14ac:dyDescent="0.35">
      <c r="A3" s="14" t="s">
        <v>2</v>
      </c>
      <c r="B3" s="154"/>
      <c r="C3" s="155"/>
      <c r="D3" s="580"/>
      <c r="E3" s="342" t="s">
        <v>1205</v>
      </c>
      <c r="F3" s="343"/>
      <c r="G3" s="343"/>
      <c r="H3" s="343"/>
      <c r="I3" s="343"/>
      <c r="J3" s="343"/>
      <c r="K3" s="343"/>
      <c r="L3" s="537" t="s">
        <v>1206</v>
      </c>
      <c r="M3" s="538"/>
      <c r="N3" s="539"/>
      <c r="O3" s="159"/>
    </row>
    <row r="4" spans="1:16" x14ac:dyDescent="0.3">
      <c r="A4" s="352" t="s">
        <v>3</v>
      </c>
      <c r="B4" s="354" t="s">
        <v>4</v>
      </c>
      <c r="C4" s="356" t="s">
        <v>5</v>
      </c>
      <c r="D4" s="581" t="s">
        <v>6</v>
      </c>
      <c r="E4" s="596" t="s">
        <v>1032</v>
      </c>
      <c r="F4" s="596"/>
      <c r="G4" s="596"/>
      <c r="H4" s="596"/>
      <c r="I4" s="581" t="s">
        <v>7</v>
      </c>
      <c r="J4" s="540" t="s">
        <v>8</v>
      </c>
      <c r="K4" s="541"/>
      <c r="L4" s="542"/>
      <c r="M4" s="541"/>
      <c r="N4" s="543"/>
      <c r="O4" s="345" t="s">
        <v>1037</v>
      </c>
    </row>
    <row r="5" spans="1:16" ht="56.25" customHeight="1" thickBot="1" x14ac:dyDescent="0.35">
      <c r="A5" s="353"/>
      <c r="B5" s="355"/>
      <c r="C5" s="356"/>
      <c r="D5" s="581"/>
      <c r="E5" s="597" t="s">
        <v>1033</v>
      </c>
      <c r="F5" s="617" t="s">
        <v>1034</v>
      </c>
      <c r="G5" s="597" t="s">
        <v>1035</v>
      </c>
      <c r="H5" s="597" t="s">
        <v>1036</v>
      </c>
      <c r="I5" s="581"/>
      <c r="J5" s="540"/>
      <c r="K5" s="544" t="s">
        <v>1038</v>
      </c>
      <c r="L5" s="545" t="s">
        <v>1034</v>
      </c>
      <c r="M5" s="544" t="s">
        <v>1039</v>
      </c>
      <c r="N5" s="544" t="s">
        <v>1036</v>
      </c>
      <c r="O5" s="346"/>
    </row>
    <row r="6" spans="1:16" x14ac:dyDescent="0.3">
      <c r="A6" s="160">
        <v>1</v>
      </c>
      <c r="B6" s="11" t="s">
        <v>9</v>
      </c>
      <c r="C6" s="12"/>
      <c r="D6" s="582"/>
      <c r="E6" s="598"/>
      <c r="F6" s="618"/>
      <c r="G6" s="599"/>
      <c r="H6" s="599"/>
      <c r="I6" s="583"/>
      <c r="J6" s="546">
        <v>62743.98</v>
      </c>
      <c r="K6" s="547">
        <f>+K7+K10+K15</f>
        <v>8602.75</v>
      </c>
      <c r="L6" s="548">
        <f>+L7+L10+L15</f>
        <v>5435.5300000000007</v>
      </c>
      <c r="M6" s="547">
        <f>+M7+M10+M15</f>
        <v>14038.279999999999</v>
      </c>
      <c r="N6" s="547">
        <f>+N7+N10+N15</f>
        <v>48705.700000000004</v>
      </c>
      <c r="O6" s="166">
        <f>1-(N6/J6)</f>
        <v>0.22373907425062922</v>
      </c>
      <c r="P6" s="526">
        <f>+N6-J6</f>
        <v>-14038.279999999999</v>
      </c>
    </row>
    <row r="7" spans="1:16" x14ac:dyDescent="0.3">
      <c r="A7" s="3" t="s">
        <v>10</v>
      </c>
      <c r="B7" s="4" t="s">
        <v>11</v>
      </c>
      <c r="C7" s="5"/>
      <c r="D7" s="584"/>
      <c r="E7" s="600"/>
      <c r="F7" s="619"/>
      <c r="G7" s="601"/>
      <c r="H7" s="601"/>
      <c r="I7" s="585"/>
      <c r="J7" s="549">
        <v>31531</v>
      </c>
      <c r="K7" s="550">
        <f>+SUM(K8:K9)</f>
        <v>1951.7</v>
      </c>
      <c r="L7" s="551">
        <f>+SUM(L8:L9)</f>
        <v>5435.5300000000007</v>
      </c>
      <c r="M7" s="550">
        <f>+SUM(M8:M9)</f>
        <v>7387.23</v>
      </c>
      <c r="N7" s="550">
        <f>+SUM(N8:N9)</f>
        <v>24143.77</v>
      </c>
      <c r="O7" s="172">
        <f t="shared" ref="O7:O70" si="0">1-(N7/J7)</f>
        <v>0.23428467222733185</v>
      </c>
      <c r="P7" s="526">
        <f t="shared" ref="P7:P70" si="1">+N7-J7</f>
        <v>-7387.23</v>
      </c>
    </row>
    <row r="8" spans="1:16" x14ac:dyDescent="0.3">
      <c r="A8" s="7" t="s">
        <v>12</v>
      </c>
      <c r="B8" s="8" t="s">
        <v>13</v>
      </c>
      <c r="C8" s="5" t="s">
        <v>14</v>
      </c>
      <c r="D8" s="584">
        <v>100</v>
      </c>
      <c r="E8" s="600">
        <v>10</v>
      </c>
      <c r="F8" s="620">
        <v>14</v>
      </c>
      <c r="G8" s="601">
        <f>E8+F8</f>
        <v>24</v>
      </c>
      <c r="H8" s="601">
        <f>D8-G8</f>
        <v>76</v>
      </c>
      <c r="I8" s="585">
        <v>135.1</v>
      </c>
      <c r="J8" s="552">
        <f>+I8*D8</f>
        <v>13510</v>
      </c>
      <c r="K8" s="553">
        <f t="shared" ref="K8:K71" si="2">ROUND(E8*I8,2)</f>
        <v>1351</v>
      </c>
      <c r="L8" s="551">
        <f t="shared" ref="L8:L24" si="3">ROUND(F8*I8,2)</f>
        <v>1891.4</v>
      </c>
      <c r="M8" s="553">
        <f t="shared" ref="M8:M24" si="4">ROUND(G8*I8,2)</f>
        <v>3242.4</v>
      </c>
      <c r="N8" s="553">
        <f t="shared" ref="N8:N39" si="5">ROUND(H8*I8,2)</f>
        <v>10267.6</v>
      </c>
      <c r="O8" s="175">
        <f t="shared" si="0"/>
        <v>0.24</v>
      </c>
      <c r="P8" s="526">
        <f t="shared" si="1"/>
        <v>-3242.3999999999996</v>
      </c>
    </row>
    <row r="9" spans="1:16" x14ac:dyDescent="0.3">
      <c r="A9" s="7" t="s">
        <v>15</v>
      </c>
      <c r="B9" s="8" t="s">
        <v>16</v>
      </c>
      <c r="C9" s="5" t="s">
        <v>14</v>
      </c>
      <c r="D9" s="584">
        <v>300</v>
      </c>
      <c r="E9" s="600">
        <v>10</v>
      </c>
      <c r="F9" s="621">
        <v>59</v>
      </c>
      <c r="G9" s="601">
        <f t="shared" ref="G9:G72" si="6">E9+F9</f>
        <v>69</v>
      </c>
      <c r="H9" s="601">
        <f t="shared" ref="H9:H72" si="7">D9-G9</f>
        <v>231</v>
      </c>
      <c r="I9" s="585">
        <v>60.07</v>
      </c>
      <c r="J9" s="552">
        <f t="shared" ref="J9:J72" si="8">+I9*D9</f>
        <v>18021</v>
      </c>
      <c r="K9" s="553">
        <f t="shared" si="2"/>
        <v>600.70000000000005</v>
      </c>
      <c r="L9" s="551">
        <f t="shared" si="3"/>
        <v>3544.13</v>
      </c>
      <c r="M9" s="553">
        <f t="shared" si="4"/>
        <v>4144.83</v>
      </c>
      <c r="N9" s="553">
        <f t="shared" si="5"/>
        <v>13876.17</v>
      </c>
      <c r="O9" s="175">
        <f t="shared" si="0"/>
        <v>0.22999999999999998</v>
      </c>
      <c r="P9" s="526">
        <f t="shared" si="1"/>
        <v>-4144.83</v>
      </c>
    </row>
    <row r="10" spans="1:16" x14ac:dyDescent="0.3">
      <c r="A10" s="3" t="s">
        <v>17</v>
      </c>
      <c r="B10" s="4" t="s">
        <v>18</v>
      </c>
      <c r="C10" s="5"/>
      <c r="D10" s="584"/>
      <c r="E10" s="600"/>
      <c r="F10" s="619"/>
      <c r="G10" s="601"/>
      <c r="H10" s="601"/>
      <c r="I10" s="585"/>
      <c r="J10" s="550">
        <f>+SUM(J11:J14)</f>
        <v>28422.879999999997</v>
      </c>
      <c r="K10" s="550">
        <f>+SUM(K11:K14)</f>
        <v>5256</v>
      </c>
      <c r="L10" s="551">
        <f>+SUM(L11:L14)</f>
        <v>0</v>
      </c>
      <c r="M10" s="550">
        <f>+SUM(M11:M14)</f>
        <v>5256</v>
      </c>
      <c r="N10" s="550">
        <f>+SUM(N11:N14)</f>
        <v>23166.880000000001</v>
      </c>
      <c r="O10" s="172">
        <f t="shared" si="0"/>
        <v>0.18492144356940599</v>
      </c>
      <c r="P10" s="526">
        <f t="shared" si="1"/>
        <v>-5255.9999999999964</v>
      </c>
    </row>
    <row r="11" spans="1:16" x14ac:dyDescent="0.3">
      <c r="A11" s="7" t="s">
        <v>19</v>
      </c>
      <c r="B11" s="8" t="s">
        <v>20</v>
      </c>
      <c r="C11" s="5" t="s">
        <v>21</v>
      </c>
      <c r="D11" s="584">
        <v>6</v>
      </c>
      <c r="E11" s="600">
        <v>0</v>
      </c>
      <c r="F11" s="619"/>
      <c r="G11" s="601">
        <f t="shared" si="6"/>
        <v>0</v>
      </c>
      <c r="H11" s="601">
        <f t="shared" si="7"/>
        <v>6</v>
      </c>
      <c r="I11" s="585">
        <v>791.18</v>
      </c>
      <c r="J11" s="552">
        <f t="shared" si="8"/>
        <v>4747.08</v>
      </c>
      <c r="K11" s="553">
        <f t="shared" si="2"/>
        <v>0</v>
      </c>
      <c r="L11" s="551">
        <f t="shared" si="3"/>
        <v>0</v>
      </c>
      <c r="M11" s="553">
        <f t="shared" si="4"/>
        <v>0</v>
      </c>
      <c r="N11" s="553">
        <f t="shared" si="5"/>
        <v>4747.08</v>
      </c>
      <c r="O11" s="175">
        <f t="shared" si="0"/>
        <v>0</v>
      </c>
      <c r="P11" s="526">
        <f t="shared" si="1"/>
        <v>0</v>
      </c>
    </row>
    <row r="12" spans="1:16" x14ac:dyDescent="0.3">
      <c r="A12" s="7" t="s">
        <v>22</v>
      </c>
      <c r="B12" s="8" t="s">
        <v>23</v>
      </c>
      <c r="C12" s="5" t="s">
        <v>24</v>
      </c>
      <c r="D12" s="584">
        <v>20</v>
      </c>
      <c r="E12" s="600">
        <v>0</v>
      </c>
      <c r="F12" s="619"/>
      <c r="G12" s="601">
        <f t="shared" si="6"/>
        <v>0</v>
      </c>
      <c r="H12" s="601">
        <f t="shared" si="7"/>
        <v>20</v>
      </c>
      <c r="I12" s="585">
        <v>299.58999999999997</v>
      </c>
      <c r="J12" s="552">
        <f t="shared" si="8"/>
        <v>5991.7999999999993</v>
      </c>
      <c r="K12" s="553">
        <f t="shared" si="2"/>
        <v>0</v>
      </c>
      <c r="L12" s="551">
        <f t="shared" si="3"/>
        <v>0</v>
      </c>
      <c r="M12" s="553">
        <f t="shared" si="4"/>
        <v>0</v>
      </c>
      <c r="N12" s="553">
        <f t="shared" si="5"/>
        <v>5991.8</v>
      </c>
      <c r="O12" s="175">
        <f t="shared" si="0"/>
        <v>0</v>
      </c>
      <c r="P12" s="526">
        <f t="shared" si="1"/>
        <v>0</v>
      </c>
    </row>
    <row r="13" spans="1:16" x14ac:dyDescent="0.3">
      <c r="A13" s="7" t="s">
        <v>25</v>
      </c>
      <c r="B13" s="8" t="s">
        <v>26</v>
      </c>
      <c r="C13" s="5" t="s">
        <v>24</v>
      </c>
      <c r="D13" s="584">
        <v>100</v>
      </c>
      <c r="E13" s="600">
        <v>0</v>
      </c>
      <c r="F13" s="619"/>
      <c r="G13" s="601">
        <f t="shared" si="6"/>
        <v>0</v>
      </c>
      <c r="H13" s="601">
        <f t="shared" si="7"/>
        <v>100</v>
      </c>
      <c r="I13" s="585">
        <v>124.28</v>
      </c>
      <c r="J13" s="552">
        <f t="shared" si="8"/>
        <v>12428</v>
      </c>
      <c r="K13" s="553">
        <f t="shared" si="2"/>
        <v>0</v>
      </c>
      <c r="L13" s="551">
        <f t="shared" si="3"/>
        <v>0</v>
      </c>
      <c r="M13" s="553">
        <f t="shared" si="4"/>
        <v>0</v>
      </c>
      <c r="N13" s="553">
        <f t="shared" si="5"/>
        <v>12428</v>
      </c>
      <c r="O13" s="175">
        <f t="shared" si="0"/>
        <v>0</v>
      </c>
      <c r="P13" s="526">
        <f t="shared" si="1"/>
        <v>0</v>
      </c>
    </row>
    <row r="14" spans="1:16" x14ac:dyDescent="0.3">
      <c r="A14" s="7" t="s">
        <v>27</v>
      </c>
      <c r="B14" s="8" t="s">
        <v>28</v>
      </c>
      <c r="C14" s="5" t="s">
        <v>24</v>
      </c>
      <c r="D14" s="584">
        <v>12</v>
      </c>
      <c r="E14" s="600">
        <v>12</v>
      </c>
      <c r="F14" s="619"/>
      <c r="G14" s="601">
        <f t="shared" si="6"/>
        <v>12</v>
      </c>
      <c r="H14" s="601">
        <f t="shared" si="7"/>
        <v>0</v>
      </c>
      <c r="I14" s="585">
        <v>438</v>
      </c>
      <c r="J14" s="552">
        <f t="shared" si="8"/>
        <v>5256</v>
      </c>
      <c r="K14" s="553">
        <f t="shared" si="2"/>
        <v>5256</v>
      </c>
      <c r="L14" s="551">
        <f t="shared" si="3"/>
        <v>0</v>
      </c>
      <c r="M14" s="553">
        <f t="shared" si="4"/>
        <v>5256</v>
      </c>
      <c r="N14" s="553">
        <f t="shared" si="5"/>
        <v>0</v>
      </c>
      <c r="O14" s="175">
        <f t="shared" si="0"/>
        <v>1</v>
      </c>
      <c r="P14" s="526">
        <f t="shared" si="1"/>
        <v>-5256</v>
      </c>
    </row>
    <row r="15" spans="1:16" x14ac:dyDescent="0.3">
      <c r="A15" s="3" t="s">
        <v>29</v>
      </c>
      <c r="B15" s="4" t="s">
        <v>30</v>
      </c>
      <c r="C15" s="5"/>
      <c r="D15" s="584"/>
      <c r="E15" s="600"/>
      <c r="F15" s="619"/>
      <c r="G15" s="601"/>
      <c r="H15" s="601"/>
      <c r="I15" s="585"/>
      <c r="J15" s="550">
        <f>+SUM(J16:J19)</f>
        <v>2790.1</v>
      </c>
      <c r="K15" s="550">
        <f>+SUM(K16:K19)</f>
        <v>1395.05</v>
      </c>
      <c r="L15" s="551">
        <f>+SUM(L16:L19)</f>
        <v>0</v>
      </c>
      <c r="M15" s="550">
        <f>+SUM(M16:M19)</f>
        <v>1395.05</v>
      </c>
      <c r="N15" s="550">
        <f>+SUM(N16:N19)</f>
        <v>1395.05</v>
      </c>
      <c r="O15" s="172">
        <f t="shared" si="0"/>
        <v>0.5</v>
      </c>
      <c r="P15" s="526">
        <f t="shared" si="1"/>
        <v>-1395.05</v>
      </c>
    </row>
    <row r="16" spans="1:16" x14ac:dyDescent="0.3">
      <c r="A16" s="7" t="s">
        <v>31</v>
      </c>
      <c r="B16" s="8" t="s">
        <v>32</v>
      </c>
      <c r="C16" s="5" t="s">
        <v>14</v>
      </c>
      <c r="D16" s="584">
        <v>15</v>
      </c>
      <c r="E16" s="600">
        <v>7.5</v>
      </c>
      <c r="F16" s="619"/>
      <c r="G16" s="601">
        <f t="shared" si="6"/>
        <v>7.5</v>
      </c>
      <c r="H16" s="601">
        <f t="shared" si="7"/>
        <v>7.5</v>
      </c>
      <c r="I16" s="585">
        <v>114.42</v>
      </c>
      <c r="J16" s="552">
        <f t="shared" si="8"/>
        <v>1716.3</v>
      </c>
      <c r="K16" s="553">
        <f t="shared" si="2"/>
        <v>858.15</v>
      </c>
      <c r="L16" s="551">
        <f t="shared" si="3"/>
        <v>0</v>
      </c>
      <c r="M16" s="553">
        <f t="shared" si="4"/>
        <v>858.15</v>
      </c>
      <c r="N16" s="553">
        <f t="shared" si="5"/>
        <v>858.15</v>
      </c>
      <c r="O16" s="175">
        <f t="shared" si="0"/>
        <v>0.5</v>
      </c>
      <c r="P16" s="526">
        <f t="shared" si="1"/>
        <v>-858.15</v>
      </c>
    </row>
    <row r="17" spans="1:16" x14ac:dyDescent="0.3">
      <c r="A17" s="7" t="s">
        <v>33</v>
      </c>
      <c r="B17" s="8" t="s">
        <v>34</v>
      </c>
      <c r="C17" s="5" t="s">
        <v>35</v>
      </c>
      <c r="D17" s="584">
        <v>40</v>
      </c>
      <c r="E17" s="600">
        <v>20</v>
      </c>
      <c r="F17" s="619"/>
      <c r="G17" s="601">
        <f t="shared" si="6"/>
        <v>20</v>
      </c>
      <c r="H17" s="601">
        <f t="shared" si="7"/>
        <v>20</v>
      </c>
      <c r="I17" s="585">
        <v>14.61</v>
      </c>
      <c r="J17" s="552">
        <f t="shared" si="8"/>
        <v>584.4</v>
      </c>
      <c r="K17" s="553">
        <f t="shared" si="2"/>
        <v>292.2</v>
      </c>
      <c r="L17" s="551">
        <f t="shared" si="3"/>
        <v>0</v>
      </c>
      <c r="M17" s="553">
        <f t="shared" si="4"/>
        <v>292.2</v>
      </c>
      <c r="N17" s="553">
        <f t="shared" si="5"/>
        <v>292.2</v>
      </c>
      <c r="O17" s="175">
        <f t="shared" si="0"/>
        <v>0.5</v>
      </c>
      <c r="P17" s="526">
        <f t="shared" si="1"/>
        <v>-292.2</v>
      </c>
    </row>
    <row r="18" spans="1:16" x14ac:dyDescent="0.3">
      <c r="A18" s="7" t="s">
        <v>36</v>
      </c>
      <c r="B18" s="8" t="s">
        <v>37</v>
      </c>
      <c r="C18" s="5" t="s">
        <v>14</v>
      </c>
      <c r="D18" s="584">
        <v>10</v>
      </c>
      <c r="E18" s="600">
        <v>5</v>
      </c>
      <c r="F18" s="619"/>
      <c r="G18" s="601">
        <f t="shared" si="6"/>
        <v>5</v>
      </c>
      <c r="H18" s="601">
        <f t="shared" si="7"/>
        <v>5</v>
      </c>
      <c r="I18" s="585">
        <v>30.16</v>
      </c>
      <c r="J18" s="552">
        <f t="shared" si="8"/>
        <v>301.60000000000002</v>
      </c>
      <c r="K18" s="553">
        <f t="shared" si="2"/>
        <v>150.80000000000001</v>
      </c>
      <c r="L18" s="551">
        <f t="shared" si="3"/>
        <v>0</v>
      </c>
      <c r="M18" s="553">
        <f t="shared" si="4"/>
        <v>150.80000000000001</v>
      </c>
      <c r="N18" s="553">
        <f t="shared" si="5"/>
        <v>150.80000000000001</v>
      </c>
      <c r="O18" s="175">
        <f t="shared" si="0"/>
        <v>0.5</v>
      </c>
      <c r="P18" s="526">
        <f t="shared" si="1"/>
        <v>-150.80000000000001</v>
      </c>
    </row>
    <row r="19" spans="1:16" x14ac:dyDescent="0.3">
      <c r="A19" s="7" t="s">
        <v>38</v>
      </c>
      <c r="B19" s="8" t="s">
        <v>39</v>
      </c>
      <c r="C19" s="5" t="s">
        <v>14</v>
      </c>
      <c r="D19" s="584">
        <v>10</v>
      </c>
      <c r="E19" s="600">
        <v>5</v>
      </c>
      <c r="F19" s="619"/>
      <c r="G19" s="601">
        <f t="shared" si="6"/>
        <v>5</v>
      </c>
      <c r="H19" s="601">
        <f t="shared" si="7"/>
        <v>5</v>
      </c>
      <c r="I19" s="585">
        <v>18.78</v>
      </c>
      <c r="J19" s="552">
        <f t="shared" si="8"/>
        <v>187.8</v>
      </c>
      <c r="K19" s="553">
        <f t="shared" si="2"/>
        <v>93.9</v>
      </c>
      <c r="L19" s="551">
        <f t="shared" si="3"/>
        <v>0</v>
      </c>
      <c r="M19" s="553">
        <f t="shared" si="4"/>
        <v>93.9</v>
      </c>
      <c r="N19" s="553">
        <f t="shared" si="5"/>
        <v>93.9</v>
      </c>
      <c r="O19" s="175">
        <f t="shared" si="0"/>
        <v>0.5</v>
      </c>
      <c r="P19" s="526">
        <f t="shared" si="1"/>
        <v>-93.9</v>
      </c>
    </row>
    <row r="20" spans="1:16" x14ac:dyDescent="0.3">
      <c r="A20" s="3">
        <v>2</v>
      </c>
      <c r="B20" s="4" t="s">
        <v>40</v>
      </c>
      <c r="C20" s="5"/>
      <c r="D20" s="584"/>
      <c r="E20" s="600"/>
      <c r="F20" s="619"/>
      <c r="G20" s="601"/>
      <c r="H20" s="601"/>
      <c r="I20" s="585"/>
      <c r="J20" s="550">
        <f>+J21+J25+J32+J40+J46</f>
        <v>41971.9257</v>
      </c>
      <c r="K20" s="550">
        <f>+K21+K25+K32+K40+K46</f>
        <v>23463.989999999998</v>
      </c>
      <c r="L20" s="551">
        <f>+L21+L25+L32+L40+L46</f>
        <v>13288.630000000001</v>
      </c>
      <c r="M20" s="550">
        <f>+M21+M25+M32+M40+M46</f>
        <v>36752.609999999993</v>
      </c>
      <c r="N20" s="550">
        <f>+N21+N25+N32+N40+N46</f>
        <v>5219.6000000000004</v>
      </c>
      <c r="O20" s="172">
        <f t="shared" si="0"/>
        <v>0.87564068331513323</v>
      </c>
      <c r="P20" s="526">
        <f t="shared" si="1"/>
        <v>-36752.325700000001</v>
      </c>
    </row>
    <row r="21" spans="1:16" x14ac:dyDescent="0.3">
      <c r="A21" s="3" t="s">
        <v>41</v>
      </c>
      <c r="B21" s="4" t="s">
        <v>42</v>
      </c>
      <c r="C21" s="5"/>
      <c r="D21" s="584"/>
      <c r="E21" s="600"/>
      <c r="F21" s="619"/>
      <c r="G21" s="601"/>
      <c r="H21" s="601"/>
      <c r="I21" s="585"/>
      <c r="J21" s="550">
        <f>+SUM(J22:J24)</f>
        <v>855.69560000000001</v>
      </c>
      <c r="K21" s="550">
        <f>+SUM(K22:K24)</f>
        <v>144.13</v>
      </c>
      <c r="L21" s="551">
        <f>+SUM(L22:L24)</f>
        <v>34.5</v>
      </c>
      <c r="M21" s="550">
        <f>+SUM(M22:M24)</f>
        <v>178.63</v>
      </c>
      <c r="N21" s="550">
        <f>+SUM(N22:N24)</f>
        <v>677.07</v>
      </c>
      <c r="O21" s="172">
        <f t="shared" si="0"/>
        <v>0.20874899905994604</v>
      </c>
      <c r="P21" s="526">
        <f t="shared" si="1"/>
        <v>-178.62559999999996</v>
      </c>
    </row>
    <row r="22" spans="1:16" x14ac:dyDescent="0.3">
      <c r="A22" s="7" t="s">
        <v>43</v>
      </c>
      <c r="B22" s="8" t="s">
        <v>44</v>
      </c>
      <c r="C22" s="5" t="s">
        <v>45</v>
      </c>
      <c r="D22" s="584">
        <v>12</v>
      </c>
      <c r="E22" s="600">
        <v>0</v>
      </c>
      <c r="F22" s="619"/>
      <c r="G22" s="601">
        <f t="shared" si="6"/>
        <v>0</v>
      </c>
      <c r="H22" s="601">
        <f t="shared" si="7"/>
        <v>12</v>
      </c>
      <c r="I22" s="585">
        <v>56.31</v>
      </c>
      <c r="J22" s="552">
        <f t="shared" si="8"/>
        <v>675.72</v>
      </c>
      <c r="K22" s="553">
        <f t="shared" si="2"/>
        <v>0</v>
      </c>
      <c r="L22" s="551">
        <f t="shared" si="3"/>
        <v>0</v>
      </c>
      <c r="M22" s="553">
        <f t="shared" si="4"/>
        <v>0</v>
      </c>
      <c r="N22" s="553">
        <f t="shared" si="5"/>
        <v>675.72</v>
      </c>
      <c r="O22" s="175">
        <f t="shared" si="0"/>
        <v>0</v>
      </c>
      <c r="P22" s="526">
        <f t="shared" si="1"/>
        <v>0</v>
      </c>
    </row>
    <row r="23" spans="1:16" x14ac:dyDescent="0.3">
      <c r="A23" s="7" t="s">
        <v>46</v>
      </c>
      <c r="B23" s="8" t="s">
        <v>47</v>
      </c>
      <c r="C23" s="5" t="s">
        <v>24</v>
      </c>
      <c r="D23" s="584">
        <v>12.92</v>
      </c>
      <c r="E23" s="600">
        <v>0</v>
      </c>
      <c r="F23" s="621">
        <v>12.92</v>
      </c>
      <c r="G23" s="601">
        <f t="shared" si="6"/>
        <v>12.92</v>
      </c>
      <c r="H23" s="601">
        <f t="shared" si="7"/>
        <v>0</v>
      </c>
      <c r="I23" s="585">
        <v>2.67</v>
      </c>
      <c r="J23" s="552">
        <f t="shared" si="8"/>
        <v>34.496400000000001</v>
      </c>
      <c r="K23" s="553">
        <f t="shared" si="2"/>
        <v>0</v>
      </c>
      <c r="L23" s="551">
        <f t="shared" si="3"/>
        <v>34.5</v>
      </c>
      <c r="M23" s="553">
        <f t="shared" si="4"/>
        <v>34.5</v>
      </c>
      <c r="N23" s="553">
        <f t="shared" si="5"/>
        <v>0</v>
      </c>
      <c r="O23" s="175">
        <f t="shared" si="0"/>
        <v>1</v>
      </c>
      <c r="P23" s="526">
        <f t="shared" si="1"/>
        <v>-34.496400000000001</v>
      </c>
    </row>
    <row r="24" spans="1:16" ht="26.4" x14ac:dyDescent="0.3">
      <c r="A24" s="7" t="s">
        <v>48</v>
      </c>
      <c r="B24" s="8" t="s">
        <v>49</v>
      </c>
      <c r="C24" s="5" t="s">
        <v>24</v>
      </c>
      <c r="D24" s="584">
        <v>12.92</v>
      </c>
      <c r="E24" s="600">
        <v>12.8</v>
      </c>
      <c r="F24" s="619"/>
      <c r="G24" s="601">
        <f t="shared" si="6"/>
        <v>12.8</v>
      </c>
      <c r="H24" s="601">
        <f t="shared" si="7"/>
        <v>0.11999999999999922</v>
      </c>
      <c r="I24" s="585">
        <v>11.26</v>
      </c>
      <c r="J24" s="552">
        <f t="shared" si="8"/>
        <v>145.47919999999999</v>
      </c>
      <c r="K24" s="553">
        <f t="shared" si="2"/>
        <v>144.13</v>
      </c>
      <c r="L24" s="551">
        <f t="shared" si="3"/>
        <v>0</v>
      </c>
      <c r="M24" s="553">
        <f t="shared" si="4"/>
        <v>144.13</v>
      </c>
      <c r="N24" s="553">
        <f t="shared" si="5"/>
        <v>1.35</v>
      </c>
      <c r="O24" s="175">
        <f t="shared" si="0"/>
        <v>0.99072032290526757</v>
      </c>
      <c r="P24" s="526">
        <f t="shared" si="1"/>
        <v>-144.1292</v>
      </c>
    </row>
    <row r="25" spans="1:16" x14ac:dyDescent="0.3">
      <c r="A25" s="3" t="s">
        <v>50</v>
      </c>
      <c r="B25" s="4" t="s">
        <v>51</v>
      </c>
      <c r="C25" s="5"/>
      <c r="D25" s="584"/>
      <c r="E25" s="600"/>
      <c r="F25" s="619"/>
      <c r="G25" s="601"/>
      <c r="H25" s="601"/>
      <c r="I25" s="585"/>
      <c r="J25" s="550">
        <f>+SUM(J26:J39)</f>
        <v>25524.936999999998</v>
      </c>
      <c r="K25" s="550">
        <f>+SUM(K26:K39)</f>
        <v>14489.79</v>
      </c>
      <c r="L25" s="551">
        <f>+SUM(L26:L39)+0.01</f>
        <v>7399.5600000000013</v>
      </c>
      <c r="M25" s="550">
        <f>+SUM(M26:M39)+0.01</f>
        <v>21889.339999999997</v>
      </c>
      <c r="N25" s="550">
        <f>+SUM(N26:N39)+0.01</f>
        <v>3635.87</v>
      </c>
      <c r="O25" s="172">
        <f t="shared" si="0"/>
        <v>0.85755616164694159</v>
      </c>
      <c r="P25" s="526">
        <f t="shared" si="1"/>
        <v>-21889.066999999999</v>
      </c>
    </row>
    <row r="26" spans="1:16" x14ac:dyDescent="0.3">
      <c r="A26" s="7" t="s">
        <v>52</v>
      </c>
      <c r="B26" s="8" t="s">
        <v>53</v>
      </c>
      <c r="C26" s="5" t="s">
        <v>54</v>
      </c>
      <c r="D26" s="584">
        <v>15.39</v>
      </c>
      <c r="E26" s="600">
        <v>1.4342143999999999</v>
      </c>
      <c r="F26" s="621">
        <v>13.96</v>
      </c>
      <c r="G26" s="601">
        <f t="shared" si="6"/>
        <v>15.394214400000001</v>
      </c>
      <c r="H26" s="601">
        <f t="shared" si="7"/>
        <v>-4.2144000000003956E-3</v>
      </c>
      <c r="I26" s="585">
        <v>56.31</v>
      </c>
      <c r="J26" s="552">
        <f t="shared" si="8"/>
        <v>866.61090000000002</v>
      </c>
      <c r="K26" s="553">
        <f t="shared" si="2"/>
        <v>80.760000000000005</v>
      </c>
      <c r="L26" s="551">
        <f t="shared" ref="L26:L31" si="9">ROUND(F26*I26,2)</f>
        <v>786.09</v>
      </c>
      <c r="M26" s="553">
        <f t="shared" ref="M26:M31" si="10">ROUND(G26*I26,2)</f>
        <v>866.85</v>
      </c>
      <c r="N26" s="553">
        <f t="shared" ref="N26:N31" si="11">ROUND(H26*I26,2)</f>
        <v>-0.24</v>
      </c>
      <c r="O26" s="175">
        <f t="shared" si="0"/>
        <v>1.0002769408970047</v>
      </c>
      <c r="P26" s="526">
        <f t="shared" si="1"/>
        <v>-866.85090000000002</v>
      </c>
    </row>
    <row r="27" spans="1:16" x14ac:dyDescent="0.3">
      <c r="A27" s="7" t="s">
        <v>55</v>
      </c>
      <c r="B27" s="8" t="s">
        <v>56</v>
      </c>
      <c r="C27" s="5" t="s">
        <v>54</v>
      </c>
      <c r="D27" s="584">
        <v>20</v>
      </c>
      <c r="E27" s="600">
        <v>1.8644787199999999</v>
      </c>
      <c r="F27" s="621">
        <v>18.14</v>
      </c>
      <c r="G27" s="601">
        <f t="shared" si="6"/>
        <v>20.004478720000002</v>
      </c>
      <c r="H27" s="601">
        <f t="shared" si="7"/>
        <v>-4.4787200000016014E-3</v>
      </c>
      <c r="I27" s="585">
        <v>11.25</v>
      </c>
      <c r="J27" s="552">
        <f t="shared" si="8"/>
        <v>225</v>
      </c>
      <c r="K27" s="553">
        <f t="shared" si="2"/>
        <v>20.98</v>
      </c>
      <c r="L27" s="551">
        <f t="shared" si="9"/>
        <v>204.08</v>
      </c>
      <c r="M27" s="553">
        <f t="shared" si="10"/>
        <v>225.05</v>
      </c>
      <c r="N27" s="553">
        <f t="shared" si="11"/>
        <v>-0.05</v>
      </c>
      <c r="O27" s="175">
        <f t="shared" si="0"/>
        <v>1.0002222222222221</v>
      </c>
      <c r="P27" s="526">
        <f t="shared" si="1"/>
        <v>-225.05</v>
      </c>
    </row>
    <row r="28" spans="1:16" ht="26.4" x14ac:dyDescent="0.3">
      <c r="A28" s="7" t="s">
        <v>57</v>
      </c>
      <c r="B28" s="8" t="s">
        <v>58</v>
      </c>
      <c r="C28" s="5" t="s">
        <v>59</v>
      </c>
      <c r="D28" s="584">
        <v>450.01</v>
      </c>
      <c r="E28" s="600">
        <v>41.890771199999996</v>
      </c>
      <c r="F28" s="621">
        <v>408.11922879999997</v>
      </c>
      <c r="G28" s="601">
        <f t="shared" si="6"/>
        <v>450.01</v>
      </c>
      <c r="H28" s="601">
        <f t="shared" si="7"/>
        <v>0</v>
      </c>
      <c r="I28" s="585">
        <v>1.68</v>
      </c>
      <c r="J28" s="552">
        <f t="shared" si="8"/>
        <v>756.01679999999999</v>
      </c>
      <c r="K28" s="553">
        <f t="shared" si="2"/>
        <v>70.38</v>
      </c>
      <c r="L28" s="551">
        <f t="shared" si="9"/>
        <v>685.64</v>
      </c>
      <c r="M28" s="553">
        <f t="shared" si="10"/>
        <v>756.02</v>
      </c>
      <c r="N28" s="553">
        <f t="shared" si="11"/>
        <v>0</v>
      </c>
      <c r="O28" s="175">
        <f t="shared" si="0"/>
        <v>1</v>
      </c>
      <c r="P28" s="526">
        <f t="shared" si="1"/>
        <v>-756.01679999999999</v>
      </c>
    </row>
    <row r="29" spans="1:16" x14ac:dyDescent="0.3">
      <c r="A29" s="7" t="s">
        <v>60</v>
      </c>
      <c r="B29" s="8" t="s">
        <v>61</v>
      </c>
      <c r="C29" s="5" t="s">
        <v>24</v>
      </c>
      <c r="D29" s="584">
        <v>2.42</v>
      </c>
      <c r="E29" s="600">
        <v>2.4163999999999999</v>
      </c>
      <c r="F29" s="619"/>
      <c r="G29" s="601">
        <f t="shared" si="6"/>
        <v>2.4163999999999999</v>
      </c>
      <c r="H29" s="601">
        <f t="shared" si="7"/>
        <v>3.6000000000000476E-3</v>
      </c>
      <c r="I29" s="585">
        <v>28.14</v>
      </c>
      <c r="J29" s="552">
        <f t="shared" si="8"/>
        <v>68.098799999999997</v>
      </c>
      <c r="K29" s="553">
        <f t="shared" si="2"/>
        <v>68</v>
      </c>
      <c r="L29" s="551">
        <f t="shared" si="9"/>
        <v>0</v>
      </c>
      <c r="M29" s="553">
        <f t="shared" si="10"/>
        <v>68</v>
      </c>
      <c r="N29" s="553">
        <f t="shared" si="11"/>
        <v>0.1</v>
      </c>
      <c r="O29" s="175">
        <f t="shared" si="0"/>
        <v>0.99853154534294286</v>
      </c>
      <c r="P29" s="526">
        <f t="shared" si="1"/>
        <v>-67.998800000000003</v>
      </c>
    </row>
    <row r="30" spans="1:16" ht="26.4" x14ac:dyDescent="0.3">
      <c r="A30" s="7" t="s">
        <v>62</v>
      </c>
      <c r="B30" s="8" t="s">
        <v>63</v>
      </c>
      <c r="C30" s="5" t="s">
        <v>24</v>
      </c>
      <c r="D30" s="584">
        <v>2.42</v>
      </c>
      <c r="E30" s="600">
        <v>2.4163999999999999</v>
      </c>
      <c r="F30" s="619"/>
      <c r="G30" s="601">
        <f t="shared" si="6"/>
        <v>2.4163999999999999</v>
      </c>
      <c r="H30" s="601">
        <f t="shared" si="7"/>
        <v>3.6000000000000476E-3</v>
      </c>
      <c r="I30" s="585">
        <v>35.090000000000003</v>
      </c>
      <c r="J30" s="552">
        <f t="shared" si="8"/>
        <v>84.9178</v>
      </c>
      <c r="K30" s="553">
        <f t="shared" si="2"/>
        <v>84.79</v>
      </c>
      <c r="L30" s="551">
        <f t="shared" si="9"/>
        <v>0</v>
      </c>
      <c r="M30" s="553">
        <f t="shared" si="10"/>
        <v>84.79</v>
      </c>
      <c r="N30" s="553">
        <f t="shared" si="11"/>
        <v>0.13</v>
      </c>
      <c r="O30" s="175">
        <f t="shared" si="0"/>
        <v>0.99846910777245756</v>
      </c>
      <c r="P30" s="526">
        <f t="shared" si="1"/>
        <v>-84.787800000000004</v>
      </c>
    </row>
    <row r="31" spans="1:16" ht="40.950000000000003" customHeight="1" x14ac:dyDescent="0.3">
      <c r="A31" s="7" t="s">
        <v>64</v>
      </c>
      <c r="B31" s="8" t="s">
        <v>65</v>
      </c>
      <c r="C31" s="5" t="s">
        <v>24</v>
      </c>
      <c r="D31" s="584">
        <v>6.12</v>
      </c>
      <c r="E31" s="600">
        <v>0</v>
      </c>
      <c r="F31" s="619"/>
      <c r="G31" s="601">
        <f t="shared" si="6"/>
        <v>0</v>
      </c>
      <c r="H31" s="601">
        <f t="shared" si="7"/>
        <v>6.12</v>
      </c>
      <c r="I31" s="585">
        <v>116.19</v>
      </c>
      <c r="J31" s="552">
        <f t="shared" si="8"/>
        <v>711.08280000000002</v>
      </c>
      <c r="K31" s="553">
        <f t="shared" si="2"/>
        <v>0</v>
      </c>
      <c r="L31" s="551">
        <f t="shared" si="9"/>
        <v>0</v>
      </c>
      <c r="M31" s="553">
        <f t="shared" si="10"/>
        <v>0</v>
      </c>
      <c r="N31" s="553">
        <f t="shared" si="11"/>
        <v>711.08</v>
      </c>
      <c r="O31" s="175">
        <f t="shared" si="0"/>
        <v>3.9376567679827446E-6</v>
      </c>
      <c r="P31" s="526">
        <f t="shared" si="1"/>
        <v>-2.7999999999792635E-3</v>
      </c>
    </row>
    <row r="32" spans="1:16" x14ac:dyDescent="0.3">
      <c r="A32" s="7" t="s">
        <v>66</v>
      </c>
      <c r="B32" s="8" t="s">
        <v>67</v>
      </c>
      <c r="C32" s="5" t="s">
        <v>24</v>
      </c>
      <c r="D32" s="584">
        <v>46.38</v>
      </c>
      <c r="E32" s="600">
        <v>32.358800000000002</v>
      </c>
      <c r="F32" s="621">
        <f>+MEM_CAL_MED_02!K83</f>
        <v>11.179999999999998</v>
      </c>
      <c r="G32" s="601">
        <f t="shared" si="6"/>
        <v>43.538800000000002</v>
      </c>
      <c r="H32" s="601">
        <f t="shared" si="7"/>
        <v>2.8412000000000006</v>
      </c>
      <c r="I32" s="585">
        <v>272.88</v>
      </c>
      <c r="J32" s="552">
        <f t="shared" si="8"/>
        <v>12656.1744</v>
      </c>
      <c r="K32" s="553">
        <f t="shared" si="2"/>
        <v>8830.07</v>
      </c>
      <c r="L32" s="551">
        <f>ROUND(F32*I32,2)</f>
        <v>3050.8</v>
      </c>
      <c r="M32" s="553">
        <f>ROUND(G32*I32,2)</f>
        <v>11880.87</v>
      </c>
      <c r="N32" s="553">
        <f t="shared" si="5"/>
        <v>775.31</v>
      </c>
      <c r="O32" s="175">
        <f t="shared" si="0"/>
        <v>0.93874057234862374</v>
      </c>
      <c r="P32" s="526">
        <f t="shared" si="1"/>
        <v>-11880.8644</v>
      </c>
    </row>
    <row r="33" spans="1:18" ht="26.4" x14ac:dyDescent="0.3">
      <c r="A33" s="7" t="s">
        <v>68</v>
      </c>
      <c r="B33" s="8" t="s">
        <v>69</v>
      </c>
      <c r="C33" s="5" t="s">
        <v>70</v>
      </c>
      <c r="D33" s="584">
        <v>189.2</v>
      </c>
      <c r="E33" s="600">
        <v>156.95182545454546</v>
      </c>
      <c r="F33" s="621">
        <v>17.32</v>
      </c>
      <c r="G33" s="601">
        <f t="shared" si="6"/>
        <v>174.27182545454545</v>
      </c>
      <c r="H33" s="601">
        <f t="shared" si="7"/>
        <v>14.928174545454539</v>
      </c>
      <c r="I33" s="585">
        <v>17.16</v>
      </c>
      <c r="J33" s="552">
        <f t="shared" si="8"/>
        <v>3246.672</v>
      </c>
      <c r="K33" s="553">
        <f t="shared" si="2"/>
        <v>2693.29</v>
      </c>
      <c r="L33" s="551">
        <f t="shared" ref="L33:L39" si="12">ROUND(F33*I33,2)</f>
        <v>297.20999999999998</v>
      </c>
      <c r="M33" s="553">
        <f t="shared" ref="M33:M39" si="13">ROUND(G33*I33,2)</f>
        <v>2990.5</v>
      </c>
      <c r="N33" s="553">
        <f t="shared" si="5"/>
        <v>256.17</v>
      </c>
      <c r="O33" s="175">
        <f t="shared" si="0"/>
        <v>0.92109766554798267</v>
      </c>
      <c r="P33" s="526">
        <f t="shared" si="1"/>
        <v>-2990.502</v>
      </c>
    </row>
    <row r="34" spans="1:18" ht="26.4" x14ac:dyDescent="0.3">
      <c r="A34" s="7" t="s">
        <v>71</v>
      </c>
      <c r="B34" s="8" t="s">
        <v>72</v>
      </c>
      <c r="C34" s="5" t="s">
        <v>70</v>
      </c>
      <c r="D34" s="584">
        <v>79.400000000000006</v>
      </c>
      <c r="E34" s="600">
        <v>47.320879999999995</v>
      </c>
      <c r="F34" s="621">
        <v>29.61</v>
      </c>
      <c r="G34" s="601">
        <f t="shared" si="6"/>
        <v>76.930880000000002</v>
      </c>
      <c r="H34" s="601">
        <f t="shared" si="7"/>
        <v>2.4691200000000038</v>
      </c>
      <c r="I34" s="585">
        <v>16.2</v>
      </c>
      <c r="J34" s="552">
        <f t="shared" si="8"/>
        <v>1286.28</v>
      </c>
      <c r="K34" s="553">
        <f t="shared" si="2"/>
        <v>766.6</v>
      </c>
      <c r="L34" s="551">
        <f t="shared" si="12"/>
        <v>479.68</v>
      </c>
      <c r="M34" s="553">
        <f t="shared" si="13"/>
        <v>1246.28</v>
      </c>
      <c r="N34" s="553">
        <f t="shared" si="5"/>
        <v>40</v>
      </c>
      <c r="O34" s="175">
        <f t="shared" si="0"/>
        <v>0.96890257175731564</v>
      </c>
      <c r="P34" s="526">
        <f t="shared" si="1"/>
        <v>-1246.28</v>
      </c>
    </row>
    <row r="35" spans="1:18" x14ac:dyDescent="0.3">
      <c r="A35" s="7" t="s">
        <v>73</v>
      </c>
      <c r="B35" s="8" t="s">
        <v>74</v>
      </c>
      <c r="C35" s="5" t="s">
        <v>75</v>
      </c>
      <c r="D35" s="584">
        <v>12</v>
      </c>
      <c r="E35" s="600">
        <v>0</v>
      </c>
      <c r="F35" s="621">
        <v>12</v>
      </c>
      <c r="G35" s="601">
        <f t="shared" si="6"/>
        <v>12</v>
      </c>
      <c r="H35" s="601">
        <f t="shared" si="7"/>
        <v>0</v>
      </c>
      <c r="I35" s="585">
        <v>68.010000000000005</v>
      </c>
      <c r="J35" s="552">
        <f t="shared" si="8"/>
        <v>816.12000000000012</v>
      </c>
      <c r="K35" s="553">
        <f t="shared" si="2"/>
        <v>0</v>
      </c>
      <c r="L35" s="551">
        <f t="shared" si="12"/>
        <v>816.12</v>
      </c>
      <c r="M35" s="553">
        <f t="shared" si="13"/>
        <v>816.12</v>
      </c>
      <c r="N35" s="553">
        <f t="shared" si="5"/>
        <v>0</v>
      </c>
      <c r="O35" s="175">
        <f t="shared" si="0"/>
        <v>1</v>
      </c>
      <c r="P35" s="526">
        <f t="shared" si="1"/>
        <v>-816.12000000000012</v>
      </c>
    </row>
    <row r="36" spans="1:18" x14ac:dyDescent="0.3">
      <c r="A36" s="7" t="s">
        <v>76</v>
      </c>
      <c r="B36" s="8" t="s">
        <v>77</v>
      </c>
      <c r="C36" s="5" t="s">
        <v>54</v>
      </c>
      <c r="D36" s="584">
        <v>4.22</v>
      </c>
      <c r="E36" s="600">
        <v>2.9403999999999999</v>
      </c>
      <c r="F36" s="621">
        <v>1.28</v>
      </c>
      <c r="G36" s="601">
        <f t="shared" si="6"/>
        <v>4.2203999999999997</v>
      </c>
      <c r="H36" s="601">
        <v>0</v>
      </c>
      <c r="I36" s="585">
        <v>628.20000000000005</v>
      </c>
      <c r="J36" s="552">
        <f t="shared" si="8"/>
        <v>2651.0039999999999</v>
      </c>
      <c r="K36" s="553">
        <f t="shared" si="2"/>
        <v>1847.16</v>
      </c>
      <c r="L36" s="551">
        <f>ROUND(F36*I36,2)-2.76</f>
        <v>801.34</v>
      </c>
      <c r="M36" s="553">
        <f>ROUND(G36*I36,2)-2.76</f>
        <v>2648.5</v>
      </c>
      <c r="N36" s="553">
        <f>ROUND(H36*I36,2)+2.76</f>
        <v>2.76</v>
      </c>
      <c r="O36" s="175">
        <f t="shared" si="0"/>
        <v>0.99895888501111274</v>
      </c>
      <c r="P36" s="526">
        <f t="shared" si="1"/>
        <v>-2648.2439999999997</v>
      </c>
    </row>
    <row r="37" spans="1:18" ht="26.4" x14ac:dyDescent="0.3">
      <c r="A37" s="7" t="s">
        <v>78</v>
      </c>
      <c r="B37" s="8" t="s">
        <v>79</v>
      </c>
      <c r="C37" s="5" t="s">
        <v>54</v>
      </c>
      <c r="D37" s="584">
        <v>14.07</v>
      </c>
      <c r="E37" s="600">
        <v>1.08239872</v>
      </c>
      <c r="F37" s="619"/>
      <c r="G37" s="601">
        <f t="shared" si="6"/>
        <v>1.08239872</v>
      </c>
      <c r="H37" s="601">
        <f t="shared" si="7"/>
        <v>12.98760128</v>
      </c>
      <c r="I37" s="585">
        <v>25.65</v>
      </c>
      <c r="J37" s="552">
        <f t="shared" si="8"/>
        <v>360.89549999999997</v>
      </c>
      <c r="K37" s="553">
        <f t="shared" si="2"/>
        <v>27.76</v>
      </c>
      <c r="L37" s="551">
        <f t="shared" si="12"/>
        <v>0</v>
      </c>
      <c r="M37" s="553">
        <f t="shared" si="13"/>
        <v>27.76</v>
      </c>
      <c r="N37" s="553">
        <f t="shared" si="5"/>
        <v>333.13</v>
      </c>
      <c r="O37" s="175">
        <f t="shared" si="0"/>
        <v>7.6935013043942013E-2</v>
      </c>
      <c r="P37" s="526">
        <f t="shared" si="1"/>
        <v>-27.765499999999975</v>
      </c>
    </row>
    <row r="38" spans="1:18" ht="26.4" x14ac:dyDescent="0.3">
      <c r="A38" s="7" t="s">
        <v>80</v>
      </c>
      <c r="B38" s="8" t="s">
        <v>81</v>
      </c>
      <c r="C38" s="5" t="s">
        <v>24</v>
      </c>
      <c r="D38" s="584">
        <v>9.6</v>
      </c>
      <c r="E38" s="600">
        <v>0</v>
      </c>
      <c r="F38" s="619"/>
      <c r="G38" s="601">
        <f t="shared" si="6"/>
        <v>0</v>
      </c>
      <c r="H38" s="601">
        <f t="shared" si="7"/>
        <v>9.6</v>
      </c>
      <c r="I38" s="585">
        <v>158.07</v>
      </c>
      <c r="J38" s="552">
        <f t="shared" si="8"/>
        <v>1517.472</v>
      </c>
      <c r="K38" s="553">
        <f t="shared" si="2"/>
        <v>0</v>
      </c>
      <c r="L38" s="551">
        <f t="shared" si="12"/>
        <v>0</v>
      </c>
      <c r="M38" s="553">
        <f t="shared" si="13"/>
        <v>0</v>
      </c>
      <c r="N38" s="553">
        <f t="shared" si="5"/>
        <v>1517.47</v>
      </c>
      <c r="O38" s="175">
        <f t="shared" si="0"/>
        <v>1.3179814849495486E-6</v>
      </c>
      <c r="P38" s="526">
        <f t="shared" si="1"/>
        <v>-1.9999999999527063E-3</v>
      </c>
    </row>
    <row r="39" spans="1:18" x14ac:dyDescent="0.3">
      <c r="A39" s="7" t="s">
        <v>82</v>
      </c>
      <c r="B39" s="8" t="s">
        <v>83</v>
      </c>
      <c r="C39" s="5" t="s">
        <v>24</v>
      </c>
      <c r="D39" s="584">
        <v>9.6</v>
      </c>
      <c r="E39" s="600">
        <v>0</v>
      </c>
      <c r="F39" s="621">
        <v>9.6</v>
      </c>
      <c r="G39" s="601">
        <f t="shared" si="6"/>
        <v>9.6</v>
      </c>
      <c r="H39" s="601">
        <f t="shared" si="7"/>
        <v>0</v>
      </c>
      <c r="I39" s="585">
        <v>29.02</v>
      </c>
      <c r="J39" s="552">
        <f t="shared" si="8"/>
        <v>278.59199999999998</v>
      </c>
      <c r="K39" s="553">
        <f t="shared" si="2"/>
        <v>0</v>
      </c>
      <c r="L39" s="551">
        <f t="shared" si="12"/>
        <v>278.58999999999997</v>
      </c>
      <c r="M39" s="553">
        <f t="shared" si="13"/>
        <v>278.58999999999997</v>
      </c>
      <c r="N39" s="553">
        <f t="shared" si="5"/>
        <v>0</v>
      </c>
      <c r="O39" s="175">
        <f t="shared" si="0"/>
        <v>1</v>
      </c>
      <c r="P39" s="526">
        <f t="shared" si="1"/>
        <v>-278.59199999999998</v>
      </c>
    </row>
    <row r="40" spans="1:18" x14ac:dyDescent="0.3">
      <c r="A40" s="3" t="s">
        <v>84</v>
      </c>
      <c r="B40" s="4" t="s">
        <v>85</v>
      </c>
      <c r="C40" s="5"/>
      <c r="D40" s="584"/>
      <c r="E40" s="600"/>
      <c r="F40" s="619"/>
      <c r="G40" s="601"/>
      <c r="H40" s="601"/>
      <c r="I40" s="585"/>
      <c r="J40" s="550">
        <f>+SUM(J41:J45)</f>
        <v>1699.7704000000003</v>
      </c>
      <c r="K40" s="550">
        <f>+SUM(K41:K45)</f>
        <v>0</v>
      </c>
      <c r="L40" s="551">
        <f>+SUM(L41:L45)</f>
        <v>1699.77</v>
      </c>
      <c r="M40" s="550">
        <f>+SUM(M41:M45)</f>
        <v>1699.77</v>
      </c>
      <c r="N40" s="550">
        <f>+SUM(N41:N45)</f>
        <v>0</v>
      </c>
      <c r="O40" s="172">
        <f t="shared" si="0"/>
        <v>1</v>
      </c>
      <c r="P40" s="526">
        <f t="shared" si="1"/>
        <v>-1699.7704000000003</v>
      </c>
    </row>
    <row r="41" spans="1:18" x14ac:dyDescent="0.3">
      <c r="A41" s="7" t="s">
        <v>86</v>
      </c>
      <c r="B41" s="8" t="s">
        <v>87</v>
      </c>
      <c r="C41" s="5" t="s">
        <v>24</v>
      </c>
      <c r="D41" s="584">
        <v>12.92</v>
      </c>
      <c r="E41" s="600">
        <v>0</v>
      </c>
      <c r="F41" s="621">
        <v>12.92</v>
      </c>
      <c r="G41" s="601">
        <f t="shared" si="6"/>
        <v>12.92</v>
      </c>
      <c r="H41" s="601">
        <f t="shared" si="7"/>
        <v>0</v>
      </c>
      <c r="I41" s="585">
        <v>5.61</v>
      </c>
      <c r="J41" s="552">
        <f t="shared" si="8"/>
        <v>72.481200000000001</v>
      </c>
      <c r="K41" s="553">
        <f t="shared" si="2"/>
        <v>0</v>
      </c>
      <c r="L41" s="551">
        <f>ROUND(F41*I41,2)</f>
        <v>72.48</v>
      </c>
      <c r="M41" s="553">
        <f>ROUND(G41*I41,2)</f>
        <v>72.48</v>
      </c>
      <c r="N41" s="553">
        <f>ROUND(H41*I41,2)</f>
        <v>0</v>
      </c>
      <c r="O41" s="175">
        <f t="shared" si="0"/>
        <v>1</v>
      </c>
      <c r="P41" s="526">
        <f t="shared" si="1"/>
        <v>-72.481200000000001</v>
      </c>
    </row>
    <row r="42" spans="1:18" x14ac:dyDescent="0.3">
      <c r="A42" s="7" t="s">
        <v>88</v>
      </c>
      <c r="B42" s="8" t="s">
        <v>89</v>
      </c>
      <c r="C42" s="5" t="s">
        <v>24</v>
      </c>
      <c r="D42" s="584">
        <v>12.92</v>
      </c>
      <c r="E42" s="600">
        <v>0</v>
      </c>
      <c r="F42" s="621">
        <v>12.92</v>
      </c>
      <c r="G42" s="601">
        <f t="shared" si="6"/>
        <v>12.92</v>
      </c>
      <c r="H42" s="601">
        <f t="shared" si="7"/>
        <v>0</v>
      </c>
      <c r="I42" s="585">
        <v>3.75</v>
      </c>
      <c r="J42" s="552">
        <f t="shared" si="8"/>
        <v>48.45</v>
      </c>
      <c r="K42" s="553">
        <f t="shared" si="2"/>
        <v>0</v>
      </c>
      <c r="L42" s="551">
        <f>ROUND(F42*I42,2)</f>
        <v>48.45</v>
      </c>
      <c r="M42" s="553">
        <f>ROUND(G42*I42,2)</f>
        <v>48.45</v>
      </c>
      <c r="N42" s="553">
        <f>ROUND(H42*I42,2)</f>
        <v>0</v>
      </c>
      <c r="O42" s="175">
        <f t="shared" si="0"/>
        <v>1</v>
      </c>
      <c r="P42" s="526">
        <f t="shared" si="1"/>
        <v>-48.45</v>
      </c>
    </row>
    <row r="43" spans="1:18" ht="26.4" x14ac:dyDescent="0.3">
      <c r="A43" s="7" t="s">
        <v>90</v>
      </c>
      <c r="B43" s="8" t="s">
        <v>91</v>
      </c>
      <c r="C43" s="5" t="s">
        <v>24</v>
      </c>
      <c r="D43" s="584">
        <v>12.92</v>
      </c>
      <c r="E43" s="600">
        <v>0</v>
      </c>
      <c r="F43" s="621">
        <v>12.92</v>
      </c>
      <c r="G43" s="601">
        <f t="shared" si="6"/>
        <v>12.92</v>
      </c>
      <c r="H43" s="601">
        <f t="shared" si="7"/>
        <v>0</v>
      </c>
      <c r="I43" s="585">
        <v>85.26</v>
      </c>
      <c r="J43" s="552">
        <f t="shared" si="8"/>
        <v>1101.5592000000001</v>
      </c>
      <c r="K43" s="553">
        <f t="shared" si="2"/>
        <v>0</v>
      </c>
      <c r="L43" s="551">
        <f>ROUND(F43*I43,2)</f>
        <v>1101.56</v>
      </c>
      <c r="M43" s="553">
        <f>ROUND(G43*I43,2)</f>
        <v>1101.56</v>
      </c>
      <c r="N43" s="553">
        <f>ROUND(H43*I43,2)</f>
        <v>0</v>
      </c>
      <c r="O43" s="175">
        <f t="shared" si="0"/>
        <v>1</v>
      </c>
      <c r="P43" s="526">
        <f t="shared" si="1"/>
        <v>-1101.5592000000001</v>
      </c>
    </row>
    <row r="44" spans="1:18" x14ac:dyDescent="0.3">
      <c r="A44" s="7" t="s">
        <v>92</v>
      </c>
      <c r="B44" s="8" t="s">
        <v>83</v>
      </c>
      <c r="C44" s="5" t="s">
        <v>24</v>
      </c>
      <c r="D44" s="584">
        <v>3.04</v>
      </c>
      <c r="E44" s="600">
        <v>0</v>
      </c>
      <c r="F44" s="621">
        <v>3.04</v>
      </c>
      <c r="G44" s="601">
        <f t="shared" si="6"/>
        <v>3.04</v>
      </c>
      <c r="H44" s="601">
        <f t="shared" si="7"/>
        <v>0</v>
      </c>
      <c r="I44" s="585">
        <v>29.02</v>
      </c>
      <c r="J44" s="552">
        <f t="shared" si="8"/>
        <v>88.220799999999997</v>
      </c>
      <c r="K44" s="553">
        <f t="shared" si="2"/>
        <v>0</v>
      </c>
      <c r="L44" s="551">
        <f>ROUND(F44*I44,2)</f>
        <v>88.22</v>
      </c>
      <c r="M44" s="553">
        <f>ROUND(G44*I44,2)</f>
        <v>88.22</v>
      </c>
      <c r="N44" s="553">
        <f>ROUND(H44*I44,2)</f>
        <v>0</v>
      </c>
      <c r="O44" s="175">
        <f t="shared" si="0"/>
        <v>1</v>
      </c>
      <c r="P44" s="526">
        <f t="shared" si="1"/>
        <v>-88.220799999999997</v>
      </c>
    </row>
    <row r="45" spans="1:18" ht="39.6" x14ac:dyDescent="0.3">
      <c r="A45" s="7" t="s">
        <v>93</v>
      </c>
      <c r="B45" s="8" t="s">
        <v>94</v>
      </c>
      <c r="C45" s="5" t="s">
        <v>24</v>
      </c>
      <c r="D45" s="584">
        <v>3.04</v>
      </c>
      <c r="E45" s="600">
        <v>0</v>
      </c>
      <c r="F45" s="621">
        <v>3.04</v>
      </c>
      <c r="G45" s="601">
        <f t="shared" si="6"/>
        <v>3.04</v>
      </c>
      <c r="H45" s="601">
        <f t="shared" si="7"/>
        <v>0</v>
      </c>
      <c r="I45" s="585">
        <v>127.98</v>
      </c>
      <c r="J45" s="552">
        <f t="shared" si="8"/>
        <v>389.05920000000003</v>
      </c>
      <c r="K45" s="553">
        <f t="shared" si="2"/>
        <v>0</v>
      </c>
      <c r="L45" s="551">
        <f>ROUND(F45*I45,2)</f>
        <v>389.06</v>
      </c>
      <c r="M45" s="553">
        <f>ROUND(G45*I45,2)</f>
        <v>389.06</v>
      </c>
      <c r="N45" s="553">
        <f>ROUND(H45*I45,2)</f>
        <v>0</v>
      </c>
      <c r="O45" s="175">
        <f t="shared" si="0"/>
        <v>1</v>
      </c>
      <c r="P45" s="526">
        <f t="shared" si="1"/>
        <v>-389.05920000000003</v>
      </c>
    </row>
    <row r="46" spans="1:18" x14ac:dyDescent="0.3">
      <c r="A46" s="3" t="s">
        <v>95</v>
      </c>
      <c r="B46" s="4" t="s">
        <v>96</v>
      </c>
      <c r="C46" s="5"/>
      <c r="D46" s="584"/>
      <c r="E46" s="600"/>
      <c r="F46" s="619"/>
      <c r="G46" s="601"/>
      <c r="H46" s="601"/>
      <c r="I46" s="585"/>
      <c r="J46" s="550">
        <f>+SUM(J47:J50)</f>
        <v>1235.3483000000001</v>
      </c>
      <c r="K46" s="550">
        <f>+SUM(K47:K50)</f>
        <v>0</v>
      </c>
      <c r="L46" s="551">
        <f>+SUM(L47:L50)</f>
        <v>1104</v>
      </c>
      <c r="M46" s="550">
        <f>+SUM(M47:M50)</f>
        <v>1104</v>
      </c>
      <c r="N46" s="550">
        <f>+SUM(N47:N50)</f>
        <v>131.35</v>
      </c>
      <c r="O46" s="172">
        <f t="shared" si="0"/>
        <v>0.89367371129259665</v>
      </c>
      <c r="P46" s="526">
        <f t="shared" si="1"/>
        <v>-1103.9983000000002</v>
      </c>
    </row>
    <row r="47" spans="1:18" ht="26.4" x14ac:dyDescent="0.3">
      <c r="A47" s="7" t="s">
        <v>97</v>
      </c>
      <c r="B47" s="8" t="s">
        <v>98</v>
      </c>
      <c r="C47" s="5" t="s">
        <v>24</v>
      </c>
      <c r="D47" s="584">
        <v>2.8</v>
      </c>
      <c r="E47" s="600">
        <v>0</v>
      </c>
      <c r="F47" s="619"/>
      <c r="G47" s="601">
        <f t="shared" si="6"/>
        <v>0</v>
      </c>
      <c r="H47" s="601">
        <f t="shared" si="7"/>
        <v>2.8</v>
      </c>
      <c r="I47" s="585">
        <v>19.02</v>
      </c>
      <c r="J47" s="552">
        <f t="shared" si="8"/>
        <v>53.255999999999993</v>
      </c>
      <c r="K47" s="553">
        <f t="shared" si="2"/>
        <v>0</v>
      </c>
      <c r="L47" s="551">
        <f>ROUND(F47*I47,2)</f>
        <v>0</v>
      </c>
      <c r="M47" s="553">
        <f>ROUND(G47*I47,2)</f>
        <v>0</v>
      </c>
      <c r="N47" s="553">
        <f>ROUND(H47*I47,2)</f>
        <v>53.26</v>
      </c>
      <c r="O47" s="175">
        <f t="shared" si="0"/>
        <v>-7.5108907916510148E-5</v>
      </c>
      <c r="P47" s="526">
        <f t="shared" si="1"/>
        <v>4.0000000000048885E-3</v>
      </c>
    </row>
    <row r="48" spans="1:18" ht="26.4" x14ac:dyDescent="0.3">
      <c r="A48" s="7" t="s">
        <v>99</v>
      </c>
      <c r="B48" s="8" t="s">
        <v>100</v>
      </c>
      <c r="C48" s="5" t="s">
        <v>24</v>
      </c>
      <c r="D48" s="584">
        <v>4.7300000000000004</v>
      </c>
      <c r="E48" s="600">
        <v>0</v>
      </c>
      <c r="F48" s="619"/>
      <c r="G48" s="601">
        <f t="shared" si="6"/>
        <v>0</v>
      </c>
      <c r="H48" s="601">
        <f t="shared" si="7"/>
        <v>4.7300000000000004</v>
      </c>
      <c r="I48" s="585">
        <v>16.510000000000002</v>
      </c>
      <c r="J48" s="552">
        <f t="shared" si="8"/>
        <v>78.092300000000009</v>
      </c>
      <c r="K48" s="553">
        <f t="shared" si="2"/>
        <v>0</v>
      </c>
      <c r="L48" s="551">
        <f>ROUND(F48*I48,2)</f>
        <v>0</v>
      </c>
      <c r="M48" s="553">
        <f>ROUND(G48*I48,2)</f>
        <v>0</v>
      </c>
      <c r="N48" s="553">
        <f>ROUND(H48*I48,2)</f>
        <v>78.09</v>
      </c>
      <c r="O48" s="175">
        <f t="shared" si="0"/>
        <v>2.9452327566348302E-5</v>
      </c>
      <c r="P48" s="526">
        <f t="shared" si="1"/>
        <v>-2.3000000000052978E-3</v>
      </c>
      <c r="R48" s="526">
        <f>382*6</f>
        <v>2292</v>
      </c>
    </row>
    <row r="49" spans="1:16" x14ac:dyDescent="0.3">
      <c r="A49" s="7" t="s">
        <v>101</v>
      </c>
      <c r="B49" s="8" t="s">
        <v>102</v>
      </c>
      <c r="C49" s="5" t="s">
        <v>45</v>
      </c>
      <c r="D49" s="584">
        <v>32</v>
      </c>
      <c r="E49" s="600">
        <v>0</v>
      </c>
      <c r="F49" s="621">
        <v>32</v>
      </c>
      <c r="G49" s="601">
        <f t="shared" si="6"/>
        <v>32</v>
      </c>
      <c r="H49" s="601">
        <f t="shared" si="7"/>
        <v>0</v>
      </c>
      <c r="I49" s="585">
        <v>14.39</v>
      </c>
      <c r="J49" s="552">
        <f t="shared" si="8"/>
        <v>460.48</v>
      </c>
      <c r="K49" s="553">
        <f t="shared" si="2"/>
        <v>0</v>
      </c>
      <c r="L49" s="551">
        <f>ROUND(F49*I49,2)</f>
        <v>460.48</v>
      </c>
      <c r="M49" s="553">
        <f>ROUND(G49*I49,2)</f>
        <v>460.48</v>
      </c>
      <c r="N49" s="553">
        <f>ROUND(H49*I49,2)</f>
        <v>0</v>
      </c>
      <c r="O49" s="175">
        <f t="shared" si="0"/>
        <v>1</v>
      </c>
      <c r="P49" s="526">
        <f t="shared" si="1"/>
        <v>-460.48</v>
      </c>
    </row>
    <row r="50" spans="1:16" ht="36" customHeight="1" x14ac:dyDescent="0.3">
      <c r="A50" s="7" t="s">
        <v>103</v>
      </c>
      <c r="B50" s="8" t="s">
        <v>104</v>
      </c>
      <c r="C50" s="5" t="s">
        <v>24</v>
      </c>
      <c r="D50" s="584">
        <v>32</v>
      </c>
      <c r="E50" s="600">
        <v>0</v>
      </c>
      <c r="F50" s="621">
        <v>32</v>
      </c>
      <c r="G50" s="601">
        <f t="shared" si="6"/>
        <v>32</v>
      </c>
      <c r="H50" s="601">
        <f t="shared" si="7"/>
        <v>0</v>
      </c>
      <c r="I50" s="585">
        <v>20.11</v>
      </c>
      <c r="J50" s="552">
        <f t="shared" si="8"/>
        <v>643.52</v>
      </c>
      <c r="K50" s="553">
        <f t="shared" si="2"/>
        <v>0</v>
      </c>
      <c r="L50" s="551">
        <f>ROUND(F50*I50,2)</f>
        <v>643.52</v>
      </c>
      <c r="M50" s="553">
        <f>ROUND(G50*I50,2)</f>
        <v>643.52</v>
      </c>
      <c r="N50" s="553">
        <f>ROUND(H50*I50,2)</f>
        <v>0</v>
      </c>
      <c r="O50" s="175">
        <f t="shared" si="0"/>
        <v>1</v>
      </c>
      <c r="P50" s="526">
        <f t="shared" si="1"/>
        <v>-643.52</v>
      </c>
    </row>
    <row r="51" spans="1:16" x14ac:dyDescent="0.3">
      <c r="A51" s="3" t="s">
        <v>105</v>
      </c>
      <c r="B51" s="4" t="s">
        <v>106</v>
      </c>
      <c r="C51" s="5"/>
      <c r="D51" s="584"/>
      <c r="E51" s="600">
        <v>0</v>
      </c>
      <c r="F51" s="619"/>
      <c r="G51" s="601">
        <f t="shared" si="6"/>
        <v>0</v>
      </c>
      <c r="H51" s="601">
        <f t="shared" si="7"/>
        <v>0</v>
      </c>
      <c r="I51" s="585"/>
      <c r="J51" s="550">
        <f>+SUM(J52:J56)</f>
        <v>13810.070199999998</v>
      </c>
      <c r="K51" s="550">
        <f>+SUM(K52:K56)</f>
        <v>0</v>
      </c>
      <c r="L51" s="551">
        <f>+SUM(L52:L56)</f>
        <v>0</v>
      </c>
      <c r="M51" s="550">
        <f>+SUM(M52:M56)</f>
        <v>0</v>
      </c>
      <c r="N51" s="550">
        <f>+SUM(N52:N56)</f>
        <v>13810.07</v>
      </c>
      <c r="O51" s="172">
        <f t="shared" si="0"/>
        <v>1.4482185561881522E-8</v>
      </c>
      <c r="P51" s="526">
        <f t="shared" si="1"/>
        <v>-1.9999999858555384E-4</v>
      </c>
    </row>
    <row r="52" spans="1:16" x14ac:dyDescent="0.3">
      <c r="A52" s="7" t="s">
        <v>107</v>
      </c>
      <c r="B52" s="8" t="s">
        <v>108</v>
      </c>
      <c r="C52" s="5" t="s">
        <v>109</v>
      </c>
      <c r="D52" s="584">
        <v>27.42</v>
      </c>
      <c r="E52" s="600">
        <v>0</v>
      </c>
      <c r="F52" s="619"/>
      <c r="G52" s="601">
        <f t="shared" si="6"/>
        <v>0</v>
      </c>
      <c r="H52" s="601">
        <f t="shared" si="7"/>
        <v>27.42</v>
      </c>
      <c r="I52" s="585">
        <v>30.62</v>
      </c>
      <c r="J52" s="552">
        <f t="shared" si="8"/>
        <v>839.60040000000004</v>
      </c>
      <c r="K52" s="553">
        <f t="shared" si="2"/>
        <v>0</v>
      </c>
      <c r="L52" s="551">
        <f>ROUND(F52*I52,2)</f>
        <v>0</v>
      </c>
      <c r="M52" s="553">
        <f>ROUND(G52*I52,2)</f>
        <v>0</v>
      </c>
      <c r="N52" s="553">
        <f>ROUND(H52*I52,2)</f>
        <v>839.6</v>
      </c>
      <c r="O52" s="175">
        <f t="shared" si="0"/>
        <v>4.7641711464763148E-7</v>
      </c>
      <c r="P52" s="526">
        <f t="shared" si="1"/>
        <v>-4.0000000001327862E-4</v>
      </c>
    </row>
    <row r="53" spans="1:16" ht="25.95" customHeight="1" x14ac:dyDescent="0.3">
      <c r="A53" s="7" t="s">
        <v>110</v>
      </c>
      <c r="B53" s="8" t="s">
        <v>111</v>
      </c>
      <c r="C53" s="5" t="s">
        <v>109</v>
      </c>
      <c r="D53" s="584">
        <v>18.7</v>
      </c>
      <c r="E53" s="600">
        <v>0</v>
      </c>
      <c r="F53" s="619"/>
      <c r="G53" s="601">
        <f t="shared" si="6"/>
        <v>0</v>
      </c>
      <c r="H53" s="601">
        <f t="shared" si="7"/>
        <v>18.7</v>
      </c>
      <c r="I53" s="585">
        <v>97.64</v>
      </c>
      <c r="J53" s="552">
        <f t="shared" si="8"/>
        <v>1825.8679999999999</v>
      </c>
      <c r="K53" s="553">
        <f t="shared" si="2"/>
        <v>0</v>
      </c>
      <c r="L53" s="551">
        <f>ROUND(F53*I53,2)</f>
        <v>0</v>
      </c>
      <c r="M53" s="553">
        <f>ROUND(G53*I53,2)</f>
        <v>0</v>
      </c>
      <c r="N53" s="553">
        <f>ROUND(H53*I53,2)</f>
        <v>1825.87</v>
      </c>
      <c r="O53" s="175">
        <f t="shared" si="0"/>
        <v>-1.0953694351556464E-6</v>
      </c>
      <c r="P53" s="526">
        <f t="shared" si="1"/>
        <v>1.9999999999527063E-3</v>
      </c>
    </row>
    <row r="54" spans="1:16" x14ac:dyDescent="0.3">
      <c r="A54" s="7" t="s">
        <v>112</v>
      </c>
      <c r="B54" s="8" t="s">
        <v>113</v>
      </c>
      <c r="C54" s="5" t="s">
        <v>75</v>
      </c>
      <c r="D54" s="584">
        <v>30</v>
      </c>
      <c r="E54" s="600">
        <v>0</v>
      </c>
      <c r="F54" s="619"/>
      <c r="G54" s="601">
        <f t="shared" si="6"/>
        <v>0</v>
      </c>
      <c r="H54" s="601">
        <f t="shared" si="7"/>
        <v>30</v>
      </c>
      <c r="I54" s="585">
        <v>24.32</v>
      </c>
      <c r="J54" s="552">
        <f t="shared" si="8"/>
        <v>729.6</v>
      </c>
      <c r="K54" s="553">
        <f t="shared" si="2"/>
        <v>0</v>
      </c>
      <c r="L54" s="551">
        <f>ROUND(F54*I54,2)</f>
        <v>0</v>
      </c>
      <c r="M54" s="553">
        <f>ROUND(G54*I54,2)</f>
        <v>0</v>
      </c>
      <c r="N54" s="553">
        <f>ROUND(H54*I54,2)</f>
        <v>729.6</v>
      </c>
      <c r="O54" s="175">
        <f t="shared" si="0"/>
        <v>0</v>
      </c>
      <c r="P54" s="526">
        <f t="shared" si="1"/>
        <v>0</v>
      </c>
    </row>
    <row r="55" spans="1:16" x14ac:dyDescent="0.3">
      <c r="A55" s="7" t="s">
        <v>114</v>
      </c>
      <c r="B55" s="8" t="s">
        <v>115</v>
      </c>
      <c r="C55" s="5" t="s">
        <v>24</v>
      </c>
      <c r="D55" s="584">
        <v>2.96</v>
      </c>
      <c r="E55" s="600">
        <v>0</v>
      </c>
      <c r="F55" s="619"/>
      <c r="G55" s="601">
        <f t="shared" si="6"/>
        <v>0</v>
      </c>
      <c r="H55" s="601">
        <f t="shared" si="7"/>
        <v>2.96</v>
      </c>
      <c r="I55" s="585">
        <v>168</v>
      </c>
      <c r="J55" s="552">
        <f t="shared" si="8"/>
        <v>497.28</v>
      </c>
      <c r="K55" s="553">
        <f t="shared" si="2"/>
        <v>0</v>
      </c>
      <c r="L55" s="551">
        <f>ROUND(F55*I55,2)</f>
        <v>0</v>
      </c>
      <c r="M55" s="553">
        <f>ROUND(G55*I55,2)</f>
        <v>0</v>
      </c>
      <c r="N55" s="553">
        <f>ROUND(H55*I55,2)</f>
        <v>497.28</v>
      </c>
      <c r="O55" s="175">
        <f t="shared" si="0"/>
        <v>0</v>
      </c>
      <c r="P55" s="526">
        <f t="shared" si="1"/>
        <v>0</v>
      </c>
    </row>
    <row r="56" spans="1:16" x14ac:dyDescent="0.3">
      <c r="A56" s="7" t="s">
        <v>116</v>
      </c>
      <c r="B56" s="8" t="s">
        <v>117</v>
      </c>
      <c r="C56" s="5" t="s">
        <v>24</v>
      </c>
      <c r="D56" s="584">
        <v>9.17</v>
      </c>
      <c r="E56" s="600">
        <v>0</v>
      </c>
      <c r="F56" s="619"/>
      <c r="G56" s="601">
        <f t="shared" si="6"/>
        <v>0</v>
      </c>
      <c r="H56" s="601">
        <f t="shared" si="7"/>
        <v>9.17</v>
      </c>
      <c r="I56" s="585">
        <v>1081.54</v>
      </c>
      <c r="J56" s="552">
        <f t="shared" si="8"/>
        <v>9917.7217999999993</v>
      </c>
      <c r="K56" s="553">
        <f t="shared" si="2"/>
        <v>0</v>
      </c>
      <c r="L56" s="551">
        <f>ROUND(F56*I56,2)</f>
        <v>0</v>
      </c>
      <c r="M56" s="553">
        <f>ROUND(G56*I56,2)</f>
        <v>0</v>
      </c>
      <c r="N56" s="553">
        <f>ROUND(H56*I56,2)</f>
        <v>9917.7199999999993</v>
      </c>
      <c r="O56" s="175">
        <f t="shared" si="0"/>
        <v>1.8149329417127547E-7</v>
      </c>
      <c r="P56" s="526">
        <f t="shared" si="1"/>
        <v>-1.8000000000029104E-3</v>
      </c>
    </row>
    <row r="57" spans="1:16" ht="21" customHeight="1" x14ac:dyDescent="0.3">
      <c r="A57" s="3">
        <v>3</v>
      </c>
      <c r="B57" s="4" t="s">
        <v>118</v>
      </c>
      <c r="C57" s="5"/>
      <c r="D57" s="584"/>
      <c r="E57" s="600"/>
      <c r="F57" s="619"/>
      <c r="G57" s="601"/>
      <c r="H57" s="601"/>
      <c r="I57" s="585"/>
      <c r="J57" s="550">
        <f>+J58+J61+J76+J83+J88</f>
        <v>23599.403999999999</v>
      </c>
      <c r="K57" s="550">
        <f>+K58+K61+K76+K83+K88</f>
        <v>6823.33</v>
      </c>
      <c r="L57" s="551">
        <f>+L58+L61+L76+L83+L88</f>
        <v>6240.1899999999987</v>
      </c>
      <c r="M57" s="550">
        <f>+M58+M61+M76+M83+M88</f>
        <v>13063.539999999999</v>
      </c>
      <c r="N57" s="550">
        <f>+N58+N61+N76+N83+N88</f>
        <v>10535.87</v>
      </c>
      <c r="O57" s="172">
        <f t="shared" si="0"/>
        <v>0.55355355584403743</v>
      </c>
      <c r="P57" s="526">
        <f t="shared" si="1"/>
        <v>-13063.533999999998</v>
      </c>
    </row>
    <row r="58" spans="1:16" x14ac:dyDescent="0.3">
      <c r="A58" s="3" t="s">
        <v>119</v>
      </c>
      <c r="B58" s="4" t="s">
        <v>42</v>
      </c>
      <c r="C58" s="5"/>
      <c r="D58" s="584"/>
      <c r="E58" s="600"/>
      <c r="F58" s="619"/>
      <c r="G58" s="601"/>
      <c r="H58" s="601"/>
      <c r="I58" s="585"/>
      <c r="J58" s="550">
        <f>+SUM(J59:J60)</f>
        <v>112.69370000000001</v>
      </c>
      <c r="K58" s="550">
        <f>+SUM(K59:K60)</f>
        <v>72.989999999999995</v>
      </c>
      <c r="L58" s="551">
        <f>+SUM(L59:L60)</f>
        <v>39.700000000000003</v>
      </c>
      <c r="M58" s="550">
        <f>+SUM(M59:M60)</f>
        <v>112.69</v>
      </c>
      <c r="N58" s="550">
        <f>+SUM(N59:N60)</f>
        <v>0</v>
      </c>
      <c r="O58" s="172">
        <f t="shared" si="0"/>
        <v>1</v>
      </c>
      <c r="P58" s="526">
        <f t="shared" si="1"/>
        <v>-112.69370000000001</v>
      </c>
    </row>
    <row r="59" spans="1:16" x14ac:dyDescent="0.3">
      <c r="A59" s="7" t="s">
        <v>120</v>
      </c>
      <c r="B59" s="8" t="s">
        <v>47</v>
      </c>
      <c r="C59" s="5" t="s">
        <v>24</v>
      </c>
      <c r="D59" s="584">
        <v>8.09</v>
      </c>
      <c r="E59" s="600">
        <v>5.24</v>
      </c>
      <c r="F59" s="621">
        <v>2.85</v>
      </c>
      <c r="G59" s="601">
        <f t="shared" si="6"/>
        <v>8.09</v>
      </c>
      <c r="H59" s="601">
        <f t="shared" si="7"/>
        <v>0</v>
      </c>
      <c r="I59" s="585">
        <v>2.67</v>
      </c>
      <c r="J59" s="552">
        <f t="shared" si="8"/>
        <v>21.600300000000001</v>
      </c>
      <c r="K59" s="553">
        <f t="shared" si="2"/>
        <v>13.99</v>
      </c>
      <c r="L59" s="551">
        <f>ROUND(F59*I59,2)</f>
        <v>7.61</v>
      </c>
      <c r="M59" s="553">
        <f>ROUND(G59*I59,2)</f>
        <v>21.6</v>
      </c>
      <c r="N59" s="553">
        <f>ROUND(H59*I59,2)</f>
        <v>0</v>
      </c>
      <c r="O59" s="175">
        <f t="shared" si="0"/>
        <v>1</v>
      </c>
      <c r="P59" s="526">
        <f t="shared" si="1"/>
        <v>-21.600300000000001</v>
      </c>
    </row>
    <row r="60" spans="1:16" ht="26.4" x14ac:dyDescent="0.3">
      <c r="A60" s="7" t="s">
        <v>121</v>
      </c>
      <c r="B60" s="8" t="s">
        <v>49</v>
      </c>
      <c r="C60" s="5" t="s">
        <v>24</v>
      </c>
      <c r="D60" s="584">
        <v>8.09</v>
      </c>
      <c r="E60" s="600">
        <v>5.24</v>
      </c>
      <c r="F60" s="621">
        <v>2.85</v>
      </c>
      <c r="G60" s="601">
        <f t="shared" si="6"/>
        <v>8.09</v>
      </c>
      <c r="H60" s="601">
        <f t="shared" si="7"/>
        <v>0</v>
      </c>
      <c r="I60" s="585">
        <v>11.26</v>
      </c>
      <c r="J60" s="552">
        <f t="shared" si="8"/>
        <v>91.093400000000003</v>
      </c>
      <c r="K60" s="553">
        <f t="shared" si="2"/>
        <v>59</v>
      </c>
      <c r="L60" s="551">
        <f>ROUND(F60*I60,2)</f>
        <v>32.090000000000003</v>
      </c>
      <c r="M60" s="553">
        <f>ROUND(G60*I60,2)</f>
        <v>91.09</v>
      </c>
      <c r="N60" s="553">
        <f>ROUND(H60*I60,2)</f>
        <v>0</v>
      </c>
      <c r="O60" s="175">
        <f t="shared" si="0"/>
        <v>1</v>
      </c>
      <c r="P60" s="526">
        <f t="shared" si="1"/>
        <v>-91.093400000000003</v>
      </c>
    </row>
    <row r="61" spans="1:16" x14ac:dyDescent="0.3">
      <c r="A61" s="3" t="s">
        <v>122</v>
      </c>
      <c r="B61" s="4" t="s">
        <v>123</v>
      </c>
      <c r="C61" s="5"/>
      <c r="D61" s="584"/>
      <c r="E61" s="600">
        <v>0</v>
      </c>
      <c r="F61" s="619"/>
      <c r="G61" s="601">
        <f t="shared" si="6"/>
        <v>0</v>
      </c>
      <c r="H61" s="601">
        <f t="shared" si="7"/>
        <v>0</v>
      </c>
      <c r="I61" s="585"/>
      <c r="J61" s="550">
        <f>+SUM(J62:J75)</f>
        <v>13244.475700000001</v>
      </c>
      <c r="K61" s="550">
        <f>+SUM(K62:K75)</f>
        <v>6750.34</v>
      </c>
      <c r="L61" s="551">
        <f>+SUM(L62:L75)</f>
        <v>4747.6899999999996</v>
      </c>
      <c r="M61" s="550">
        <f>+SUM(M62:M75)</f>
        <v>11498.05</v>
      </c>
      <c r="N61" s="550">
        <f>+SUM(N62:N75)-0.01</f>
        <v>1746.44</v>
      </c>
      <c r="O61" s="172">
        <f t="shared" si="0"/>
        <v>0.8681382306435883</v>
      </c>
      <c r="P61" s="526">
        <f t="shared" si="1"/>
        <v>-11498.0357</v>
      </c>
    </row>
    <row r="62" spans="1:16" x14ac:dyDescent="0.3">
      <c r="A62" s="7" t="s">
        <v>124</v>
      </c>
      <c r="B62" s="8" t="s">
        <v>125</v>
      </c>
      <c r="C62" s="5" t="s">
        <v>54</v>
      </c>
      <c r="D62" s="584">
        <v>7.33</v>
      </c>
      <c r="E62" s="600">
        <v>1.6075000000000002</v>
      </c>
      <c r="F62" s="619">
        <v>5.72</v>
      </c>
      <c r="G62" s="601">
        <f t="shared" si="6"/>
        <v>7.3274999999999997</v>
      </c>
      <c r="H62" s="601">
        <f t="shared" si="7"/>
        <v>2.5000000000003908E-3</v>
      </c>
      <c r="I62" s="585">
        <v>75.03</v>
      </c>
      <c r="J62" s="552">
        <f t="shared" si="8"/>
        <v>549.96990000000005</v>
      </c>
      <c r="K62" s="553">
        <f t="shared" si="2"/>
        <v>120.61</v>
      </c>
      <c r="L62" s="551">
        <f t="shared" ref="L62:L75" si="14">ROUND(F62*I62,2)</f>
        <v>429.17</v>
      </c>
      <c r="M62" s="553">
        <f t="shared" ref="M62:M75" si="15">ROUND(G62*I62,2)</f>
        <v>549.78</v>
      </c>
      <c r="N62" s="553">
        <f t="shared" ref="N62:N75" si="16">ROUND(H62*I62,2)</f>
        <v>0.19</v>
      </c>
      <c r="O62" s="175">
        <f t="shared" si="0"/>
        <v>0.99965452654772557</v>
      </c>
      <c r="P62" s="526">
        <f t="shared" si="1"/>
        <v>-549.7799</v>
      </c>
    </row>
    <row r="63" spans="1:16" x14ac:dyDescent="0.3">
      <c r="A63" s="7" t="s">
        <v>126</v>
      </c>
      <c r="B63" s="8" t="s">
        <v>56</v>
      </c>
      <c r="C63" s="5" t="s">
        <v>54</v>
      </c>
      <c r="D63" s="584">
        <v>9.58</v>
      </c>
      <c r="E63" s="600">
        <v>2.0897500000000004</v>
      </c>
      <c r="F63" s="619">
        <v>7.4902499999999996</v>
      </c>
      <c r="G63" s="601">
        <f t="shared" si="6"/>
        <v>9.58</v>
      </c>
      <c r="H63" s="601">
        <f t="shared" si="7"/>
        <v>0</v>
      </c>
      <c r="I63" s="585">
        <v>11.25</v>
      </c>
      <c r="J63" s="552">
        <f t="shared" si="8"/>
        <v>107.77500000000001</v>
      </c>
      <c r="K63" s="553">
        <f t="shared" si="2"/>
        <v>23.51</v>
      </c>
      <c r="L63" s="551">
        <f t="shared" si="14"/>
        <v>84.27</v>
      </c>
      <c r="M63" s="553">
        <f t="shared" si="15"/>
        <v>107.78</v>
      </c>
      <c r="N63" s="553">
        <f t="shared" si="16"/>
        <v>0</v>
      </c>
      <c r="O63" s="175">
        <f t="shared" si="0"/>
        <v>1</v>
      </c>
      <c r="P63" s="526">
        <f t="shared" si="1"/>
        <v>-107.77500000000001</v>
      </c>
    </row>
    <row r="64" spans="1:16" ht="26.4" x14ac:dyDescent="0.3">
      <c r="A64" s="7" t="s">
        <v>127</v>
      </c>
      <c r="B64" s="8" t="s">
        <v>58</v>
      </c>
      <c r="C64" s="5" t="s">
        <v>59</v>
      </c>
      <c r="D64" s="584">
        <v>215.57</v>
      </c>
      <c r="E64" s="600">
        <v>47.109375000000014</v>
      </c>
      <c r="F64" s="619">
        <v>168.46</v>
      </c>
      <c r="G64" s="601">
        <f t="shared" si="6"/>
        <v>215.56937500000004</v>
      </c>
      <c r="H64" s="601">
        <f t="shared" si="7"/>
        <v>6.24999999956799E-4</v>
      </c>
      <c r="I64" s="585">
        <v>1.68</v>
      </c>
      <c r="J64" s="552">
        <f t="shared" si="8"/>
        <v>362.1576</v>
      </c>
      <c r="K64" s="553">
        <f t="shared" si="2"/>
        <v>79.14</v>
      </c>
      <c r="L64" s="551">
        <f t="shared" si="14"/>
        <v>283.01</v>
      </c>
      <c r="M64" s="553">
        <f t="shared" si="15"/>
        <v>362.16</v>
      </c>
      <c r="N64" s="553">
        <f t="shared" si="16"/>
        <v>0</v>
      </c>
      <c r="O64" s="175">
        <f t="shared" si="0"/>
        <v>1</v>
      </c>
      <c r="P64" s="526">
        <f t="shared" si="1"/>
        <v>-362.1576</v>
      </c>
    </row>
    <row r="65" spans="1:16" x14ac:dyDescent="0.3">
      <c r="A65" s="7" t="s">
        <v>128</v>
      </c>
      <c r="B65" s="8" t="s">
        <v>61</v>
      </c>
      <c r="C65" s="5" t="s">
        <v>24</v>
      </c>
      <c r="D65" s="584">
        <v>2.09</v>
      </c>
      <c r="E65" s="600">
        <v>2.09</v>
      </c>
      <c r="F65" s="619"/>
      <c r="G65" s="601">
        <f t="shared" si="6"/>
        <v>2.09</v>
      </c>
      <c r="H65" s="601">
        <f t="shared" si="7"/>
        <v>0</v>
      </c>
      <c r="I65" s="585">
        <v>28.14</v>
      </c>
      <c r="J65" s="552">
        <f t="shared" si="8"/>
        <v>58.812599999999996</v>
      </c>
      <c r="K65" s="553">
        <f t="shared" si="2"/>
        <v>58.81</v>
      </c>
      <c r="L65" s="551">
        <f t="shared" si="14"/>
        <v>0</v>
      </c>
      <c r="M65" s="553">
        <f t="shared" si="15"/>
        <v>58.81</v>
      </c>
      <c r="N65" s="553">
        <f t="shared" si="16"/>
        <v>0</v>
      </c>
      <c r="O65" s="175">
        <f t="shared" si="0"/>
        <v>1</v>
      </c>
      <c r="P65" s="526">
        <f t="shared" si="1"/>
        <v>-58.812599999999996</v>
      </c>
    </row>
    <row r="66" spans="1:16" ht="26.4" x14ac:dyDescent="0.3">
      <c r="A66" s="7" t="s">
        <v>129</v>
      </c>
      <c r="B66" s="8" t="s">
        <v>63</v>
      </c>
      <c r="C66" s="5" t="s">
        <v>24</v>
      </c>
      <c r="D66" s="584">
        <v>2.09</v>
      </c>
      <c r="E66" s="600">
        <v>2.09</v>
      </c>
      <c r="F66" s="619"/>
      <c r="G66" s="601">
        <f t="shared" si="6"/>
        <v>2.09</v>
      </c>
      <c r="H66" s="601">
        <f t="shared" si="7"/>
        <v>0</v>
      </c>
      <c r="I66" s="585">
        <v>35.090000000000003</v>
      </c>
      <c r="J66" s="552">
        <f t="shared" si="8"/>
        <v>73.338099999999997</v>
      </c>
      <c r="K66" s="553">
        <f t="shared" si="2"/>
        <v>73.34</v>
      </c>
      <c r="L66" s="551">
        <f t="shared" si="14"/>
        <v>0</v>
      </c>
      <c r="M66" s="553">
        <f t="shared" si="15"/>
        <v>73.34</v>
      </c>
      <c r="N66" s="553">
        <f t="shared" si="16"/>
        <v>0</v>
      </c>
      <c r="O66" s="175">
        <f t="shared" si="0"/>
        <v>1</v>
      </c>
      <c r="P66" s="526">
        <f t="shared" si="1"/>
        <v>-73.338099999999997</v>
      </c>
    </row>
    <row r="67" spans="1:16" ht="26.4" x14ac:dyDescent="0.3">
      <c r="A67" s="7" t="s">
        <v>130</v>
      </c>
      <c r="B67" s="8" t="s">
        <v>72</v>
      </c>
      <c r="C67" s="5" t="s">
        <v>70</v>
      </c>
      <c r="D67" s="584">
        <v>39.700000000000003</v>
      </c>
      <c r="E67" s="600">
        <v>7.4292400000000001</v>
      </c>
      <c r="F67" s="619">
        <v>32.270000000000003</v>
      </c>
      <c r="G67" s="601">
        <f t="shared" si="6"/>
        <v>39.699240000000003</v>
      </c>
      <c r="H67" s="601">
        <f t="shared" si="7"/>
        <v>7.5999999999964984E-4</v>
      </c>
      <c r="I67" s="585">
        <v>16.2</v>
      </c>
      <c r="J67" s="552">
        <f t="shared" si="8"/>
        <v>643.14</v>
      </c>
      <c r="K67" s="553">
        <f t="shared" si="2"/>
        <v>120.35</v>
      </c>
      <c r="L67" s="551">
        <f t="shared" si="14"/>
        <v>522.77</v>
      </c>
      <c r="M67" s="553">
        <f t="shared" si="15"/>
        <v>643.13</v>
      </c>
      <c r="N67" s="553">
        <f t="shared" si="16"/>
        <v>0.01</v>
      </c>
      <c r="O67" s="175">
        <f t="shared" si="0"/>
        <v>0.99998445128587865</v>
      </c>
      <c r="P67" s="526">
        <f t="shared" si="1"/>
        <v>-643.13</v>
      </c>
    </row>
    <row r="68" spans="1:16" ht="26.4" x14ac:dyDescent="0.3">
      <c r="A68" s="7" t="s">
        <v>131</v>
      </c>
      <c r="B68" s="8" t="s">
        <v>69</v>
      </c>
      <c r="C68" s="5" t="s">
        <v>70</v>
      </c>
      <c r="D68" s="584">
        <v>94.6</v>
      </c>
      <c r="E68" s="600">
        <v>40.54587448680352</v>
      </c>
      <c r="F68" s="619">
        <v>45.33</v>
      </c>
      <c r="G68" s="601">
        <f t="shared" si="6"/>
        <v>85.875874486803525</v>
      </c>
      <c r="H68" s="601">
        <f t="shared" si="7"/>
        <v>8.7241255131964692</v>
      </c>
      <c r="I68" s="585">
        <v>17.16</v>
      </c>
      <c r="J68" s="552">
        <f t="shared" si="8"/>
        <v>1623.336</v>
      </c>
      <c r="K68" s="553">
        <f t="shared" si="2"/>
        <v>695.77</v>
      </c>
      <c r="L68" s="551">
        <f t="shared" si="14"/>
        <v>777.86</v>
      </c>
      <c r="M68" s="553">
        <f t="shared" si="15"/>
        <v>1473.63</v>
      </c>
      <c r="N68" s="553">
        <f t="shared" si="16"/>
        <v>149.71</v>
      </c>
      <c r="O68" s="175">
        <f t="shared" si="0"/>
        <v>0.90777633219493681</v>
      </c>
      <c r="P68" s="526">
        <f t="shared" si="1"/>
        <v>-1473.626</v>
      </c>
    </row>
    <row r="69" spans="1:16" ht="42.6" customHeight="1" x14ac:dyDescent="0.3">
      <c r="A69" s="7" t="s">
        <v>132</v>
      </c>
      <c r="B69" s="8" t="s">
        <v>65</v>
      </c>
      <c r="C69" s="5" t="s">
        <v>24</v>
      </c>
      <c r="D69" s="584">
        <v>6.12</v>
      </c>
      <c r="E69" s="600">
        <v>0</v>
      </c>
      <c r="F69" s="619"/>
      <c r="G69" s="601">
        <f t="shared" si="6"/>
        <v>0</v>
      </c>
      <c r="H69" s="601">
        <f t="shared" si="7"/>
        <v>6.12</v>
      </c>
      <c r="I69" s="585">
        <v>116.19</v>
      </c>
      <c r="J69" s="552">
        <f t="shared" si="8"/>
        <v>711.08280000000002</v>
      </c>
      <c r="K69" s="553">
        <f t="shared" si="2"/>
        <v>0</v>
      </c>
      <c r="L69" s="551">
        <f t="shared" si="14"/>
        <v>0</v>
      </c>
      <c r="M69" s="553">
        <f t="shared" si="15"/>
        <v>0</v>
      </c>
      <c r="N69" s="553">
        <f t="shared" si="16"/>
        <v>711.08</v>
      </c>
      <c r="O69" s="175">
        <f t="shared" si="0"/>
        <v>3.9376567679827446E-6</v>
      </c>
      <c r="P69" s="526">
        <f t="shared" si="1"/>
        <v>-2.7999999999792635E-3</v>
      </c>
    </row>
    <row r="70" spans="1:16" x14ac:dyDescent="0.3">
      <c r="A70" s="7" t="s">
        <v>133</v>
      </c>
      <c r="B70" s="8" t="s">
        <v>67</v>
      </c>
      <c r="C70" s="5" t="s">
        <v>24</v>
      </c>
      <c r="D70" s="584">
        <v>23.19</v>
      </c>
      <c r="E70" s="600">
        <v>16.832000000000001</v>
      </c>
      <c r="F70" s="619">
        <v>5.898600000000001</v>
      </c>
      <c r="G70" s="601">
        <f t="shared" si="6"/>
        <v>22.730600000000003</v>
      </c>
      <c r="H70" s="601">
        <f t="shared" si="7"/>
        <v>0.4593999999999987</v>
      </c>
      <c r="I70" s="585">
        <v>272.88</v>
      </c>
      <c r="J70" s="552">
        <f t="shared" si="8"/>
        <v>6328.0871999999999</v>
      </c>
      <c r="K70" s="553">
        <f t="shared" si="2"/>
        <v>4593.12</v>
      </c>
      <c r="L70" s="551">
        <f t="shared" si="14"/>
        <v>1609.61</v>
      </c>
      <c r="M70" s="553">
        <f t="shared" si="15"/>
        <v>6202.73</v>
      </c>
      <c r="N70" s="553">
        <f t="shared" si="16"/>
        <v>125.36</v>
      </c>
      <c r="O70" s="175">
        <f t="shared" si="0"/>
        <v>0.98018990635906533</v>
      </c>
      <c r="P70" s="526">
        <f t="shared" si="1"/>
        <v>-6202.7272000000003</v>
      </c>
    </row>
    <row r="71" spans="1:16" x14ac:dyDescent="0.3">
      <c r="A71" s="7" t="s">
        <v>134</v>
      </c>
      <c r="B71" s="8" t="s">
        <v>77</v>
      </c>
      <c r="C71" s="5" t="s">
        <v>54</v>
      </c>
      <c r="D71" s="584">
        <v>2.11</v>
      </c>
      <c r="E71" s="600">
        <v>1.528</v>
      </c>
      <c r="F71" s="619">
        <v>0.57999999999999996</v>
      </c>
      <c r="G71" s="601">
        <f t="shared" si="6"/>
        <v>2.1080000000000001</v>
      </c>
      <c r="H71" s="601">
        <f t="shared" si="7"/>
        <v>1.9999999999997797E-3</v>
      </c>
      <c r="I71" s="585">
        <v>628.20000000000005</v>
      </c>
      <c r="J71" s="552">
        <f t="shared" si="8"/>
        <v>1325.502</v>
      </c>
      <c r="K71" s="553">
        <f t="shared" si="2"/>
        <v>959.89</v>
      </c>
      <c r="L71" s="551">
        <f t="shared" si="14"/>
        <v>364.36</v>
      </c>
      <c r="M71" s="553">
        <f t="shared" si="15"/>
        <v>1324.25</v>
      </c>
      <c r="N71" s="553">
        <f t="shared" si="16"/>
        <v>1.26</v>
      </c>
      <c r="O71" s="175">
        <f t="shared" ref="O71:O134" si="17">1-(N71/J71)</f>
        <v>0.99904941674927683</v>
      </c>
      <c r="P71" s="526">
        <f t="shared" ref="P71:P134" si="18">+N71-J71</f>
        <v>-1324.242</v>
      </c>
    </row>
    <row r="72" spans="1:16" x14ac:dyDescent="0.3">
      <c r="A72" s="7" t="s">
        <v>135</v>
      </c>
      <c r="B72" s="8" t="s">
        <v>74</v>
      </c>
      <c r="C72" s="5" t="s">
        <v>75</v>
      </c>
      <c r="D72" s="584">
        <v>6</v>
      </c>
      <c r="E72" s="600">
        <v>0</v>
      </c>
      <c r="F72" s="619">
        <v>6</v>
      </c>
      <c r="G72" s="601">
        <f t="shared" si="6"/>
        <v>6</v>
      </c>
      <c r="H72" s="601">
        <f t="shared" si="7"/>
        <v>0</v>
      </c>
      <c r="I72" s="585">
        <v>68.010000000000005</v>
      </c>
      <c r="J72" s="552">
        <f t="shared" si="8"/>
        <v>408.06000000000006</v>
      </c>
      <c r="K72" s="553">
        <f t="shared" ref="K72:K94" si="19">ROUND(E72*I72,2)</f>
        <v>0</v>
      </c>
      <c r="L72" s="551">
        <f t="shared" si="14"/>
        <v>408.06</v>
      </c>
      <c r="M72" s="553">
        <f t="shared" si="15"/>
        <v>408.06</v>
      </c>
      <c r="N72" s="553">
        <f t="shared" si="16"/>
        <v>0</v>
      </c>
      <c r="O72" s="175">
        <f t="shared" si="17"/>
        <v>1</v>
      </c>
      <c r="P72" s="526">
        <f t="shared" si="18"/>
        <v>-408.06000000000006</v>
      </c>
    </row>
    <row r="73" spans="1:16" ht="26.4" x14ac:dyDescent="0.3">
      <c r="A73" s="7" t="s">
        <v>136</v>
      </c>
      <c r="B73" s="8" t="s">
        <v>79</v>
      </c>
      <c r="C73" s="5" t="s">
        <v>54</v>
      </c>
      <c r="D73" s="584">
        <v>6.05</v>
      </c>
      <c r="E73" s="600">
        <v>1.006</v>
      </c>
      <c r="F73" s="619">
        <v>5.04</v>
      </c>
      <c r="G73" s="601">
        <f t="shared" ref="G73:G136" si="20">E73+F73</f>
        <v>6.0460000000000003</v>
      </c>
      <c r="H73" s="601">
        <f t="shared" ref="H73:H136" si="21">D73-G73</f>
        <v>3.9999999999995595E-3</v>
      </c>
      <c r="I73" s="585">
        <v>25.65</v>
      </c>
      <c r="J73" s="552">
        <f t="shared" ref="J73:J136" si="22">+I73*D73</f>
        <v>155.18249999999998</v>
      </c>
      <c r="K73" s="553">
        <f t="shared" si="19"/>
        <v>25.8</v>
      </c>
      <c r="L73" s="551">
        <f t="shared" si="14"/>
        <v>129.28</v>
      </c>
      <c r="M73" s="553">
        <f t="shared" si="15"/>
        <v>155.08000000000001</v>
      </c>
      <c r="N73" s="553">
        <f t="shared" si="16"/>
        <v>0.1</v>
      </c>
      <c r="O73" s="175">
        <f t="shared" si="17"/>
        <v>0.99935559744172187</v>
      </c>
      <c r="P73" s="526">
        <f t="shared" si="18"/>
        <v>-155.08249999999998</v>
      </c>
    </row>
    <row r="74" spans="1:16" ht="26.4" x14ac:dyDescent="0.3">
      <c r="A74" s="7" t="s">
        <v>137</v>
      </c>
      <c r="B74" s="8" t="s">
        <v>81</v>
      </c>
      <c r="C74" s="5" t="s">
        <v>24</v>
      </c>
      <c r="D74" s="584">
        <v>4.8</v>
      </c>
      <c r="E74" s="600">
        <v>0</v>
      </c>
      <c r="F74" s="619"/>
      <c r="G74" s="601">
        <f t="shared" si="20"/>
        <v>0</v>
      </c>
      <c r="H74" s="601">
        <f t="shared" si="21"/>
        <v>4.8</v>
      </c>
      <c r="I74" s="585">
        <v>158.07</v>
      </c>
      <c r="J74" s="552">
        <f t="shared" si="22"/>
        <v>758.73599999999999</v>
      </c>
      <c r="K74" s="553">
        <f t="shared" si="19"/>
        <v>0</v>
      </c>
      <c r="L74" s="551">
        <f t="shared" si="14"/>
        <v>0</v>
      </c>
      <c r="M74" s="553">
        <f t="shared" si="15"/>
        <v>0</v>
      </c>
      <c r="N74" s="553">
        <f t="shared" si="16"/>
        <v>758.74</v>
      </c>
      <c r="O74" s="175">
        <f t="shared" si="17"/>
        <v>-5.271925940020239E-6</v>
      </c>
      <c r="P74" s="526">
        <f t="shared" si="18"/>
        <v>4.0000000000190994E-3</v>
      </c>
    </row>
    <row r="75" spans="1:16" x14ac:dyDescent="0.3">
      <c r="A75" s="7" t="s">
        <v>138</v>
      </c>
      <c r="B75" s="8" t="s">
        <v>83</v>
      </c>
      <c r="C75" s="5" t="s">
        <v>24</v>
      </c>
      <c r="D75" s="584">
        <v>4.8</v>
      </c>
      <c r="E75" s="600">
        <v>0</v>
      </c>
      <c r="F75" s="619">
        <v>4.8000000000000007</v>
      </c>
      <c r="G75" s="601">
        <f t="shared" si="20"/>
        <v>4.8000000000000007</v>
      </c>
      <c r="H75" s="601">
        <f t="shared" si="21"/>
        <v>0</v>
      </c>
      <c r="I75" s="585">
        <v>29.02</v>
      </c>
      <c r="J75" s="552">
        <f t="shared" si="22"/>
        <v>139.29599999999999</v>
      </c>
      <c r="K75" s="553">
        <f t="shared" si="19"/>
        <v>0</v>
      </c>
      <c r="L75" s="551">
        <f t="shared" si="14"/>
        <v>139.30000000000001</v>
      </c>
      <c r="M75" s="553">
        <f t="shared" si="15"/>
        <v>139.30000000000001</v>
      </c>
      <c r="N75" s="553">
        <f t="shared" si="16"/>
        <v>0</v>
      </c>
      <c r="O75" s="175">
        <f t="shared" si="17"/>
        <v>1</v>
      </c>
      <c r="P75" s="526">
        <f t="shared" si="18"/>
        <v>-139.29599999999999</v>
      </c>
    </row>
    <row r="76" spans="1:16" x14ac:dyDescent="0.3">
      <c r="A76" s="3" t="s">
        <v>139</v>
      </c>
      <c r="B76" s="4" t="s">
        <v>85</v>
      </c>
      <c r="C76" s="5"/>
      <c r="D76" s="584"/>
      <c r="E76" s="600"/>
      <c r="F76" s="619"/>
      <c r="G76" s="601"/>
      <c r="H76" s="601"/>
      <c r="I76" s="585"/>
      <c r="J76" s="550">
        <f>+SUM(J77:J82)</f>
        <v>1419.2819999999999</v>
      </c>
      <c r="K76" s="550">
        <f>+SUM(K77:K82)</f>
        <v>0</v>
      </c>
      <c r="L76" s="551">
        <f>+SUM(L77:L82)</f>
        <v>900.82</v>
      </c>
      <c r="M76" s="550">
        <f>+SUM(M77:M82)</f>
        <v>900.82</v>
      </c>
      <c r="N76" s="550">
        <f>+SUM(N77:N82)-0.01</f>
        <v>518.46</v>
      </c>
      <c r="O76" s="172">
        <f t="shared" si="17"/>
        <v>0.63470261723885735</v>
      </c>
      <c r="P76" s="526">
        <f t="shared" si="18"/>
        <v>-900.82199999999989</v>
      </c>
    </row>
    <row r="77" spans="1:16" x14ac:dyDescent="0.3">
      <c r="A77" s="7" t="s">
        <v>140</v>
      </c>
      <c r="B77" s="8" t="s">
        <v>87</v>
      </c>
      <c r="C77" s="5" t="s">
        <v>24</v>
      </c>
      <c r="D77" s="584">
        <v>6.6</v>
      </c>
      <c r="E77" s="600">
        <v>0</v>
      </c>
      <c r="F77" s="619">
        <v>6.6</v>
      </c>
      <c r="G77" s="601">
        <f t="shared" si="20"/>
        <v>6.6</v>
      </c>
      <c r="H77" s="601">
        <f t="shared" si="21"/>
        <v>0</v>
      </c>
      <c r="I77" s="585">
        <v>5.61</v>
      </c>
      <c r="J77" s="552">
        <f t="shared" si="22"/>
        <v>37.026000000000003</v>
      </c>
      <c r="K77" s="553">
        <f t="shared" si="19"/>
        <v>0</v>
      </c>
      <c r="L77" s="551">
        <f t="shared" ref="L77:L82" si="23">ROUND(F77*I77,2)</f>
        <v>37.03</v>
      </c>
      <c r="M77" s="553">
        <f t="shared" ref="M77:M82" si="24">ROUND(G77*I77,2)</f>
        <v>37.03</v>
      </c>
      <c r="N77" s="553">
        <f t="shared" ref="N77:N82" si="25">ROUND(H77*I77,2)</f>
        <v>0</v>
      </c>
      <c r="O77" s="175">
        <f t="shared" si="17"/>
        <v>1</v>
      </c>
      <c r="P77" s="526">
        <f t="shared" si="18"/>
        <v>-37.026000000000003</v>
      </c>
    </row>
    <row r="78" spans="1:16" x14ac:dyDescent="0.3">
      <c r="A78" s="7" t="s">
        <v>141</v>
      </c>
      <c r="B78" s="8" t="s">
        <v>89</v>
      </c>
      <c r="C78" s="5" t="s">
        <v>24</v>
      </c>
      <c r="D78" s="584">
        <v>6.6</v>
      </c>
      <c r="E78" s="600">
        <v>0</v>
      </c>
      <c r="F78" s="619">
        <v>6.6</v>
      </c>
      <c r="G78" s="601">
        <f t="shared" si="20"/>
        <v>6.6</v>
      </c>
      <c r="H78" s="601">
        <f t="shared" si="21"/>
        <v>0</v>
      </c>
      <c r="I78" s="585">
        <v>3.75</v>
      </c>
      <c r="J78" s="552">
        <f t="shared" si="22"/>
        <v>24.75</v>
      </c>
      <c r="K78" s="553">
        <f t="shared" si="19"/>
        <v>0</v>
      </c>
      <c r="L78" s="551">
        <f t="shared" si="23"/>
        <v>24.75</v>
      </c>
      <c r="M78" s="553">
        <f t="shared" si="24"/>
        <v>24.75</v>
      </c>
      <c r="N78" s="553">
        <f t="shared" si="25"/>
        <v>0</v>
      </c>
      <c r="O78" s="175">
        <f t="shared" si="17"/>
        <v>1</v>
      </c>
      <c r="P78" s="526">
        <f t="shared" si="18"/>
        <v>-24.75</v>
      </c>
    </row>
    <row r="79" spans="1:16" ht="26.4" x14ac:dyDescent="0.3">
      <c r="A79" s="7" t="s">
        <v>142</v>
      </c>
      <c r="B79" s="8" t="s">
        <v>91</v>
      </c>
      <c r="C79" s="5" t="s">
        <v>24</v>
      </c>
      <c r="D79" s="584">
        <v>6.6</v>
      </c>
      <c r="E79" s="600">
        <v>0</v>
      </c>
      <c r="F79" s="619">
        <v>6.6</v>
      </c>
      <c r="G79" s="601">
        <f t="shared" si="20"/>
        <v>6.6</v>
      </c>
      <c r="H79" s="601">
        <f t="shared" si="21"/>
        <v>0</v>
      </c>
      <c r="I79" s="585">
        <v>85.26</v>
      </c>
      <c r="J79" s="552">
        <f t="shared" si="22"/>
        <v>562.71600000000001</v>
      </c>
      <c r="K79" s="553">
        <f t="shared" si="19"/>
        <v>0</v>
      </c>
      <c r="L79" s="551">
        <f t="shared" si="23"/>
        <v>562.72</v>
      </c>
      <c r="M79" s="553">
        <f t="shared" si="24"/>
        <v>562.72</v>
      </c>
      <c r="N79" s="553">
        <f t="shared" si="25"/>
        <v>0</v>
      </c>
      <c r="O79" s="175">
        <f t="shared" si="17"/>
        <v>1</v>
      </c>
      <c r="P79" s="526">
        <f t="shared" si="18"/>
        <v>-562.71600000000001</v>
      </c>
    </row>
    <row r="80" spans="1:16" x14ac:dyDescent="0.3">
      <c r="A80" s="7" t="s">
        <v>143</v>
      </c>
      <c r="B80" s="8" t="s">
        <v>83</v>
      </c>
      <c r="C80" s="5" t="s">
        <v>24</v>
      </c>
      <c r="D80" s="584">
        <v>1.76</v>
      </c>
      <c r="E80" s="600">
        <v>0</v>
      </c>
      <c r="F80" s="619">
        <f>+MEM_CAL_MED_02!K280</f>
        <v>1.7600000000000002</v>
      </c>
      <c r="G80" s="601">
        <f t="shared" si="20"/>
        <v>1.7600000000000002</v>
      </c>
      <c r="H80" s="601">
        <f t="shared" si="21"/>
        <v>0</v>
      </c>
      <c r="I80" s="585">
        <v>29.02</v>
      </c>
      <c r="J80" s="552">
        <f t="shared" si="22"/>
        <v>51.075200000000002</v>
      </c>
      <c r="K80" s="553">
        <f t="shared" si="19"/>
        <v>0</v>
      </c>
      <c r="L80" s="551">
        <f t="shared" si="23"/>
        <v>51.08</v>
      </c>
      <c r="M80" s="553">
        <f t="shared" si="24"/>
        <v>51.08</v>
      </c>
      <c r="N80" s="553">
        <f t="shared" si="25"/>
        <v>0</v>
      </c>
      <c r="O80" s="175">
        <f t="shared" si="17"/>
        <v>1</v>
      </c>
      <c r="P80" s="526">
        <f t="shared" si="18"/>
        <v>-51.075200000000002</v>
      </c>
    </row>
    <row r="81" spans="1:16" ht="39.6" x14ac:dyDescent="0.3">
      <c r="A81" s="7" t="s">
        <v>144</v>
      </c>
      <c r="B81" s="8" t="s">
        <v>94</v>
      </c>
      <c r="C81" s="5" t="s">
        <v>24</v>
      </c>
      <c r="D81" s="584">
        <v>1.76</v>
      </c>
      <c r="E81" s="600">
        <v>0</v>
      </c>
      <c r="F81" s="619">
        <f>+MEM_CAL_MED_02!K282</f>
        <v>1.7600000000000002</v>
      </c>
      <c r="G81" s="601">
        <f t="shared" si="20"/>
        <v>1.7600000000000002</v>
      </c>
      <c r="H81" s="601">
        <f t="shared" si="21"/>
        <v>0</v>
      </c>
      <c r="I81" s="585">
        <v>127.98</v>
      </c>
      <c r="J81" s="552">
        <f t="shared" si="22"/>
        <v>225.2448</v>
      </c>
      <c r="K81" s="553">
        <f t="shared" si="19"/>
        <v>0</v>
      </c>
      <c r="L81" s="551">
        <f t="shared" si="23"/>
        <v>225.24</v>
      </c>
      <c r="M81" s="553">
        <f t="shared" si="24"/>
        <v>225.24</v>
      </c>
      <c r="N81" s="553">
        <f t="shared" si="25"/>
        <v>0</v>
      </c>
      <c r="O81" s="175">
        <f t="shared" si="17"/>
        <v>1</v>
      </c>
      <c r="P81" s="526">
        <f t="shared" si="18"/>
        <v>-225.2448</v>
      </c>
    </row>
    <row r="82" spans="1:16" ht="39.6" x14ac:dyDescent="0.3">
      <c r="A82" s="7" t="s">
        <v>145</v>
      </c>
      <c r="B82" s="8" t="s">
        <v>146</v>
      </c>
      <c r="C82" s="5" t="s">
        <v>75</v>
      </c>
      <c r="D82" s="584">
        <v>1</v>
      </c>
      <c r="E82" s="600">
        <v>0</v>
      </c>
      <c r="F82" s="619"/>
      <c r="G82" s="601">
        <f t="shared" si="20"/>
        <v>0</v>
      </c>
      <c r="H82" s="601">
        <f t="shared" si="21"/>
        <v>1</v>
      </c>
      <c r="I82" s="585">
        <v>518.47</v>
      </c>
      <c r="J82" s="552">
        <f t="shared" si="22"/>
        <v>518.47</v>
      </c>
      <c r="K82" s="553">
        <f t="shared" si="19"/>
        <v>0</v>
      </c>
      <c r="L82" s="551">
        <f t="shared" si="23"/>
        <v>0</v>
      </c>
      <c r="M82" s="553">
        <f t="shared" si="24"/>
        <v>0</v>
      </c>
      <c r="N82" s="553">
        <f t="shared" si="25"/>
        <v>518.47</v>
      </c>
      <c r="O82" s="175">
        <f t="shared" si="17"/>
        <v>0</v>
      </c>
      <c r="P82" s="526">
        <f t="shared" si="18"/>
        <v>0</v>
      </c>
    </row>
    <row r="83" spans="1:16" x14ac:dyDescent="0.3">
      <c r="A83" s="3" t="s">
        <v>147</v>
      </c>
      <c r="B83" s="4" t="s">
        <v>96</v>
      </c>
      <c r="C83" s="5"/>
      <c r="D83" s="584"/>
      <c r="E83" s="600"/>
      <c r="F83" s="619"/>
      <c r="G83" s="601"/>
      <c r="H83" s="601"/>
      <c r="I83" s="585"/>
      <c r="J83" s="550">
        <f>+SUM(J84:J87)</f>
        <v>617.59159999999997</v>
      </c>
      <c r="K83" s="550">
        <f>+SUM(K84:K87)</f>
        <v>0</v>
      </c>
      <c r="L83" s="551">
        <f>+SUM(L84:L87)</f>
        <v>551.98</v>
      </c>
      <c r="M83" s="550">
        <f>+SUM(M84:M87)</f>
        <v>551.98</v>
      </c>
      <c r="N83" s="550">
        <f>+SUM(N84:N87)</f>
        <v>65.61</v>
      </c>
      <c r="O83" s="172">
        <f t="shared" si="17"/>
        <v>0.8937647468003127</v>
      </c>
      <c r="P83" s="526">
        <f t="shared" si="18"/>
        <v>-551.98159999999996</v>
      </c>
    </row>
    <row r="84" spans="1:16" ht="40.200000000000003" customHeight="1" x14ac:dyDescent="0.3">
      <c r="A84" s="7" t="s">
        <v>148</v>
      </c>
      <c r="B84" s="8" t="s">
        <v>104</v>
      </c>
      <c r="C84" s="5" t="s">
        <v>24</v>
      </c>
      <c r="D84" s="584">
        <v>16</v>
      </c>
      <c r="E84" s="600">
        <v>0</v>
      </c>
      <c r="F84" s="619">
        <f>+MEM_CAL_MED_02!K294</f>
        <v>15.9994</v>
      </c>
      <c r="G84" s="601">
        <f t="shared" si="20"/>
        <v>15.9994</v>
      </c>
      <c r="H84" s="601">
        <f t="shared" si="21"/>
        <v>6.0000000000037801E-4</v>
      </c>
      <c r="I84" s="585">
        <v>20.11</v>
      </c>
      <c r="J84" s="552">
        <f t="shared" si="22"/>
        <v>321.76</v>
      </c>
      <c r="K84" s="553">
        <f t="shared" si="19"/>
        <v>0</v>
      </c>
      <c r="L84" s="551">
        <f>ROUND(F84*I84,2)</f>
        <v>321.75</v>
      </c>
      <c r="M84" s="553">
        <f>ROUND(G84*I84,2)</f>
        <v>321.75</v>
      </c>
      <c r="N84" s="553">
        <f>ROUND(H84*I84,2)</f>
        <v>0.01</v>
      </c>
      <c r="O84" s="175">
        <f t="shared" si="17"/>
        <v>0.99996892093485823</v>
      </c>
      <c r="P84" s="526">
        <f t="shared" si="18"/>
        <v>-321.75</v>
      </c>
    </row>
    <row r="85" spans="1:16" ht="26.4" x14ac:dyDescent="0.3">
      <c r="A85" s="7" t="s">
        <v>149</v>
      </c>
      <c r="B85" s="8" t="s">
        <v>98</v>
      </c>
      <c r="C85" s="5" t="s">
        <v>24</v>
      </c>
      <c r="D85" s="584">
        <v>1.4</v>
      </c>
      <c r="E85" s="600">
        <v>0</v>
      </c>
      <c r="F85" s="619"/>
      <c r="G85" s="601">
        <f t="shared" si="20"/>
        <v>0</v>
      </c>
      <c r="H85" s="601">
        <f t="shared" si="21"/>
        <v>1.4</v>
      </c>
      <c r="I85" s="585">
        <v>19.02</v>
      </c>
      <c r="J85" s="552">
        <f t="shared" si="22"/>
        <v>26.627999999999997</v>
      </c>
      <c r="K85" s="553">
        <f t="shared" si="19"/>
        <v>0</v>
      </c>
      <c r="L85" s="551">
        <f>ROUND(F85*I85,2)</f>
        <v>0</v>
      </c>
      <c r="M85" s="553">
        <f>ROUND(G85*I85,2)</f>
        <v>0</v>
      </c>
      <c r="N85" s="553">
        <f>ROUND(H85*I85,2)</f>
        <v>26.63</v>
      </c>
      <c r="O85" s="175">
        <f t="shared" si="17"/>
        <v>-7.5108907916510148E-5</v>
      </c>
      <c r="P85" s="526">
        <f t="shared" si="18"/>
        <v>2.0000000000024443E-3</v>
      </c>
    </row>
    <row r="86" spans="1:16" x14ac:dyDescent="0.3">
      <c r="A86" s="7" t="s">
        <v>150</v>
      </c>
      <c r="B86" s="8" t="s">
        <v>102</v>
      </c>
      <c r="C86" s="5" t="s">
        <v>45</v>
      </c>
      <c r="D86" s="584">
        <v>16</v>
      </c>
      <c r="E86" s="600">
        <v>0</v>
      </c>
      <c r="F86" s="619">
        <f>+MEM_CAL_MED_02!K302</f>
        <v>15.9994</v>
      </c>
      <c r="G86" s="601">
        <f t="shared" si="20"/>
        <v>15.9994</v>
      </c>
      <c r="H86" s="601">
        <f t="shared" si="21"/>
        <v>6.0000000000037801E-4</v>
      </c>
      <c r="I86" s="585">
        <v>14.39</v>
      </c>
      <c r="J86" s="552">
        <f t="shared" si="22"/>
        <v>230.24</v>
      </c>
      <c r="K86" s="553">
        <f t="shared" si="19"/>
        <v>0</v>
      </c>
      <c r="L86" s="551">
        <f>ROUND(F86*I86,2)</f>
        <v>230.23</v>
      </c>
      <c r="M86" s="553">
        <f>ROUND(G86*I86,2)</f>
        <v>230.23</v>
      </c>
      <c r="N86" s="553">
        <f>ROUND(H86*I86,2)</f>
        <v>0.01</v>
      </c>
      <c r="O86" s="175">
        <f t="shared" si="17"/>
        <v>0.99995656706045866</v>
      </c>
      <c r="P86" s="526">
        <f t="shared" si="18"/>
        <v>-230.23000000000002</v>
      </c>
    </row>
    <row r="87" spans="1:16" ht="26.4" x14ac:dyDescent="0.3">
      <c r="A87" s="7" t="s">
        <v>151</v>
      </c>
      <c r="B87" s="8" t="s">
        <v>100</v>
      </c>
      <c r="C87" s="5" t="s">
        <v>24</v>
      </c>
      <c r="D87" s="584">
        <v>2.36</v>
      </c>
      <c r="E87" s="602">
        <v>0</v>
      </c>
      <c r="F87" s="622"/>
      <c r="G87" s="601">
        <f t="shared" si="20"/>
        <v>0</v>
      </c>
      <c r="H87" s="601">
        <f t="shared" si="21"/>
        <v>2.36</v>
      </c>
      <c r="I87" s="585">
        <v>16.510000000000002</v>
      </c>
      <c r="J87" s="552">
        <f t="shared" si="22"/>
        <v>38.9636</v>
      </c>
      <c r="K87" s="553">
        <f t="shared" si="19"/>
        <v>0</v>
      </c>
      <c r="L87" s="551">
        <f>ROUND(F87*I87,2)</f>
        <v>0</v>
      </c>
      <c r="M87" s="553">
        <f>ROUND(G87*I87,2)</f>
        <v>0</v>
      </c>
      <c r="N87" s="553">
        <f>ROUND(H87*I87,2)</f>
        <v>38.96</v>
      </c>
      <c r="O87" s="175">
        <f t="shared" si="17"/>
        <v>9.2393926639178225E-5</v>
      </c>
      <c r="P87" s="526">
        <f t="shared" si="18"/>
        <v>-3.5999999999987153E-3</v>
      </c>
    </row>
    <row r="88" spans="1:16" ht="14.4" x14ac:dyDescent="0.3">
      <c r="A88" s="3" t="s">
        <v>152</v>
      </c>
      <c r="B88" s="4" t="s">
        <v>106</v>
      </c>
      <c r="C88" s="5"/>
      <c r="D88" s="584"/>
      <c r="E88" s="602"/>
      <c r="F88" s="622"/>
      <c r="G88" s="601"/>
      <c r="H88" s="601"/>
      <c r="I88" s="585"/>
      <c r="J88" s="550">
        <f>+SUM(J89:J94)</f>
        <v>8205.360999999999</v>
      </c>
      <c r="K88" s="550">
        <f>+SUM(K89:K94)</f>
        <v>0</v>
      </c>
      <c r="L88" s="551">
        <f>+SUM(L89:L94)</f>
        <v>0</v>
      </c>
      <c r="M88" s="550">
        <f>+SUM(M89:M94)</f>
        <v>0</v>
      </c>
      <c r="N88" s="550">
        <f>+SUM(N89:N94)</f>
        <v>8205.36</v>
      </c>
      <c r="O88" s="172">
        <f t="shared" si="17"/>
        <v>1.2187154208032069E-7</v>
      </c>
      <c r="P88" s="526">
        <f t="shared" si="18"/>
        <v>-9.9999999838473741E-4</v>
      </c>
    </row>
    <row r="89" spans="1:16" ht="27" customHeight="1" x14ac:dyDescent="0.3">
      <c r="A89" s="7" t="s">
        <v>153</v>
      </c>
      <c r="B89" s="8" t="s">
        <v>111</v>
      </c>
      <c r="C89" s="5" t="s">
        <v>109</v>
      </c>
      <c r="D89" s="584">
        <v>9.35</v>
      </c>
      <c r="E89" s="602">
        <v>0</v>
      </c>
      <c r="F89" s="622"/>
      <c r="G89" s="601">
        <f t="shared" si="20"/>
        <v>0</v>
      </c>
      <c r="H89" s="601">
        <f t="shared" si="21"/>
        <v>9.35</v>
      </c>
      <c r="I89" s="585">
        <v>97.64</v>
      </c>
      <c r="J89" s="552">
        <f t="shared" si="22"/>
        <v>912.93399999999997</v>
      </c>
      <c r="K89" s="553">
        <f t="shared" si="19"/>
        <v>0</v>
      </c>
      <c r="L89" s="551">
        <f t="shared" ref="L89:L94" si="26">ROUND(F89*I89,2)</f>
        <v>0</v>
      </c>
      <c r="M89" s="553">
        <f t="shared" ref="M89:M94" si="27">ROUND(G89*I89,2)</f>
        <v>0</v>
      </c>
      <c r="N89" s="553">
        <f t="shared" ref="N89:N94" si="28">ROUND(H89*I89,2)</f>
        <v>912.93</v>
      </c>
      <c r="O89" s="175">
        <f t="shared" si="17"/>
        <v>4.381477741066675E-6</v>
      </c>
      <c r="P89" s="526">
        <f t="shared" si="18"/>
        <v>-4.0000000000190994E-3</v>
      </c>
    </row>
    <row r="90" spans="1:16" ht="14.4" x14ac:dyDescent="0.3">
      <c r="A90" s="7" t="s">
        <v>154</v>
      </c>
      <c r="B90" s="8" t="s">
        <v>117</v>
      </c>
      <c r="C90" s="5" t="s">
        <v>24</v>
      </c>
      <c r="D90" s="584">
        <v>4.79</v>
      </c>
      <c r="E90" s="602">
        <v>0</v>
      </c>
      <c r="F90" s="622"/>
      <c r="G90" s="601">
        <f t="shared" si="20"/>
        <v>0</v>
      </c>
      <c r="H90" s="601">
        <f t="shared" si="21"/>
        <v>4.79</v>
      </c>
      <c r="I90" s="585">
        <v>1081.54</v>
      </c>
      <c r="J90" s="552">
        <f t="shared" si="22"/>
        <v>5180.5765999999994</v>
      </c>
      <c r="K90" s="553">
        <f t="shared" si="19"/>
        <v>0</v>
      </c>
      <c r="L90" s="551">
        <f t="shared" si="26"/>
        <v>0</v>
      </c>
      <c r="M90" s="553">
        <f t="shared" si="27"/>
        <v>0</v>
      </c>
      <c r="N90" s="553">
        <f t="shared" si="28"/>
        <v>5180.58</v>
      </c>
      <c r="O90" s="175">
        <f t="shared" si="17"/>
        <v>-6.562976022639333E-7</v>
      </c>
      <c r="P90" s="526">
        <f t="shared" si="18"/>
        <v>3.4000000005107722E-3</v>
      </c>
    </row>
    <row r="91" spans="1:16" x14ac:dyDescent="0.3">
      <c r="A91" s="7" t="s">
        <v>155</v>
      </c>
      <c r="B91" s="8" t="s">
        <v>115</v>
      </c>
      <c r="C91" s="5" t="s">
        <v>24</v>
      </c>
      <c r="D91" s="584">
        <v>1.76</v>
      </c>
      <c r="E91" s="600">
        <v>0</v>
      </c>
      <c r="F91" s="619"/>
      <c r="G91" s="601">
        <f t="shared" si="20"/>
        <v>0</v>
      </c>
      <c r="H91" s="601">
        <f t="shared" si="21"/>
        <v>1.76</v>
      </c>
      <c r="I91" s="585">
        <v>168</v>
      </c>
      <c r="J91" s="552">
        <f t="shared" si="22"/>
        <v>295.68</v>
      </c>
      <c r="K91" s="553">
        <f t="shared" si="19"/>
        <v>0</v>
      </c>
      <c r="L91" s="551">
        <f t="shared" si="26"/>
        <v>0</v>
      </c>
      <c r="M91" s="553">
        <f t="shared" si="27"/>
        <v>0</v>
      </c>
      <c r="N91" s="553">
        <f t="shared" si="28"/>
        <v>295.68</v>
      </c>
      <c r="O91" s="175">
        <f t="shared" si="17"/>
        <v>0</v>
      </c>
      <c r="P91" s="526">
        <f t="shared" si="18"/>
        <v>0</v>
      </c>
    </row>
    <row r="92" spans="1:16" x14ac:dyDescent="0.3">
      <c r="A92" s="7" t="s">
        <v>156</v>
      </c>
      <c r="B92" s="8" t="s">
        <v>108</v>
      </c>
      <c r="C92" s="5" t="s">
        <v>109</v>
      </c>
      <c r="D92" s="584">
        <v>13.42</v>
      </c>
      <c r="E92" s="600">
        <v>0</v>
      </c>
      <c r="F92" s="619"/>
      <c r="G92" s="601">
        <f t="shared" si="20"/>
        <v>0</v>
      </c>
      <c r="H92" s="601">
        <f t="shared" si="21"/>
        <v>13.42</v>
      </c>
      <c r="I92" s="585">
        <v>30.62</v>
      </c>
      <c r="J92" s="552">
        <f t="shared" si="22"/>
        <v>410.92040000000003</v>
      </c>
      <c r="K92" s="553">
        <f t="shared" si="19"/>
        <v>0</v>
      </c>
      <c r="L92" s="551">
        <f t="shared" si="26"/>
        <v>0</v>
      </c>
      <c r="M92" s="553">
        <f t="shared" si="27"/>
        <v>0</v>
      </c>
      <c r="N92" s="553">
        <f t="shared" si="28"/>
        <v>410.92</v>
      </c>
      <c r="O92" s="175">
        <f t="shared" si="17"/>
        <v>9.7342453675430818E-7</v>
      </c>
      <c r="P92" s="526">
        <f t="shared" si="18"/>
        <v>-4.0000000001327862E-4</v>
      </c>
    </row>
    <row r="93" spans="1:16" x14ac:dyDescent="0.3">
      <c r="A93" s="7" t="s">
        <v>157</v>
      </c>
      <c r="B93" s="8" t="s">
        <v>158</v>
      </c>
      <c r="C93" s="5" t="s">
        <v>159</v>
      </c>
      <c r="D93" s="584">
        <v>1</v>
      </c>
      <c r="E93" s="600">
        <v>0</v>
      </c>
      <c r="F93" s="619"/>
      <c r="G93" s="601">
        <f t="shared" si="20"/>
        <v>0</v>
      </c>
      <c r="H93" s="601">
        <f t="shared" si="21"/>
        <v>1</v>
      </c>
      <c r="I93" s="585">
        <v>1040.45</v>
      </c>
      <c r="J93" s="552">
        <f t="shared" si="22"/>
        <v>1040.45</v>
      </c>
      <c r="K93" s="553">
        <f t="shared" si="19"/>
        <v>0</v>
      </c>
      <c r="L93" s="551">
        <f t="shared" si="26"/>
        <v>0</v>
      </c>
      <c r="M93" s="553">
        <f t="shared" si="27"/>
        <v>0</v>
      </c>
      <c r="N93" s="553">
        <f t="shared" si="28"/>
        <v>1040.45</v>
      </c>
      <c r="O93" s="175">
        <f t="shared" si="17"/>
        <v>0</v>
      </c>
      <c r="P93" s="526">
        <f t="shared" si="18"/>
        <v>0</v>
      </c>
    </row>
    <row r="94" spans="1:16" x14ac:dyDescent="0.3">
      <c r="A94" s="7" t="s">
        <v>160</v>
      </c>
      <c r="B94" s="8" t="s">
        <v>113</v>
      </c>
      <c r="C94" s="5" t="s">
        <v>75</v>
      </c>
      <c r="D94" s="584">
        <v>15</v>
      </c>
      <c r="E94" s="600">
        <v>0</v>
      </c>
      <c r="F94" s="619"/>
      <c r="G94" s="601">
        <f t="shared" si="20"/>
        <v>0</v>
      </c>
      <c r="H94" s="601">
        <f t="shared" si="21"/>
        <v>15</v>
      </c>
      <c r="I94" s="585">
        <v>24.32</v>
      </c>
      <c r="J94" s="552">
        <f t="shared" si="22"/>
        <v>364.8</v>
      </c>
      <c r="K94" s="553">
        <f t="shared" si="19"/>
        <v>0</v>
      </c>
      <c r="L94" s="551">
        <f t="shared" si="26"/>
        <v>0</v>
      </c>
      <c r="M94" s="553">
        <f t="shared" si="27"/>
        <v>0</v>
      </c>
      <c r="N94" s="553">
        <f t="shared" si="28"/>
        <v>364.8</v>
      </c>
      <c r="O94" s="175">
        <f t="shared" si="17"/>
        <v>0</v>
      </c>
      <c r="P94" s="526">
        <f t="shared" si="18"/>
        <v>0</v>
      </c>
    </row>
    <row r="95" spans="1:16" x14ac:dyDescent="0.3">
      <c r="A95" s="3">
        <v>4</v>
      </c>
      <c r="B95" s="4" t="s">
        <v>161</v>
      </c>
      <c r="C95" s="5"/>
      <c r="D95" s="584"/>
      <c r="E95" s="600"/>
      <c r="F95" s="619"/>
      <c r="G95" s="601"/>
      <c r="H95" s="601"/>
      <c r="I95" s="585"/>
      <c r="J95" s="550">
        <f>+J96+J99+J114+J120+J123</f>
        <v>16053.434499999999</v>
      </c>
      <c r="K95" s="550">
        <f>+K96+K99+K114+K120+K123</f>
        <v>0</v>
      </c>
      <c r="L95" s="551">
        <f>+L96+L99+L114+L120+L123</f>
        <v>0</v>
      </c>
      <c r="M95" s="550">
        <f>+M96+M99+M114+M120+M123</f>
        <v>0</v>
      </c>
      <c r="N95" s="550">
        <f>+N96+N99+N114+N120+N123-0.02</f>
        <v>16053.429999999998</v>
      </c>
      <c r="O95" s="172">
        <f t="shared" si="17"/>
        <v>2.8031384813331783E-7</v>
      </c>
      <c r="P95" s="526">
        <f t="shared" si="18"/>
        <v>-4.5000000009167707E-3</v>
      </c>
    </row>
    <row r="96" spans="1:16" x14ac:dyDescent="0.3">
      <c r="A96" s="3" t="s">
        <v>162</v>
      </c>
      <c r="B96" s="4" t="s">
        <v>42</v>
      </c>
      <c r="C96" s="5"/>
      <c r="D96" s="584"/>
      <c r="E96" s="600"/>
      <c r="F96" s="619"/>
      <c r="G96" s="601"/>
      <c r="H96" s="601"/>
      <c r="I96" s="585"/>
      <c r="J96" s="550">
        <f>+SUM(J97:J98)</f>
        <v>104.19640000000001</v>
      </c>
      <c r="K96" s="550">
        <f>+SUM(K97:K98)</f>
        <v>0</v>
      </c>
      <c r="L96" s="551">
        <f>+SUM(L97:L98)</f>
        <v>0</v>
      </c>
      <c r="M96" s="550">
        <f>+SUM(M97:M98)</f>
        <v>0</v>
      </c>
      <c r="N96" s="550">
        <f>+SUM(N97:N98)+0.01</f>
        <v>104.2</v>
      </c>
      <c r="O96" s="172">
        <f t="shared" si="17"/>
        <v>-3.4550138008571096E-5</v>
      </c>
      <c r="P96" s="526">
        <f t="shared" si="18"/>
        <v>3.5999999999916099E-3</v>
      </c>
    </row>
    <row r="97" spans="1:16" x14ac:dyDescent="0.3">
      <c r="A97" s="7" t="s">
        <v>163</v>
      </c>
      <c r="B97" s="8" t="s">
        <v>47</v>
      </c>
      <c r="C97" s="5" t="s">
        <v>24</v>
      </c>
      <c r="D97" s="584">
        <v>7.48</v>
      </c>
      <c r="E97" s="600">
        <v>0</v>
      </c>
      <c r="F97" s="619"/>
      <c r="G97" s="601">
        <f t="shared" si="20"/>
        <v>0</v>
      </c>
      <c r="H97" s="601">
        <f t="shared" si="21"/>
        <v>7.48</v>
      </c>
      <c r="I97" s="585">
        <v>2.67</v>
      </c>
      <c r="J97" s="552">
        <f t="shared" si="22"/>
        <v>19.971600000000002</v>
      </c>
      <c r="K97" s="553">
        <f>ROUND(E97*I97,2)</f>
        <v>0</v>
      </c>
      <c r="L97" s="551">
        <f>ROUND(F97*I97,2)</f>
        <v>0</v>
      </c>
      <c r="M97" s="553">
        <f>ROUND(G97*I97,2)</f>
        <v>0</v>
      </c>
      <c r="N97" s="553">
        <f>ROUND(H97*I97,2)</f>
        <v>19.97</v>
      </c>
      <c r="O97" s="175">
        <f t="shared" si="17"/>
        <v>8.0113761541600326E-5</v>
      </c>
      <c r="P97" s="526">
        <f t="shared" si="18"/>
        <v>-1.6000000000033765E-3</v>
      </c>
    </row>
    <row r="98" spans="1:16" ht="26.4" x14ac:dyDescent="0.3">
      <c r="A98" s="7" t="s">
        <v>164</v>
      </c>
      <c r="B98" s="8" t="s">
        <v>49</v>
      </c>
      <c r="C98" s="5" t="s">
        <v>24</v>
      </c>
      <c r="D98" s="584">
        <v>7.48</v>
      </c>
      <c r="E98" s="600">
        <v>0</v>
      </c>
      <c r="F98" s="619"/>
      <c r="G98" s="601">
        <f t="shared" si="20"/>
        <v>0</v>
      </c>
      <c r="H98" s="601">
        <f t="shared" si="21"/>
        <v>7.48</v>
      </c>
      <c r="I98" s="585">
        <v>11.26</v>
      </c>
      <c r="J98" s="552">
        <f t="shared" si="22"/>
        <v>84.224800000000002</v>
      </c>
      <c r="K98" s="553">
        <f>ROUND(E98*I98,2)</f>
        <v>0</v>
      </c>
      <c r="L98" s="551">
        <f>ROUND(F98*I98,2)</f>
        <v>0</v>
      </c>
      <c r="M98" s="553">
        <f>ROUND(G98*I98,2)</f>
        <v>0</v>
      </c>
      <c r="N98" s="553">
        <f>ROUND(H98*I98,2)</f>
        <v>84.22</v>
      </c>
      <c r="O98" s="175">
        <f t="shared" si="17"/>
        <v>5.6990340137397233E-5</v>
      </c>
      <c r="P98" s="526">
        <f t="shared" si="18"/>
        <v>-4.8000000000030241E-3</v>
      </c>
    </row>
    <row r="99" spans="1:16" x14ac:dyDescent="0.3">
      <c r="A99" s="3" t="s">
        <v>165</v>
      </c>
      <c r="B99" s="4" t="s">
        <v>123</v>
      </c>
      <c r="C99" s="5"/>
      <c r="D99" s="584"/>
      <c r="E99" s="600"/>
      <c r="F99" s="619"/>
      <c r="G99" s="601"/>
      <c r="H99" s="601"/>
      <c r="I99" s="585"/>
      <c r="J99" s="550">
        <f>+SUM(J100:J113)</f>
        <v>13247.4769</v>
      </c>
      <c r="K99" s="550">
        <f>+SUM(K100:K113)</f>
        <v>0</v>
      </c>
      <c r="L99" s="551">
        <f>+SUM(L100:L113)</f>
        <v>0</v>
      </c>
      <c r="M99" s="550">
        <f>+SUM(M100:M113)</f>
        <v>0</v>
      </c>
      <c r="N99" s="550">
        <f>+SUM(N100:N113)-0.01</f>
        <v>13247.479999999998</v>
      </c>
      <c r="O99" s="172">
        <f t="shared" si="17"/>
        <v>-2.3400682414020935E-7</v>
      </c>
      <c r="P99" s="526">
        <f t="shared" si="18"/>
        <v>3.099999998084968E-3</v>
      </c>
    </row>
    <row r="100" spans="1:16" x14ac:dyDescent="0.3">
      <c r="A100" s="7" t="s">
        <v>166</v>
      </c>
      <c r="B100" s="8" t="s">
        <v>125</v>
      </c>
      <c r="C100" s="5" t="s">
        <v>54</v>
      </c>
      <c r="D100" s="584">
        <v>7.37</v>
      </c>
      <c r="E100" s="600">
        <v>0</v>
      </c>
      <c r="F100" s="619"/>
      <c r="G100" s="601">
        <f t="shared" si="20"/>
        <v>0</v>
      </c>
      <c r="H100" s="601">
        <f t="shared" si="21"/>
        <v>7.37</v>
      </c>
      <c r="I100" s="585">
        <v>75.03</v>
      </c>
      <c r="J100" s="552">
        <f t="shared" si="22"/>
        <v>552.97109999999998</v>
      </c>
      <c r="K100" s="553">
        <f t="shared" ref="K100:K113" si="29">ROUND(E100*I100,2)</f>
        <v>0</v>
      </c>
      <c r="L100" s="551">
        <f t="shared" ref="L100:L113" si="30">ROUND(F100*I100,2)</f>
        <v>0</v>
      </c>
      <c r="M100" s="553">
        <f t="shared" ref="M100:M113" si="31">ROUND(G100*I100,2)</f>
        <v>0</v>
      </c>
      <c r="N100" s="553">
        <f t="shared" ref="N100:N113" si="32">ROUND(H100*I100,2)</f>
        <v>552.97</v>
      </c>
      <c r="O100" s="175">
        <f t="shared" si="17"/>
        <v>1.9892540494836908E-6</v>
      </c>
      <c r="P100" s="526">
        <f t="shared" si="18"/>
        <v>-1.0999999999512511E-3</v>
      </c>
    </row>
    <row r="101" spans="1:16" x14ac:dyDescent="0.3">
      <c r="A101" s="7" t="s">
        <v>167</v>
      </c>
      <c r="B101" s="8" t="s">
        <v>56</v>
      </c>
      <c r="C101" s="5" t="s">
        <v>54</v>
      </c>
      <c r="D101" s="584">
        <v>9.58</v>
      </c>
      <c r="E101" s="600">
        <v>0</v>
      </c>
      <c r="F101" s="619"/>
      <c r="G101" s="601">
        <f t="shared" si="20"/>
        <v>0</v>
      </c>
      <c r="H101" s="601">
        <f t="shared" si="21"/>
        <v>9.58</v>
      </c>
      <c r="I101" s="585">
        <v>11.25</v>
      </c>
      <c r="J101" s="552">
        <f t="shared" si="22"/>
        <v>107.77500000000001</v>
      </c>
      <c r="K101" s="553">
        <f t="shared" si="29"/>
        <v>0</v>
      </c>
      <c r="L101" s="551">
        <f t="shared" si="30"/>
        <v>0</v>
      </c>
      <c r="M101" s="553">
        <f t="shared" si="31"/>
        <v>0</v>
      </c>
      <c r="N101" s="553">
        <f t="shared" si="32"/>
        <v>107.78</v>
      </c>
      <c r="O101" s="175">
        <f t="shared" si="17"/>
        <v>-4.6392948271911649E-5</v>
      </c>
      <c r="P101" s="526">
        <f t="shared" si="18"/>
        <v>4.9999999999954525E-3</v>
      </c>
    </row>
    <row r="102" spans="1:16" ht="26.4" x14ac:dyDescent="0.3">
      <c r="A102" s="7" t="s">
        <v>168</v>
      </c>
      <c r="B102" s="8" t="s">
        <v>58</v>
      </c>
      <c r="C102" s="5" t="s">
        <v>59</v>
      </c>
      <c r="D102" s="584">
        <v>215.57</v>
      </c>
      <c r="E102" s="600">
        <v>0</v>
      </c>
      <c r="F102" s="619"/>
      <c r="G102" s="601">
        <f t="shared" si="20"/>
        <v>0</v>
      </c>
      <c r="H102" s="601">
        <f t="shared" si="21"/>
        <v>215.57</v>
      </c>
      <c r="I102" s="585">
        <v>1.68</v>
      </c>
      <c r="J102" s="552">
        <f t="shared" si="22"/>
        <v>362.1576</v>
      </c>
      <c r="K102" s="553">
        <f t="shared" si="29"/>
        <v>0</v>
      </c>
      <c r="L102" s="551">
        <f t="shared" si="30"/>
        <v>0</v>
      </c>
      <c r="M102" s="553">
        <f t="shared" si="31"/>
        <v>0</v>
      </c>
      <c r="N102" s="553">
        <f t="shared" si="32"/>
        <v>362.16</v>
      </c>
      <c r="O102" s="175">
        <f t="shared" si="17"/>
        <v>-6.626949151433692E-6</v>
      </c>
      <c r="P102" s="526">
        <f t="shared" si="18"/>
        <v>2.4000000000228283E-3</v>
      </c>
    </row>
    <row r="103" spans="1:16" x14ac:dyDescent="0.3">
      <c r="A103" s="7" t="s">
        <v>169</v>
      </c>
      <c r="B103" s="8" t="s">
        <v>61</v>
      </c>
      <c r="C103" s="5" t="s">
        <v>24</v>
      </c>
      <c r="D103" s="584">
        <v>2.09</v>
      </c>
      <c r="E103" s="600">
        <v>0</v>
      </c>
      <c r="F103" s="619"/>
      <c r="G103" s="601">
        <f t="shared" si="20"/>
        <v>0</v>
      </c>
      <c r="H103" s="601">
        <f t="shared" si="21"/>
        <v>2.09</v>
      </c>
      <c r="I103" s="585">
        <v>28.14</v>
      </c>
      <c r="J103" s="552">
        <f t="shared" si="22"/>
        <v>58.812599999999996</v>
      </c>
      <c r="K103" s="553">
        <f t="shared" si="29"/>
        <v>0</v>
      </c>
      <c r="L103" s="551">
        <f t="shared" si="30"/>
        <v>0</v>
      </c>
      <c r="M103" s="553">
        <f t="shared" si="31"/>
        <v>0</v>
      </c>
      <c r="N103" s="553">
        <f t="shared" si="32"/>
        <v>58.81</v>
      </c>
      <c r="O103" s="175">
        <f t="shared" si="17"/>
        <v>4.420821388606555E-5</v>
      </c>
      <c r="P103" s="526">
        <f t="shared" si="18"/>
        <v>-2.5999999999939405E-3</v>
      </c>
    </row>
    <row r="104" spans="1:16" ht="26.4" x14ac:dyDescent="0.3">
      <c r="A104" s="7" t="s">
        <v>170</v>
      </c>
      <c r="B104" s="8" t="s">
        <v>63</v>
      </c>
      <c r="C104" s="5" t="s">
        <v>24</v>
      </c>
      <c r="D104" s="584">
        <v>2.09</v>
      </c>
      <c r="E104" s="600">
        <v>0</v>
      </c>
      <c r="F104" s="619"/>
      <c r="G104" s="601">
        <f t="shared" si="20"/>
        <v>0</v>
      </c>
      <c r="H104" s="601">
        <f t="shared" si="21"/>
        <v>2.09</v>
      </c>
      <c r="I104" s="585">
        <v>35.090000000000003</v>
      </c>
      <c r="J104" s="552">
        <f t="shared" si="22"/>
        <v>73.338099999999997</v>
      </c>
      <c r="K104" s="553">
        <f t="shared" si="29"/>
        <v>0</v>
      </c>
      <c r="L104" s="551">
        <f t="shared" si="30"/>
        <v>0</v>
      </c>
      <c r="M104" s="553">
        <f t="shared" si="31"/>
        <v>0</v>
      </c>
      <c r="N104" s="553">
        <f t="shared" si="32"/>
        <v>73.34</v>
      </c>
      <c r="O104" s="175">
        <f t="shared" si="17"/>
        <v>-2.5907406927760945E-5</v>
      </c>
      <c r="P104" s="526">
        <f t="shared" si="18"/>
        <v>1.90000000000623E-3</v>
      </c>
    </row>
    <row r="105" spans="1:16" x14ac:dyDescent="0.3">
      <c r="A105" s="7" t="s">
        <v>171</v>
      </c>
      <c r="B105" s="8" t="s">
        <v>67</v>
      </c>
      <c r="C105" s="5" t="s">
        <v>24</v>
      </c>
      <c r="D105" s="584">
        <v>23.19</v>
      </c>
      <c r="E105" s="600">
        <v>0</v>
      </c>
      <c r="F105" s="619"/>
      <c r="G105" s="601">
        <f t="shared" si="20"/>
        <v>0</v>
      </c>
      <c r="H105" s="601">
        <f t="shared" si="21"/>
        <v>23.19</v>
      </c>
      <c r="I105" s="585">
        <v>272.88</v>
      </c>
      <c r="J105" s="552">
        <f t="shared" si="22"/>
        <v>6328.0871999999999</v>
      </c>
      <c r="K105" s="553">
        <f t="shared" si="29"/>
        <v>0</v>
      </c>
      <c r="L105" s="551">
        <f t="shared" si="30"/>
        <v>0</v>
      </c>
      <c r="M105" s="553">
        <f t="shared" si="31"/>
        <v>0</v>
      </c>
      <c r="N105" s="553">
        <f t="shared" si="32"/>
        <v>6328.09</v>
      </c>
      <c r="O105" s="175">
        <f t="shared" si="17"/>
        <v>-4.424717787721022E-7</v>
      </c>
      <c r="P105" s="526">
        <f t="shared" si="18"/>
        <v>2.8000000002066372E-3</v>
      </c>
    </row>
    <row r="106" spans="1:16" ht="26.4" x14ac:dyDescent="0.3">
      <c r="A106" s="7" t="s">
        <v>172</v>
      </c>
      <c r="B106" s="8" t="s">
        <v>65</v>
      </c>
      <c r="C106" s="5" t="s">
        <v>24</v>
      </c>
      <c r="D106" s="584">
        <v>6.12</v>
      </c>
      <c r="E106" s="600">
        <v>0</v>
      </c>
      <c r="F106" s="619"/>
      <c r="G106" s="601">
        <f t="shared" si="20"/>
        <v>0</v>
      </c>
      <c r="H106" s="601">
        <f t="shared" si="21"/>
        <v>6.12</v>
      </c>
      <c r="I106" s="585">
        <v>116.19</v>
      </c>
      <c r="J106" s="552">
        <f t="shared" si="22"/>
        <v>711.08280000000002</v>
      </c>
      <c r="K106" s="553">
        <f t="shared" si="29"/>
        <v>0</v>
      </c>
      <c r="L106" s="551">
        <f t="shared" si="30"/>
        <v>0</v>
      </c>
      <c r="M106" s="553">
        <f t="shared" si="31"/>
        <v>0</v>
      </c>
      <c r="N106" s="553">
        <f t="shared" si="32"/>
        <v>711.08</v>
      </c>
      <c r="O106" s="175">
        <f t="shared" si="17"/>
        <v>3.9376567679827446E-6</v>
      </c>
      <c r="P106" s="526">
        <f t="shared" si="18"/>
        <v>-2.7999999999792635E-3</v>
      </c>
    </row>
    <row r="107" spans="1:16" ht="26.4" x14ac:dyDescent="0.3">
      <c r="A107" s="7" t="s">
        <v>173</v>
      </c>
      <c r="B107" s="8" t="s">
        <v>72</v>
      </c>
      <c r="C107" s="5" t="s">
        <v>70</v>
      </c>
      <c r="D107" s="584">
        <v>39.700000000000003</v>
      </c>
      <c r="E107" s="600">
        <v>0</v>
      </c>
      <c r="F107" s="619"/>
      <c r="G107" s="601">
        <f t="shared" si="20"/>
        <v>0</v>
      </c>
      <c r="H107" s="601">
        <f t="shared" si="21"/>
        <v>39.700000000000003</v>
      </c>
      <c r="I107" s="585">
        <v>16.2</v>
      </c>
      <c r="J107" s="552">
        <f t="shared" si="22"/>
        <v>643.14</v>
      </c>
      <c r="K107" s="553">
        <f t="shared" si="29"/>
        <v>0</v>
      </c>
      <c r="L107" s="551">
        <f t="shared" si="30"/>
        <v>0</v>
      </c>
      <c r="M107" s="553">
        <f t="shared" si="31"/>
        <v>0</v>
      </c>
      <c r="N107" s="553">
        <f t="shared" si="32"/>
        <v>643.14</v>
      </c>
      <c r="O107" s="175">
        <f t="shared" si="17"/>
        <v>0</v>
      </c>
      <c r="P107" s="526">
        <f t="shared" si="18"/>
        <v>0</v>
      </c>
    </row>
    <row r="108" spans="1:16" ht="26.4" x14ac:dyDescent="0.3">
      <c r="A108" s="7" t="s">
        <v>174</v>
      </c>
      <c r="B108" s="8" t="s">
        <v>69</v>
      </c>
      <c r="C108" s="5" t="s">
        <v>70</v>
      </c>
      <c r="D108" s="584">
        <v>94.6</v>
      </c>
      <c r="E108" s="600">
        <v>0</v>
      </c>
      <c r="F108" s="619"/>
      <c r="G108" s="601">
        <f t="shared" si="20"/>
        <v>0</v>
      </c>
      <c r="H108" s="601">
        <f t="shared" si="21"/>
        <v>94.6</v>
      </c>
      <c r="I108" s="585">
        <v>17.16</v>
      </c>
      <c r="J108" s="552">
        <f t="shared" si="22"/>
        <v>1623.336</v>
      </c>
      <c r="K108" s="553">
        <f t="shared" si="29"/>
        <v>0</v>
      </c>
      <c r="L108" s="551">
        <f t="shared" si="30"/>
        <v>0</v>
      </c>
      <c r="M108" s="553">
        <f t="shared" si="31"/>
        <v>0</v>
      </c>
      <c r="N108" s="553">
        <f t="shared" si="32"/>
        <v>1623.34</v>
      </c>
      <c r="O108" s="175">
        <f t="shared" si="17"/>
        <v>-2.4640616607118915E-6</v>
      </c>
      <c r="P108" s="526">
        <f t="shared" si="18"/>
        <v>3.9999999999054126E-3</v>
      </c>
    </row>
    <row r="109" spans="1:16" x14ac:dyDescent="0.3">
      <c r="A109" s="7" t="s">
        <v>175</v>
      </c>
      <c r="B109" s="8" t="s">
        <v>77</v>
      </c>
      <c r="C109" s="5" t="s">
        <v>54</v>
      </c>
      <c r="D109" s="584">
        <v>2.11</v>
      </c>
      <c r="E109" s="600">
        <v>0</v>
      </c>
      <c r="F109" s="619"/>
      <c r="G109" s="601">
        <f t="shared" si="20"/>
        <v>0</v>
      </c>
      <c r="H109" s="601">
        <f t="shared" si="21"/>
        <v>2.11</v>
      </c>
      <c r="I109" s="585">
        <v>628.20000000000005</v>
      </c>
      <c r="J109" s="552">
        <f t="shared" si="22"/>
        <v>1325.502</v>
      </c>
      <c r="K109" s="553">
        <f t="shared" si="29"/>
        <v>0</v>
      </c>
      <c r="L109" s="551">
        <f t="shared" si="30"/>
        <v>0</v>
      </c>
      <c r="M109" s="553">
        <f t="shared" si="31"/>
        <v>0</v>
      </c>
      <c r="N109" s="553">
        <f t="shared" si="32"/>
        <v>1325.5</v>
      </c>
      <c r="O109" s="175">
        <f t="shared" si="17"/>
        <v>1.5088623026571213E-6</v>
      </c>
      <c r="P109" s="526">
        <f t="shared" si="18"/>
        <v>-1.9999999999527063E-3</v>
      </c>
    </row>
    <row r="110" spans="1:16" x14ac:dyDescent="0.3">
      <c r="A110" s="7" t="s">
        <v>176</v>
      </c>
      <c r="B110" s="8" t="s">
        <v>74</v>
      </c>
      <c r="C110" s="5" t="s">
        <v>75</v>
      </c>
      <c r="D110" s="584">
        <v>6</v>
      </c>
      <c r="E110" s="600">
        <v>0</v>
      </c>
      <c r="F110" s="619"/>
      <c r="G110" s="601">
        <f t="shared" si="20"/>
        <v>0</v>
      </c>
      <c r="H110" s="601">
        <f t="shared" si="21"/>
        <v>6</v>
      </c>
      <c r="I110" s="585">
        <v>68.010000000000005</v>
      </c>
      <c r="J110" s="552">
        <f t="shared" si="22"/>
        <v>408.06000000000006</v>
      </c>
      <c r="K110" s="553">
        <f t="shared" si="29"/>
        <v>0</v>
      </c>
      <c r="L110" s="551">
        <f t="shared" si="30"/>
        <v>0</v>
      </c>
      <c r="M110" s="553">
        <f t="shared" si="31"/>
        <v>0</v>
      </c>
      <c r="N110" s="553">
        <f t="shared" si="32"/>
        <v>408.06</v>
      </c>
      <c r="O110" s="175">
        <f t="shared" si="17"/>
        <v>0</v>
      </c>
      <c r="P110" s="526">
        <f t="shared" si="18"/>
        <v>0</v>
      </c>
    </row>
    <row r="111" spans="1:16" ht="26.4" x14ac:dyDescent="0.3">
      <c r="A111" s="7" t="s">
        <v>177</v>
      </c>
      <c r="B111" s="8" t="s">
        <v>79</v>
      </c>
      <c r="C111" s="5" t="s">
        <v>54</v>
      </c>
      <c r="D111" s="584">
        <v>6.05</v>
      </c>
      <c r="E111" s="600">
        <v>0</v>
      </c>
      <c r="F111" s="619"/>
      <c r="G111" s="601">
        <f t="shared" si="20"/>
        <v>0</v>
      </c>
      <c r="H111" s="601">
        <f t="shared" si="21"/>
        <v>6.05</v>
      </c>
      <c r="I111" s="585">
        <v>25.65</v>
      </c>
      <c r="J111" s="552">
        <f t="shared" si="22"/>
        <v>155.18249999999998</v>
      </c>
      <c r="K111" s="553">
        <f t="shared" si="29"/>
        <v>0</v>
      </c>
      <c r="L111" s="551">
        <f t="shared" si="30"/>
        <v>0</v>
      </c>
      <c r="M111" s="553">
        <f t="shared" si="31"/>
        <v>0</v>
      </c>
      <c r="N111" s="553">
        <f t="shared" si="32"/>
        <v>155.18</v>
      </c>
      <c r="O111" s="175">
        <f t="shared" si="17"/>
        <v>1.6110063956742415E-5</v>
      </c>
      <c r="P111" s="526">
        <f t="shared" si="18"/>
        <v>-2.4999999999693046E-3</v>
      </c>
    </row>
    <row r="112" spans="1:16" x14ac:dyDescent="0.3">
      <c r="A112" s="7" t="s">
        <v>178</v>
      </c>
      <c r="B112" s="8" t="s">
        <v>83</v>
      </c>
      <c r="C112" s="5" t="s">
        <v>24</v>
      </c>
      <c r="D112" s="584">
        <v>4.8</v>
      </c>
      <c r="E112" s="600">
        <v>0</v>
      </c>
      <c r="F112" s="619"/>
      <c r="G112" s="601">
        <f t="shared" si="20"/>
        <v>0</v>
      </c>
      <c r="H112" s="601">
        <f t="shared" si="21"/>
        <v>4.8</v>
      </c>
      <c r="I112" s="585">
        <v>29.02</v>
      </c>
      <c r="J112" s="552">
        <f t="shared" si="22"/>
        <v>139.29599999999999</v>
      </c>
      <c r="K112" s="553">
        <f t="shared" si="29"/>
        <v>0</v>
      </c>
      <c r="L112" s="551">
        <f t="shared" si="30"/>
        <v>0</v>
      </c>
      <c r="M112" s="553">
        <f t="shared" si="31"/>
        <v>0</v>
      </c>
      <c r="N112" s="553">
        <f t="shared" si="32"/>
        <v>139.30000000000001</v>
      </c>
      <c r="O112" s="175">
        <f t="shared" si="17"/>
        <v>-2.8715828164660451E-5</v>
      </c>
      <c r="P112" s="526">
        <f t="shared" si="18"/>
        <v>4.0000000000190994E-3</v>
      </c>
    </row>
    <row r="113" spans="1:16" ht="26.4" x14ac:dyDescent="0.3">
      <c r="A113" s="7" t="s">
        <v>179</v>
      </c>
      <c r="B113" s="8" t="s">
        <v>81</v>
      </c>
      <c r="C113" s="5" t="s">
        <v>24</v>
      </c>
      <c r="D113" s="584">
        <v>4.8</v>
      </c>
      <c r="E113" s="600">
        <v>0</v>
      </c>
      <c r="F113" s="619"/>
      <c r="G113" s="601">
        <f t="shared" si="20"/>
        <v>0</v>
      </c>
      <c r="H113" s="601">
        <f t="shared" si="21"/>
        <v>4.8</v>
      </c>
      <c r="I113" s="585">
        <v>158.07</v>
      </c>
      <c r="J113" s="552">
        <f t="shared" si="22"/>
        <v>758.73599999999999</v>
      </c>
      <c r="K113" s="553">
        <f t="shared" si="29"/>
        <v>0</v>
      </c>
      <c r="L113" s="551">
        <f t="shared" si="30"/>
        <v>0</v>
      </c>
      <c r="M113" s="553">
        <f t="shared" si="31"/>
        <v>0</v>
      </c>
      <c r="N113" s="553">
        <f t="shared" si="32"/>
        <v>758.74</v>
      </c>
      <c r="O113" s="175">
        <f t="shared" si="17"/>
        <v>-5.271925940020239E-6</v>
      </c>
      <c r="P113" s="526">
        <f t="shared" si="18"/>
        <v>4.0000000000190994E-3</v>
      </c>
    </row>
    <row r="114" spans="1:16" x14ac:dyDescent="0.3">
      <c r="A114" s="3" t="s">
        <v>180</v>
      </c>
      <c r="B114" s="4" t="s">
        <v>85</v>
      </c>
      <c r="C114" s="5"/>
      <c r="D114" s="584"/>
      <c r="E114" s="600"/>
      <c r="F114" s="619"/>
      <c r="G114" s="601"/>
      <c r="H114" s="601"/>
      <c r="I114" s="585"/>
      <c r="J114" s="550">
        <f>+SUM(J115:J119)</f>
        <v>912.04559999999992</v>
      </c>
      <c r="K114" s="550">
        <f>+SUM(K115:K119)</f>
        <v>0</v>
      </c>
      <c r="L114" s="551">
        <f>+SUM(L115:L119)</f>
        <v>0</v>
      </c>
      <c r="M114" s="550">
        <f>+SUM(M115:M119)</f>
        <v>0</v>
      </c>
      <c r="N114" s="550">
        <f>+SUM(N115:N119)+0.01</f>
        <v>912.05</v>
      </c>
      <c r="O114" s="172">
        <f t="shared" si="17"/>
        <v>-4.8243201875575181E-6</v>
      </c>
      <c r="P114" s="526">
        <f t="shared" si="18"/>
        <v>4.400000000032378E-3</v>
      </c>
    </row>
    <row r="115" spans="1:16" x14ac:dyDescent="0.3">
      <c r="A115" s="7" t="s">
        <v>181</v>
      </c>
      <c r="B115" s="8" t="s">
        <v>87</v>
      </c>
      <c r="C115" s="5" t="s">
        <v>24</v>
      </c>
      <c r="D115" s="584">
        <v>7.48</v>
      </c>
      <c r="E115" s="600">
        <v>0</v>
      </c>
      <c r="F115" s="619"/>
      <c r="G115" s="601">
        <f t="shared" si="20"/>
        <v>0</v>
      </c>
      <c r="H115" s="601">
        <f t="shared" si="21"/>
        <v>7.48</v>
      </c>
      <c r="I115" s="585">
        <v>5.61</v>
      </c>
      <c r="J115" s="552">
        <f t="shared" si="22"/>
        <v>41.962800000000001</v>
      </c>
      <c r="K115" s="553">
        <f>ROUND(E115*I115,2)</f>
        <v>0</v>
      </c>
      <c r="L115" s="551">
        <f>ROUND(F115*I115,2)</f>
        <v>0</v>
      </c>
      <c r="M115" s="553">
        <f>ROUND(G115*I115,2)</f>
        <v>0</v>
      </c>
      <c r="N115" s="553">
        <f>ROUND(H115*I115,2)</f>
        <v>41.96</v>
      </c>
      <c r="O115" s="175">
        <f t="shared" si="17"/>
        <v>6.6725766631359207E-5</v>
      </c>
      <c r="P115" s="526">
        <f t="shared" si="18"/>
        <v>-2.8000000000005798E-3</v>
      </c>
    </row>
    <row r="116" spans="1:16" x14ac:dyDescent="0.3">
      <c r="A116" s="7" t="s">
        <v>182</v>
      </c>
      <c r="B116" s="8" t="s">
        <v>89</v>
      </c>
      <c r="C116" s="5" t="s">
        <v>24</v>
      </c>
      <c r="D116" s="584">
        <v>7.48</v>
      </c>
      <c r="E116" s="600">
        <v>0</v>
      </c>
      <c r="F116" s="619"/>
      <c r="G116" s="601">
        <f t="shared" si="20"/>
        <v>0</v>
      </c>
      <c r="H116" s="601">
        <f t="shared" si="21"/>
        <v>7.48</v>
      </c>
      <c r="I116" s="585">
        <v>3.75</v>
      </c>
      <c r="J116" s="552">
        <f t="shared" si="22"/>
        <v>28.05</v>
      </c>
      <c r="K116" s="553">
        <f>ROUND(E116*I116,2)</f>
        <v>0</v>
      </c>
      <c r="L116" s="551">
        <f>ROUND(F116*I116,2)</f>
        <v>0</v>
      </c>
      <c r="M116" s="553">
        <f>ROUND(G116*I116,2)</f>
        <v>0</v>
      </c>
      <c r="N116" s="553">
        <f>ROUND(H116*I116,2)</f>
        <v>28.05</v>
      </c>
      <c r="O116" s="175">
        <f t="shared" si="17"/>
        <v>0</v>
      </c>
      <c r="P116" s="526">
        <f t="shared" si="18"/>
        <v>0</v>
      </c>
    </row>
    <row r="117" spans="1:16" ht="26.4" x14ac:dyDescent="0.3">
      <c r="A117" s="7" t="s">
        <v>183</v>
      </c>
      <c r="B117" s="8" t="s">
        <v>91</v>
      </c>
      <c r="C117" s="5" t="s">
        <v>24</v>
      </c>
      <c r="D117" s="584">
        <v>7.48</v>
      </c>
      <c r="E117" s="600">
        <v>0</v>
      </c>
      <c r="F117" s="619"/>
      <c r="G117" s="601">
        <f t="shared" si="20"/>
        <v>0</v>
      </c>
      <c r="H117" s="601">
        <f t="shared" si="21"/>
        <v>7.48</v>
      </c>
      <c r="I117" s="585">
        <v>85.26</v>
      </c>
      <c r="J117" s="552">
        <f t="shared" si="22"/>
        <v>637.74480000000005</v>
      </c>
      <c r="K117" s="553">
        <f>ROUND(E117*I117,2)</f>
        <v>0</v>
      </c>
      <c r="L117" s="551">
        <f>ROUND(F117*I117,2)</f>
        <v>0</v>
      </c>
      <c r="M117" s="553">
        <f>ROUND(G117*I117,2)</f>
        <v>0</v>
      </c>
      <c r="N117" s="553">
        <f>ROUND(H117*I117,2)</f>
        <v>637.74</v>
      </c>
      <c r="O117" s="175">
        <f t="shared" si="17"/>
        <v>7.5265215805364605E-6</v>
      </c>
      <c r="P117" s="526">
        <f t="shared" si="18"/>
        <v>-4.8000000000456566E-3</v>
      </c>
    </row>
    <row r="118" spans="1:16" x14ac:dyDescent="0.3">
      <c r="A118" s="7" t="s">
        <v>184</v>
      </c>
      <c r="B118" s="8" t="s">
        <v>83</v>
      </c>
      <c r="C118" s="5" t="s">
        <v>24</v>
      </c>
      <c r="D118" s="584">
        <v>1.28</v>
      </c>
      <c r="E118" s="600">
        <v>0</v>
      </c>
      <c r="F118" s="619"/>
      <c r="G118" s="601">
        <f t="shared" si="20"/>
        <v>0</v>
      </c>
      <c r="H118" s="601">
        <f t="shared" si="21"/>
        <v>1.28</v>
      </c>
      <c r="I118" s="585">
        <v>29.02</v>
      </c>
      <c r="J118" s="552">
        <f t="shared" si="22"/>
        <v>37.145600000000002</v>
      </c>
      <c r="K118" s="553">
        <f>ROUND(E118*I118,2)</f>
        <v>0</v>
      </c>
      <c r="L118" s="551">
        <f>ROUND(F118*I118,2)</f>
        <v>0</v>
      </c>
      <c r="M118" s="553">
        <f>ROUND(G118*I118,2)</f>
        <v>0</v>
      </c>
      <c r="N118" s="553">
        <f>ROUND(H118*I118,2)</f>
        <v>37.15</v>
      </c>
      <c r="O118" s="175">
        <f t="shared" si="17"/>
        <v>-1.1845279117839169E-4</v>
      </c>
      <c r="P118" s="526">
        <f t="shared" si="18"/>
        <v>4.3999999999968509E-3</v>
      </c>
    </row>
    <row r="119" spans="1:16" ht="39.6" x14ac:dyDescent="0.3">
      <c r="A119" s="7" t="s">
        <v>185</v>
      </c>
      <c r="B119" s="8" t="s">
        <v>186</v>
      </c>
      <c r="C119" s="5" t="s">
        <v>24</v>
      </c>
      <c r="D119" s="584">
        <v>1.28</v>
      </c>
      <c r="E119" s="600">
        <v>0</v>
      </c>
      <c r="F119" s="619"/>
      <c r="G119" s="601">
        <f t="shared" si="20"/>
        <v>0</v>
      </c>
      <c r="H119" s="601">
        <f t="shared" si="21"/>
        <v>1.28</v>
      </c>
      <c r="I119" s="585">
        <v>130.58000000000001</v>
      </c>
      <c r="J119" s="552">
        <f t="shared" si="22"/>
        <v>167.14240000000001</v>
      </c>
      <c r="K119" s="553">
        <f>ROUND(E119*I119,2)</f>
        <v>0</v>
      </c>
      <c r="L119" s="551">
        <f>ROUND(F119*I119,2)</f>
        <v>0</v>
      </c>
      <c r="M119" s="553">
        <f>ROUND(G119*I119,2)</f>
        <v>0</v>
      </c>
      <c r="N119" s="553">
        <f>ROUND(H119*I119,2)</f>
        <v>167.14</v>
      </c>
      <c r="O119" s="175">
        <f t="shared" si="17"/>
        <v>1.4359013631670692E-5</v>
      </c>
      <c r="P119" s="526">
        <f t="shared" si="18"/>
        <v>-2.4000000000228283E-3</v>
      </c>
    </row>
    <row r="120" spans="1:16" x14ac:dyDescent="0.3">
      <c r="A120" s="3" t="s">
        <v>187</v>
      </c>
      <c r="B120" s="4" t="s">
        <v>96</v>
      </c>
      <c r="C120" s="5"/>
      <c r="D120" s="584"/>
      <c r="E120" s="600"/>
      <c r="F120" s="619"/>
      <c r="G120" s="601"/>
      <c r="H120" s="601"/>
      <c r="I120" s="585"/>
      <c r="J120" s="550">
        <f>+SUM(J121:J122)</f>
        <v>256.86799999999999</v>
      </c>
      <c r="K120" s="550">
        <f>+SUM(K121:K122)</f>
        <v>0</v>
      </c>
      <c r="L120" s="551">
        <f>+SUM(L121:L122)</f>
        <v>0</v>
      </c>
      <c r="M120" s="550">
        <f>+SUM(M121:M122)</f>
        <v>0</v>
      </c>
      <c r="N120" s="550">
        <f>+SUM(N121:N122)</f>
        <v>256.87</v>
      </c>
      <c r="O120" s="172">
        <f t="shared" si="17"/>
        <v>-7.7861002538703872E-6</v>
      </c>
      <c r="P120" s="526">
        <f t="shared" si="18"/>
        <v>2.0000000000095497E-3</v>
      </c>
    </row>
    <row r="121" spans="1:16" x14ac:dyDescent="0.3">
      <c r="A121" s="7" t="s">
        <v>188</v>
      </c>
      <c r="B121" s="8" t="s">
        <v>102</v>
      </c>
      <c r="C121" s="5" t="s">
        <v>45</v>
      </c>
      <c r="D121" s="584">
        <v>16</v>
      </c>
      <c r="E121" s="600">
        <v>0</v>
      </c>
      <c r="F121" s="619"/>
      <c r="G121" s="601">
        <f t="shared" si="20"/>
        <v>0</v>
      </c>
      <c r="H121" s="601">
        <f t="shared" si="21"/>
        <v>16</v>
      </c>
      <c r="I121" s="585">
        <v>14.39</v>
      </c>
      <c r="J121" s="552">
        <f t="shared" si="22"/>
        <v>230.24</v>
      </c>
      <c r="K121" s="553">
        <f>ROUND(E121*I121,2)</f>
        <v>0</v>
      </c>
      <c r="L121" s="551">
        <f>ROUND(F121*I121,2)</f>
        <v>0</v>
      </c>
      <c r="M121" s="553">
        <f>ROUND(G121*I121,2)</f>
        <v>0</v>
      </c>
      <c r="N121" s="553">
        <f>ROUND(H121*I121,2)</f>
        <v>230.24</v>
      </c>
      <c r="O121" s="175">
        <f t="shared" si="17"/>
        <v>0</v>
      </c>
      <c r="P121" s="526">
        <f t="shared" si="18"/>
        <v>0</v>
      </c>
    </row>
    <row r="122" spans="1:16" ht="26.4" x14ac:dyDescent="0.3">
      <c r="A122" s="7" t="s">
        <v>189</v>
      </c>
      <c r="B122" s="8" t="s">
        <v>98</v>
      </c>
      <c r="C122" s="5" t="s">
        <v>24</v>
      </c>
      <c r="D122" s="584">
        <v>1.4</v>
      </c>
      <c r="E122" s="600">
        <v>0</v>
      </c>
      <c r="F122" s="619"/>
      <c r="G122" s="601">
        <f t="shared" si="20"/>
        <v>0</v>
      </c>
      <c r="H122" s="601">
        <f t="shared" si="21"/>
        <v>1.4</v>
      </c>
      <c r="I122" s="585">
        <v>19.02</v>
      </c>
      <c r="J122" s="552">
        <f t="shared" si="22"/>
        <v>26.627999999999997</v>
      </c>
      <c r="K122" s="553">
        <f>ROUND(E122*I122,2)</f>
        <v>0</v>
      </c>
      <c r="L122" s="551">
        <f>ROUND(F122*I122,2)</f>
        <v>0</v>
      </c>
      <c r="M122" s="553">
        <f>ROUND(G122*I122,2)</f>
        <v>0</v>
      </c>
      <c r="N122" s="553">
        <f>ROUND(H122*I122,2)</f>
        <v>26.63</v>
      </c>
      <c r="O122" s="175">
        <f t="shared" si="17"/>
        <v>-7.5108907916510148E-5</v>
      </c>
      <c r="P122" s="526">
        <f t="shared" si="18"/>
        <v>2.0000000000024443E-3</v>
      </c>
    </row>
    <row r="123" spans="1:16" x14ac:dyDescent="0.3">
      <c r="A123" s="3" t="s">
        <v>190</v>
      </c>
      <c r="B123" s="4" t="s">
        <v>106</v>
      </c>
      <c r="C123" s="5"/>
      <c r="D123" s="584"/>
      <c r="E123" s="600">
        <v>0</v>
      </c>
      <c r="F123" s="619"/>
      <c r="G123" s="601">
        <f t="shared" si="20"/>
        <v>0</v>
      </c>
      <c r="H123" s="601">
        <f t="shared" si="21"/>
        <v>0</v>
      </c>
      <c r="I123" s="585"/>
      <c r="J123" s="550">
        <f>+SUM(J124:J127)</f>
        <v>1532.8476000000001</v>
      </c>
      <c r="K123" s="550">
        <f>+SUM(K124:K127)</f>
        <v>0</v>
      </c>
      <c r="L123" s="551">
        <f>+SUM(L124:L127)</f>
        <v>0</v>
      </c>
      <c r="M123" s="550">
        <f>+SUM(M124:M127)</f>
        <v>0</v>
      </c>
      <c r="N123" s="550">
        <f>+SUM(N124:N127)+0.01</f>
        <v>1532.8500000000001</v>
      </c>
      <c r="O123" s="172">
        <f t="shared" si="17"/>
        <v>-1.5657133820567992E-6</v>
      </c>
      <c r="P123" s="526">
        <f t="shared" si="18"/>
        <v>2.4000000000796717E-3</v>
      </c>
    </row>
    <row r="124" spans="1:16" x14ac:dyDescent="0.3">
      <c r="A124" s="7" t="s">
        <v>191</v>
      </c>
      <c r="B124" s="8" t="s">
        <v>115</v>
      </c>
      <c r="C124" s="5" t="s">
        <v>24</v>
      </c>
      <c r="D124" s="584">
        <v>0.25</v>
      </c>
      <c r="E124" s="600">
        <v>0</v>
      </c>
      <c r="F124" s="619"/>
      <c r="G124" s="601">
        <f t="shared" si="20"/>
        <v>0</v>
      </c>
      <c r="H124" s="601">
        <f t="shared" si="21"/>
        <v>0.25</v>
      </c>
      <c r="I124" s="585">
        <v>168</v>
      </c>
      <c r="J124" s="552">
        <f t="shared" si="22"/>
        <v>42</v>
      </c>
      <c r="K124" s="553">
        <f>ROUND(E124*I124,2)</f>
        <v>0</v>
      </c>
      <c r="L124" s="551">
        <f>ROUND(F124*I124,2)</f>
        <v>0</v>
      </c>
      <c r="M124" s="553">
        <f>ROUND(G124*I124,2)</f>
        <v>0</v>
      </c>
      <c r="N124" s="553">
        <f>ROUND(H124*I124,2)</f>
        <v>42</v>
      </c>
      <c r="O124" s="175">
        <f t="shared" si="17"/>
        <v>0</v>
      </c>
      <c r="P124" s="526">
        <f t="shared" si="18"/>
        <v>0</v>
      </c>
    </row>
    <row r="125" spans="1:16" x14ac:dyDescent="0.3">
      <c r="A125" s="7" t="s">
        <v>192</v>
      </c>
      <c r="B125" s="8" t="s">
        <v>108</v>
      </c>
      <c r="C125" s="5" t="s">
        <v>109</v>
      </c>
      <c r="D125" s="584">
        <v>2.7</v>
      </c>
      <c r="E125" s="600">
        <v>0</v>
      </c>
      <c r="F125" s="619"/>
      <c r="G125" s="601">
        <f t="shared" si="20"/>
        <v>0</v>
      </c>
      <c r="H125" s="601">
        <f t="shared" si="21"/>
        <v>2.7</v>
      </c>
      <c r="I125" s="585">
        <v>30.62</v>
      </c>
      <c r="J125" s="552">
        <f t="shared" si="22"/>
        <v>82.674000000000007</v>
      </c>
      <c r="K125" s="553">
        <f>ROUND(E125*I125,2)</f>
        <v>0</v>
      </c>
      <c r="L125" s="551">
        <f>ROUND(F125*I125,2)</f>
        <v>0</v>
      </c>
      <c r="M125" s="553">
        <f>ROUND(G125*I125,2)</f>
        <v>0</v>
      </c>
      <c r="N125" s="553">
        <f>ROUND(H125*I125,2)</f>
        <v>82.67</v>
      </c>
      <c r="O125" s="175">
        <f t="shared" si="17"/>
        <v>4.8382804751279096E-5</v>
      </c>
      <c r="P125" s="526">
        <f t="shared" si="18"/>
        <v>-4.0000000000048885E-3</v>
      </c>
    </row>
    <row r="126" spans="1:16" x14ac:dyDescent="0.3">
      <c r="A126" s="7" t="s">
        <v>193</v>
      </c>
      <c r="B126" s="8" t="s">
        <v>117</v>
      </c>
      <c r="C126" s="5" t="s">
        <v>24</v>
      </c>
      <c r="D126" s="584">
        <v>0.34</v>
      </c>
      <c r="E126" s="600">
        <v>0</v>
      </c>
      <c r="F126" s="619"/>
      <c r="G126" s="601">
        <f t="shared" si="20"/>
        <v>0</v>
      </c>
      <c r="H126" s="601">
        <f t="shared" si="21"/>
        <v>0.34</v>
      </c>
      <c r="I126" s="585">
        <v>1081.54</v>
      </c>
      <c r="J126" s="552">
        <f t="shared" si="22"/>
        <v>367.72360000000003</v>
      </c>
      <c r="K126" s="553">
        <f>ROUND(E126*I126,2)</f>
        <v>0</v>
      </c>
      <c r="L126" s="551">
        <f>ROUND(F126*I126,2)</f>
        <v>0</v>
      </c>
      <c r="M126" s="553">
        <f>ROUND(G126*I126,2)</f>
        <v>0</v>
      </c>
      <c r="N126" s="553">
        <f>ROUND(H126*I126,2)</f>
        <v>367.72</v>
      </c>
      <c r="O126" s="175">
        <f t="shared" si="17"/>
        <v>9.7899618083374662E-6</v>
      </c>
      <c r="P126" s="526">
        <f t="shared" si="18"/>
        <v>-3.6000000000058208E-3</v>
      </c>
    </row>
    <row r="127" spans="1:16" x14ac:dyDescent="0.3">
      <c r="A127" s="7" t="s">
        <v>194</v>
      </c>
      <c r="B127" s="8" t="s">
        <v>158</v>
      </c>
      <c r="C127" s="5" t="s">
        <v>159</v>
      </c>
      <c r="D127" s="584">
        <v>1</v>
      </c>
      <c r="E127" s="600">
        <v>0</v>
      </c>
      <c r="F127" s="619"/>
      <c r="G127" s="601">
        <f t="shared" si="20"/>
        <v>0</v>
      </c>
      <c r="H127" s="601">
        <f t="shared" si="21"/>
        <v>1</v>
      </c>
      <c r="I127" s="585">
        <v>1040.45</v>
      </c>
      <c r="J127" s="552">
        <f t="shared" si="22"/>
        <v>1040.45</v>
      </c>
      <c r="K127" s="553">
        <f>ROUND(E127*I127,2)</f>
        <v>0</v>
      </c>
      <c r="L127" s="551">
        <f>ROUND(F127*I127,2)</f>
        <v>0</v>
      </c>
      <c r="M127" s="553">
        <f>ROUND(G127*I127,2)</f>
        <v>0</v>
      </c>
      <c r="N127" s="553">
        <f>ROUND(H127*I127,2)</f>
        <v>1040.45</v>
      </c>
      <c r="O127" s="175">
        <f t="shared" si="17"/>
        <v>0</v>
      </c>
      <c r="P127" s="526">
        <f t="shared" si="18"/>
        <v>0</v>
      </c>
    </row>
    <row r="128" spans="1:16" ht="26.4" x14ac:dyDescent="0.3">
      <c r="A128" s="3">
        <v>5</v>
      </c>
      <c r="B128" s="4" t="s">
        <v>195</v>
      </c>
      <c r="C128" s="5"/>
      <c r="D128" s="584"/>
      <c r="E128" s="600"/>
      <c r="F128" s="619"/>
      <c r="G128" s="601"/>
      <c r="H128" s="601"/>
      <c r="I128" s="585"/>
      <c r="J128" s="550">
        <f>+J129+J132+J147+J154+J158+J162</f>
        <v>20287.953900000004</v>
      </c>
      <c r="K128" s="550">
        <f>+K129+K132+K147+K154+K158+K162</f>
        <v>3999.55</v>
      </c>
      <c r="L128" s="551">
        <f>+L129+L132+L147+L154+L158+L162</f>
        <v>8737.3800000000028</v>
      </c>
      <c r="M128" s="550">
        <f>+M129+M132+M147+M154+M158+M162</f>
        <v>12736.949999999999</v>
      </c>
      <c r="N128" s="550">
        <f>+N129+N132+N147+N154+N158+N162-0.01</f>
        <v>7551</v>
      </c>
      <c r="O128" s="172">
        <f t="shared" si="17"/>
        <v>0.62780869686420182</v>
      </c>
      <c r="P128" s="526">
        <f t="shared" si="18"/>
        <v>-12736.953900000004</v>
      </c>
    </row>
    <row r="129" spans="1:16" x14ac:dyDescent="0.3">
      <c r="A129" s="3" t="s">
        <v>196</v>
      </c>
      <c r="B129" s="4" t="s">
        <v>42</v>
      </c>
      <c r="C129" s="5"/>
      <c r="D129" s="584"/>
      <c r="E129" s="600"/>
      <c r="F129" s="619"/>
      <c r="G129" s="601"/>
      <c r="H129" s="601"/>
      <c r="I129" s="585"/>
      <c r="J129" s="550">
        <f>+SUM(J130:J131)</f>
        <v>104.19640000000001</v>
      </c>
      <c r="K129" s="550">
        <f>+SUM(K130:K131)</f>
        <v>78.150000000000006</v>
      </c>
      <c r="L129" s="551">
        <f>+SUM(L130:L131)</f>
        <v>26.049999999999997</v>
      </c>
      <c r="M129" s="550">
        <f>+SUM(M130:M131)</f>
        <v>104.19</v>
      </c>
      <c r="N129" s="550">
        <f>+SUM(N130:N131)+0.01</f>
        <v>0.01</v>
      </c>
      <c r="O129" s="172">
        <f t="shared" si="17"/>
        <v>0.99990402739442052</v>
      </c>
      <c r="P129" s="526">
        <f t="shared" si="18"/>
        <v>-104.18640000000001</v>
      </c>
    </row>
    <row r="130" spans="1:16" x14ac:dyDescent="0.3">
      <c r="A130" s="7" t="s">
        <v>197</v>
      </c>
      <c r="B130" s="8" t="s">
        <v>47</v>
      </c>
      <c r="C130" s="5" t="s">
        <v>24</v>
      </c>
      <c r="D130" s="584">
        <v>7.48</v>
      </c>
      <c r="E130" s="600">
        <v>5.61</v>
      </c>
      <c r="F130" s="619">
        <v>1.87</v>
      </c>
      <c r="G130" s="601">
        <f t="shared" si="20"/>
        <v>7.48</v>
      </c>
      <c r="H130" s="601">
        <f t="shared" si="21"/>
        <v>0</v>
      </c>
      <c r="I130" s="585">
        <v>2.67</v>
      </c>
      <c r="J130" s="552">
        <f t="shared" si="22"/>
        <v>19.971600000000002</v>
      </c>
      <c r="K130" s="553">
        <f>ROUND(E130*I130,2)</f>
        <v>14.98</v>
      </c>
      <c r="L130" s="551">
        <f>ROUND(F130*I130,2)</f>
        <v>4.99</v>
      </c>
      <c r="M130" s="553">
        <f>ROUND(G130*I130,2)</f>
        <v>19.97</v>
      </c>
      <c r="N130" s="553">
        <f>ROUND(H130*I130,2)</f>
        <v>0</v>
      </c>
      <c r="O130" s="175">
        <f t="shared" si="17"/>
        <v>1</v>
      </c>
      <c r="P130" s="526">
        <f t="shared" si="18"/>
        <v>-19.971600000000002</v>
      </c>
    </row>
    <row r="131" spans="1:16" ht="26.4" x14ac:dyDescent="0.3">
      <c r="A131" s="7" t="s">
        <v>198</v>
      </c>
      <c r="B131" s="8" t="s">
        <v>49</v>
      </c>
      <c r="C131" s="5" t="s">
        <v>24</v>
      </c>
      <c r="D131" s="584">
        <v>7.48</v>
      </c>
      <c r="E131" s="600">
        <v>5.61</v>
      </c>
      <c r="F131" s="619">
        <v>1.87</v>
      </c>
      <c r="G131" s="601">
        <f t="shared" si="20"/>
        <v>7.48</v>
      </c>
      <c r="H131" s="601">
        <f t="shared" si="21"/>
        <v>0</v>
      </c>
      <c r="I131" s="585">
        <v>11.26</v>
      </c>
      <c r="J131" s="552">
        <f t="shared" si="22"/>
        <v>84.224800000000002</v>
      </c>
      <c r="K131" s="553">
        <f>ROUND(E131*I131,2)</f>
        <v>63.17</v>
      </c>
      <c r="L131" s="551">
        <f>ROUND(F131*I131,2)</f>
        <v>21.06</v>
      </c>
      <c r="M131" s="553">
        <f>ROUND(G131*I131,2)</f>
        <v>84.22</v>
      </c>
      <c r="N131" s="553">
        <f>ROUND(H131*I131,2)</f>
        <v>0</v>
      </c>
      <c r="O131" s="175">
        <f t="shared" si="17"/>
        <v>1</v>
      </c>
      <c r="P131" s="526">
        <f t="shared" si="18"/>
        <v>-84.224800000000002</v>
      </c>
    </row>
    <row r="132" spans="1:16" x14ac:dyDescent="0.3">
      <c r="A132" s="3" t="s">
        <v>199</v>
      </c>
      <c r="B132" s="4" t="s">
        <v>123</v>
      </c>
      <c r="C132" s="5"/>
      <c r="D132" s="584"/>
      <c r="E132" s="600">
        <v>0</v>
      </c>
      <c r="F132" s="619">
        <v>0</v>
      </c>
      <c r="G132" s="601">
        <f t="shared" si="20"/>
        <v>0</v>
      </c>
      <c r="H132" s="601">
        <f t="shared" si="21"/>
        <v>0</v>
      </c>
      <c r="I132" s="585"/>
      <c r="J132" s="550">
        <f>+SUM(J133:J146)</f>
        <v>13319.614300000001</v>
      </c>
      <c r="K132" s="550">
        <f>+SUM(K133:K146)</f>
        <v>3921.4</v>
      </c>
      <c r="L132" s="551">
        <f>+SUM(L133:L146)</f>
        <v>6946.9300000000012</v>
      </c>
      <c r="M132" s="550">
        <f>+SUM(M133:M146)</f>
        <v>10868.359999999999</v>
      </c>
      <c r="N132" s="550">
        <f>+SUM(N133:N146)-0.01</f>
        <v>2451.25</v>
      </c>
      <c r="O132" s="172">
        <f t="shared" si="17"/>
        <v>0.81596689327558081</v>
      </c>
      <c r="P132" s="526">
        <f t="shared" si="18"/>
        <v>-10868.364300000001</v>
      </c>
    </row>
    <row r="133" spans="1:16" x14ac:dyDescent="0.3">
      <c r="A133" s="7" t="s">
        <v>200</v>
      </c>
      <c r="B133" s="8" t="s">
        <v>125</v>
      </c>
      <c r="C133" s="5" t="s">
        <v>54</v>
      </c>
      <c r="D133" s="584">
        <v>7.37</v>
      </c>
      <c r="E133" s="600">
        <v>1.4629999999999999</v>
      </c>
      <c r="F133" s="619">
        <v>5.907</v>
      </c>
      <c r="G133" s="601">
        <f t="shared" si="20"/>
        <v>7.37</v>
      </c>
      <c r="H133" s="601">
        <f t="shared" si="21"/>
        <v>0</v>
      </c>
      <c r="I133" s="585">
        <v>75.03</v>
      </c>
      <c r="J133" s="552">
        <f t="shared" si="22"/>
        <v>552.97109999999998</v>
      </c>
      <c r="K133" s="553">
        <f t="shared" ref="K133:K146" si="33">ROUND(E133*I133,2)</f>
        <v>109.77</v>
      </c>
      <c r="L133" s="551">
        <f t="shared" ref="L133:L146" si="34">ROUND(F133*I133,2)</f>
        <v>443.2</v>
      </c>
      <c r="M133" s="553">
        <f t="shared" ref="M133:M146" si="35">ROUND(G133*I133,2)</f>
        <v>552.97</v>
      </c>
      <c r="N133" s="553">
        <f t="shared" ref="N133:N146" si="36">ROUND(H133*I133,2)</f>
        <v>0</v>
      </c>
      <c r="O133" s="175">
        <f t="shared" si="17"/>
        <v>1</v>
      </c>
      <c r="P133" s="526">
        <f t="shared" si="18"/>
        <v>-552.97109999999998</v>
      </c>
    </row>
    <row r="134" spans="1:16" x14ac:dyDescent="0.3">
      <c r="A134" s="7" t="s">
        <v>201</v>
      </c>
      <c r="B134" s="8" t="s">
        <v>202</v>
      </c>
      <c r="C134" s="5" t="s">
        <v>54</v>
      </c>
      <c r="D134" s="584">
        <v>9.58</v>
      </c>
      <c r="E134" s="600">
        <v>0</v>
      </c>
      <c r="F134" s="619">
        <v>9.58</v>
      </c>
      <c r="G134" s="601">
        <f t="shared" si="20"/>
        <v>9.58</v>
      </c>
      <c r="H134" s="601">
        <f t="shared" si="21"/>
        <v>0</v>
      </c>
      <c r="I134" s="585">
        <v>18.78</v>
      </c>
      <c r="J134" s="552">
        <f t="shared" si="22"/>
        <v>179.91240000000002</v>
      </c>
      <c r="K134" s="553">
        <f t="shared" si="33"/>
        <v>0</v>
      </c>
      <c r="L134" s="551">
        <f t="shared" si="34"/>
        <v>179.91</v>
      </c>
      <c r="M134" s="553">
        <f t="shared" si="35"/>
        <v>179.91</v>
      </c>
      <c r="N134" s="553">
        <f t="shared" si="36"/>
        <v>0</v>
      </c>
      <c r="O134" s="175">
        <f t="shared" si="17"/>
        <v>1</v>
      </c>
      <c r="P134" s="526">
        <f t="shared" si="18"/>
        <v>-179.91240000000002</v>
      </c>
    </row>
    <row r="135" spans="1:16" ht="26.4" x14ac:dyDescent="0.3">
      <c r="A135" s="7" t="s">
        <v>203</v>
      </c>
      <c r="B135" s="8" t="s">
        <v>58</v>
      </c>
      <c r="C135" s="5" t="s">
        <v>59</v>
      </c>
      <c r="D135" s="584">
        <v>215.57</v>
      </c>
      <c r="E135" s="600">
        <v>33.037499999999994</v>
      </c>
      <c r="F135" s="619">
        <v>182.5325</v>
      </c>
      <c r="G135" s="601">
        <f t="shared" si="20"/>
        <v>215.57</v>
      </c>
      <c r="H135" s="601">
        <f t="shared" si="21"/>
        <v>0</v>
      </c>
      <c r="I135" s="585">
        <v>1.68</v>
      </c>
      <c r="J135" s="552">
        <f t="shared" si="22"/>
        <v>362.1576</v>
      </c>
      <c r="K135" s="553">
        <f t="shared" si="33"/>
        <v>55.5</v>
      </c>
      <c r="L135" s="551">
        <f t="shared" si="34"/>
        <v>306.64999999999998</v>
      </c>
      <c r="M135" s="553">
        <f t="shared" si="35"/>
        <v>362.16</v>
      </c>
      <c r="N135" s="553">
        <f t="shared" si="36"/>
        <v>0</v>
      </c>
      <c r="O135" s="175">
        <f t="shared" ref="O135:O198" si="37">1-(N135/J135)</f>
        <v>1</v>
      </c>
      <c r="P135" s="526">
        <f t="shared" ref="P135:P198" si="38">+N135-J135</f>
        <v>-362.1576</v>
      </c>
    </row>
    <row r="136" spans="1:16" x14ac:dyDescent="0.3">
      <c r="A136" s="7" t="s">
        <v>204</v>
      </c>
      <c r="B136" s="8" t="s">
        <v>61</v>
      </c>
      <c r="C136" s="5" t="s">
        <v>24</v>
      </c>
      <c r="D136" s="584">
        <v>2.09</v>
      </c>
      <c r="E136" s="600">
        <v>2.09</v>
      </c>
      <c r="F136" s="619">
        <v>0</v>
      </c>
      <c r="G136" s="601">
        <f t="shared" si="20"/>
        <v>2.09</v>
      </c>
      <c r="H136" s="601">
        <f t="shared" si="21"/>
        <v>0</v>
      </c>
      <c r="I136" s="585">
        <v>28.14</v>
      </c>
      <c r="J136" s="552">
        <f t="shared" si="22"/>
        <v>58.812599999999996</v>
      </c>
      <c r="K136" s="553">
        <f t="shared" si="33"/>
        <v>58.81</v>
      </c>
      <c r="L136" s="551">
        <f t="shared" si="34"/>
        <v>0</v>
      </c>
      <c r="M136" s="553">
        <f t="shared" si="35"/>
        <v>58.81</v>
      </c>
      <c r="N136" s="553">
        <f t="shared" si="36"/>
        <v>0</v>
      </c>
      <c r="O136" s="175">
        <f t="shared" si="37"/>
        <v>1</v>
      </c>
      <c r="P136" s="526">
        <f t="shared" si="38"/>
        <v>-58.812599999999996</v>
      </c>
    </row>
    <row r="137" spans="1:16" ht="26.4" x14ac:dyDescent="0.3">
      <c r="A137" s="7" t="s">
        <v>205</v>
      </c>
      <c r="B137" s="8" t="s">
        <v>63</v>
      </c>
      <c r="C137" s="5" t="s">
        <v>24</v>
      </c>
      <c r="D137" s="584">
        <v>2.09</v>
      </c>
      <c r="E137" s="600">
        <v>2.09</v>
      </c>
      <c r="F137" s="619">
        <v>0</v>
      </c>
      <c r="G137" s="601">
        <f t="shared" ref="G137:G200" si="39">E137+F137</f>
        <v>2.09</v>
      </c>
      <c r="H137" s="601">
        <f t="shared" ref="H137:H200" si="40">D137-G137</f>
        <v>0</v>
      </c>
      <c r="I137" s="585">
        <v>35.090000000000003</v>
      </c>
      <c r="J137" s="552">
        <f t="shared" ref="J137:J200" si="41">+I137*D137</f>
        <v>73.338099999999997</v>
      </c>
      <c r="K137" s="553">
        <f t="shared" si="33"/>
        <v>73.34</v>
      </c>
      <c r="L137" s="551">
        <f t="shared" si="34"/>
        <v>0</v>
      </c>
      <c r="M137" s="553">
        <f t="shared" si="35"/>
        <v>73.34</v>
      </c>
      <c r="N137" s="553">
        <f t="shared" si="36"/>
        <v>0</v>
      </c>
      <c r="O137" s="175">
        <f t="shared" si="37"/>
        <v>1</v>
      </c>
      <c r="P137" s="526">
        <f t="shared" si="38"/>
        <v>-73.338099999999997</v>
      </c>
    </row>
    <row r="138" spans="1:16" x14ac:dyDescent="0.3">
      <c r="A138" s="7" t="s">
        <v>206</v>
      </c>
      <c r="B138" s="8" t="s">
        <v>67</v>
      </c>
      <c r="C138" s="5" t="s">
        <v>24</v>
      </c>
      <c r="D138" s="584">
        <v>23.19</v>
      </c>
      <c r="E138" s="600">
        <v>8.4160000000000004</v>
      </c>
      <c r="F138" s="619">
        <f>+MEM_CAL_MED_02!K423</f>
        <v>12.254799999999999</v>
      </c>
      <c r="G138" s="601">
        <f t="shared" si="39"/>
        <v>20.6708</v>
      </c>
      <c r="H138" s="601">
        <f t="shared" si="40"/>
        <v>2.5192000000000014</v>
      </c>
      <c r="I138" s="585">
        <v>272.88</v>
      </c>
      <c r="J138" s="552">
        <f t="shared" si="41"/>
        <v>6328.0871999999999</v>
      </c>
      <c r="K138" s="553">
        <f t="shared" si="33"/>
        <v>2296.56</v>
      </c>
      <c r="L138" s="551">
        <f t="shared" si="34"/>
        <v>3344.09</v>
      </c>
      <c r="M138" s="553">
        <f t="shared" si="35"/>
        <v>5640.65</v>
      </c>
      <c r="N138" s="553">
        <f t="shared" si="36"/>
        <v>687.44</v>
      </c>
      <c r="O138" s="175">
        <f t="shared" si="37"/>
        <v>0.89136685727086695</v>
      </c>
      <c r="P138" s="526">
        <f t="shared" si="38"/>
        <v>-5640.6471999999994</v>
      </c>
    </row>
    <row r="139" spans="1:16" ht="26.4" x14ac:dyDescent="0.3">
      <c r="A139" s="7" t="s">
        <v>207</v>
      </c>
      <c r="B139" s="8" t="s">
        <v>72</v>
      </c>
      <c r="C139" s="5" t="s">
        <v>70</v>
      </c>
      <c r="D139" s="584">
        <v>39.700000000000003</v>
      </c>
      <c r="E139" s="600">
        <v>7.4292400000000001</v>
      </c>
      <c r="F139" s="619">
        <v>32.270000000000003</v>
      </c>
      <c r="G139" s="601">
        <f t="shared" si="39"/>
        <v>39.699240000000003</v>
      </c>
      <c r="H139" s="601">
        <f t="shared" si="40"/>
        <v>7.5999999999964984E-4</v>
      </c>
      <c r="I139" s="585">
        <v>16.2</v>
      </c>
      <c r="J139" s="552">
        <f t="shared" si="41"/>
        <v>643.14</v>
      </c>
      <c r="K139" s="553">
        <f t="shared" si="33"/>
        <v>120.35</v>
      </c>
      <c r="L139" s="551">
        <f t="shared" si="34"/>
        <v>522.77</v>
      </c>
      <c r="M139" s="553">
        <f t="shared" si="35"/>
        <v>643.13</v>
      </c>
      <c r="N139" s="553">
        <f t="shared" si="36"/>
        <v>0.01</v>
      </c>
      <c r="O139" s="175">
        <f t="shared" si="37"/>
        <v>0.99998445128587865</v>
      </c>
      <c r="P139" s="526">
        <f t="shared" si="38"/>
        <v>-643.13</v>
      </c>
    </row>
    <row r="140" spans="1:16" x14ac:dyDescent="0.3">
      <c r="A140" s="7" t="s">
        <v>208</v>
      </c>
      <c r="B140" s="8" t="s">
        <v>77</v>
      </c>
      <c r="C140" s="5" t="s">
        <v>54</v>
      </c>
      <c r="D140" s="584">
        <v>2.11</v>
      </c>
      <c r="E140" s="600">
        <v>0.76400000000000001</v>
      </c>
      <c r="F140" s="619">
        <f>+MEM_CAL_MED_02!K442</f>
        <v>1.3131999999999999</v>
      </c>
      <c r="G140" s="601">
        <f t="shared" si="39"/>
        <v>2.0771999999999999</v>
      </c>
      <c r="H140" s="601">
        <f t="shared" si="40"/>
        <v>3.279999999999994E-2</v>
      </c>
      <c r="I140" s="585">
        <v>628.20000000000005</v>
      </c>
      <c r="J140" s="552">
        <f t="shared" si="41"/>
        <v>1325.502</v>
      </c>
      <c r="K140" s="553">
        <f t="shared" si="33"/>
        <v>479.94</v>
      </c>
      <c r="L140" s="551">
        <f t="shared" si="34"/>
        <v>824.95</v>
      </c>
      <c r="M140" s="553">
        <f t="shared" si="35"/>
        <v>1304.9000000000001</v>
      </c>
      <c r="N140" s="553">
        <f t="shared" si="36"/>
        <v>20.6</v>
      </c>
      <c r="O140" s="175">
        <f t="shared" si="37"/>
        <v>0.98445871828182829</v>
      </c>
      <c r="P140" s="526">
        <f t="shared" si="38"/>
        <v>-1304.902</v>
      </c>
    </row>
    <row r="141" spans="1:16" ht="26.4" x14ac:dyDescent="0.3">
      <c r="A141" s="7" t="s">
        <v>209</v>
      </c>
      <c r="B141" s="8" t="s">
        <v>69</v>
      </c>
      <c r="C141" s="5" t="s">
        <v>70</v>
      </c>
      <c r="D141" s="584">
        <v>94.6</v>
      </c>
      <c r="E141" s="600">
        <v>40.54587448680352</v>
      </c>
      <c r="F141" s="619">
        <f>+MEM_CAL_MED_02!K462</f>
        <v>45.338119648093851</v>
      </c>
      <c r="G141" s="601">
        <f t="shared" si="39"/>
        <v>85.883994134897364</v>
      </c>
      <c r="H141" s="601">
        <f t="shared" si="40"/>
        <v>8.7160058651026304</v>
      </c>
      <c r="I141" s="585">
        <v>17.16</v>
      </c>
      <c r="J141" s="552">
        <f t="shared" si="41"/>
        <v>1623.336</v>
      </c>
      <c r="K141" s="553">
        <f t="shared" si="33"/>
        <v>695.77</v>
      </c>
      <c r="L141" s="551">
        <f t="shared" si="34"/>
        <v>778</v>
      </c>
      <c r="M141" s="553">
        <f t="shared" si="35"/>
        <v>1473.77</v>
      </c>
      <c r="N141" s="553">
        <f t="shared" si="36"/>
        <v>149.57</v>
      </c>
      <c r="O141" s="175">
        <f t="shared" si="37"/>
        <v>0.90786257435306061</v>
      </c>
      <c r="P141" s="526">
        <f t="shared" si="38"/>
        <v>-1473.7660000000001</v>
      </c>
    </row>
    <row r="142" spans="1:16" x14ac:dyDescent="0.3">
      <c r="A142" s="7" t="s">
        <v>210</v>
      </c>
      <c r="B142" s="8" t="s">
        <v>74</v>
      </c>
      <c r="C142" s="5" t="s">
        <v>75</v>
      </c>
      <c r="D142" s="584">
        <v>6</v>
      </c>
      <c r="E142" s="600">
        <v>0</v>
      </c>
      <c r="F142" s="619">
        <f>+MEM_CAL_MED_02!K464</f>
        <v>6</v>
      </c>
      <c r="G142" s="601">
        <f t="shared" si="39"/>
        <v>6</v>
      </c>
      <c r="H142" s="601">
        <f t="shared" si="40"/>
        <v>0</v>
      </c>
      <c r="I142" s="585">
        <v>68.010000000000005</v>
      </c>
      <c r="J142" s="552">
        <f t="shared" si="41"/>
        <v>408.06000000000006</v>
      </c>
      <c r="K142" s="553">
        <f t="shared" si="33"/>
        <v>0</v>
      </c>
      <c r="L142" s="551">
        <f t="shared" si="34"/>
        <v>408.06</v>
      </c>
      <c r="M142" s="553">
        <f t="shared" si="35"/>
        <v>408.06</v>
      </c>
      <c r="N142" s="553">
        <f t="shared" si="36"/>
        <v>0</v>
      </c>
      <c r="O142" s="175">
        <f t="shared" si="37"/>
        <v>1</v>
      </c>
      <c r="P142" s="526">
        <f t="shared" si="38"/>
        <v>-408.06000000000006</v>
      </c>
    </row>
    <row r="143" spans="1:16" ht="26.4" x14ac:dyDescent="0.3">
      <c r="A143" s="7" t="s">
        <v>211</v>
      </c>
      <c r="B143" s="8" t="s">
        <v>81</v>
      </c>
      <c r="C143" s="5" t="s">
        <v>24</v>
      </c>
      <c r="D143" s="584">
        <v>4.8</v>
      </c>
      <c r="E143" s="600">
        <v>0</v>
      </c>
      <c r="F143" s="619"/>
      <c r="G143" s="601">
        <f t="shared" si="39"/>
        <v>0</v>
      </c>
      <c r="H143" s="601">
        <f t="shared" si="40"/>
        <v>4.8</v>
      </c>
      <c r="I143" s="585">
        <v>158.07</v>
      </c>
      <c r="J143" s="552">
        <f t="shared" si="41"/>
        <v>758.73599999999999</v>
      </c>
      <c r="K143" s="553">
        <f t="shared" si="33"/>
        <v>0</v>
      </c>
      <c r="L143" s="551">
        <f t="shared" si="34"/>
        <v>0</v>
      </c>
      <c r="M143" s="553">
        <f t="shared" si="35"/>
        <v>0</v>
      </c>
      <c r="N143" s="553">
        <f t="shared" si="36"/>
        <v>758.74</v>
      </c>
      <c r="O143" s="175">
        <f t="shared" si="37"/>
        <v>-5.271925940020239E-6</v>
      </c>
      <c r="P143" s="526">
        <f t="shared" si="38"/>
        <v>4.0000000000190994E-3</v>
      </c>
    </row>
    <row r="144" spans="1:16" x14ac:dyDescent="0.3">
      <c r="A144" s="7" t="s">
        <v>212</v>
      </c>
      <c r="B144" s="8" t="s">
        <v>83</v>
      </c>
      <c r="C144" s="5" t="s">
        <v>24</v>
      </c>
      <c r="D144" s="584">
        <v>4.8</v>
      </c>
      <c r="E144" s="600">
        <v>0</v>
      </c>
      <c r="F144" s="619">
        <f>+MEM_CAL_MED_02!K471</f>
        <v>4.8000000000000007</v>
      </c>
      <c r="G144" s="601">
        <f t="shared" si="39"/>
        <v>4.8000000000000007</v>
      </c>
      <c r="H144" s="601">
        <f t="shared" si="40"/>
        <v>0</v>
      </c>
      <c r="I144" s="585">
        <v>29.02</v>
      </c>
      <c r="J144" s="552">
        <f t="shared" si="41"/>
        <v>139.29599999999999</v>
      </c>
      <c r="K144" s="553">
        <f t="shared" si="33"/>
        <v>0</v>
      </c>
      <c r="L144" s="551">
        <f t="shared" si="34"/>
        <v>139.30000000000001</v>
      </c>
      <c r="M144" s="553">
        <f t="shared" si="35"/>
        <v>139.30000000000001</v>
      </c>
      <c r="N144" s="553">
        <f t="shared" si="36"/>
        <v>0</v>
      </c>
      <c r="O144" s="175">
        <f t="shared" si="37"/>
        <v>1</v>
      </c>
      <c r="P144" s="526">
        <f t="shared" si="38"/>
        <v>-139.29599999999999</v>
      </c>
    </row>
    <row r="145" spans="1:16" ht="40.950000000000003" customHeight="1" x14ac:dyDescent="0.3">
      <c r="A145" s="7" t="s">
        <v>213</v>
      </c>
      <c r="B145" s="8" t="s">
        <v>65</v>
      </c>
      <c r="C145" s="5" t="s">
        <v>24</v>
      </c>
      <c r="D145" s="584">
        <v>6.12</v>
      </c>
      <c r="E145" s="600">
        <v>0</v>
      </c>
      <c r="F145" s="619"/>
      <c r="G145" s="601">
        <f t="shared" si="39"/>
        <v>0</v>
      </c>
      <c r="H145" s="601">
        <f t="shared" si="40"/>
        <v>6.12</v>
      </c>
      <c r="I145" s="585">
        <v>116.19</v>
      </c>
      <c r="J145" s="552">
        <f t="shared" si="41"/>
        <v>711.08280000000002</v>
      </c>
      <c r="K145" s="553">
        <f t="shared" si="33"/>
        <v>0</v>
      </c>
      <c r="L145" s="551">
        <f t="shared" si="34"/>
        <v>0</v>
      </c>
      <c r="M145" s="553">
        <f t="shared" si="35"/>
        <v>0</v>
      </c>
      <c r="N145" s="553">
        <f t="shared" si="36"/>
        <v>711.08</v>
      </c>
      <c r="O145" s="175">
        <f t="shared" si="37"/>
        <v>3.9376567679827446E-6</v>
      </c>
      <c r="P145" s="526">
        <f t="shared" si="38"/>
        <v>-2.7999999999792635E-3</v>
      </c>
    </row>
    <row r="146" spans="1:16" ht="26.4" x14ac:dyDescent="0.3">
      <c r="A146" s="7" t="s">
        <v>214</v>
      </c>
      <c r="B146" s="8" t="s">
        <v>79</v>
      </c>
      <c r="C146" s="5" t="s">
        <v>54</v>
      </c>
      <c r="D146" s="584">
        <v>6.05</v>
      </c>
      <c r="E146" s="600">
        <v>1.22265</v>
      </c>
      <c r="F146" s="619"/>
      <c r="G146" s="601">
        <f t="shared" si="39"/>
        <v>1.22265</v>
      </c>
      <c r="H146" s="601">
        <f t="shared" si="40"/>
        <v>4.82735</v>
      </c>
      <c r="I146" s="585">
        <v>25.65</v>
      </c>
      <c r="J146" s="552">
        <f t="shared" si="41"/>
        <v>155.18249999999998</v>
      </c>
      <c r="K146" s="553">
        <f t="shared" si="33"/>
        <v>31.36</v>
      </c>
      <c r="L146" s="551">
        <f t="shared" si="34"/>
        <v>0</v>
      </c>
      <c r="M146" s="553">
        <f t="shared" si="35"/>
        <v>31.36</v>
      </c>
      <c r="N146" s="553">
        <f t="shared" si="36"/>
        <v>123.82</v>
      </c>
      <c r="O146" s="175">
        <f t="shared" si="37"/>
        <v>0.2021007523399867</v>
      </c>
      <c r="P146" s="526">
        <f t="shared" si="38"/>
        <v>-31.362499999999983</v>
      </c>
    </row>
    <row r="147" spans="1:16" x14ac:dyDescent="0.3">
      <c r="A147" s="3" t="s">
        <v>215</v>
      </c>
      <c r="B147" s="4" t="s">
        <v>85</v>
      </c>
      <c r="C147" s="5"/>
      <c r="D147" s="584"/>
      <c r="E147" s="600"/>
      <c r="F147" s="619"/>
      <c r="G147" s="601"/>
      <c r="H147" s="601"/>
      <c r="I147" s="585"/>
      <c r="J147" s="550">
        <f>+SUM(J148:J153)</f>
        <v>1427.1876000000002</v>
      </c>
      <c r="K147" s="550">
        <f>+SUM(K148:K153)</f>
        <v>0</v>
      </c>
      <c r="L147" s="551">
        <f>+SUM(L148:L153)</f>
        <v>908.71</v>
      </c>
      <c r="M147" s="550">
        <f>+SUM(M148:M153)</f>
        <v>908.71</v>
      </c>
      <c r="N147" s="550">
        <f>+SUM(N148:N153)+0.01</f>
        <v>518.48</v>
      </c>
      <c r="O147" s="172">
        <f t="shared" si="37"/>
        <v>0.63671209026760045</v>
      </c>
      <c r="P147" s="526">
        <f t="shared" si="38"/>
        <v>-908.70760000000018</v>
      </c>
    </row>
    <row r="148" spans="1:16" x14ac:dyDescent="0.3">
      <c r="A148" s="7" t="s">
        <v>216</v>
      </c>
      <c r="B148" s="8" t="s">
        <v>87</v>
      </c>
      <c r="C148" s="5" t="s">
        <v>24</v>
      </c>
      <c r="D148" s="584">
        <v>7.48</v>
      </c>
      <c r="E148" s="600">
        <v>0</v>
      </c>
      <c r="F148" s="623">
        <v>7.48</v>
      </c>
      <c r="G148" s="601">
        <f t="shared" si="39"/>
        <v>7.48</v>
      </c>
      <c r="H148" s="601">
        <f t="shared" si="40"/>
        <v>0</v>
      </c>
      <c r="I148" s="585">
        <v>5.61</v>
      </c>
      <c r="J148" s="552">
        <f t="shared" si="41"/>
        <v>41.962800000000001</v>
      </c>
      <c r="K148" s="550">
        <f>ROUND(E148*F148,2)</f>
        <v>0</v>
      </c>
      <c r="L148" s="551">
        <f t="shared" ref="L148:L153" si="42">ROUND(F148*I148,2)</f>
        <v>41.96</v>
      </c>
      <c r="M148" s="553">
        <f t="shared" ref="M148:M153" si="43">ROUND(G148*I148,2)</f>
        <v>41.96</v>
      </c>
      <c r="N148" s="553">
        <f t="shared" ref="N148:N153" si="44">ROUND(H148*I148,2)</f>
        <v>0</v>
      </c>
      <c r="O148" s="175">
        <f t="shared" si="37"/>
        <v>1</v>
      </c>
      <c r="P148" s="526">
        <f t="shared" si="38"/>
        <v>-41.962800000000001</v>
      </c>
    </row>
    <row r="149" spans="1:16" x14ac:dyDescent="0.3">
      <c r="A149" s="7" t="s">
        <v>217</v>
      </c>
      <c r="B149" s="8" t="s">
        <v>89</v>
      </c>
      <c r="C149" s="5" t="s">
        <v>24</v>
      </c>
      <c r="D149" s="584">
        <v>7.48</v>
      </c>
      <c r="E149" s="600">
        <v>0</v>
      </c>
      <c r="F149" s="623">
        <v>7.48</v>
      </c>
      <c r="G149" s="601">
        <f t="shared" si="39"/>
        <v>7.48</v>
      </c>
      <c r="H149" s="601">
        <f t="shared" si="40"/>
        <v>0</v>
      </c>
      <c r="I149" s="585">
        <v>3.75</v>
      </c>
      <c r="J149" s="552">
        <f t="shared" si="41"/>
        <v>28.05</v>
      </c>
      <c r="K149" s="553">
        <f>ROUND(E149*I149,2)</f>
        <v>0</v>
      </c>
      <c r="L149" s="551">
        <f t="shared" si="42"/>
        <v>28.05</v>
      </c>
      <c r="M149" s="553">
        <f t="shared" si="43"/>
        <v>28.05</v>
      </c>
      <c r="N149" s="553">
        <f t="shared" si="44"/>
        <v>0</v>
      </c>
      <c r="O149" s="175">
        <f t="shared" si="37"/>
        <v>1</v>
      </c>
      <c r="P149" s="526">
        <f t="shared" si="38"/>
        <v>-28.05</v>
      </c>
    </row>
    <row r="150" spans="1:16" ht="26.4" x14ac:dyDescent="0.3">
      <c r="A150" s="7" t="s">
        <v>218</v>
      </c>
      <c r="B150" s="8" t="s">
        <v>91</v>
      </c>
      <c r="C150" s="5" t="s">
        <v>24</v>
      </c>
      <c r="D150" s="584">
        <v>7.48</v>
      </c>
      <c r="E150" s="600">
        <v>0</v>
      </c>
      <c r="F150" s="623">
        <v>7.48</v>
      </c>
      <c r="G150" s="601">
        <f t="shared" si="39"/>
        <v>7.48</v>
      </c>
      <c r="H150" s="601">
        <f t="shared" si="40"/>
        <v>0</v>
      </c>
      <c r="I150" s="585">
        <v>85.26</v>
      </c>
      <c r="J150" s="552">
        <f t="shared" si="41"/>
        <v>637.74480000000005</v>
      </c>
      <c r="K150" s="553">
        <f>ROUND(E150*I150,2)</f>
        <v>0</v>
      </c>
      <c r="L150" s="551">
        <f t="shared" si="42"/>
        <v>637.74</v>
      </c>
      <c r="M150" s="553">
        <f t="shared" si="43"/>
        <v>637.74</v>
      </c>
      <c r="N150" s="553">
        <f t="shared" si="44"/>
        <v>0</v>
      </c>
      <c r="O150" s="175">
        <f t="shared" si="37"/>
        <v>1</v>
      </c>
      <c r="P150" s="526">
        <f t="shared" si="38"/>
        <v>-637.74480000000005</v>
      </c>
    </row>
    <row r="151" spans="1:16" ht="39.6" x14ac:dyDescent="0.3">
      <c r="A151" s="7" t="s">
        <v>219</v>
      </c>
      <c r="B151" s="8" t="s">
        <v>146</v>
      </c>
      <c r="C151" s="5" t="s">
        <v>75</v>
      </c>
      <c r="D151" s="584">
        <v>1</v>
      </c>
      <c r="E151" s="600">
        <v>0</v>
      </c>
      <c r="F151" s="619"/>
      <c r="G151" s="601">
        <f t="shared" si="39"/>
        <v>0</v>
      </c>
      <c r="H151" s="601">
        <f t="shared" si="40"/>
        <v>1</v>
      </c>
      <c r="I151" s="585">
        <v>518.47</v>
      </c>
      <c r="J151" s="552">
        <f t="shared" si="41"/>
        <v>518.47</v>
      </c>
      <c r="K151" s="553">
        <f>ROUND(E151*I151,2)</f>
        <v>0</v>
      </c>
      <c r="L151" s="551">
        <f t="shared" si="42"/>
        <v>0</v>
      </c>
      <c r="M151" s="553">
        <f t="shared" si="43"/>
        <v>0</v>
      </c>
      <c r="N151" s="553">
        <f t="shared" si="44"/>
        <v>518.47</v>
      </c>
      <c r="O151" s="175">
        <f t="shared" si="37"/>
        <v>0</v>
      </c>
      <c r="P151" s="526">
        <f t="shared" si="38"/>
        <v>0</v>
      </c>
    </row>
    <row r="152" spans="1:16" x14ac:dyDescent="0.3">
      <c r="A152" s="7" t="s">
        <v>220</v>
      </c>
      <c r="B152" s="8" t="s">
        <v>83</v>
      </c>
      <c r="C152" s="5" t="s">
        <v>24</v>
      </c>
      <c r="D152" s="584">
        <v>1.28</v>
      </c>
      <c r="E152" s="600">
        <v>0</v>
      </c>
      <c r="F152" s="623">
        <v>1.28</v>
      </c>
      <c r="G152" s="601">
        <f t="shared" si="39"/>
        <v>1.28</v>
      </c>
      <c r="H152" s="601">
        <f t="shared" si="40"/>
        <v>0</v>
      </c>
      <c r="I152" s="585">
        <v>29.02</v>
      </c>
      <c r="J152" s="552">
        <f t="shared" si="41"/>
        <v>37.145600000000002</v>
      </c>
      <c r="K152" s="553">
        <f>ROUND(E152*I152,2)</f>
        <v>0</v>
      </c>
      <c r="L152" s="551">
        <f t="shared" si="42"/>
        <v>37.15</v>
      </c>
      <c r="M152" s="553">
        <f t="shared" si="43"/>
        <v>37.15</v>
      </c>
      <c r="N152" s="553">
        <f t="shared" si="44"/>
        <v>0</v>
      </c>
      <c r="O152" s="175">
        <f t="shared" si="37"/>
        <v>1</v>
      </c>
      <c r="P152" s="526">
        <f t="shared" si="38"/>
        <v>-37.145600000000002</v>
      </c>
    </row>
    <row r="153" spans="1:16" ht="39.6" x14ac:dyDescent="0.3">
      <c r="A153" s="7" t="s">
        <v>221</v>
      </c>
      <c r="B153" s="8" t="s">
        <v>94</v>
      </c>
      <c r="C153" s="5" t="s">
        <v>24</v>
      </c>
      <c r="D153" s="584">
        <v>1.28</v>
      </c>
      <c r="E153" s="600">
        <v>0</v>
      </c>
      <c r="F153" s="623">
        <v>1.28</v>
      </c>
      <c r="G153" s="601">
        <f t="shared" si="39"/>
        <v>1.28</v>
      </c>
      <c r="H153" s="601">
        <f t="shared" si="40"/>
        <v>0</v>
      </c>
      <c r="I153" s="585">
        <v>127.98</v>
      </c>
      <c r="J153" s="552">
        <f t="shared" si="41"/>
        <v>163.81440000000001</v>
      </c>
      <c r="K153" s="553">
        <f>ROUND(E153*I153,2)</f>
        <v>0</v>
      </c>
      <c r="L153" s="551">
        <f t="shared" si="42"/>
        <v>163.81</v>
      </c>
      <c r="M153" s="553">
        <f t="shared" si="43"/>
        <v>163.81</v>
      </c>
      <c r="N153" s="553">
        <f t="shared" si="44"/>
        <v>0</v>
      </c>
      <c r="O153" s="175">
        <f t="shared" si="37"/>
        <v>1</v>
      </c>
      <c r="P153" s="526">
        <f t="shared" si="38"/>
        <v>-163.81440000000001</v>
      </c>
    </row>
    <row r="154" spans="1:16" x14ac:dyDescent="0.3">
      <c r="A154" s="3" t="s">
        <v>222</v>
      </c>
      <c r="B154" s="4" t="s">
        <v>96</v>
      </c>
      <c r="C154" s="5"/>
      <c r="D154" s="584"/>
      <c r="E154" s="600"/>
      <c r="F154" s="619"/>
      <c r="G154" s="601"/>
      <c r="H154" s="601"/>
      <c r="I154" s="585"/>
      <c r="J154" s="550">
        <f>+SUM(J155:J157)</f>
        <v>578.62800000000004</v>
      </c>
      <c r="K154" s="550">
        <f>+SUM(K155:K157)</f>
        <v>0</v>
      </c>
      <c r="L154" s="551">
        <f>+SUM(L155:L157)</f>
        <v>552</v>
      </c>
      <c r="M154" s="550">
        <f>+SUM(M155:M157)</f>
        <v>552</v>
      </c>
      <c r="N154" s="550">
        <f>+SUM(N155:N157)</f>
        <v>26.63</v>
      </c>
      <c r="O154" s="172">
        <f t="shared" si="37"/>
        <v>0.95397733949964403</v>
      </c>
      <c r="P154" s="526">
        <f t="shared" si="38"/>
        <v>-551.99800000000005</v>
      </c>
    </row>
    <row r="155" spans="1:16" ht="33" customHeight="1" x14ac:dyDescent="0.3">
      <c r="A155" s="7" t="s">
        <v>223</v>
      </c>
      <c r="B155" s="8" t="s">
        <v>104</v>
      </c>
      <c r="C155" s="5" t="s">
        <v>24</v>
      </c>
      <c r="D155" s="584">
        <v>16</v>
      </c>
      <c r="E155" s="600">
        <v>0</v>
      </c>
      <c r="F155" s="619">
        <v>16</v>
      </c>
      <c r="G155" s="601">
        <f t="shared" si="39"/>
        <v>16</v>
      </c>
      <c r="H155" s="601">
        <f t="shared" si="40"/>
        <v>0</v>
      </c>
      <c r="I155" s="585">
        <v>20.11</v>
      </c>
      <c r="J155" s="552">
        <f t="shared" si="41"/>
        <v>321.76</v>
      </c>
      <c r="K155" s="553">
        <f>ROUND(E155*I155,2)</f>
        <v>0</v>
      </c>
      <c r="L155" s="551">
        <f>ROUND(F155*I155,2)</f>
        <v>321.76</v>
      </c>
      <c r="M155" s="553">
        <f>ROUND(G155*I155,2)</f>
        <v>321.76</v>
      </c>
      <c r="N155" s="553">
        <f>ROUND(H155*I155,2)</f>
        <v>0</v>
      </c>
      <c r="O155" s="175">
        <f t="shared" si="37"/>
        <v>1</v>
      </c>
      <c r="P155" s="526">
        <f t="shared" si="38"/>
        <v>-321.76</v>
      </c>
    </row>
    <row r="156" spans="1:16" x14ac:dyDescent="0.3">
      <c r="A156" s="7" t="s">
        <v>224</v>
      </c>
      <c r="B156" s="8" t="s">
        <v>102</v>
      </c>
      <c r="C156" s="5" t="s">
        <v>45</v>
      </c>
      <c r="D156" s="584">
        <v>16</v>
      </c>
      <c r="E156" s="600">
        <v>0</v>
      </c>
      <c r="F156" s="619">
        <v>16</v>
      </c>
      <c r="G156" s="601">
        <f t="shared" si="39"/>
        <v>16</v>
      </c>
      <c r="H156" s="601">
        <f t="shared" si="40"/>
        <v>0</v>
      </c>
      <c r="I156" s="585">
        <v>14.39</v>
      </c>
      <c r="J156" s="552">
        <f t="shared" si="41"/>
        <v>230.24</v>
      </c>
      <c r="K156" s="553">
        <f>ROUND(E156*I156,2)</f>
        <v>0</v>
      </c>
      <c r="L156" s="551">
        <f>ROUND(F156*I156,2)</f>
        <v>230.24</v>
      </c>
      <c r="M156" s="553">
        <f>ROUND(G156*I156,2)</f>
        <v>230.24</v>
      </c>
      <c r="N156" s="553">
        <f>ROUND(H156*I156,2)</f>
        <v>0</v>
      </c>
      <c r="O156" s="175">
        <f t="shared" si="37"/>
        <v>1</v>
      </c>
      <c r="P156" s="526">
        <f t="shared" si="38"/>
        <v>-230.24</v>
      </c>
    </row>
    <row r="157" spans="1:16" ht="26.4" x14ac:dyDescent="0.3">
      <c r="A157" s="7" t="s">
        <v>225</v>
      </c>
      <c r="B157" s="8" t="s">
        <v>98</v>
      </c>
      <c r="C157" s="5" t="s">
        <v>24</v>
      </c>
      <c r="D157" s="584">
        <v>1.4</v>
      </c>
      <c r="E157" s="600">
        <v>0</v>
      </c>
      <c r="F157" s="619"/>
      <c r="G157" s="601">
        <f t="shared" si="39"/>
        <v>0</v>
      </c>
      <c r="H157" s="601">
        <f t="shared" si="40"/>
        <v>1.4</v>
      </c>
      <c r="I157" s="585">
        <v>19.02</v>
      </c>
      <c r="J157" s="552">
        <f t="shared" si="41"/>
        <v>26.627999999999997</v>
      </c>
      <c r="K157" s="553">
        <f>ROUND(E157*I157,2)</f>
        <v>0</v>
      </c>
      <c r="L157" s="551">
        <f>ROUND(F157*I157,2)</f>
        <v>0</v>
      </c>
      <c r="M157" s="553">
        <f>ROUND(G157*I157,2)</f>
        <v>0</v>
      </c>
      <c r="N157" s="553">
        <f>ROUND(H157*I157,2)</f>
        <v>26.63</v>
      </c>
      <c r="O157" s="175">
        <f t="shared" si="37"/>
        <v>-7.5108907916510148E-5</v>
      </c>
      <c r="P157" s="526">
        <f t="shared" si="38"/>
        <v>2.0000000000024443E-3</v>
      </c>
    </row>
    <row r="158" spans="1:16" x14ac:dyDescent="0.3">
      <c r="A158" s="3" t="s">
        <v>226</v>
      </c>
      <c r="B158" s="4" t="s">
        <v>106</v>
      </c>
      <c r="C158" s="5"/>
      <c r="D158" s="584"/>
      <c r="E158" s="600"/>
      <c r="F158" s="619"/>
      <c r="G158" s="601"/>
      <c r="H158" s="601"/>
      <c r="I158" s="585"/>
      <c r="J158" s="550">
        <f>+SUM(J159:J161)</f>
        <v>492.39760000000001</v>
      </c>
      <c r="K158" s="550">
        <f>+SUM(K159:K161)</f>
        <v>0</v>
      </c>
      <c r="L158" s="551">
        <f>+SUM(L159:L161)</f>
        <v>0</v>
      </c>
      <c r="M158" s="550">
        <f>+SUM(M159:M161)</f>
        <v>0</v>
      </c>
      <c r="N158" s="550">
        <f>+SUM(N159:N161)+0.01</f>
        <v>492.40000000000003</v>
      </c>
      <c r="O158" s="172">
        <f t="shared" si="37"/>
        <v>-4.8741098657156812E-6</v>
      </c>
      <c r="P158" s="526">
        <f t="shared" si="38"/>
        <v>2.4000000000228283E-3</v>
      </c>
    </row>
    <row r="159" spans="1:16" x14ac:dyDescent="0.3">
      <c r="A159" s="7" t="s">
        <v>227</v>
      </c>
      <c r="B159" s="8" t="s">
        <v>115</v>
      </c>
      <c r="C159" s="5" t="s">
        <v>24</v>
      </c>
      <c r="D159" s="584">
        <v>0.25</v>
      </c>
      <c r="E159" s="600">
        <v>0</v>
      </c>
      <c r="F159" s="619"/>
      <c r="G159" s="601">
        <f t="shared" si="39"/>
        <v>0</v>
      </c>
      <c r="H159" s="601">
        <f t="shared" si="40"/>
        <v>0.25</v>
      </c>
      <c r="I159" s="585">
        <v>168</v>
      </c>
      <c r="J159" s="552">
        <f t="shared" si="41"/>
        <v>42</v>
      </c>
      <c r="K159" s="553">
        <f>ROUND(E159*I159,2)</f>
        <v>0</v>
      </c>
      <c r="L159" s="551">
        <f>ROUND(F159*I159,2)</f>
        <v>0</v>
      </c>
      <c r="M159" s="553">
        <f>ROUND(G159*I159,2)</f>
        <v>0</v>
      </c>
      <c r="N159" s="553">
        <f>ROUND(H159*I159,2)</f>
        <v>42</v>
      </c>
      <c r="O159" s="175">
        <f t="shared" si="37"/>
        <v>0</v>
      </c>
      <c r="P159" s="526">
        <f t="shared" si="38"/>
        <v>0</v>
      </c>
    </row>
    <row r="160" spans="1:16" x14ac:dyDescent="0.3">
      <c r="A160" s="7" t="s">
        <v>228</v>
      </c>
      <c r="B160" s="8" t="s">
        <v>117</v>
      </c>
      <c r="C160" s="5" t="s">
        <v>24</v>
      </c>
      <c r="D160" s="584">
        <v>0.34</v>
      </c>
      <c r="E160" s="600">
        <v>0</v>
      </c>
      <c r="F160" s="619"/>
      <c r="G160" s="601">
        <f t="shared" si="39"/>
        <v>0</v>
      </c>
      <c r="H160" s="601">
        <f t="shared" si="40"/>
        <v>0.34</v>
      </c>
      <c r="I160" s="585">
        <v>1081.54</v>
      </c>
      <c r="J160" s="552">
        <f t="shared" si="41"/>
        <v>367.72360000000003</v>
      </c>
      <c r="K160" s="553">
        <f>ROUND(E160*I160,2)</f>
        <v>0</v>
      </c>
      <c r="L160" s="551">
        <f>ROUND(F160*I160,2)</f>
        <v>0</v>
      </c>
      <c r="M160" s="553">
        <f>ROUND(G160*I160,2)</f>
        <v>0</v>
      </c>
      <c r="N160" s="553">
        <f>ROUND(H160*I160,2)</f>
        <v>367.72</v>
      </c>
      <c r="O160" s="175">
        <f t="shared" si="37"/>
        <v>9.7899618083374662E-6</v>
      </c>
      <c r="P160" s="526">
        <f t="shared" si="38"/>
        <v>-3.6000000000058208E-3</v>
      </c>
    </row>
    <row r="161" spans="1:16" x14ac:dyDescent="0.3">
      <c r="A161" s="7" t="s">
        <v>229</v>
      </c>
      <c r="B161" s="8" t="s">
        <v>108</v>
      </c>
      <c r="C161" s="5" t="s">
        <v>109</v>
      </c>
      <c r="D161" s="584">
        <v>2.7</v>
      </c>
      <c r="E161" s="600">
        <v>0</v>
      </c>
      <c r="F161" s="619"/>
      <c r="G161" s="601">
        <f t="shared" si="39"/>
        <v>0</v>
      </c>
      <c r="H161" s="601">
        <f t="shared" si="40"/>
        <v>2.7</v>
      </c>
      <c r="I161" s="585">
        <v>30.62</v>
      </c>
      <c r="J161" s="552">
        <f t="shared" si="41"/>
        <v>82.674000000000007</v>
      </c>
      <c r="K161" s="553">
        <f>ROUND(E161*I161,2)</f>
        <v>0</v>
      </c>
      <c r="L161" s="551">
        <f>ROUND(F161*I161,2)</f>
        <v>0</v>
      </c>
      <c r="M161" s="553">
        <f>ROUND(G161*I161,2)</f>
        <v>0</v>
      </c>
      <c r="N161" s="553">
        <f>ROUND(H161*I161,2)</f>
        <v>82.67</v>
      </c>
      <c r="O161" s="175">
        <f t="shared" si="37"/>
        <v>4.8382804751279096E-5</v>
      </c>
      <c r="P161" s="526">
        <f t="shared" si="38"/>
        <v>-4.0000000000048885E-3</v>
      </c>
    </row>
    <row r="162" spans="1:16" x14ac:dyDescent="0.3">
      <c r="A162" s="3" t="s">
        <v>230</v>
      </c>
      <c r="B162" s="4" t="s">
        <v>231</v>
      </c>
      <c r="C162" s="5"/>
      <c r="D162" s="584"/>
      <c r="E162" s="600"/>
      <c r="F162" s="619"/>
      <c r="G162" s="601"/>
      <c r="H162" s="601"/>
      <c r="I162" s="585"/>
      <c r="J162" s="550">
        <f>+SUM(J163:J170)</f>
        <v>4365.93</v>
      </c>
      <c r="K162" s="550">
        <f>+SUM(K163:K170)</f>
        <v>0</v>
      </c>
      <c r="L162" s="551">
        <f>+SUM(L163:L170)</f>
        <v>303.69</v>
      </c>
      <c r="M162" s="550">
        <f>+SUM(M163:M170)</f>
        <v>303.69</v>
      </c>
      <c r="N162" s="550">
        <f>+SUM(N163:N170)</f>
        <v>4062.2400000000002</v>
      </c>
      <c r="O162" s="172">
        <f t="shared" si="37"/>
        <v>6.9559063017501477E-2</v>
      </c>
      <c r="P162" s="526">
        <f t="shared" si="38"/>
        <v>-303.69000000000005</v>
      </c>
    </row>
    <row r="163" spans="1:16" ht="39.6" x14ac:dyDescent="0.3">
      <c r="A163" s="7" t="s">
        <v>232</v>
      </c>
      <c r="B163" s="8" t="s">
        <v>233</v>
      </c>
      <c r="C163" s="5" t="s">
        <v>75</v>
      </c>
      <c r="D163" s="584">
        <v>1</v>
      </c>
      <c r="E163" s="600">
        <v>0</v>
      </c>
      <c r="F163" s="619"/>
      <c r="G163" s="601">
        <f t="shared" si="39"/>
        <v>0</v>
      </c>
      <c r="H163" s="601">
        <f t="shared" si="40"/>
        <v>1</v>
      </c>
      <c r="I163" s="585">
        <v>1438.74</v>
      </c>
      <c r="J163" s="552">
        <f t="shared" si="41"/>
        <v>1438.74</v>
      </c>
      <c r="K163" s="553">
        <f t="shared" ref="K163:K170" si="45">ROUND(E163*I163,2)</f>
        <v>0</v>
      </c>
      <c r="L163" s="551">
        <f t="shared" ref="L163:L170" si="46">ROUND(F163*I163,2)</f>
        <v>0</v>
      </c>
      <c r="M163" s="553">
        <f t="shared" ref="M163:M170" si="47">ROUND(G163*I163,2)</f>
        <v>0</v>
      </c>
      <c r="N163" s="553">
        <f t="shared" ref="N163:N170" si="48">ROUND(H163*I163,2)</f>
        <v>1438.74</v>
      </c>
      <c r="O163" s="175">
        <f t="shared" si="37"/>
        <v>0</v>
      </c>
      <c r="P163" s="526">
        <f t="shared" si="38"/>
        <v>0</v>
      </c>
    </row>
    <row r="164" spans="1:16" x14ac:dyDescent="0.3">
      <c r="A164" s="7" t="s">
        <v>234</v>
      </c>
      <c r="B164" s="8" t="s">
        <v>235</v>
      </c>
      <c r="C164" s="5" t="s">
        <v>75</v>
      </c>
      <c r="D164" s="584">
        <v>1</v>
      </c>
      <c r="E164" s="600">
        <v>0</v>
      </c>
      <c r="F164" s="619">
        <v>1</v>
      </c>
      <c r="G164" s="601">
        <f t="shared" si="39"/>
        <v>1</v>
      </c>
      <c r="H164" s="601">
        <f t="shared" si="40"/>
        <v>0</v>
      </c>
      <c r="I164" s="585">
        <v>303.69</v>
      </c>
      <c r="J164" s="552">
        <f t="shared" si="41"/>
        <v>303.69</v>
      </c>
      <c r="K164" s="553">
        <f t="shared" si="45"/>
        <v>0</v>
      </c>
      <c r="L164" s="551">
        <f t="shared" si="46"/>
        <v>303.69</v>
      </c>
      <c r="M164" s="553">
        <f t="shared" si="47"/>
        <v>303.69</v>
      </c>
      <c r="N164" s="553">
        <f t="shared" si="48"/>
        <v>0</v>
      </c>
      <c r="O164" s="175">
        <f t="shared" si="37"/>
        <v>1</v>
      </c>
      <c r="P164" s="526">
        <f t="shared" si="38"/>
        <v>-303.69</v>
      </c>
    </row>
    <row r="165" spans="1:16" x14ac:dyDescent="0.3">
      <c r="A165" s="7" t="s">
        <v>236</v>
      </c>
      <c r="B165" s="8" t="s">
        <v>237</v>
      </c>
      <c r="C165" s="5" t="s">
        <v>75</v>
      </c>
      <c r="D165" s="584">
        <v>1</v>
      </c>
      <c r="E165" s="600">
        <v>0</v>
      </c>
      <c r="F165" s="619"/>
      <c r="G165" s="601">
        <f t="shared" si="39"/>
        <v>0</v>
      </c>
      <c r="H165" s="601">
        <f t="shared" si="40"/>
        <v>1</v>
      </c>
      <c r="I165" s="585">
        <v>32.94</v>
      </c>
      <c r="J165" s="552">
        <f t="shared" si="41"/>
        <v>32.94</v>
      </c>
      <c r="K165" s="553">
        <f t="shared" si="45"/>
        <v>0</v>
      </c>
      <c r="L165" s="551">
        <f t="shared" si="46"/>
        <v>0</v>
      </c>
      <c r="M165" s="553">
        <f t="shared" si="47"/>
        <v>0</v>
      </c>
      <c r="N165" s="553">
        <f t="shared" si="48"/>
        <v>32.94</v>
      </c>
      <c r="O165" s="175">
        <f t="shared" si="37"/>
        <v>0</v>
      </c>
      <c r="P165" s="526">
        <f t="shared" si="38"/>
        <v>0</v>
      </c>
    </row>
    <row r="166" spans="1:16" x14ac:dyDescent="0.3">
      <c r="A166" s="7" t="s">
        <v>238</v>
      </c>
      <c r="B166" s="8" t="s">
        <v>239</v>
      </c>
      <c r="C166" s="5" t="s">
        <v>75</v>
      </c>
      <c r="D166" s="584">
        <v>1</v>
      </c>
      <c r="E166" s="600">
        <v>0</v>
      </c>
      <c r="F166" s="619"/>
      <c r="G166" s="601">
        <f t="shared" si="39"/>
        <v>0</v>
      </c>
      <c r="H166" s="601">
        <f t="shared" si="40"/>
        <v>1</v>
      </c>
      <c r="I166" s="585">
        <v>116.91</v>
      </c>
      <c r="J166" s="552">
        <f t="shared" si="41"/>
        <v>116.91</v>
      </c>
      <c r="K166" s="553">
        <f t="shared" si="45"/>
        <v>0</v>
      </c>
      <c r="L166" s="551">
        <f t="shared" si="46"/>
        <v>0</v>
      </c>
      <c r="M166" s="553">
        <f t="shared" si="47"/>
        <v>0</v>
      </c>
      <c r="N166" s="553">
        <f t="shared" si="48"/>
        <v>116.91</v>
      </c>
      <c r="O166" s="175">
        <f t="shared" si="37"/>
        <v>0</v>
      </c>
      <c r="P166" s="526">
        <f t="shared" si="38"/>
        <v>0</v>
      </c>
    </row>
    <row r="167" spans="1:16" x14ac:dyDescent="0.3">
      <c r="A167" s="7" t="s">
        <v>240</v>
      </c>
      <c r="B167" s="8" t="s">
        <v>241</v>
      </c>
      <c r="C167" s="5" t="s">
        <v>75</v>
      </c>
      <c r="D167" s="584">
        <v>1</v>
      </c>
      <c r="E167" s="600">
        <v>0</v>
      </c>
      <c r="F167" s="619"/>
      <c r="G167" s="601">
        <f t="shared" si="39"/>
        <v>0</v>
      </c>
      <c r="H167" s="601">
        <f t="shared" si="40"/>
        <v>1</v>
      </c>
      <c r="I167" s="585">
        <v>49.14</v>
      </c>
      <c r="J167" s="552">
        <f t="shared" si="41"/>
        <v>49.14</v>
      </c>
      <c r="K167" s="553">
        <f t="shared" si="45"/>
        <v>0</v>
      </c>
      <c r="L167" s="551">
        <f t="shared" si="46"/>
        <v>0</v>
      </c>
      <c r="M167" s="553">
        <f t="shared" si="47"/>
        <v>0</v>
      </c>
      <c r="N167" s="553">
        <f t="shared" si="48"/>
        <v>49.14</v>
      </c>
      <c r="O167" s="175">
        <f t="shared" si="37"/>
        <v>0</v>
      </c>
      <c r="P167" s="526">
        <f t="shared" si="38"/>
        <v>0</v>
      </c>
    </row>
    <row r="168" spans="1:16" ht="26.4" x14ac:dyDescent="0.3">
      <c r="A168" s="7" t="s">
        <v>242</v>
      </c>
      <c r="B168" s="8" t="s">
        <v>243</v>
      </c>
      <c r="C168" s="5" t="s">
        <v>75</v>
      </c>
      <c r="D168" s="584">
        <v>1</v>
      </c>
      <c r="E168" s="600">
        <v>0</v>
      </c>
      <c r="F168" s="619"/>
      <c r="G168" s="601">
        <f t="shared" si="39"/>
        <v>0</v>
      </c>
      <c r="H168" s="601">
        <f t="shared" si="40"/>
        <v>1</v>
      </c>
      <c r="I168" s="585">
        <v>7.07</v>
      </c>
      <c r="J168" s="552">
        <f t="shared" si="41"/>
        <v>7.07</v>
      </c>
      <c r="K168" s="553">
        <f t="shared" si="45"/>
        <v>0</v>
      </c>
      <c r="L168" s="551">
        <f t="shared" si="46"/>
        <v>0</v>
      </c>
      <c r="M168" s="553">
        <f t="shared" si="47"/>
        <v>0</v>
      </c>
      <c r="N168" s="553">
        <f t="shared" si="48"/>
        <v>7.07</v>
      </c>
      <c r="O168" s="175">
        <f t="shared" si="37"/>
        <v>0</v>
      </c>
      <c r="P168" s="526">
        <f t="shared" si="38"/>
        <v>0</v>
      </c>
    </row>
    <row r="169" spans="1:16" x14ac:dyDescent="0.3">
      <c r="A169" s="7" t="s">
        <v>244</v>
      </c>
      <c r="B169" s="8" t="s">
        <v>245</v>
      </c>
      <c r="C169" s="5" t="s">
        <v>109</v>
      </c>
      <c r="D169" s="584">
        <v>20</v>
      </c>
      <c r="E169" s="600">
        <v>0</v>
      </c>
      <c r="F169" s="619"/>
      <c r="G169" s="601">
        <f t="shared" si="39"/>
        <v>0</v>
      </c>
      <c r="H169" s="601">
        <f t="shared" si="40"/>
        <v>20</v>
      </c>
      <c r="I169" s="585">
        <v>19.11</v>
      </c>
      <c r="J169" s="552">
        <f t="shared" si="41"/>
        <v>382.2</v>
      </c>
      <c r="K169" s="553">
        <f t="shared" si="45"/>
        <v>0</v>
      </c>
      <c r="L169" s="551">
        <f t="shared" si="46"/>
        <v>0</v>
      </c>
      <c r="M169" s="553">
        <f t="shared" si="47"/>
        <v>0</v>
      </c>
      <c r="N169" s="553">
        <f t="shared" si="48"/>
        <v>382.2</v>
      </c>
      <c r="O169" s="175">
        <f t="shared" si="37"/>
        <v>0</v>
      </c>
      <c r="P169" s="526">
        <f t="shared" si="38"/>
        <v>0</v>
      </c>
    </row>
    <row r="170" spans="1:16" ht="26.4" x14ac:dyDescent="0.3">
      <c r="A170" s="7" t="s">
        <v>246</v>
      </c>
      <c r="B170" s="8" t="s">
        <v>247</v>
      </c>
      <c r="C170" s="5" t="s">
        <v>75</v>
      </c>
      <c r="D170" s="584">
        <v>1</v>
      </c>
      <c r="E170" s="600">
        <v>0</v>
      </c>
      <c r="F170" s="619"/>
      <c r="G170" s="601">
        <f t="shared" si="39"/>
        <v>0</v>
      </c>
      <c r="H170" s="601">
        <f t="shared" si="40"/>
        <v>1</v>
      </c>
      <c r="I170" s="585">
        <v>2035.24</v>
      </c>
      <c r="J170" s="552">
        <f t="shared" si="41"/>
        <v>2035.24</v>
      </c>
      <c r="K170" s="553">
        <f t="shared" si="45"/>
        <v>0</v>
      </c>
      <c r="L170" s="551">
        <f t="shared" si="46"/>
        <v>0</v>
      </c>
      <c r="M170" s="553">
        <f t="shared" si="47"/>
        <v>0</v>
      </c>
      <c r="N170" s="553">
        <f t="shared" si="48"/>
        <v>2035.24</v>
      </c>
      <c r="O170" s="175">
        <f t="shared" si="37"/>
        <v>0</v>
      </c>
      <c r="P170" s="526">
        <f t="shared" si="38"/>
        <v>0</v>
      </c>
    </row>
    <row r="171" spans="1:16" ht="26.4" x14ac:dyDescent="0.3">
      <c r="A171" s="3">
        <v>6</v>
      </c>
      <c r="B171" s="4" t="s">
        <v>248</v>
      </c>
      <c r="C171" s="5"/>
      <c r="D171" s="584"/>
      <c r="E171" s="600"/>
      <c r="F171" s="619"/>
      <c r="G171" s="601"/>
      <c r="H171" s="601"/>
      <c r="I171" s="585"/>
      <c r="J171" s="550">
        <f>+J172+J175+J190+J197+J201+J205</f>
        <v>20028.044500000004</v>
      </c>
      <c r="K171" s="550">
        <f>+K172+K175+K190+K197+K201+K205</f>
        <v>4013.5</v>
      </c>
      <c r="L171" s="551">
        <f>+L172+L175+L190+L197+L201+L205</f>
        <v>8467.59</v>
      </c>
      <c r="M171" s="550">
        <f>+M172+M175+M190+M197+M201+M205</f>
        <v>12481.109999999999</v>
      </c>
      <c r="N171" s="550">
        <f>+N172+N175+N190+N197+N201+N205-0.02</f>
        <v>7546.93</v>
      </c>
      <c r="O171" s="172">
        <f t="shared" si="37"/>
        <v>0.62318188378301242</v>
      </c>
      <c r="P171" s="526">
        <f t="shared" si="38"/>
        <v>-12481.114500000003</v>
      </c>
    </row>
    <row r="172" spans="1:16" x14ac:dyDescent="0.3">
      <c r="A172" s="3" t="s">
        <v>249</v>
      </c>
      <c r="B172" s="4" t="s">
        <v>42</v>
      </c>
      <c r="C172" s="5"/>
      <c r="D172" s="584"/>
      <c r="E172" s="600"/>
      <c r="F172" s="619"/>
      <c r="G172" s="601"/>
      <c r="H172" s="601"/>
      <c r="I172" s="585"/>
      <c r="J172" s="550">
        <f>+SUM(J173:J174)</f>
        <v>104.19640000000001</v>
      </c>
      <c r="K172" s="550">
        <f>+SUM(K173:K174)</f>
        <v>78.150000000000006</v>
      </c>
      <c r="L172" s="551">
        <f>+SUM(L173:L174)</f>
        <v>26.049999999999997</v>
      </c>
      <c r="M172" s="550">
        <f>+SUM(M173:M174)</f>
        <v>104.19</v>
      </c>
      <c r="N172" s="550">
        <f>+SUM(N173:N174)+0.01</f>
        <v>0.01</v>
      </c>
      <c r="O172" s="172">
        <f t="shared" si="37"/>
        <v>0.99990402739442052</v>
      </c>
      <c r="P172" s="526">
        <f t="shared" si="38"/>
        <v>-104.18640000000001</v>
      </c>
    </row>
    <row r="173" spans="1:16" x14ac:dyDescent="0.3">
      <c r="A173" s="7" t="s">
        <v>250</v>
      </c>
      <c r="B173" s="8" t="s">
        <v>47</v>
      </c>
      <c r="C173" s="5" t="s">
        <v>24</v>
      </c>
      <c r="D173" s="584">
        <v>7.48</v>
      </c>
      <c r="E173" s="600">
        <v>5.61</v>
      </c>
      <c r="F173" s="619">
        <v>1.87</v>
      </c>
      <c r="G173" s="601">
        <f t="shared" si="39"/>
        <v>7.48</v>
      </c>
      <c r="H173" s="601">
        <f t="shared" si="40"/>
        <v>0</v>
      </c>
      <c r="I173" s="585">
        <v>2.67</v>
      </c>
      <c r="J173" s="552">
        <f t="shared" si="41"/>
        <v>19.971600000000002</v>
      </c>
      <c r="K173" s="553">
        <f>ROUND(E173*I173,2)</f>
        <v>14.98</v>
      </c>
      <c r="L173" s="551">
        <f>ROUND(F173*I173,2)</f>
        <v>4.99</v>
      </c>
      <c r="M173" s="553">
        <f>ROUND(G173*I173,2)</f>
        <v>19.97</v>
      </c>
      <c r="N173" s="553">
        <f>ROUND(H173*I173,2)</f>
        <v>0</v>
      </c>
      <c r="O173" s="175">
        <f t="shared" si="37"/>
        <v>1</v>
      </c>
      <c r="P173" s="526">
        <f t="shared" si="38"/>
        <v>-19.971600000000002</v>
      </c>
    </row>
    <row r="174" spans="1:16" ht="26.4" x14ac:dyDescent="0.3">
      <c r="A174" s="7" t="s">
        <v>251</v>
      </c>
      <c r="B174" s="8" t="s">
        <v>49</v>
      </c>
      <c r="C174" s="5" t="s">
        <v>24</v>
      </c>
      <c r="D174" s="584">
        <v>7.48</v>
      </c>
      <c r="E174" s="600">
        <v>5.61</v>
      </c>
      <c r="F174" s="619">
        <v>1.87</v>
      </c>
      <c r="G174" s="601">
        <f t="shared" si="39"/>
        <v>7.48</v>
      </c>
      <c r="H174" s="601">
        <f t="shared" si="40"/>
        <v>0</v>
      </c>
      <c r="I174" s="585">
        <v>11.26</v>
      </c>
      <c r="J174" s="552">
        <f t="shared" si="41"/>
        <v>84.224800000000002</v>
      </c>
      <c r="K174" s="553">
        <f>ROUND(E174*I174,2)</f>
        <v>63.17</v>
      </c>
      <c r="L174" s="551">
        <f>ROUND(F174*I174,2)</f>
        <v>21.06</v>
      </c>
      <c r="M174" s="553">
        <f>ROUND(G174*I174,2)</f>
        <v>84.22</v>
      </c>
      <c r="N174" s="553">
        <f>ROUND(H174*I174,2)</f>
        <v>0</v>
      </c>
      <c r="O174" s="175">
        <f t="shared" si="37"/>
        <v>1</v>
      </c>
      <c r="P174" s="526">
        <f t="shared" si="38"/>
        <v>-84.224800000000002</v>
      </c>
    </row>
    <row r="175" spans="1:16" x14ac:dyDescent="0.3">
      <c r="A175" s="3" t="s">
        <v>252</v>
      </c>
      <c r="B175" s="4" t="s">
        <v>123</v>
      </c>
      <c r="C175" s="5"/>
      <c r="D175" s="584"/>
      <c r="E175" s="600">
        <v>0</v>
      </c>
      <c r="F175" s="619">
        <v>0</v>
      </c>
      <c r="G175" s="601">
        <f t="shared" si="39"/>
        <v>0</v>
      </c>
      <c r="H175" s="601">
        <f t="shared" si="40"/>
        <v>0</v>
      </c>
      <c r="I175" s="585"/>
      <c r="J175" s="550">
        <f>+SUM(J176:J189)</f>
        <v>13247.476900000001</v>
      </c>
      <c r="K175" s="550">
        <f>+SUM(K176:K189)</f>
        <v>3935.35</v>
      </c>
      <c r="L175" s="551">
        <f>+SUM(L176:L189)</f>
        <v>6707.34</v>
      </c>
      <c r="M175" s="550">
        <f>+SUM(M176:M189)</f>
        <v>10642.719999999998</v>
      </c>
      <c r="N175" s="550">
        <f>+SUM(N176:N189)-0.01</f>
        <v>2604.7600000000002</v>
      </c>
      <c r="O175" s="172">
        <f t="shared" si="37"/>
        <v>0.80337689813220203</v>
      </c>
      <c r="P175" s="526">
        <f t="shared" si="38"/>
        <v>-10642.716900000001</v>
      </c>
    </row>
    <row r="176" spans="1:16" x14ac:dyDescent="0.3">
      <c r="A176" s="7" t="s">
        <v>253</v>
      </c>
      <c r="B176" s="8" t="s">
        <v>125</v>
      </c>
      <c r="C176" s="5" t="s">
        <v>54</v>
      </c>
      <c r="D176" s="584">
        <v>7.37</v>
      </c>
      <c r="E176" s="600">
        <v>1.3685</v>
      </c>
      <c r="F176" s="619">
        <v>6.0015000000000001</v>
      </c>
      <c r="G176" s="601">
        <f t="shared" si="39"/>
        <v>7.37</v>
      </c>
      <c r="H176" s="601">
        <f t="shared" si="40"/>
        <v>0</v>
      </c>
      <c r="I176" s="585">
        <v>75.03</v>
      </c>
      <c r="J176" s="552">
        <f t="shared" si="41"/>
        <v>552.97109999999998</v>
      </c>
      <c r="K176" s="553">
        <f t="shared" ref="K176:K189" si="49">ROUND(E176*I176,2)</f>
        <v>102.68</v>
      </c>
      <c r="L176" s="551">
        <f t="shared" ref="L176:L189" si="50">ROUND(F176*I176,2)</f>
        <v>450.29</v>
      </c>
      <c r="M176" s="553">
        <f t="shared" ref="M176:M189" si="51">ROUND(G176*I176,2)</f>
        <v>552.97</v>
      </c>
      <c r="N176" s="553">
        <f t="shared" ref="N176:N189" si="52">ROUND(H176*I176,2)</f>
        <v>0</v>
      </c>
      <c r="O176" s="175">
        <f t="shared" si="37"/>
        <v>1</v>
      </c>
      <c r="P176" s="526">
        <f t="shared" si="38"/>
        <v>-552.97109999999998</v>
      </c>
    </row>
    <row r="177" spans="1:16" x14ac:dyDescent="0.3">
      <c r="A177" s="7" t="s">
        <v>254</v>
      </c>
      <c r="B177" s="8" t="s">
        <v>56</v>
      </c>
      <c r="C177" s="5" t="s">
        <v>54</v>
      </c>
      <c r="D177" s="584">
        <v>9.58</v>
      </c>
      <c r="E177" s="600">
        <v>1.77905</v>
      </c>
      <c r="F177" s="619">
        <v>7.8009500000000003</v>
      </c>
      <c r="G177" s="601">
        <f t="shared" si="39"/>
        <v>9.58</v>
      </c>
      <c r="H177" s="601">
        <f t="shared" si="40"/>
        <v>0</v>
      </c>
      <c r="I177" s="585">
        <v>11.25</v>
      </c>
      <c r="J177" s="552">
        <f t="shared" si="41"/>
        <v>107.77500000000001</v>
      </c>
      <c r="K177" s="553">
        <f t="shared" si="49"/>
        <v>20.010000000000002</v>
      </c>
      <c r="L177" s="551">
        <f t="shared" si="50"/>
        <v>87.76</v>
      </c>
      <c r="M177" s="553">
        <f t="shared" si="51"/>
        <v>107.78</v>
      </c>
      <c r="N177" s="553">
        <f t="shared" si="52"/>
        <v>0</v>
      </c>
      <c r="O177" s="175">
        <f t="shared" si="37"/>
        <v>1</v>
      </c>
      <c r="P177" s="526">
        <f t="shared" si="38"/>
        <v>-107.77500000000001</v>
      </c>
    </row>
    <row r="178" spans="1:16" ht="26.4" x14ac:dyDescent="0.3">
      <c r="A178" s="7" t="s">
        <v>255</v>
      </c>
      <c r="B178" s="8" t="s">
        <v>58</v>
      </c>
      <c r="C178" s="5" t="s">
        <v>59</v>
      </c>
      <c r="D178" s="584">
        <v>215.57</v>
      </c>
      <c r="E178" s="600">
        <v>40.148624999999996</v>
      </c>
      <c r="F178" s="619">
        <v>175.42137500000001</v>
      </c>
      <c r="G178" s="601">
        <f t="shared" si="39"/>
        <v>215.57</v>
      </c>
      <c r="H178" s="601">
        <f t="shared" si="40"/>
        <v>0</v>
      </c>
      <c r="I178" s="585">
        <v>1.68</v>
      </c>
      <c r="J178" s="552">
        <f t="shared" si="41"/>
        <v>362.1576</v>
      </c>
      <c r="K178" s="553">
        <f t="shared" si="49"/>
        <v>67.45</v>
      </c>
      <c r="L178" s="551">
        <f t="shared" si="50"/>
        <v>294.70999999999998</v>
      </c>
      <c r="M178" s="553">
        <f t="shared" si="51"/>
        <v>362.16</v>
      </c>
      <c r="N178" s="553">
        <f t="shared" si="52"/>
        <v>0</v>
      </c>
      <c r="O178" s="175">
        <f t="shared" si="37"/>
        <v>1</v>
      </c>
      <c r="P178" s="526">
        <f t="shared" si="38"/>
        <v>-362.1576</v>
      </c>
    </row>
    <row r="179" spans="1:16" x14ac:dyDescent="0.3">
      <c r="A179" s="7" t="s">
        <v>256</v>
      </c>
      <c r="B179" s="8" t="s">
        <v>61</v>
      </c>
      <c r="C179" s="5" t="s">
        <v>24</v>
      </c>
      <c r="D179" s="584">
        <v>2.09</v>
      </c>
      <c r="E179" s="600">
        <v>2.09</v>
      </c>
      <c r="F179" s="619"/>
      <c r="G179" s="601">
        <f t="shared" si="39"/>
        <v>2.09</v>
      </c>
      <c r="H179" s="601">
        <f t="shared" si="40"/>
        <v>0</v>
      </c>
      <c r="I179" s="585">
        <v>28.14</v>
      </c>
      <c r="J179" s="552">
        <f t="shared" si="41"/>
        <v>58.812599999999996</v>
      </c>
      <c r="K179" s="553">
        <f t="shared" si="49"/>
        <v>58.81</v>
      </c>
      <c r="L179" s="551">
        <f t="shared" si="50"/>
        <v>0</v>
      </c>
      <c r="M179" s="553">
        <f t="shared" si="51"/>
        <v>58.81</v>
      </c>
      <c r="N179" s="553">
        <f t="shared" si="52"/>
        <v>0</v>
      </c>
      <c r="O179" s="175">
        <f t="shared" si="37"/>
        <v>1</v>
      </c>
      <c r="P179" s="526">
        <f t="shared" si="38"/>
        <v>-58.812599999999996</v>
      </c>
    </row>
    <row r="180" spans="1:16" ht="26.4" x14ac:dyDescent="0.3">
      <c r="A180" s="7" t="s">
        <v>257</v>
      </c>
      <c r="B180" s="8" t="s">
        <v>63</v>
      </c>
      <c r="C180" s="5" t="s">
        <v>24</v>
      </c>
      <c r="D180" s="584">
        <v>2.09</v>
      </c>
      <c r="E180" s="600">
        <v>2.09</v>
      </c>
      <c r="F180" s="619"/>
      <c r="G180" s="601">
        <f t="shared" si="39"/>
        <v>2.09</v>
      </c>
      <c r="H180" s="601">
        <f t="shared" si="40"/>
        <v>0</v>
      </c>
      <c r="I180" s="585">
        <v>35.090000000000003</v>
      </c>
      <c r="J180" s="552">
        <f t="shared" si="41"/>
        <v>73.338099999999997</v>
      </c>
      <c r="K180" s="553">
        <f t="shared" si="49"/>
        <v>73.34</v>
      </c>
      <c r="L180" s="551">
        <f t="shared" si="50"/>
        <v>0</v>
      </c>
      <c r="M180" s="553">
        <f t="shared" si="51"/>
        <v>73.34</v>
      </c>
      <c r="N180" s="553">
        <f t="shared" si="52"/>
        <v>0</v>
      </c>
      <c r="O180" s="175">
        <f t="shared" si="37"/>
        <v>1</v>
      </c>
      <c r="P180" s="526">
        <f t="shared" si="38"/>
        <v>-73.338099999999997</v>
      </c>
    </row>
    <row r="181" spans="1:16" x14ac:dyDescent="0.3">
      <c r="A181" s="7" t="s">
        <v>258</v>
      </c>
      <c r="B181" s="8" t="s">
        <v>67</v>
      </c>
      <c r="C181" s="5" t="s">
        <v>24</v>
      </c>
      <c r="D181" s="584">
        <v>23.19</v>
      </c>
      <c r="E181" s="600">
        <v>8.4160000000000004</v>
      </c>
      <c r="F181" s="619">
        <v>12.25</v>
      </c>
      <c r="G181" s="601">
        <f t="shared" si="39"/>
        <v>20.666</v>
      </c>
      <c r="H181" s="601">
        <f t="shared" si="40"/>
        <v>2.5240000000000009</v>
      </c>
      <c r="I181" s="585">
        <v>272.88</v>
      </c>
      <c r="J181" s="552">
        <f t="shared" si="41"/>
        <v>6328.0871999999999</v>
      </c>
      <c r="K181" s="553">
        <f t="shared" si="49"/>
        <v>2296.56</v>
      </c>
      <c r="L181" s="551">
        <f t="shared" si="50"/>
        <v>3342.78</v>
      </c>
      <c r="M181" s="553">
        <f t="shared" si="51"/>
        <v>5639.34</v>
      </c>
      <c r="N181" s="553">
        <f t="shared" si="52"/>
        <v>688.75</v>
      </c>
      <c r="O181" s="175">
        <f t="shared" si="37"/>
        <v>0.89115984368862677</v>
      </c>
      <c r="P181" s="526">
        <f t="shared" si="38"/>
        <v>-5639.3371999999999</v>
      </c>
    </row>
    <row r="182" spans="1:16" ht="26.4" x14ac:dyDescent="0.3">
      <c r="A182" s="7" t="s">
        <v>259</v>
      </c>
      <c r="B182" s="8" t="s">
        <v>69</v>
      </c>
      <c r="C182" s="5" t="s">
        <v>70</v>
      </c>
      <c r="D182" s="584">
        <v>94.6</v>
      </c>
      <c r="E182" s="600">
        <v>40.54587448680352</v>
      </c>
      <c r="F182" s="619">
        <v>45.34</v>
      </c>
      <c r="G182" s="601">
        <f t="shared" si="39"/>
        <v>85.885874486803516</v>
      </c>
      <c r="H182" s="601">
        <f t="shared" si="40"/>
        <v>8.7141255131964783</v>
      </c>
      <c r="I182" s="585">
        <v>17.16</v>
      </c>
      <c r="J182" s="552">
        <f t="shared" si="41"/>
        <v>1623.336</v>
      </c>
      <c r="K182" s="553">
        <f t="shared" si="49"/>
        <v>695.77</v>
      </c>
      <c r="L182" s="551">
        <f t="shared" si="50"/>
        <v>778.03</v>
      </c>
      <c r="M182" s="553">
        <f t="shared" si="51"/>
        <v>1473.8</v>
      </c>
      <c r="N182" s="553">
        <f t="shared" si="52"/>
        <v>149.53</v>
      </c>
      <c r="O182" s="175">
        <f t="shared" si="37"/>
        <v>0.9078872149696674</v>
      </c>
      <c r="P182" s="526">
        <f t="shared" si="38"/>
        <v>-1473.806</v>
      </c>
    </row>
    <row r="183" spans="1:16" ht="26.4" x14ac:dyDescent="0.3">
      <c r="A183" s="7" t="s">
        <v>260</v>
      </c>
      <c r="B183" s="8" t="s">
        <v>72</v>
      </c>
      <c r="C183" s="5" t="s">
        <v>70</v>
      </c>
      <c r="D183" s="584">
        <v>39.700000000000003</v>
      </c>
      <c r="E183" s="600">
        <v>7.4292400000000001</v>
      </c>
      <c r="F183" s="619">
        <v>32.270000000000003</v>
      </c>
      <c r="G183" s="601">
        <f t="shared" si="39"/>
        <v>39.699240000000003</v>
      </c>
      <c r="H183" s="601">
        <f t="shared" si="40"/>
        <v>7.5999999999964984E-4</v>
      </c>
      <c r="I183" s="585">
        <v>16.2</v>
      </c>
      <c r="J183" s="552">
        <f t="shared" si="41"/>
        <v>643.14</v>
      </c>
      <c r="K183" s="553">
        <f t="shared" si="49"/>
        <v>120.35</v>
      </c>
      <c r="L183" s="551">
        <f t="shared" si="50"/>
        <v>522.77</v>
      </c>
      <c r="M183" s="553">
        <f t="shared" si="51"/>
        <v>643.13</v>
      </c>
      <c r="N183" s="553">
        <f t="shared" si="52"/>
        <v>0.01</v>
      </c>
      <c r="O183" s="175">
        <f t="shared" si="37"/>
        <v>0.99998445128587865</v>
      </c>
      <c r="P183" s="526">
        <f t="shared" si="38"/>
        <v>-643.13</v>
      </c>
    </row>
    <row r="184" spans="1:16" x14ac:dyDescent="0.3">
      <c r="A184" s="7" t="s">
        <v>261</v>
      </c>
      <c r="B184" s="8" t="s">
        <v>74</v>
      </c>
      <c r="C184" s="5" t="s">
        <v>75</v>
      </c>
      <c r="D184" s="584">
        <v>6</v>
      </c>
      <c r="E184" s="600">
        <v>0</v>
      </c>
      <c r="F184" s="619">
        <v>6</v>
      </c>
      <c r="G184" s="601">
        <f t="shared" si="39"/>
        <v>6</v>
      </c>
      <c r="H184" s="601">
        <f t="shared" si="40"/>
        <v>0</v>
      </c>
      <c r="I184" s="585">
        <v>68.010000000000005</v>
      </c>
      <c r="J184" s="552">
        <f t="shared" si="41"/>
        <v>408.06000000000006</v>
      </c>
      <c r="K184" s="553">
        <f t="shared" si="49"/>
        <v>0</v>
      </c>
      <c r="L184" s="551">
        <f t="shared" si="50"/>
        <v>408.06</v>
      </c>
      <c r="M184" s="553">
        <f t="shared" si="51"/>
        <v>408.06</v>
      </c>
      <c r="N184" s="553">
        <f t="shared" si="52"/>
        <v>0</v>
      </c>
      <c r="O184" s="175">
        <f t="shared" si="37"/>
        <v>1</v>
      </c>
      <c r="P184" s="526">
        <f t="shared" si="38"/>
        <v>-408.06000000000006</v>
      </c>
    </row>
    <row r="185" spans="1:16" x14ac:dyDescent="0.3">
      <c r="A185" s="7" t="s">
        <v>262</v>
      </c>
      <c r="B185" s="8" t="s">
        <v>77</v>
      </c>
      <c r="C185" s="5" t="s">
        <v>54</v>
      </c>
      <c r="D185" s="584">
        <v>2.11</v>
      </c>
      <c r="E185" s="600">
        <v>0.76400000000000001</v>
      </c>
      <c r="F185" s="619">
        <v>1.31</v>
      </c>
      <c r="G185" s="601">
        <f t="shared" si="39"/>
        <v>2.0739999999999998</v>
      </c>
      <c r="H185" s="601">
        <f t="shared" si="40"/>
        <v>3.6000000000000032E-2</v>
      </c>
      <c r="I185" s="585">
        <v>628.20000000000005</v>
      </c>
      <c r="J185" s="552">
        <f t="shared" si="41"/>
        <v>1325.502</v>
      </c>
      <c r="K185" s="553">
        <f t="shared" si="49"/>
        <v>479.94</v>
      </c>
      <c r="L185" s="551">
        <f t="shared" si="50"/>
        <v>822.94</v>
      </c>
      <c r="M185" s="553">
        <f t="shared" si="51"/>
        <v>1302.8900000000001</v>
      </c>
      <c r="N185" s="553">
        <f t="shared" si="52"/>
        <v>22.62</v>
      </c>
      <c r="O185" s="175">
        <f t="shared" si="37"/>
        <v>0.98293476735606589</v>
      </c>
      <c r="P185" s="526">
        <f t="shared" si="38"/>
        <v>-1302.8820000000001</v>
      </c>
    </row>
    <row r="186" spans="1:16" ht="26.4" x14ac:dyDescent="0.3">
      <c r="A186" s="7" t="s">
        <v>263</v>
      </c>
      <c r="B186" s="8" t="s">
        <v>81</v>
      </c>
      <c r="C186" s="5" t="s">
        <v>24</v>
      </c>
      <c r="D186" s="584">
        <v>4.8</v>
      </c>
      <c r="E186" s="600">
        <v>0</v>
      </c>
      <c r="F186" s="619"/>
      <c r="G186" s="601">
        <f t="shared" si="39"/>
        <v>0</v>
      </c>
      <c r="H186" s="601">
        <f t="shared" si="40"/>
        <v>4.8</v>
      </c>
      <c r="I186" s="585">
        <v>158.07</v>
      </c>
      <c r="J186" s="552">
        <f t="shared" si="41"/>
        <v>758.73599999999999</v>
      </c>
      <c r="K186" s="553">
        <f t="shared" si="49"/>
        <v>0</v>
      </c>
      <c r="L186" s="551">
        <f t="shared" si="50"/>
        <v>0</v>
      </c>
      <c r="M186" s="553">
        <f t="shared" si="51"/>
        <v>0</v>
      </c>
      <c r="N186" s="553">
        <f t="shared" si="52"/>
        <v>758.74</v>
      </c>
      <c r="O186" s="175">
        <f t="shared" si="37"/>
        <v>-5.271925940020239E-6</v>
      </c>
      <c r="P186" s="526">
        <f t="shared" si="38"/>
        <v>4.0000000000190994E-3</v>
      </c>
    </row>
    <row r="187" spans="1:16" x14ac:dyDescent="0.3">
      <c r="A187" s="7" t="s">
        <v>264</v>
      </c>
      <c r="B187" s="8" t="s">
        <v>83</v>
      </c>
      <c r="C187" s="5" t="s">
        <v>24</v>
      </c>
      <c r="D187" s="584">
        <v>4.8</v>
      </c>
      <c r="E187" s="600">
        <v>0</v>
      </c>
      <c r="F187" s="619"/>
      <c r="G187" s="601">
        <f t="shared" si="39"/>
        <v>0</v>
      </c>
      <c r="H187" s="601">
        <f t="shared" si="40"/>
        <v>4.8</v>
      </c>
      <c r="I187" s="585">
        <v>29.02</v>
      </c>
      <c r="J187" s="552">
        <f t="shared" si="41"/>
        <v>139.29599999999999</v>
      </c>
      <c r="K187" s="553">
        <f t="shared" si="49"/>
        <v>0</v>
      </c>
      <c r="L187" s="551">
        <f t="shared" si="50"/>
        <v>0</v>
      </c>
      <c r="M187" s="553">
        <f t="shared" si="51"/>
        <v>0</v>
      </c>
      <c r="N187" s="553">
        <f t="shared" si="52"/>
        <v>139.30000000000001</v>
      </c>
      <c r="O187" s="175">
        <f t="shared" si="37"/>
        <v>-2.8715828164660451E-5</v>
      </c>
      <c r="P187" s="526">
        <f t="shared" si="38"/>
        <v>4.0000000000190994E-3</v>
      </c>
    </row>
    <row r="188" spans="1:16" ht="39" customHeight="1" x14ac:dyDescent="0.3">
      <c r="A188" s="7" t="s">
        <v>265</v>
      </c>
      <c r="B188" s="8" t="s">
        <v>65</v>
      </c>
      <c r="C188" s="5" t="s">
        <v>24</v>
      </c>
      <c r="D188" s="584">
        <v>6.12</v>
      </c>
      <c r="E188" s="600">
        <v>0</v>
      </c>
      <c r="F188" s="619"/>
      <c r="G188" s="601">
        <f t="shared" si="39"/>
        <v>0</v>
      </c>
      <c r="H188" s="601">
        <f t="shared" si="40"/>
        <v>6.12</v>
      </c>
      <c r="I188" s="585">
        <v>116.19</v>
      </c>
      <c r="J188" s="552">
        <f t="shared" si="41"/>
        <v>711.08280000000002</v>
      </c>
      <c r="K188" s="553">
        <f t="shared" si="49"/>
        <v>0</v>
      </c>
      <c r="L188" s="551">
        <f t="shared" si="50"/>
        <v>0</v>
      </c>
      <c r="M188" s="553">
        <f t="shared" si="51"/>
        <v>0</v>
      </c>
      <c r="N188" s="553">
        <f t="shared" si="52"/>
        <v>711.08</v>
      </c>
      <c r="O188" s="175">
        <f t="shared" si="37"/>
        <v>3.9376567679827446E-6</v>
      </c>
      <c r="P188" s="526">
        <f t="shared" si="38"/>
        <v>-2.7999999999792635E-3</v>
      </c>
    </row>
    <row r="189" spans="1:16" ht="26.4" x14ac:dyDescent="0.3">
      <c r="A189" s="7" t="s">
        <v>266</v>
      </c>
      <c r="B189" s="8" t="s">
        <v>79</v>
      </c>
      <c r="C189" s="5" t="s">
        <v>54</v>
      </c>
      <c r="D189" s="584">
        <v>6.05</v>
      </c>
      <c r="E189" s="600">
        <v>0.79700000000000004</v>
      </c>
      <c r="F189" s="619"/>
      <c r="G189" s="601">
        <f t="shared" si="39"/>
        <v>0.79700000000000004</v>
      </c>
      <c r="H189" s="601">
        <f t="shared" si="40"/>
        <v>5.2530000000000001</v>
      </c>
      <c r="I189" s="585">
        <v>25.65</v>
      </c>
      <c r="J189" s="552">
        <f t="shared" si="41"/>
        <v>155.18249999999998</v>
      </c>
      <c r="K189" s="553">
        <f t="shared" si="49"/>
        <v>20.440000000000001</v>
      </c>
      <c r="L189" s="551">
        <f t="shared" si="50"/>
        <v>0</v>
      </c>
      <c r="M189" s="553">
        <f t="shared" si="51"/>
        <v>20.440000000000001</v>
      </c>
      <c r="N189" s="553">
        <f t="shared" si="52"/>
        <v>134.74</v>
      </c>
      <c r="O189" s="175">
        <f t="shared" si="37"/>
        <v>0.1317319929760119</v>
      </c>
      <c r="P189" s="526">
        <f t="shared" si="38"/>
        <v>-20.442499999999967</v>
      </c>
    </row>
    <row r="190" spans="1:16" x14ac:dyDescent="0.3">
      <c r="A190" s="3" t="s">
        <v>267</v>
      </c>
      <c r="B190" s="4" t="s">
        <v>85</v>
      </c>
      <c r="C190" s="5"/>
      <c r="D190" s="584"/>
      <c r="E190" s="600"/>
      <c r="F190" s="619"/>
      <c r="G190" s="601"/>
      <c r="H190" s="601"/>
      <c r="I190" s="585"/>
      <c r="J190" s="550">
        <f>+SUM(J191:J196)</f>
        <v>1430.5156000000002</v>
      </c>
      <c r="K190" s="550">
        <f>+SUM(K191:K196)</f>
        <v>0</v>
      </c>
      <c r="L190" s="551">
        <f>+SUM(L191:L196)</f>
        <v>1430.51</v>
      </c>
      <c r="M190" s="550">
        <f>+SUM(M191:M196)</f>
        <v>1430.51</v>
      </c>
      <c r="N190" s="550">
        <f>+SUM(N191:N196)+0.01</f>
        <v>0.01</v>
      </c>
      <c r="O190" s="172">
        <f t="shared" si="37"/>
        <v>0.9999930095134929</v>
      </c>
      <c r="P190" s="526">
        <f t="shared" si="38"/>
        <v>-1430.5056000000002</v>
      </c>
    </row>
    <row r="191" spans="1:16" x14ac:dyDescent="0.3">
      <c r="A191" s="7" t="s">
        <v>268</v>
      </c>
      <c r="B191" s="8" t="s">
        <v>87</v>
      </c>
      <c r="C191" s="5" t="s">
        <v>24</v>
      </c>
      <c r="D191" s="584">
        <v>7.48</v>
      </c>
      <c r="E191" s="600">
        <v>0</v>
      </c>
      <c r="F191" s="623">
        <v>7.48</v>
      </c>
      <c r="G191" s="601">
        <f t="shared" si="39"/>
        <v>7.48</v>
      </c>
      <c r="H191" s="601">
        <f t="shared" si="40"/>
        <v>0</v>
      </c>
      <c r="I191" s="585">
        <v>5.61</v>
      </c>
      <c r="J191" s="552">
        <f t="shared" si="41"/>
        <v>41.962800000000001</v>
      </c>
      <c r="K191" s="553">
        <f t="shared" ref="K191:K196" si="53">ROUND(E191*I191,2)</f>
        <v>0</v>
      </c>
      <c r="L191" s="551">
        <f t="shared" ref="L191:L196" si="54">ROUND(F191*I191,2)</f>
        <v>41.96</v>
      </c>
      <c r="M191" s="553">
        <f t="shared" ref="M191:M196" si="55">ROUND(G191*I191,2)</f>
        <v>41.96</v>
      </c>
      <c r="N191" s="553">
        <f t="shared" ref="N191:N196" si="56">ROUND(H191*I191,2)</f>
        <v>0</v>
      </c>
      <c r="O191" s="175">
        <f t="shared" si="37"/>
        <v>1</v>
      </c>
      <c r="P191" s="526">
        <f t="shared" si="38"/>
        <v>-41.962800000000001</v>
      </c>
    </row>
    <row r="192" spans="1:16" x14ac:dyDescent="0.3">
      <c r="A192" s="7" t="s">
        <v>269</v>
      </c>
      <c r="B192" s="8" t="s">
        <v>89</v>
      </c>
      <c r="C192" s="5" t="s">
        <v>24</v>
      </c>
      <c r="D192" s="584">
        <v>7.48</v>
      </c>
      <c r="E192" s="600">
        <v>0</v>
      </c>
      <c r="F192" s="623">
        <v>7.48</v>
      </c>
      <c r="G192" s="601">
        <f t="shared" si="39"/>
        <v>7.48</v>
      </c>
      <c r="H192" s="601">
        <f t="shared" si="40"/>
        <v>0</v>
      </c>
      <c r="I192" s="585">
        <v>3.75</v>
      </c>
      <c r="J192" s="552">
        <f t="shared" si="41"/>
        <v>28.05</v>
      </c>
      <c r="K192" s="553">
        <f t="shared" si="53"/>
        <v>0</v>
      </c>
      <c r="L192" s="551">
        <f t="shared" si="54"/>
        <v>28.05</v>
      </c>
      <c r="M192" s="553">
        <f t="shared" si="55"/>
        <v>28.05</v>
      </c>
      <c r="N192" s="553">
        <f t="shared" si="56"/>
        <v>0</v>
      </c>
      <c r="O192" s="175">
        <f t="shared" si="37"/>
        <v>1</v>
      </c>
      <c r="P192" s="526">
        <f t="shared" si="38"/>
        <v>-28.05</v>
      </c>
    </row>
    <row r="193" spans="1:16" ht="26.4" x14ac:dyDescent="0.3">
      <c r="A193" s="7" t="s">
        <v>270</v>
      </c>
      <c r="B193" s="8" t="s">
        <v>91</v>
      </c>
      <c r="C193" s="5" t="s">
        <v>24</v>
      </c>
      <c r="D193" s="584">
        <v>7.48</v>
      </c>
      <c r="E193" s="600">
        <v>0</v>
      </c>
      <c r="F193" s="623">
        <v>7.48</v>
      </c>
      <c r="G193" s="601">
        <f t="shared" si="39"/>
        <v>7.48</v>
      </c>
      <c r="H193" s="601">
        <f t="shared" si="40"/>
        <v>0</v>
      </c>
      <c r="I193" s="585">
        <v>85.26</v>
      </c>
      <c r="J193" s="552">
        <f t="shared" si="41"/>
        <v>637.74480000000005</v>
      </c>
      <c r="K193" s="553">
        <f t="shared" si="53"/>
        <v>0</v>
      </c>
      <c r="L193" s="551">
        <f t="shared" si="54"/>
        <v>637.74</v>
      </c>
      <c r="M193" s="553">
        <f t="shared" si="55"/>
        <v>637.74</v>
      </c>
      <c r="N193" s="553">
        <f t="shared" si="56"/>
        <v>0</v>
      </c>
      <c r="O193" s="175">
        <f t="shared" si="37"/>
        <v>1</v>
      </c>
      <c r="P193" s="526">
        <f t="shared" si="38"/>
        <v>-637.74480000000005</v>
      </c>
    </row>
    <row r="194" spans="1:16" ht="39.6" x14ac:dyDescent="0.3">
      <c r="A194" s="7" t="s">
        <v>271</v>
      </c>
      <c r="B194" s="8" t="s">
        <v>186</v>
      </c>
      <c r="C194" s="5" t="s">
        <v>24</v>
      </c>
      <c r="D194" s="584">
        <v>1.28</v>
      </c>
      <c r="E194" s="600">
        <v>0</v>
      </c>
      <c r="F194" s="623">
        <v>1.28</v>
      </c>
      <c r="G194" s="601">
        <f t="shared" si="39"/>
        <v>1.28</v>
      </c>
      <c r="H194" s="601">
        <f t="shared" si="40"/>
        <v>0</v>
      </c>
      <c r="I194" s="585">
        <v>130.58000000000001</v>
      </c>
      <c r="J194" s="552">
        <f t="shared" si="41"/>
        <v>167.14240000000001</v>
      </c>
      <c r="K194" s="553">
        <f t="shared" si="53"/>
        <v>0</v>
      </c>
      <c r="L194" s="551">
        <f t="shared" si="54"/>
        <v>167.14</v>
      </c>
      <c r="M194" s="553">
        <f t="shared" si="55"/>
        <v>167.14</v>
      </c>
      <c r="N194" s="553">
        <f t="shared" si="56"/>
        <v>0</v>
      </c>
      <c r="O194" s="175">
        <f t="shared" si="37"/>
        <v>1</v>
      </c>
      <c r="P194" s="526">
        <f t="shared" si="38"/>
        <v>-167.14240000000001</v>
      </c>
    </row>
    <row r="195" spans="1:16" x14ac:dyDescent="0.3">
      <c r="A195" s="7" t="s">
        <v>272</v>
      </c>
      <c r="B195" s="8" t="s">
        <v>83</v>
      </c>
      <c r="C195" s="5" t="s">
        <v>24</v>
      </c>
      <c r="D195" s="584">
        <v>1.28</v>
      </c>
      <c r="E195" s="600">
        <v>0</v>
      </c>
      <c r="F195" s="623">
        <v>1.28</v>
      </c>
      <c r="G195" s="601">
        <f t="shared" si="39"/>
        <v>1.28</v>
      </c>
      <c r="H195" s="601">
        <f t="shared" si="40"/>
        <v>0</v>
      </c>
      <c r="I195" s="585">
        <v>29.02</v>
      </c>
      <c r="J195" s="552">
        <f t="shared" si="41"/>
        <v>37.145600000000002</v>
      </c>
      <c r="K195" s="553">
        <f t="shared" si="53"/>
        <v>0</v>
      </c>
      <c r="L195" s="551">
        <f t="shared" si="54"/>
        <v>37.15</v>
      </c>
      <c r="M195" s="553">
        <f t="shared" si="55"/>
        <v>37.15</v>
      </c>
      <c r="N195" s="553">
        <f t="shared" si="56"/>
        <v>0</v>
      </c>
      <c r="O195" s="175">
        <f t="shared" si="37"/>
        <v>1</v>
      </c>
      <c r="P195" s="526">
        <f t="shared" si="38"/>
        <v>-37.145600000000002</v>
      </c>
    </row>
    <row r="196" spans="1:16" ht="39.6" x14ac:dyDescent="0.3">
      <c r="A196" s="7" t="s">
        <v>273</v>
      </c>
      <c r="B196" s="8" t="s">
        <v>146</v>
      </c>
      <c r="C196" s="5" t="s">
        <v>75</v>
      </c>
      <c r="D196" s="584">
        <v>1</v>
      </c>
      <c r="E196" s="600">
        <v>0</v>
      </c>
      <c r="F196" s="623">
        <v>1</v>
      </c>
      <c r="G196" s="601">
        <f t="shared" si="39"/>
        <v>1</v>
      </c>
      <c r="H196" s="601">
        <f t="shared" si="40"/>
        <v>0</v>
      </c>
      <c r="I196" s="585">
        <v>518.47</v>
      </c>
      <c r="J196" s="552">
        <f t="shared" si="41"/>
        <v>518.47</v>
      </c>
      <c r="K196" s="553">
        <f t="shared" si="53"/>
        <v>0</v>
      </c>
      <c r="L196" s="551">
        <f t="shared" si="54"/>
        <v>518.47</v>
      </c>
      <c r="M196" s="553">
        <f t="shared" si="55"/>
        <v>518.47</v>
      </c>
      <c r="N196" s="553">
        <f t="shared" si="56"/>
        <v>0</v>
      </c>
      <c r="O196" s="175">
        <f t="shared" si="37"/>
        <v>1</v>
      </c>
      <c r="P196" s="526">
        <f t="shared" si="38"/>
        <v>-518.47</v>
      </c>
    </row>
    <row r="197" spans="1:16" x14ac:dyDescent="0.3">
      <c r="A197" s="3" t="s">
        <v>274</v>
      </c>
      <c r="B197" s="4" t="s">
        <v>96</v>
      </c>
      <c r="C197" s="5"/>
      <c r="D197" s="584"/>
      <c r="E197" s="600"/>
      <c r="F197" s="619"/>
      <c r="G197" s="601"/>
      <c r="H197" s="601"/>
      <c r="I197" s="585"/>
      <c r="J197" s="550">
        <f>+SUM(J198:J200)</f>
        <v>578.62799999999993</v>
      </c>
      <c r="K197" s="550">
        <f>+SUM(K198:K200)</f>
        <v>0</v>
      </c>
      <c r="L197" s="551">
        <f>+SUM(L198:L200)</f>
        <v>0</v>
      </c>
      <c r="M197" s="550">
        <f>+SUM(M198:M200)</f>
        <v>0</v>
      </c>
      <c r="N197" s="550">
        <f>+SUM(N198:N200)</f>
        <v>578.63</v>
      </c>
      <c r="O197" s="172">
        <f t="shared" si="37"/>
        <v>-3.4564521593782871E-6</v>
      </c>
      <c r="P197" s="526">
        <f t="shared" si="38"/>
        <v>2.0000000000663931E-3</v>
      </c>
    </row>
    <row r="198" spans="1:16" ht="26.4" x14ac:dyDescent="0.3">
      <c r="A198" s="7" t="s">
        <v>275</v>
      </c>
      <c r="B198" s="8" t="s">
        <v>98</v>
      </c>
      <c r="C198" s="5" t="s">
        <v>24</v>
      </c>
      <c r="D198" s="584">
        <v>1.4</v>
      </c>
      <c r="E198" s="600">
        <v>0</v>
      </c>
      <c r="F198" s="619"/>
      <c r="G198" s="601">
        <f t="shared" si="39"/>
        <v>0</v>
      </c>
      <c r="H198" s="601">
        <f t="shared" si="40"/>
        <v>1.4</v>
      </c>
      <c r="I198" s="585">
        <v>19.02</v>
      </c>
      <c r="J198" s="552">
        <f t="shared" si="41"/>
        <v>26.627999999999997</v>
      </c>
      <c r="K198" s="553">
        <f>ROUND(E198*I198,2)</f>
        <v>0</v>
      </c>
      <c r="L198" s="551">
        <f>ROUND(F198*I198,2)</f>
        <v>0</v>
      </c>
      <c r="M198" s="553">
        <f>ROUND(G198*I198,2)</f>
        <v>0</v>
      </c>
      <c r="N198" s="553">
        <f>ROUND(H198*I198,2)</f>
        <v>26.63</v>
      </c>
      <c r="O198" s="175">
        <f t="shared" si="37"/>
        <v>-7.5108907916510148E-5</v>
      </c>
      <c r="P198" s="526">
        <f t="shared" si="38"/>
        <v>2.0000000000024443E-3</v>
      </c>
    </row>
    <row r="199" spans="1:16" x14ac:dyDescent="0.3">
      <c r="A199" s="7" t="s">
        <v>276</v>
      </c>
      <c r="B199" s="8" t="s">
        <v>102</v>
      </c>
      <c r="C199" s="5" t="s">
        <v>45</v>
      </c>
      <c r="D199" s="584">
        <v>16</v>
      </c>
      <c r="E199" s="600">
        <v>0</v>
      </c>
      <c r="F199" s="619"/>
      <c r="G199" s="601">
        <f t="shared" si="39"/>
        <v>0</v>
      </c>
      <c r="H199" s="601">
        <f t="shared" si="40"/>
        <v>16</v>
      </c>
      <c r="I199" s="585">
        <v>14.39</v>
      </c>
      <c r="J199" s="552">
        <f t="shared" si="41"/>
        <v>230.24</v>
      </c>
      <c r="K199" s="553">
        <f>ROUND(E199*I199,2)</f>
        <v>0</v>
      </c>
      <c r="L199" s="551">
        <f>ROUND(F199*I199,2)</f>
        <v>0</v>
      </c>
      <c r="M199" s="553">
        <f>ROUND(G199*I199,2)</f>
        <v>0</v>
      </c>
      <c r="N199" s="553">
        <f>ROUND(H199*I199,2)</f>
        <v>230.24</v>
      </c>
      <c r="O199" s="175">
        <f t="shared" ref="O199:O262" si="57">1-(N199/J199)</f>
        <v>0</v>
      </c>
      <c r="P199" s="526">
        <f t="shared" ref="P199:P262" si="58">+N199-J199</f>
        <v>0</v>
      </c>
    </row>
    <row r="200" spans="1:16" ht="26.4" x14ac:dyDescent="0.3">
      <c r="A200" s="7" t="s">
        <v>277</v>
      </c>
      <c r="B200" s="8" t="s">
        <v>104</v>
      </c>
      <c r="C200" s="5" t="s">
        <v>24</v>
      </c>
      <c r="D200" s="584">
        <v>16</v>
      </c>
      <c r="E200" s="600">
        <v>0</v>
      </c>
      <c r="F200" s="619"/>
      <c r="G200" s="601">
        <f t="shared" si="39"/>
        <v>0</v>
      </c>
      <c r="H200" s="601">
        <f t="shared" si="40"/>
        <v>16</v>
      </c>
      <c r="I200" s="585">
        <v>20.11</v>
      </c>
      <c r="J200" s="552">
        <f t="shared" si="41"/>
        <v>321.76</v>
      </c>
      <c r="K200" s="553">
        <f>ROUND(E200*I200,2)</f>
        <v>0</v>
      </c>
      <c r="L200" s="551">
        <f>ROUND(F200*I200,2)</f>
        <v>0</v>
      </c>
      <c r="M200" s="553">
        <f>ROUND(G200*I200,2)</f>
        <v>0</v>
      </c>
      <c r="N200" s="553">
        <f>ROUND(H200*I200,2)</f>
        <v>321.76</v>
      </c>
      <c r="O200" s="175">
        <f t="shared" si="57"/>
        <v>0</v>
      </c>
      <c r="P200" s="526">
        <f t="shared" si="58"/>
        <v>0</v>
      </c>
    </row>
    <row r="201" spans="1:16" x14ac:dyDescent="0.3">
      <c r="A201" s="3" t="s">
        <v>278</v>
      </c>
      <c r="B201" s="4" t="s">
        <v>106</v>
      </c>
      <c r="C201" s="5"/>
      <c r="D201" s="584"/>
      <c r="E201" s="600"/>
      <c r="F201" s="619"/>
      <c r="G201" s="601"/>
      <c r="H201" s="601"/>
      <c r="I201" s="585"/>
      <c r="J201" s="550">
        <f>+SUM(J202:J204)</f>
        <v>492.39760000000001</v>
      </c>
      <c r="K201" s="550">
        <f>+SUM(K202:K204)</f>
        <v>0</v>
      </c>
      <c r="L201" s="551">
        <f>+SUM(L202:L204)</f>
        <v>0</v>
      </c>
      <c r="M201" s="550">
        <f>+SUM(M202:M204)</f>
        <v>0</v>
      </c>
      <c r="N201" s="550">
        <f>+SUM(N202:N204)+0.01</f>
        <v>492.40000000000003</v>
      </c>
      <c r="O201" s="172">
        <f t="shared" si="57"/>
        <v>-4.8741098657156812E-6</v>
      </c>
      <c r="P201" s="526">
        <f t="shared" si="58"/>
        <v>2.4000000000228283E-3</v>
      </c>
    </row>
    <row r="202" spans="1:16" x14ac:dyDescent="0.3">
      <c r="A202" s="7" t="s">
        <v>279</v>
      </c>
      <c r="B202" s="8" t="s">
        <v>115</v>
      </c>
      <c r="C202" s="5" t="s">
        <v>24</v>
      </c>
      <c r="D202" s="584">
        <v>0.25</v>
      </c>
      <c r="E202" s="600">
        <v>0</v>
      </c>
      <c r="F202" s="619"/>
      <c r="G202" s="601">
        <f t="shared" ref="G202:G265" si="59">E202+F202</f>
        <v>0</v>
      </c>
      <c r="H202" s="601">
        <f t="shared" ref="H202:H265" si="60">D202-G202</f>
        <v>0.25</v>
      </c>
      <c r="I202" s="585">
        <v>168</v>
      </c>
      <c r="J202" s="552">
        <f t="shared" ref="J202:J265" si="61">+I202*D202</f>
        <v>42</v>
      </c>
      <c r="K202" s="553">
        <f>ROUND(E202*I202,2)</f>
        <v>0</v>
      </c>
      <c r="L202" s="551">
        <f>ROUND(F202*I202,2)</f>
        <v>0</v>
      </c>
      <c r="M202" s="553">
        <f>ROUND(G202*I202,2)</f>
        <v>0</v>
      </c>
      <c r="N202" s="553">
        <f>ROUND(H202*I202,2)</f>
        <v>42</v>
      </c>
      <c r="O202" s="175">
        <f t="shared" si="57"/>
        <v>0</v>
      </c>
      <c r="P202" s="526">
        <f t="shared" si="58"/>
        <v>0</v>
      </c>
    </row>
    <row r="203" spans="1:16" x14ac:dyDescent="0.3">
      <c r="A203" s="7" t="s">
        <v>280</v>
      </c>
      <c r="B203" s="8" t="s">
        <v>108</v>
      </c>
      <c r="C203" s="5" t="s">
        <v>109</v>
      </c>
      <c r="D203" s="584">
        <v>2.7</v>
      </c>
      <c r="E203" s="600">
        <v>0</v>
      </c>
      <c r="F203" s="619"/>
      <c r="G203" s="601">
        <f t="shared" si="59"/>
        <v>0</v>
      </c>
      <c r="H203" s="601">
        <f t="shared" si="60"/>
        <v>2.7</v>
      </c>
      <c r="I203" s="585">
        <v>30.62</v>
      </c>
      <c r="J203" s="552">
        <f t="shared" si="61"/>
        <v>82.674000000000007</v>
      </c>
      <c r="K203" s="553">
        <f>ROUND(E203*I203,2)</f>
        <v>0</v>
      </c>
      <c r="L203" s="551">
        <f>ROUND(F203*I203,2)</f>
        <v>0</v>
      </c>
      <c r="M203" s="553">
        <f>ROUND(G203*I203,2)</f>
        <v>0</v>
      </c>
      <c r="N203" s="553">
        <f>ROUND(H203*I203,2)</f>
        <v>82.67</v>
      </c>
      <c r="O203" s="175">
        <f t="shared" si="57"/>
        <v>4.8382804751279096E-5</v>
      </c>
      <c r="P203" s="526">
        <f t="shared" si="58"/>
        <v>-4.0000000000048885E-3</v>
      </c>
    </row>
    <row r="204" spans="1:16" x14ac:dyDescent="0.3">
      <c r="A204" s="7" t="s">
        <v>281</v>
      </c>
      <c r="B204" s="8" t="s">
        <v>117</v>
      </c>
      <c r="C204" s="5" t="s">
        <v>24</v>
      </c>
      <c r="D204" s="584">
        <v>0.34</v>
      </c>
      <c r="E204" s="600">
        <v>0</v>
      </c>
      <c r="F204" s="619"/>
      <c r="G204" s="601">
        <f t="shared" si="59"/>
        <v>0</v>
      </c>
      <c r="H204" s="601">
        <f t="shared" si="60"/>
        <v>0.34</v>
      </c>
      <c r="I204" s="585">
        <v>1081.54</v>
      </c>
      <c r="J204" s="552">
        <f t="shared" si="61"/>
        <v>367.72360000000003</v>
      </c>
      <c r="K204" s="553">
        <f>ROUND(E204*I204,2)</f>
        <v>0</v>
      </c>
      <c r="L204" s="551">
        <f>ROUND(F204*I204,2)</f>
        <v>0</v>
      </c>
      <c r="M204" s="553">
        <f>ROUND(G204*I204,2)</f>
        <v>0</v>
      </c>
      <c r="N204" s="553">
        <f>ROUND(H204*I204,2)</f>
        <v>367.72</v>
      </c>
      <c r="O204" s="175">
        <f t="shared" si="57"/>
        <v>9.7899618083374662E-6</v>
      </c>
      <c r="P204" s="526">
        <f t="shared" si="58"/>
        <v>-3.6000000000058208E-3</v>
      </c>
    </row>
    <row r="205" spans="1:16" x14ac:dyDescent="0.3">
      <c r="A205" s="3" t="s">
        <v>282</v>
      </c>
      <c r="B205" s="4" t="s">
        <v>231</v>
      </c>
      <c r="C205" s="5"/>
      <c r="D205" s="584"/>
      <c r="E205" s="600"/>
      <c r="F205" s="619"/>
      <c r="G205" s="601"/>
      <c r="H205" s="601"/>
      <c r="I205" s="585"/>
      <c r="J205" s="550">
        <f>+SUM(J206:J213)</f>
        <v>4174.83</v>
      </c>
      <c r="K205" s="550">
        <f>+SUM(K206:K213)</f>
        <v>0</v>
      </c>
      <c r="L205" s="551">
        <f>+SUM(L206:L213)</f>
        <v>303.69</v>
      </c>
      <c r="M205" s="550">
        <f>+SUM(M206:M213)</f>
        <v>303.69</v>
      </c>
      <c r="N205" s="550">
        <f>+SUM(N206:N213)</f>
        <v>3871.1400000000003</v>
      </c>
      <c r="O205" s="172">
        <f t="shared" si="57"/>
        <v>7.2743081754227057E-2</v>
      </c>
      <c r="P205" s="526">
        <f t="shared" si="58"/>
        <v>-303.6899999999996</v>
      </c>
    </row>
    <row r="206" spans="1:16" ht="39.6" x14ac:dyDescent="0.3">
      <c r="A206" s="7" t="s">
        <v>283</v>
      </c>
      <c r="B206" s="8" t="s">
        <v>233</v>
      </c>
      <c r="C206" s="5" t="s">
        <v>75</v>
      </c>
      <c r="D206" s="584">
        <v>1</v>
      </c>
      <c r="E206" s="600">
        <v>0</v>
      </c>
      <c r="F206" s="619"/>
      <c r="G206" s="601">
        <f t="shared" si="59"/>
        <v>0</v>
      </c>
      <c r="H206" s="601">
        <f t="shared" si="60"/>
        <v>1</v>
      </c>
      <c r="I206" s="585">
        <v>1438.74</v>
      </c>
      <c r="J206" s="552">
        <f t="shared" si="61"/>
        <v>1438.74</v>
      </c>
      <c r="K206" s="553">
        <f t="shared" ref="K206:K213" si="62">ROUND(E206*I206,2)</f>
        <v>0</v>
      </c>
      <c r="L206" s="551">
        <f t="shared" ref="L206:L213" si="63">ROUND(F206*I206,2)</f>
        <v>0</v>
      </c>
      <c r="M206" s="553">
        <f t="shared" ref="M206:M213" si="64">ROUND(G206*I206,2)</f>
        <v>0</v>
      </c>
      <c r="N206" s="553">
        <f t="shared" ref="N206:N213" si="65">ROUND(H206*I206,2)</f>
        <v>1438.74</v>
      </c>
      <c r="O206" s="175">
        <f t="shared" si="57"/>
        <v>0</v>
      </c>
      <c r="P206" s="526">
        <f t="shared" si="58"/>
        <v>0</v>
      </c>
    </row>
    <row r="207" spans="1:16" x14ac:dyDescent="0.3">
      <c r="A207" s="7" t="s">
        <v>284</v>
      </c>
      <c r="B207" s="8" t="s">
        <v>235</v>
      </c>
      <c r="C207" s="5" t="s">
        <v>75</v>
      </c>
      <c r="D207" s="584">
        <v>1</v>
      </c>
      <c r="E207" s="600">
        <v>0</v>
      </c>
      <c r="F207" s="619">
        <v>1</v>
      </c>
      <c r="G207" s="601">
        <f t="shared" si="59"/>
        <v>1</v>
      </c>
      <c r="H207" s="601">
        <f t="shared" si="60"/>
        <v>0</v>
      </c>
      <c r="I207" s="585">
        <v>303.69</v>
      </c>
      <c r="J207" s="552">
        <f t="shared" si="61"/>
        <v>303.69</v>
      </c>
      <c r="K207" s="553">
        <f t="shared" si="62"/>
        <v>0</v>
      </c>
      <c r="L207" s="551">
        <f t="shared" si="63"/>
        <v>303.69</v>
      </c>
      <c r="M207" s="553">
        <f t="shared" si="64"/>
        <v>303.69</v>
      </c>
      <c r="N207" s="553">
        <f t="shared" si="65"/>
        <v>0</v>
      </c>
      <c r="O207" s="175">
        <f t="shared" si="57"/>
        <v>1</v>
      </c>
      <c r="P207" s="526">
        <f t="shared" si="58"/>
        <v>-303.69</v>
      </c>
    </row>
    <row r="208" spans="1:16" x14ac:dyDescent="0.3">
      <c r="A208" s="7" t="s">
        <v>285</v>
      </c>
      <c r="B208" s="8" t="s">
        <v>239</v>
      </c>
      <c r="C208" s="5" t="s">
        <v>75</v>
      </c>
      <c r="D208" s="584">
        <v>1</v>
      </c>
      <c r="E208" s="600">
        <v>0</v>
      </c>
      <c r="F208" s="619"/>
      <c r="G208" s="601">
        <f t="shared" si="59"/>
        <v>0</v>
      </c>
      <c r="H208" s="601">
        <f t="shared" si="60"/>
        <v>1</v>
      </c>
      <c r="I208" s="585">
        <v>116.91</v>
      </c>
      <c r="J208" s="552">
        <f t="shared" si="61"/>
        <v>116.91</v>
      </c>
      <c r="K208" s="553">
        <f t="shared" si="62"/>
        <v>0</v>
      </c>
      <c r="L208" s="551">
        <f t="shared" si="63"/>
        <v>0</v>
      </c>
      <c r="M208" s="553">
        <f t="shared" si="64"/>
        <v>0</v>
      </c>
      <c r="N208" s="553">
        <f t="shared" si="65"/>
        <v>116.91</v>
      </c>
      <c r="O208" s="175">
        <f t="shared" si="57"/>
        <v>0</v>
      </c>
      <c r="P208" s="526">
        <f t="shared" si="58"/>
        <v>0</v>
      </c>
    </row>
    <row r="209" spans="1:16" x14ac:dyDescent="0.3">
      <c r="A209" s="7" t="s">
        <v>286</v>
      </c>
      <c r="B209" s="8" t="s">
        <v>237</v>
      </c>
      <c r="C209" s="5" t="s">
        <v>75</v>
      </c>
      <c r="D209" s="584">
        <v>1</v>
      </c>
      <c r="E209" s="600">
        <v>0</v>
      </c>
      <c r="F209" s="619"/>
      <c r="G209" s="601">
        <f t="shared" si="59"/>
        <v>0</v>
      </c>
      <c r="H209" s="601">
        <f t="shared" si="60"/>
        <v>1</v>
      </c>
      <c r="I209" s="585">
        <v>32.94</v>
      </c>
      <c r="J209" s="552">
        <f t="shared" si="61"/>
        <v>32.94</v>
      </c>
      <c r="K209" s="553">
        <f t="shared" si="62"/>
        <v>0</v>
      </c>
      <c r="L209" s="551">
        <f t="shared" si="63"/>
        <v>0</v>
      </c>
      <c r="M209" s="553">
        <f t="shared" si="64"/>
        <v>0</v>
      </c>
      <c r="N209" s="553">
        <f t="shared" si="65"/>
        <v>32.94</v>
      </c>
      <c r="O209" s="175">
        <f t="shared" si="57"/>
        <v>0</v>
      </c>
      <c r="P209" s="526">
        <f t="shared" si="58"/>
        <v>0</v>
      </c>
    </row>
    <row r="210" spans="1:16" x14ac:dyDescent="0.3">
      <c r="A210" s="7" t="s">
        <v>287</v>
      </c>
      <c r="B210" s="8" t="s">
        <v>241</v>
      </c>
      <c r="C210" s="5" t="s">
        <v>75</v>
      </c>
      <c r="D210" s="584">
        <v>1</v>
      </c>
      <c r="E210" s="600">
        <v>0</v>
      </c>
      <c r="F210" s="619"/>
      <c r="G210" s="601">
        <f t="shared" si="59"/>
        <v>0</v>
      </c>
      <c r="H210" s="601">
        <f t="shared" si="60"/>
        <v>1</v>
      </c>
      <c r="I210" s="585">
        <v>49.14</v>
      </c>
      <c r="J210" s="552">
        <f t="shared" si="61"/>
        <v>49.14</v>
      </c>
      <c r="K210" s="553">
        <f t="shared" si="62"/>
        <v>0</v>
      </c>
      <c r="L210" s="551">
        <f t="shared" si="63"/>
        <v>0</v>
      </c>
      <c r="M210" s="553">
        <f t="shared" si="64"/>
        <v>0</v>
      </c>
      <c r="N210" s="553">
        <f t="shared" si="65"/>
        <v>49.14</v>
      </c>
      <c r="O210" s="175">
        <f t="shared" si="57"/>
        <v>0</v>
      </c>
      <c r="P210" s="526">
        <f t="shared" si="58"/>
        <v>0</v>
      </c>
    </row>
    <row r="211" spans="1:16" ht="26.4" x14ac:dyDescent="0.3">
      <c r="A211" s="7" t="s">
        <v>288</v>
      </c>
      <c r="B211" s="8" t="s">
        <v>243</v>
      </c>
      <c r="C211" s="5" t="s">
        <v>75</v>
      </c>
      <c r="D211" s="584">
        <v>1</v>
      </c>
      <c r="E211" s="600">
        <v>0</v>
      </c>
      <c r="F211" s="619"/>
      <c r="G211" s="601">
        <f t="shared" si="59"/>
        <v>0</v>
      </c>
      <c r="H211" s="601">
        <f t="shared" si="60"/>
        <v>1</v>
      </c>
      <c r="I211" s="585">
        <v>7.07</v>
      </c>
      <c r="J211" s="552">
        <f t="shared" si="61"/>
        <v>7.07</v>
      </c>
      <c r="K211" s="553">
        <f t="shared" si="62"/>
        <v>0</v>
      </c>
      <c r="L211" s="551">
        <f t="shared" si="63"/>
        <v>0</v>
      </c>
      <c r="M211" s="553">
        <f t="shared" si="64"/>
        <v>0</v>
      </c>
      <c r="N211" s="553">
        <f t="shared" si="65"/>
        <v>7.07</v>
      </c>
      <c r="O211" s="175">
        <f t="shared" si="57"/>
        <v>0</v>
      </c>
      <c r="P211" s="526">
        <f t="shared" si="58"/>
        <v>0</v>
      </c>
    </row>
    <row r="212" spans="1:16" x14ac:dyDescent="0.3">
      <c r="A212" s="7" t="s">
        <v>289</v>
      </c>
      <c r="B212" s="8" t="s">
        <v>245</v>
      </c>
      <c r="C212" s="5" t="s">
        <v>109</v>
      </c>
      <c r="D212" s="584">
        <v>10</v>
      </c>
      <c r="E212" s="600">
        <v>0</v>
      </c>
      <c r="F212" s="619"/>
      <c r="G212" s="601">
        <f t="shared" si="59"/>
        <v>0</v>
      </c>
      <c r="H212" s="601">
        <f t="shared" si="60"/>
        <v>10</v>
      </c>
      <c r="I212" s="585">
        <v>19.11</v>
      </c>
      <c r="J212" s="552">
        <f t="shared" si="61"/>
        <v>191.1</v>
      </c>
      <c r="K212" s="553">
        <f t="shared" si="62"/>
        <v>0</v>
      </c>
      <c r="L212" s="551">
        <f t="shared" si="63"/>
        <v>0</v>
      </c>
      <c r="M212" s="553">
        <f t="shared" si="64"/>
        <v>0</v>
      </c>
      <c r="N212" s="553">
        <f t="shared" si="65"/>
        <v>191.1</v>
      </c>
      <c r="O212" s="175">
        <f t="shared" si="57"/>
        <v>0</v>
      </c>
      <c r="P212" s="526">
        <f t="shared" si="58"/>
        <v>0</v>
      </c>
    </row>
    <row r="213" spans="1:16" ht="26.4" x14ac:dyDescent="0.3">
      <c r="A213" s="7" t="s">
        <v>290</v>
      </c>
      <c r="B213" s="8" t="s">
        <v>247</v>
      </c>
      <c r="C213" s="5" t="s">
        <v>75</v>
      </c>
      <c r="D213" s="584">
        <v>1</v>
      </c>
      <c r="E213" s="600">
        <v>0</v>
      </c>
      <c r="F213" s="619"/>
      <c r="G213" s="601">
        <f t="shared" si="59"/>
        <v>0</v>
      </c>
      <c r="H213" s="601">
        <f t="shared" si="60"/>
        <v>1</v>
      </c>
      <c r="I213" s="585">
        <v>2035.24</v>
      </c>
      <c r="J213" s="552">
        <f t="shared" si="61"/>
        <v>2035.24</v>
      </c>
      <c r="K213" s="553">
        <f t="shared" si="62"/>
        <v>0</v>
      </c>
      <c r="L213" s="551">
        <f t="shared" si="63"/>
        <v>0</v>
      </c>
      <c r="M213" s="553">
        <f t="shared" si="64"/>
        <v>0</v>
      </c>
      <c r="N213" s="553">
        <f t="shared" si="65"/>
        <v>2035.24</v>
      </c>
      <c r="O213" s="175">
        <f t="shared" si="57"/>
        <v>0</v>
      </c>
      <c r="P213" s="526">
        <f t="shared" si="58"/>
        <v>0</v>
      </c>
    </row>
    <row r="214" spans="1:16" x14ac:dyDescent="0.3">
      <c r="A214" s="3">
        <v>7</v>
      </c>
      <c r="B214" s="4" t="s">
        <v>291</v>
      </c>
      <c r="C214" s="5"/>
      <c r="D214" s="584"/>
      <c r="E214" s="600"/>
      <c r="F214" s="619"/>
      <c r="G214" s="601"/>
      <c r="H214" s="601"/>
      <c r="I214" s="585"/>
      <c r="J214" s="550">
        <f>+J215+J218+J233+J239+J243</f>
        <v>15349.854100000002</v>
      </c>
      <c r="K214" s="550">
        <f>+K215+K218+K233+K239+K243</f>
        <v>0</v>
      </c>
      <c r="L214" s="551">
        <f>+L215+L218+L233+L239+L243</f>
        <v>0</v>
      </c>
      <c r="M214" s="550">
        <f>+M215+M218+M233+M239+M243</f>
        <v>0</v>
      </c>
      <c r="N214" s="550">
        <f>+N215+N218+N233+N239+N243-0.02</f>
        <v>15349.849999999995</v>
      </c>
      <c r="O214" s="172">
        <f t="shared" si="57"/>
        <v>2.671035164159008E-7</v>
      </c>
      <c r="P214" s="526">
        <f t="shared" si="58"/>
        <v>-4.1000000073836418E-3</v>
      </c>
    </row>
    <row r="215" spans="1:16" x14ac:dyDescent="0.3">
      <c r="A215" s="3" t="s">
        <v>292</v>
      </c>
      <c r="B215" s="4" t="s">
        <v>42</v>
      </c>
      <c r="C215" s="5"/>
      <c r="D215" s="584"/>
      <c r="E215" s="600"/>
      <c r="F215" s="619"/>
      <c r="G215" s="601"/>
      <c r="H215" s="601"/>
      <c r="I215" s="585"/>
      <c r="J215" s="550">
        <f>+SUM(J216:J217)</f>
        <v>119.30600000000001</v>
      </c>
      <c r="K215" s="550">
        <f>+SUM(K216:K217)</f>
        <v>0</v>
      </c>
      <c r="L215" s="551">
        <f>+SUM(L216:L217)</f>
        <v>0</v>
      </c>
      <c r="M215" s="550">
        <f>+SUM(M216:M217)</f>
        <v>0</v>
      </c>
      <c r="N215" s="550">
        <f>+SUM(N216:N217)+0.01</f>
        <v>119.31</v>
      </c>
      <c r="O215" s="172">
        <f t="shared" si="57"/>
        <v>-3.3527232494501291E-5</v>
      </c>
      <c r="P215" s="526">
        <f t="shared" si="58"/>
        <v>3.9999999999906777E-3</v>
      </c>
    </row>
    <row r="216" spans="1:16" x14ac:dyDescent="0.3">
      <c r="A216" s="7" t="s">
        <v>293</v>
      </c>
      <c r="B216" s="8" t="s">
        <v>294</v>
      </c>
      <c r="C216" s="5" t="s">
        <v>24</v>
      </c>
      <c r="D216" s="584">
        <v>7.48</v>
      </c>
      <c r="E216" s="600">
        <v>0</v>
      </c>
      <c r="F216" s="619"/>
      <c r="G216" s="601">
        <f t="shared" si="59"/>
        <v>0</v>
      </c>
      <c r="H216" s="601">
        <f t="shared" si="60"/>
        <v>7.48</v>
      </c>
      <c r="I216" s="585">
        <v>4.6900000000000004</v>
      </c>
      <c r="J216" s="552">
        <f t="shared" si="61"/>
        <v>35.081200000000003</v>
      </c>
      <c r="K216" s="553">
        <f>ROUND(E216*I216,2)</f>
        <v>0</v>
      </c>
      <c r="L216" s="551">
        <f t="shared" ref="L216:L279" si="66">ROUND(F216*I216,2)</f>
        <v>0</v>
      </c>
      <c r="M216" s="553">
        <f t="shared" ref="M216:M279" si="67">ROUND(G216*I216,2)</f>
        <v>0</v>
      </c>
      <c r="N216" s="553">
        <f t="shared" ref="N216:N279" si="68">ROUND(H216*I216,2)</f>
        <v>35.08</v>
      </c>
      <c r="O216" s="175">
        <f t="shared" si="57"/>
        <v>3.4206355540966626E-5</v>
      </c>
      <c r="P216" s="526">
        <f t="shared" si="58"/>
        <v>-1.2000000000043087E-3</v>
      </c>
    </row>
    <row r="217" spans="1:16" ht="26.4" x14ac:dyDescent="0.3">
      <c r="A217" s="7" t="s">
        <v>295</v>
      </c>
      <c r="B217" s="8" t="s">
        <v>49</v>
      </c>
      <c r="C217" s="5" t="s">
        <v>24</v>
      </c>
      <c r="D217" s="584">
        <v>7.48</v>
      </c>
      <c r="E217" s="600">
        <v>0</v>
      </c>
      <c r="F217" s="619"/>
      <c r="G217" s="601">
        <f t="shared" si="59"/>
        <v>0</v>
      </c>
      <c r="H217" s="601">
        <f t="shared" si="60"/>
        <v>7.48</v>
      </c>
      <c r="I217" s="585">
        <v>11.26</v>
      </c>
      <c r="J217" s="552">
        <f t="shared" si="61"/>
        <v>84.224800000000002</v>
      </c>
      <c r="K217" s="553">
        <f>ROUND(E217*I217,2)</f>
        <v>0</v>
      </c>
      <c r="L217" s="551">
        <f t="shared" si="66"/>
        <v>0</v>
      </c>
      <c r="M217" s="553">
        <f t="shared" si="67"/>
        <v>0</v>
      </c>
      <c r="N217" s="553">
        <f t="shared" si="68"/>
        <v>84.22</v>
      </c>
      <c r="O217" s="175">
        <f t="shared" si="57"/>
        <v>5.6990340137397233E-5</v>
      </c>
      <c r="P217" s="526">
        <f t="shared" si="58"/>
        <v>-4.8000000000030241E-3</v>
      </c>
    </row>
    <row r="218" spans="1:16" x14ac:dyDescent="0.3">
      <c r="A218" s="3" t="s">
        <v>296</v>
      </c>
      <c r="B218" s="4" t="s">
        <v>123</v>
      </c>
      <c r="C218" s="5"/>
      <c r="D218" s="584"/>
      <c r="E218" s="600"/>
      <c r="F218" s="619"/>
      <c r="G218" s="601"/>
      <c r="H218" s="601"/>
      <c r="I218" s="585"/>
      <c r="J218" s="550">
        <f>+SUM(J219:J232)</f>
        <v>13247.476900000001</v>
      </c>
      <c r="K218" s="550">
        <f>+SUM(K219:K232)</f>
        <v>0</v>
      </c>
      <c r="L218" s="551">
        <f>+SUM(L219:L232)</f>
        <v>0</v>
      </c>
      <c r="M218" s="550">
        <f>+SUM(M219:M232)</f>
        <v>0</v>
      </c>
      <c r="N218" s="550">
        <f>+SUM(N219:N232)-0.01</f>
        <v>13247.479999999998</v>
      </c>
      <c r="O218" s="172">
        <f t="shared" si="57"/>
        <v>-2.3400682414020935E-7</v>
      </c>
      <c r="P218" s="526">
        <f t="shared" si="58"/>
        <v>3.0999999962659786E-3</v>
      </c>
    </row>
    <row r="219" spans="1:16" x14ac:dyDescent="0.3">
      <c r="A219" s="7" t="s">
        <v>297</v>
      </c>
      <c r="B219" s="8" t="s">
        <v>125</v>
      </c>
      <c r="C219" s="5" t="s">
        <v>54</v>
      </c>
      <c r="D219" s="584">
        <v>7.37</v>
      </c>
      <c r="E219" s="600">
        <v>0</v>
      </c>
      <c r="F219" s="619"/>
      <c r="G219" s="601">
        <f t="shared" si="59"/>
        <v>0</v>
      </c>
      <c r="H219" s="601">
        <f t="shared" si="60"/>
        <v>7.37</v>
      </c>
      <c r="I219" s="585">
        <v>75.03</v>
      </c>
      <c r="J219" s="552">
        <f t="shared" si="61"/>
        <v>552.97109999999998</v>
      </c>
      <c r="K219" s="553">
        <f t="shared" ref="K219:K232" si="69">ROUND(E219*I219,2)</f>
        <v>0</v>
      </c>
      <c r="L219" s="551">
        <f t="shared" si="66"/>
        <v>0</v>
      </c>
      <c r="M219" s="553">
        <f t="shared" si="67"/>
        <v>0</v>
      </c>
      <c r="N219" s="553">
        <f t="shared" si="68"/>
        <v>552.97</v>
      </c>
      <c r="O219" s="175">
        <f t="shared" si="57"/>
        <v>1.9892540494836908E-6</v>
      </c>
      <c r="P219" s="526">
        <f t="shared" si="58"/>
        <v>-1.0999999999512511E-3</v>
      </c>
    </row>
    <row r="220" spans="1:16" x14ac:dyDescent="0.3">
      <c r="A220" s="7" t="s">
        <v>298</v>
      </c>
      <c r="B220" s="8" t="s">
        <v>56</v>
      </c>
      <c r="C220" s="5" t="s">
        <v>54</v>
      </c>
      <c r="D220" s="584">
        <v>9.58</v>
      </c>
      <c r="E220" s="600">
        <v>0</v>
      </c>
      <c r="F220" s="619"/>
      <c r="G220" s="601">
        <f t="shared" si="59"/>
        <v>0</v>
      </c>
      <c r="H220" s="601">
        <f t="shared" si="60"/>
        <v>9.58</v>
      </c>
      <c r="I220" s="585">
        <v>11.25</v>
      </c>
      <c r="J220" s="552">
        <f t="shared" si="61"/>
        <v>107.77500000000001</v>
      </c>
      <c r="K220" s="553">
        <f t="shared" si="69"/>
        <v>0</v>
      </c>
      <c r="L220" s="551">
        <f t="shared" si="66"/>
        <v>0</v>
      </c>
      <c r="M220" s="553">
        <f t="shared" si="67"/>
        <v>0</v>
      </c>
      <c r="N220" s="553">
        <f t="shared" si="68"/>
        <v>107.78</v>
      </c>
      <c r="O220" s="175">
        <f t="shared" si="57"/>
        <v>-4.6392948271911649E-5</v>
      </c>
      <c r="P220" s="526">
        <f t="shared" si="58"/>
        <v>4.9999999999954525E-3</v>
      </c>
    </row>
    <row r="221" spans="1:16" ht="26.4" x14ac:dyDescent="0.3">
      <c r="A221" s="7" t="s">
        <v>299</v>
      </c>
      <c r="B221" s="8" t="s">
        <v>58</v>
      </c>
      <c r="C221" s="5" t="s">
        <v>59</v>
      </c>
      <c r="D221" s="584">
        <v>215.57</v>
      </c>
      <c r="E221" s="600">
        <v>0</v>
      </c>
      <c r="F221" s="619"/>
      <c r="G221" s="601">
        <f t="shared" si="59"/>
        <v>0</v>
      </c>
      <c r="H221" s="601">
        <f t="shared" si="60"/>
        <v>215.57</v>
      </c>
      <c r="I221" s="585">
        <v>1.68</v>
      </c>
      <c r="J221" s="552">
        <f t="shared" si="61"/>
        <v>362.1576</v>
      </c>
      <c r="K221" s="553">
        <f t="shared" si="69"/>
        <v>0</v>
      </c>
      <c r="L221" s="551">
        <f t="shared" si="66"/>
        <v>0</v>
      </c>
      <c r="M221" s="553">
        <f t="shared" si="67"/>
        <v>0</v>
      </c>
      <c r="N221" s="553">
        <f t="shared" si="68"/>
        <v>362.16</v>
      </c>
      <c r="O221" s="175">
        <f t="shared" si="57"/>
        <v>-6.626949151433692E-6</v>
      </c>
      <c r="P221" s="526">
        <f t="shared" si="58"/>
        <v>2.4000000000228283E-3</v>
      </c>
    </row>
    <row r="222" spans="1:16" x14ac:dyDescent="0.3">
      <c r="A222" s="7" t="s">
        <v>300</v>
      </c>
      <c r="B222" s="8" t="s">
        <v>61</v>
      </c>
      <c r="C222" s="5" t="s">
        <v>24</v>
      </c>
      <c r="D222" s="584">
        <v>2.09</v>
      </c>
      <c r="E222" s="600">
        <v>0</v>
      </c>
      <c r="F222" s="619"/>
      <c r="G222" s="601">
        <f t="shared" si="59"/>
        <v>0</v>
      </c>
      <c r="H222" s="601">
        <f t="shared" si="60"/>
        <v>2.09</v>
      </c>
      <c r="I222" s="585">
        <v>28.14</v>
      </c>
      <c r="J222" s="552">
        <f t="shared" si="61"/>
        <v>58.812599999999996</v>
      </c>
      <c r="K222" s="553">
        <f t="shared" si="69"/>
        <v>0</v>
      </c>
      <c r="L222" s="551">
        <f t="shared" si="66"/>
        <v>0</v>
      </c>
      <c r="M222" s="553">
        <f t="shared" si="67"/>
        <v>0</v>
      </c>
      <c r="N222" s="553">
        <f t="shared" si="68"/>
        <v>58.81</v>
      </c>
      <c r="O222" s="175">
        <f t="shared" si="57"/>
        <v>4.420821388606555E-5</v>
      </c>
      <c r="P222" s="526">
        <f t="shared" si="58"/>
        <v>-2.5999999999939405E-3</v>
      </c>
    </row>
    <row r="223" spans="1:16" ht="26.4" x14ac:dyDescent="0.3">
      <c r="A223" s="7" t="s">
        <v>301</v>
      </c>
      <c r="B223" s="8" t="s">
        <v>63</v>
      </c>
      <c r="C223" s="5" t="s">
        <v>24</v>
      </c>
      <c r="D223" s="584">
        <v>2.09</v>
      </c>
      <c r="E223" s="600">
        <v>0</v>
      </c>
      <c r="F223" s="619"/>
      <c r="G223" s="601">
        <f t="shared" si="59"/>
        <v>0</v>
      </c>
      <c r="H223" s="601">
        <f t="shared" si="60"/>
        <v>2.09</v>
      </c>
      <c r="I223" s="585">
        <v>35.090000000000003</v>
      </c>
      <c r="J223" s="552">
        <f t="shared" si="61"/>
        <v>73.338099999999997</v>
      </c>
      <c r="K223" s="553">
        <f t="shared" si="69"/>
        <v>0</v>
      </c>
      <c r="L223" s="551">
        <f t="shared" si="66"/>
        <v>0</v>
      </c>
      <c r="M223" s="553">
        <f t="shared" si="67"/>
        <v>0</v>
      </c>
      <c r="N223" s="553">
        <f t="shared" si="68"/>
        <v>73.34</v>
      </c>
      <c r="O223" s="175">
        <f t="shared" si="57"/>
        <v>-2.5907406927760945E-5</v>
      </c>
      <c r="P223" s="526">
        <f t="shared" si="58"/>
        <v>1.90000000000623E-3</v>
      </c>
    </row>
    <row r="224" spans="1:16" x14ac:dyDescent="0.3">
      <c r="A224" s="7" t="s">
        <v>302</v>
      </c>
      <c r="B224" s="8" t="s">
        <v>67</v>
      </c>
      <c r="C224" s="5" t="s">
        <v>24</v>
      </c>
      <c r="D224" s="584">
        <v>23.19</v>
      </c>
      <c r="E224" s="600">
        <v>0</v>
      </c>
      <c r="F224" s="619"/>
      <c r="G224" s="601">
        <f t="shared" si="59"/>
        <v>0</v>
      </c>
      <c r="H224" s="601">
        <f t="shared" si="60"/>
        <v>23.19</v>
      </c>
      <c r="I224" s="585">
        <v>272.88</v>
      </c>
      <c r="J224" s="552">
        <f t="shared" si="61"/>
        <v>6328.0871999999999</v>
      </c>
      <c r="K224" s="553">
        <f t="shared" si="69"/>
        <v>0</v>
      </c>
      <c r="L224" s="551">
        <f t="shared" si="66"/>
        <v>0</v>
      </c>
      <c r="M224" s="553">
        <f t="shared" si="67"/>
        <v>0</v>
      </c>
      <c r="N224" s="553">
        <f t="shared" si="68"/>
        <v>6328.09</v>
      </c>
      <c r="O224" s="175">
        <f t="shared" si="57"/>
        <v>-4.424717787721022E-7</v>
      </c>
      <c r="P224" s="526">
        <f t="shared" si="58"/>
        <v>2.8000000002066372E-3</v>
      </c>
    </row>
    <row r="225" spans="1:16" ht="26.4" x14ac:dyDescent="0.3">
      <c r="A225" s="7" t="s">
        <v>303</v>
      </c>
      <c r="B225" s="8" t="s">
        <v>72</v>
      </c>
      <c r="C225" s="5" t="s">
        <v>70</v>
      </c>
      <c r="D225" s="584">
        <v>39.700000000000003</v>
      </c>
      <c r="E225" s="600">
        <v>0</v>
      </c>
      <c r="F225" s="619"/>
      <c r="G225" s="601">
        <f t="shared" si="59"/>
        <v>0</v>
      </c>
      <c r="H225" s="601">
        <f t="shared" si="60"/>
        <v>39.700000000000003</v>
      </c>
      <c r="I225" s="585">
        <v>16.2</v>
      </c>
      <c r="J225" s="552">
        <f t="shared" si="61"/>
        <v>643.14</v>
      </c>
      <c r="K225" s="553">
        <f t="shared" si="69"/>
        <v>0</v>
      </c>
      <c r="L225" s="551">
        <f t="shared" si="66"/>
        <v>0</v>
      </c>
      <c r="M225" s="553">
        <f t="shared" si="67"/>
        <v>0</v>
      </c>
      <c r="N225" s="553">
        <f t="shared" si="68"/>
        <v>643.14</v>
      </c>
      <c r="O225" s="175">
        <f t="shared" si="57"/>
        <v>0</v>
      </c>
      <c r="P225" s="526">
        <f t="shared" si="58"/>
        <v>0</v>
      </c>
    </row>
    <row r="226" spans="1:16" ht="26.4" x14ac:dyDescent="0.3">
      <c r="A226" s="7" t="s">
        <v>304</v>
      </c>
      <c r="B226" s="8" t="s">
        <v>69</v>
      </c>
      <c r="C226" s="5" t="s">
        <v>70</v>
      </c>
      <c r="D226" s="584">
        <v>94.6</v>
      </c>
      <c r="E226" s="600">
        <v>0</v>
      </c>
      <c r="F226" s="619"/>
      <c r="G226" s="601">
        <f t="shared" si="59"/>
        <v>0</v>
      </c>
      <c r="H226" s="601">
        <f t="shared" si="60"/>
        <v>94.6</v>
      </c>
      <c r="I226" s="585">
        <v>17.16</v>
      </c>
      <c r="J226" s="552">
        <f t="shared" si="61"/>
        <v>1623.336</v>
      </c>
      <c r="K226" s="553">
        <f t="shared" si="69"/>
        <v>0</v>
      </c>
      <c r="L226" s="551">
        <f t="shared" si="66"/>
        <v>0</v>
      </c>
      <c r="M226" s="553">
        <f t="shared" si="67"/>
        <v>0</v>
      </c>
      <c r="N226" s="553">
        <f t="shared" si="68"/>
        <v>1623.34</v>
      </c>
      <c r="O226" s="175">
        <f t="shared" si="57"/>
        <v>-2.4640616607118915E-6</v>
      </c>
      <c r="P226" s="526">
        <f t="shared" si="58"/>
        <v>3.9999999999054126E-3</v>
      </c>
    </row>
    <row r="227" spans="1:16" x14ac:dyDescent="0.3">
      <c r="A227" s="7" t="s">
        <v>305</v>
      </c>
      <c r="B227" s="8" t="s">
        <v>74</v>
      </c>
      <c r="C227" s="5" t="s">
        <v>75</v>
      </c>
      <c r="D227" s="584">
        <v>6</v>
      </c>
      <c r="E227" s="600">
        <v>0</v>
      </c>
      <c r="F227" s="619"/>
      <c r="G227" s="601">
        <f t="shared" si="59"/>
        <v>0</v>
      </c>
      <c r="H227" s="601">
        <f t="shared" si="60"/>
        <v>6</v>
      </c>
      <c r="I227" s="585">
        <v>68.010000000000005</v>
      </c>
      <c r="J227" s="552">
        <f t="shared" si="61"/>
        <v>408.06000000000006</v>
      </c>
      <c r="K227" s="553">
        <f t="shared" si="69"/>
        <v>0</v>
      </c>
      <c r="L227" s="551">
        <f t="shared" si="66"/>
        <v>0</v>
      </c>
      <c r="M227" s="553">
        <f t="shared" si="67"/>
        <v>0</v>
      </c>
      <c r="N227" s="553">
        <f t="shared" si="68"/>
        <v>408.06</v>
      </c>
      <c r="O227" s="175">
        <f t="shared" si="57"/>
        <v>0</v>
      </c>
      <c r="P227" s="526">
        <f t="shared" si="58"/>
        <v>0</v>
      </c>
    </row>
    <row r="228" spans="1:16" x14ac:dyDescent="0.3">
      <c r="A228" s="7" t="s">
        <v>306</v>
      </c>
      <c r="B228" s="8" t="s">
        <v>77</v>
      </c>
      <c r="C228" s="5" t="s">
        <v>54</v>
      </c>
      <c r="D228" s="584">
        <v>2.11</v>
      </c>
      <c r="E228" s="600">
        <v>0</v>
      </c>
      <c r="F228" s="619"/>
      <c r="G228" s="601">
        <f t="shared" si="59"/>
        <v>0</v>
      </c>
      <c r="H228" s="601">
        <f t="shared" si="60"/>
        <v>2.11</v>
      </c>
      <c r="I228" s="585">
        <v>628.20000000000005</v>
      </c>
      <c r="J228" s="552">
        <f t="shared" si="61"/>
        <v>1325.502</v>
      </c>
      <c r="K228" s="553">
        <f t="shared" si="69"/>
        <v>0</v>
      </c>
      <c r="L228" s="551">
        <f t="shared" si="66"/>
        <v>0</v>
      </c>
      <c r="M228" s="553">
        <f t="shared" si="67"/>
        <v>0</v>
      </c>
      <c r="N228" s="553">
        <f t="shared" si="68"/>
        <v>1325.5</v>
      </c>
      <c r="O228" s="175">
        <f t="shared" si="57"/>
        <v>1.5088623026571213E-6</v>
      </c>
      <c r="P228" s="526">
        <f t="shared" si="58"/>
        <v>-1.9999999999527063E-3</v>
      </c>
    </row>
    <row r="229" spans="1:16" ht="26.4" x14ac:dyDescent="0.3">
      <c r="A229" s="7" t="s">
        <v>307</v>
      </c>
      <c r="B229" s="8" t="s">
        <v>65</v>
      </c>
      <c r="C229" s="5" t="s">
        <v>24</v>
      </c>
      <c r="D229" s="584">
        <v>6.12</v>
      </c>
      <c r="E229" s="600">
        <v>0</v>
      </c>
      <c r="F229" s="619"/>
      <c r="G229" s="601">
        <f t="shared" si="59"/>
        <v>0</v>
      </c>
      <c r="H229" s="601">
        <f t="shared" si="60"/>
        <v>6.12</v>
      </c>
      <c r="I229" s="585">
        <v>116.19</v>
      </c>
      <c r="J229" s="552">
        <f t="shared" si="61"/>
        <v>711.08280000000002</v>
      </c>
      <c r="K229" s="553">
        <f t="shared" si="69"/>
        <v>0</v>
      </c>
      <c r="L229" s="551">
        <f t="shared" si="66"/>
        <v>0</v>
      </c>
      <c r="M229" s="553">
        <f t="shared" si="67"/>
        <v>0</v>
      </c>
      <c r="N229" s="553">
        <f t="shared" si="68"/>
        <v>711.08</v>
      </c>
      <c r="O229" s="175">
        <f t="shared" si="57"/>
        <v>3.9376567679827446E-6</v>
      </c>
      <c r="P229" s="526">
        <f t="shared" si="58"/>
        <v>-2.7999999999792635E-3</v>
      </c>
    </row>
    <row r="230" spans="1:16" x14ac:dyDescent="0.3">
      <c r="A230" s="7" t="s">
        <v>308</v>
      </c>
      <c r="B230" s="8" t="s">
        <v>83</v>
      </c>
      <c r="C230" s="5" t="s">
        <v>24</v>
      </c>
      <c r="D230" s="584">
        <v>4.8</v>
      </c>
      <c r="E230" s="600">
        <v>0</v>
      </c>
      <c r="F230" s="619"/>
      <c r="G230" s="601">
        <f t="shared" si="59"/>
        <v>0</v>
      </c>
      <c r="H230" s="601">
        <f t="shared" si="60"/>
        <v>4.8</v>
      </c>
      <c r="I230" s="585">
        <v>29.02</v>
      </c>
      <c r="J230" s="552">
        <f t="shared" si="61"/>
        <v>139.29599999999999</v>
      </c>
      <c r="K230" s="553">
        <f t="shared" si="69"/>
        <v>0</v>
      </c>
      <c r="L230" s="551">
        <f t="shared" si="66"/>
        <v>0</v>
      </c>
      <c r="M230" s="553">
        <f t="shared" si="67"/>
        <v>0</v>
      </c>
      <c r="N230" s="553">
        <f t="shared" si="68"/>
        <v>139.30000000000001</v>
      </c>
      <c r="O230" s="175">
        <f t="shared" si="57"/>
        <v>-2.8715828164660451E-5</v>
      </c>
      <c r="P230" s="526">
        <f t="shared" si="58"/>
        <v>4.0000000000190994E-3</v>
      </c>
    </row>
    <row r="231" spans="1:16" ht="26.4" x14ac:dyDescent="0.3">
      <c r="A231" s="7" t="s">
        <v>309</v>
      </c>
      <c r="B231" s="8" t="s">
        <v>79</v>
      </c>
      <c r="C231" s="5" t="s">
        <v>54</v>
      </c>
      <c r="D231" s="584">
        <v>6.05</v>
      </c>
      <c r="E231" s="600">
        <v>0</v>
      </c>
      <c r="F231" s="619"/>
      <c r="G231" s="601">
        <f t="shared" si="59"/>
        <v>0</v>
      </c>
      <c r="H231" s="601">
        <f t="shared" si="60"/>
        <v>6.05</v>
      </c>
      <c r="I231" s="585">
        <v>25.65</v>
      </c>
      <c r="J231" s="552">
        <f t="shared" si="61"/>
        <v>155.18249999999998</v>
      </c>
      <c r="K231" s="553">
        <f t="shared" si="69"/>
        <v>0</v>
      </c>
      <c r="L231" s="551">
        <f t="shared" si="66"/>
        <v>0</v>
      </c>
      <c r="M231" s="553">
        <f t="shared" si="67"/>
        <v>0</v>
      </c>
      <c r="N231" s="553">
        <f t="shared" si="68"/>
        <v>155.18</v>
      </c>
      <c r="O231" s="175">
        <f t="shared" si="57"/>
        <v>1.6110063956742415E-5</v>
      </c>
      <c r="P231" s="526">
        <f t="shared" si="58"/>
        <v>-2.4999999999693046E-3</v>
      </c>
    </row>
    <row r="232" spans="1:16" ht="26.4" x14ac:dyDescent="0.3">
      <c r="A232" s="7" t="s">
        <v>310</v>
      </c>
      <c r="B232" s="8" t="s">
        <v>81</v>
      </c>
      <c r="C232" s="5" t="s">
        <v>24</v>
      </c>
      <c r="D232" s="584">
        <v>4.8</v>
      </c>
      <c r="E232" s="600">
        <v>0</v>
      </c>
      <c r="F232" s="619"/>
      <c r="G232" s="601">
        <f t="shared" si="59"/>
        <v>0</v>
      </c>
      <c r="H232" s="601">
        <f t="shared" si="60"/>
        <v>4.8</v>
      </c>
      <c r="I232" s="585">
        <v>158.07</v>
      </c>
      <c r="J232" s="552">
        <f t="shared" si="61"/>
        <v>758.73599999999999</v>
      </c>
      <c r="K232" s="553">
        <f t="shared" si="69"/>
        <v>0</v>
      </c>
      <c r="L232" s="551">
        <f t="shared" si="66"/>
        <v>0</v>
      </c>
      <c r="M232" s="553">
        <f t="shared" si="67"/>
        <v>0</v>
      </c>
      <c r="N232" s="553">
        <f t="shared" si="68"/>
        <v>758.74</v>
      </c>
      <c r="O232" s="175">
        <f t="shared" si="57"/>
        <v>-5.271925940020239E-6</v>
      </c>
      <c r="P232" s="526">
        <f t="shared" si="58"/>
        <v>4.0000000000190994E-3</v>
      </c>
    </row>
    <row r="233" spans="1:16" x14ac:dyDescent="0.3">
      <c r="A233" s="3" t="s">
        <v>311</v>
      </c>
      <c r="B233" s="4" t="s">
        <v>85</v>
      </c>
      <c r="C233" s="5"/>
      <c r="D233" s="584"/>
      <c r="E233" s="600"/>
      <c r="F233" s="619"/>
      <c r="G233" s="601"/>
      <c r="H233" s="601"/>
      <c r="I233" s="585"/>
      <c r="J233" s="550">
        <f>+SUM(J234:J238)</f>
        <v>912.04560000000015</v>
      </c>
      <c r="K233" s="550">
        <f>+SUM(K234:K238)</f>
        <v>0</v>
      </c>
      <c r="L233" s="551">
        <f>+SUM(L234:L238)</f>
        <v>0</v>
      </c>
      <c r="M233" s="550">
        <f>+SUM(M234:M238)</f>
        <v>0</v>
      </c>
      <c r="N233" s="550">
        <f>+SUM(N234:N238)+0.01</f>
        <v>912.05</v>
      </c>
      <c r="O233" s="172">
        <f t="shared" si="57"/>
        <v>-4.8243201873354735E-6</v>
      </c>
      <c r="P233" s="526">
        <f t="shared" si="58"/>
        <v>4.3999999998050043E-3</v>
      </c>
    </row>
    <row r="234" spans="1:16" x14ac:dyDescent="0.3">
      <c r="A234" s="7" t="s">
        <v>312</v>
      </c>
      <c r="B234" s="8" t="s">
        <v>87</v>
      </c>
      <c r="C234" s="5" t="s">
        <v>24</v>
      </c>
      <c r="D234" s="584">
        <v>7.48</v>
      </c>
      <c r="E234" s="600">
        <v>0</v>
      </c>
      <c r="F234" s="619"/>
      <c r="G234" s="601">
        <f t="shared" si="59"/>
        <v>0</v>
      </c>
      <c r="H234" s="601">
        <f t="shared" si="60"/>
        <v>7.48</v>
      </c>
      <c r="I234" s="585">
        <v>5.61</v>
      </c>
      <c r="J234" s="552">
        <f t="shared" si="61"/>
        <v>41.962800000000001</v>
      </c>
      <c r="K234" s="553">
        <f>ROUND(E234*I234,2)</f>
        <v>0</v>
      </c>
      <c r="L234" s="551">
        <f t="shared" si="66"/>
        <v>0</v>
      </c>
      <c r="M234" s="553">
        <f t="shared" si="67"/>
        <v>0</v>
      </c>
      <c r="N234" s="553">
        <f t="shared" si="68"/>
        <v>41.96</v>
      </c>
      <c r="O234" s="175">
        <f t="shared" si="57"/>
        <v>6.6725766631359207E-5</v>
      </c>
      <c r="P234" s="526">
        <f t="shared" si="58"/>
        <v>-2.8000000000005798E-3</v>
      </c>
    </row>
    <row r="235" spans="1:16" x14ac:dyDescent="0.3">
      <c r="A235" s="7" t="s">
        <v>313</v>
      </c>
      <c r="B235" s="8" t="s">
        <v>89</v>
      </c>
      <c r="C235" s="5" t="s">
        <v>24</v>
      </c>
      <c r="D235" s="584">
        <v>7.48</v>
      </c>
      <c r="E235" s="600">
        <v>0</v>
      </c>
      <c r="F235" s="619"/>
      <c r="G235" s="601">
        <f t="shared" si="59"/>
        <v>0</v>
      </c>
      <c r="H235" s="601">
        <f t="shared" si="60"/>
        <v>7.48</v>
      </c>
      <c r="I235" s="585">
        <v>3.75</v>
      </c>
      <c r="J235" s="552">
        <f t="shared" si="61"/>
        <v>28.05</v>
      </c>
      <c r="K235" s="553">
        <f>ROUND(E235*I235,2)</f>
        <v>0</v>
      </c>
      <c r="L235" s="551">
        <f t="shared" si="66"/>
        <v>0</v>
      </c>
      <c r="M235" s="553">
        <f t="shared" si="67"/>
        <v>0</v>
      </c>
      <c r="N235" s="553">
        <f t="shared" si="68"/>
        <v>28.05</v>
      </c>
      <c r="O235" s="175">
        <f t="shared" si="57"/>
        <v>0</v>
      </c>
      <c r="P235" s="526">
        <f t="shared" si="58"/>
        <v>0</v>
      </c>
    </row>
    <row r="236" spans="1:16" ht="26.4" x14ac:dyDescent="0.3">
      <c r="A236" s="7" t="s">
        <v>314</v>
      </c>
      <c r="B236" s="8" t="s">
        <v>91</v>
      </c>
      <c r="C236" s="5" t="s">
        <v>24</v>
      </c>
      <c r="D236" s="584">
        <v>7.48</v>
      </c>
      <c r="E236" s="600">
        <v>0</v>
      </c>
      <c r="F236" s="619"/>
      <c r="G236" s="601">
        <f t="shared" si="59"/>
        <v>0</v>
      </c>
      <c r="H236" s="601">
        <f t="shared" si="60"/>
        <v>7.48</v>
      </c>
      <c r="I236" s="585">
        <v>85.26</v>
      </c>
      <c r="J236" s="552">
        <f t="shared" si="61"/>
        <v>637.74480000000005</v>
      </c>
      <c r="K236" s="553">
        <f>ROUND(E236*I236,2)</f>
        <v>0</v>
      </c>
      <c r="L236" s="551">
        <f t="shared" si="66"/>
        <v>0</v>
      </c>
      <c r="M236" s="553">
        <f t="shared" si="67"/>
        <v>0</v>
      </c>
      <c r="N236" s="553">
        <f t="shared" si="68"/>
        <v>637.74</v>
      </c>
      <c r="O236" s="175">
        <f t="shared" si="57"/>
        <v>7.5265215805364605E-6</v>
      </c>
      <c r="P236" s="526">
        <f t="shared" si="58"/>
        <v>-4.8000000000456566E-3</v>
      </c>
    </row>
    <row r="237" spans="1:16" ht="39.6" x14ac:dyDescent="0.3">
      <c r="A237" s="7" t="s">
        <v>315</v>
      </c>
      <c r="B237" s="8" t="s">
        <v>186</v>
      </c>
      <c r="C237" s="5" t="s">
        <v>24</v>
      </c>
      <c r="D237" s="584">
        <v>1.28</v>
      </c>
      <c r="E237" s="600">
        <v>0</v>
      </c>
      <c r="F237" s="619"/>
      <c r="G237" s="601">
        <f t="shared" si="59"/>
        <v>0</v>
      </c>
      <c r="H237" s="601">
        <f t="shared" si="60"/>
        <v>1.28</v>
      </c>
      <c r="I237" s="585">
        <v>130.58000000000001</v>
      </c>
      <c r="J237" s="552">
        <f t="shared" si="61"/>
        <v>167.14240000000001</v>
      </c>
      <c r="K237" s="553">
        <f>ROUND(E237*I237,2)</f>
        <v>0</v>
      </c>
      <c r="L237" s="551">
        <f t="shared" si="66"/>
        <v>0</v>
      </c>
      <c r="M237" s="553">
        <f t="shared" si="67"/>
        <v>0</v>
      </c>
      <c r="N237" s="553">
        <f t="shared" si="68"/>
        <v>167.14</v>
      </c>
      <c r="O237" s="175">
        <f t="shared" si="57"/>
        <v>1.4359013631670692E-5</v>
      </c>
      <c r="P237" s="526">
        <f t="shared" si="58"/>
        <v>-2.4000000000228283E-3</v>
      </c>
    </row>
    <row r="238" spans="1:16" x14ac:dyDescent="0.3">
      <c r="A238" s="7" t="s">
        <v>316</v>
      </c>
      <c r="B238" s="8" t="s">
        <v>83</v>
      </c>
      <c r="C238" s="5" t="s">
        <v>24</v>
      </c>
      <c r="D238" s="584">
        <v>1.28</v>
      </c>
      <c r="E238" s="600">
        <v>0</v>
      </c>
      <c r="F238" s="619"/>
      <c r="G238" s="601">
        <f t="shared" si="59"/>
        <v>0</v>
      </c>
      <c r="H238" s="601">
        <f t="shared" si="60"/>
        <v>1.28</v>
      </c>
      <c r="I238" s="585">
        <v>29.02</v>
      </c>
      <c r="J238" s="552">
        <f t="shared" si="61"/>
        <v>37.145600000000002</v>
      </c>
      <c r="K238" s="553">
        <f>ROUND(E238*I238,2)</f>
        <v>0</v>
      </c>
      <c r="L238" s="551">
        <f t="shared" si="66"/>
        <v>0</v>
      </c>
      <c r="M238" s="553">
        <f t="shared" si="67"/>
        <v>0</v>
      </c>
      <c r="N238" s="553">
        <f t="shared" si="68"/>
        <v>37.15</v>
      </c>
      <c r="O238" s="175">
        <f t="shared" si="57"/>
        <v>-1.1845279117839169E-4</v>
      </c>
      <c r="P238" s="526">
        <f t="shared" si="58"/>
        <v>4.3999999999968509E-3</v>
      </c>
    </row>
    <row r="239" spans="1:16" x14ac:dyDescent="0.3">
      <c r="A239" s="3" t="s">
        <v>317</v>
      </c>
      <c r="B239" s="4" t="s">
        <v>96</v>
      </c>
      <c r="C239" s="5"/>
      <c r="D239" s="584"/>
      <c r="E239" s="600"/>
      <c r="F239" s="619"/>
      <c r="G239" s="601"/>
      <c r="H239" s="601"/>
      <c r="I239" s="585"/>
      <c r="J239" s="550">
        <f>+SUM(J240:J242)</f>
        <v>578.62799999999993</v>
      </c>
      <c r="K239" s="550">
        <f>+SUM(K240:K242)</f>
        <v>0</v>
      </c>
      <c r="L239" s="551">
        <f>+SUM(L240:L242)</f>
        <v>0</v>
      </c>
      <c r="M239" s="550">
        <f>+SUM(M240:M242)</f>
        <v>0</v>
      </c>
      <c r="N239" s="550">
        <f>+SUM(N240:N242)</f>
        <v>578.63</v>
      </c>
      <c r="O239" s="172">
        <f t="shared" si="57"/>
        <v>-3.4564521593782871E-6</v>
      </c>
      <c r="P239" s="526">
        <f t="shared" si="58"/>
        <v>2.0000000000663931E-3</v>
      </c>
    </row>
    <row r="240" spans="1:16" ht="26.4" x14ac:dyDescent="0.3">
      <c r="A240" s="7" t="s">
        <v>318</v>
      </c>
      <c r="B240" s="8" t="s">
        <v>98</v>
      </c>
      <c r="C240" s="5" t="s">
        <v>24</v>
      </c>
      <c r="D240" s="584">
        <v>1.4</v>
      </c>
      <c r="E240" s="600">
        <v>0</v>
      </c>
      <c r="F240" s="619"/>
      <c r="G240" s="601">
        <f t="shared" si="59"/>
        <v>0</v>
      </c>
      <c r="H240" s="601">
        <f t="shared" si="60"/>
        <v>1.4</v>
      </c>
      <c r="I240" s="585">
        <v>19.02</v>
      </c>
      <c r="J240" s="552">
        <f t="shared" si="61"/>
        <v>26.627999999999997</v>
      </c>
      <c r="K240" s="553">
        <f>ROUND(E240*I240,2)</f>
        <v>0</v>
      </c>
      <c r="L240" s="551">
        <f t="shared" si="66"/>
        <v>0</v>
      </c>
      <c r="M240" s="553">
        <f t="shared" si="67"/>
        <v>0</v>
      </c>
      <c r="N240" s="553">
        <f t="shared" si="68"/>
        <v>26.63</v>
      </c>
      <c r="O240" s="175">
        <f t="shared" si="57"/>
        <v>-7.5108907916510148E-5</v>
      </c>
      <c r="P240" s="526">
        <f t="shared" si="58"/>
        <v>2.0000000000024443E-3</v>
      </c>
    </row>
    <row r="241" spans="1:16" x14ac:dyDescent="0.3">
      <c r="A241" s="7" t="s">
        <v>319</v>
      </c>
      <c r="B241" s="8" t="s">
        <v>102</v>
      </c>
      <c r="C241" s="5" t="s">
        <v>45</v>
      </c>
      <c r="D241" s="584">
        <v>16</v>
      </c>
      <c r="E241" s="600">
        <v>0</v>
      </c>
      <c r="F241" s="619"/>
      <c r="G241" s="601">
        <f t="shared" si="59"/>
        <v>0</v>
      </c>
      <c r="H241" s="601">
        <f t="shared" si="60"/>
        <v>16</v>
      </c>
      <c r="I241" s="585">
        <v>14.39</v>
      </c>
      <c r="J241" s="552">
        <f t="shared" si="61"/>
        <v>230.24</v>
      </c>
      <c r="K241" s="553">
        <f>ROUND(E241*I241,2)</f>
        <v>0</v>
      </c>
      <c r="L241" s="551">
        <f t="shared" si="66"/>
        <v>0</v>
      </c>
      <c r="M241" s="553">
        <f t="shared" si="67"/>
        <v>0</v>
      </c>
      <c r="N241" s="553">
        <f t="shared" si="68"/>
        <v>230.24</v>
      </c>
      <c r="O241" s="175">
        <f t="shared" si="57"/>
        <v>0</v>
      </c>
      <c r="P241" s="526">
        <f t="shared" si="58"/>
        <v>0</v>
      </c>
    </row>
    <row r="242" spans="1:16" ht="26.4" x14ac:dyDescent="0.3">
      <c r="A242" s="7" t="s">
        <v>320</v>
      </c>
      <c r="B242" s="8" t="s">
        <v>104</v>
      </c>
      <c r="C242" s="5" t="s">
        <v>24</v>
      </c>
      <c r="D242" s="584">
        <v>16</v>
      </c>
      <c r="E242" s="600">
        <v>0</v>
      </c>
      <c r="F242" s="619"/>
      <c r="G242" s="601">
        <f t="shared" si="59"/>
        <v>0</v>
      </c>
      <c r="H242" s="601">
        <f t="shared" si="60"/>
        <v>16</v>
      </c>
      <c r="I242" s="585">
        <v>20.11</v>
      </c>
      <c r="J242" s="552">
        <f t="shared" si="61"/>
        <v>321.76</v>
      </c>
      <c r="K242" s="553">
        <f>ROUND(E242*I242,2)</f>
        <v>0</v>
      </c>
      <c r="L242" s="551">
        <f t="shared" si="66"/>
        <v>0</v>
      </c>
      <c r="M242" s="553">
        <f t="shared" si="67"/>
        <v>0</v>
      </c>
      <c r="N242" s="553">
        <f t="shared" si="68"/>
        <v>321.76</v>
      </c>
      <c r="O242" s="175">
        <f t="shared" si="57"/>
        <v>0</v>
      </c>
      <c r="P242" s="526">
        <f t="shared" si="58"/>
        <v>0</v>
      </c>
    </row>
    <row r="243" spans="1:16" x14ac:dyDescent="0.3">
      <c r="A243" s="3" t="s">
        <v>321</v>
      </c>
      <c r="B243" s="4" t="s">
        <v>106</v>
      </c>
      <c r="C243" s="5"/>
      <c r="D243" s="584"/>
      <c r="E243" s="600"/>
      <c r="F243" s="619"/>
      <c r="G243" s="601"/>
      <c r="H243" s="601"/>
      <c r="I243" s="585"/>
      <c r="J243" s="550">
        <f>+SUM(J244:J246)</f>
        <v>492.39760000000001</v>
      </c>
      <c r="K243" s="550">
        <f>+SUM(K244:K246)</f>
        <v>0</v>
      </c>
      <c r="L243" s="551">
        <f>+SUM(L244:L246)</f>
        <v>0</v>
      </c>
      <c r="M243" s="550">
        <f>+SUM(M244:M246)</f>
        <v>0</v>
      </c>
      <c r="N243" s="550">
        <f>+SUM(N244:N246)+0.01</f>
        <v>492.40000000000003</v>
      </c>
      <c r="O243" s="172">
        <f t="shared" si="57"/>
        <v>-4.8741098657156812E-6</v>
      </c>
      <c r="P243" s="526">
        <f t="shared" si="58"/>
        <v>2.4000000000228283E-3</v>
      </c>
    </row>
    <row r="244" spans="1:16" x14ac:dyDescent="0.3">
      <c r="A244" s="7" t="s">
        <v>322</v>
      </c>
      <c r="B244" s="8" t="s">
        <v>108</v>
      </c>
      <c r="C244" s="5" t="s">
        <v>109</v>
      </c>
      <c r="D244" s="584">
        <v>2.7</v>
      </c>
      <c r="E244" s="600">
        <v>0</v>
      </c>
      <c r="F244" s="619"/>
      <c r="G244" s="601">
        <f t="shared" si="59"/>
        <v>0</v>
      </c>
      <c r="H244" s="601">
        <f t="shared" si="60"/>
        <v>2.7</v>
      </c>
      <c r="I244" s="585">
        <v>30.62</v>
      </c>
      <c r="J244" s="552">
        <f t="shared" si="61"/>
        <v>82.674000000000007</v>
      </c>
      <c r="K244" s="553">
        <f>ROUND(E244*I244,2)</f>
        <v>0</v>
      </c>
      <c r="L244" s="551">
        <f t="shared" si="66"/>
        <v>0</v>
      </c>
      <c r="M244" s="553">
        <f t="shared" si="67"/>
        <v>0</v>
      </c>
      <c r="N244" s="553">
        <f t="shared" si="68"/>
        <v>82.67</v>
      </c>
      <c r="O244" s="175">
        <f t="shared" si="57"/>
        <v>4.8382804751279096E-5</v>
      </c>
      <c r="P244" s="526">
        <f t="shared" si="58"/>
        <v>-4.0000000000048885E-3</v>
      </c>
    </row>
    <row r="245" spans="1:16" x14ac:dyDescent="0.3">
      <c r="A245" s="7" t="s">
        <v>323</v>
      </c>
      <c r="B245" s="8" t="s">
        <v>115</v>
      </c>
      <c r="C245" s="5" t="s">
        <v>24</v>
      </c>
      <c r="D245" s="584">
        <v>0.25</v>
      </c>
      <c r="E245" s="600">
        <v>0</v>
      </c>
      <c r="F245" s="619"/>
      <c r="G245" s="601">
        <f t="shared" si="59"/>
        <v>0</v>
      </c>
      <c r="H245" s="601">
        <f t="shared" si="60"/>
        <v>0.25</v>
      </c>
      <c r="I245" s="585">
        <v>168</v>
      </c>
      <c r="J245" s="552">
        <f t="shared" si="61"/>
        <v>42</v>
      </c>
      <c r="K245" s="553">
        <f>ROUND(E245*I245,2)</f>
        <v>0</v>
      </c>
      <c r="L245" s="551">
        <f t="shared" si="66"/>
        <v>0</v>
      </c>
      <c r="M245" s="553">
        <f t="shared" si="67"/>
        <v>0</v>
      </c>
      <c r="N245" s="553">
        <f t="shared" si="68"/>
        <v>42</v>
      </c>
      <c r="O245" s="175">
        <f t="shared" si="57"/>
        <v>0</v>
      </c>
      <c r="P245" s="526">
        <f t="shared" si="58"/>
        <v>0</v>
      </c>
    </row>
    <row r="246" spans="1:16" x14ac:dyDescent="0.3">
      <c r="A246" s="7" t="s">
        <v>324</v>
      </c>
      <c r="B246" s="8" t="s">
        <v>117</v>
      </c>
      <c r="C246" s="5" t="s">
        <v>24</v>
      </c>
      <c r="D246" s="584">
        <v>0.34</v>
      </c>
      <c r="E246" s="600">
        <v>0</v>
      </c>
      <c r="F246" s="619"/>
      <c r="G246" s="601">
        <f t="shared" si="59"/>
        <v>0</v>
      </c>
      <c r="H246" s="601">
        <f t="shared" si="60"/>
        <v>0.34</v>
      </c>
      <c r="I246" s="585">
        <v>1081.54</v>
      </c>
      <c r="J246" s="552">
        <f t="shared" si="61"/>
        <v>367.72360000000003</v>
      </c>
      <c r="K246" s="553">
        <f>ROUND(E246*I246,2)</f>
        <v>0</v>
      </c>
      <c r="L246" s="551">
        <f t="shared" si="66"/>
        <v>0</v>
      </c>
      <c r="M246" s="553">
        <f t="shared" si="67"/>
        <v>0</v>
      </c>
      <c r="N246" s="553">
        <f t="shared" si="68"/>
        <v>367.72</v>
      </c>
      <c r="O246" s="175">
        <f t="shared" si="57"/>
        <v>9.7899618083374662E-6</v>
      </c>
      <c r="P246" s="526">
        <f t="shared" si="58"/>
        <v>-3.6000000000058208E-3</v>
      </c>
    </row>
    <row r="247" spans="1:16" ht="26.4" x14ac:dyDescent="0.3">
      <c r="A247" s="3">
        <v>8</v>
      </c>
      <c r="B247" s="4" t="s">
        <v>325</v>
      </c>
      <c r="C247" s="5"/>
      <c r="D247" s="584"/>
      <c r="E247" s="600"/>
      <c r="F247" s="619"/>
      <c r="G247" s="601"/>
      <c r="H247" s="601"/>
      <c r="I247" s="585"/>
      <c r="J247" s="550">
        <f>+J248+J252+J267+J273+J277+J281</f>
        <v>19641.894500000002</v>
      </c>
      <c r="K247" s="550">
        <f>+K248+K252+K267+K273+K277+K281</f>
        <v>0</v>
      </c>
      <c r="L247" s="551">
        <f>+L248+L252+L267+L273+L277+L281</f>
        <v>657.16000000000008</v>
      </c>
      <c r="M247" s="550">
        <f>+M248+M252+M267+M273+M277+M281</f>
        <v>657.16000000000008</v>
      </c>
      <c r="N247" s="550">
        <f>+N248+N252+N267+N273+N277+N281-0.02</f>
        <v>18984.729999999996</v>
      </c>
      <c r="O247" s="172">
        <f t="shared" si="57"/>
        <v>3.3457286923112561E-2</v>
      </c>
      <c r="P247" s="526">
        <f t="shared" si="58"/>
        <v>-657.16450000000623</v>
      </c>
    </row>
    <row r="248" spans="1:16" x14ac:dyDescent="0.3">
      <c r="A248" s="3" t="s">
        <v>326</v>
      </c>
      <c r="B248" s="4" t="s">
        <v>42</v>
      </c>
      <c r="C248" s="5"/>
      <c r="D248" s="584"/>
      <c r="E248" s="600"/>
      <c r="F248" s="619"/>
      <c r="G248" s="601"/>
      <c r="H248" s="601"/>
      <c r="I248" s="585"/>
      <c r="J248" s="550">
        <f>+SUM(J249:J251)</f>
        <v>236.51639999999998</v>
      </c>
      <c r="K248" s="550">
        <f>+SUM(K249:K251)</f>
        <v>0</v>
      </c>
      <c r="L248" s="551">
        <f>+SUM(L249:L251)</f>
        <v>104.19</v>
      </c>
      <c r="M248" s="550">
        <f>+SUM(M249:M251)</f>
        <v>104.19</v>
      </c>
      <c r="N248" s="550">
        <f>+SUM(N249:N251)+0.01</f>
        <v>132.32999999999998</v>
      </c>
      <c r="O248" s="172">
        <f t="shared" si="57"/>
        <v>0.44050391431630109</v>
      </c>
      <c r="P248" s="526">
        <f t="shared" si="58"/>
        <v>-104.18639999999999</v>
      </c>
    </row>
    <row r="249" spans="1:16" x14ac:dyDescent="0.3">
      <c r="A249" s="7" t="s">
        <v>327</v>
      </c>
      <c r="B249" s="8" t="s">
        <v>47</v>
      </c>
      <c r="C249" s="5" t="s">
        <v>24</v>
      </c>
      <c r="D249" s="584">
        <v>7.48</v>
      </c>
      <c r="E249" s="600">
        <v>0</v>
      </c>
      <c r="F249" s="623">
        <v>7.48</v>
      </c>
      <c r="G249" s="601">
        <f t="shared" si="59"/>
        <v>7.48</v>
      </c>
      <c r="H249" s="601">
        <f t="shared" si="60"/>
        <v>0</v>
      </c>
      <c r="I249" s="585">
        <v>2.67</v>
      </c>
      <c r="J249" s="552">
        <f t="shared" si="61"/>
        <v>19.971600000000002</v>
      </c>
      <c r="K249" s="553">
        <f>ROUND(E249*I249,2)</f>
        <v>0</v>
      </c>
      <c r="L249" s="551">
        <f t="shared" si="66"/>
        <v>19.97</v>
      </c>
      <c r="M249" s="553">
        <f t="shared" si="67"/>
        <v>19.97</v>
      </c>
      <c r="N249" s="553">
        <f t="shared" si="68"/>
        <v>0</v>
      </c>
      <c r="O249" s="175">
        <f t="shared" si="57"/>
        <v>1</v>
      </c>
      <c r="P249" s="526">
        <f t="shared" si="58"/>
        <v>-19.971600000000002</v>
      </c>
    </row>
    <row r="250" spans="1:16" x14ac:dyDescent="0.3">
      <c r="A250" s="7" t="s">
        <v>328</v>
      </c>
      <c r="B250" s="8" t="s">
        <v>329</v>
      </c>
      <c r="C250" s="5" t="s">
        <v>24</v>
      </c>
      <c r="D250" s="584">
        <v>8</v>
      </c>
      <c r="E250" s="600">
        <v>0</v>
      </c>
      <c r="F250" s="623"/>
      <c r="G250" s="601">
        <f t="shared" si="59"/>
        <v>0</v>
      </c>
      <c r="H250" s="601">
        <f t="shared" si="60"/>
        <v>8</v>
      </c>
      <c r="I250" s="585">
        <v>16.54</v>
      </c>
      <c r="J250" s="552">
        <f t="shared" si="61"/>
        <v>132.32</v>
      </c>
      <c r="K250" s="553">
        <f>ROUND(E250*I250,2)</f>
        <v>0</v>
      </c>
      <c r="L250" s="551">
        <f t="shared" si="66"/>
        <v>0</v>
      </c>
      <c r="M250" s="553">
        <f t="shared" si="67"/>
        <v>0</v>
      </c>
      <c r="N250" s="553">
        <f t="shared" si="68"/>
        <v>132.32</v>
      </c>
      <c r="O250" s="175">
        <f t="shared" si="57"/>
        <v>0</v>
      </c>
      <c r="P250" s="526">
        <f t="shared" si="58"/>
        <v>0</v>
      </c>
    </row>
    <row r="251" spans="1:16" ht="26.4" x14ac:dyDescent="0.3">
      <c r="A251" s="7" t="s">
        <v>330</v>
      </c>
      <c r="B251" s="8" t="s">
        <v>49</v>
      </c>
      <c r="C251" s="5" t="s">
        <v>24</v>
      </c>
      <c r="D251" s="584">
        <v>7.48</v>
      </c>
      <c r="E251" s="600">
        <v>0</v>
      </c>
      <c r="F251" s="623">
        <v>7.48</v>
      </c>
      <c r="G251" s="601">
        <f t="shared" si="59"/>
        <v>7.48</v>
      </c>
      <c r="H251" s="601">
        <f t="shared" si="60"/>
        <v>0</v>
      </c>
      <c r="I251" s="585">
        <v>11.26</v>
      </c>
      <c r="J251" s="552">
        <f t="shared" si="61"/>
        <v>84.224800000000002</v>
      </c>
      <c r="K251" s="553">
        <f>ROUND(E251*I251,2)</f>
        <v>0</v>
      </c>
      <c r="L251" s="551">
        <f t="shared" si="66"/>
        <v>84.22</v>
      </c>
      <c r="M251" s="553">
        <f t="shared" si="67"/>
        <v>84.22</v>
      </c>
      <c r="N251" s="553">
        <f t="shared" si="68"/>
        <v>0</v>
      </c>
      <c r="O251" s="175">
        <f t="shared" si="57"/>
        <v>1</v>
      </c>
      <c r="P251" s="526">
        <f t="shared" si="58"/>
        <v>-84.224800000000002</v>
      </c>
    </row>
    <row r="252" spans="1:16" x14ac:dyDescent="0.3">
      <c r="A252" s="3" t="s">
        <v>331</v>
      </c>
      <c r="B252" s="4" t="s">
        <v>123</v>
      </c>
      <c r="C252" s="5"/>
      <c r="D252" s="584"/>
      <c r="E252" s="600"/>
      <c r="F252" s="623"/>
      <c r="G252" s="601"/>
      <c r="H252" s="601"/>
      <c r="I252" s="585"/>
      <c r="J252" s="550">
        <f>+SUM(J253:J266)</f>
        <v>13247.476900000001</v>
      </c>
      <c r="K252" s="550">
        <f>+SUM(K253:K266)</f>
        <v>0</v>
      </c>
      <c r="L252" s="551">
        <f>+SUM(L253:L266)</f>
        <v>552.97</v>
      </c>
      <c r="M252" s="550">
        <f>+SUM(M253:M266)</f>
        <v>552.97</v>
      </c>
      <c r="N252" s="550">
        <f>+SUM(N253:N266)-0.01</f>
        <v>12694.509999999998</v>
      </c>
      <c r="O252" s="172">
        <f t="shared" si="57"/>
        <v>4.1741299431894308E-2</v>
      </c>
      <c r="P252" s="526">
        <f t="shared" si="58"/>
        <v>-552.96690000000308</v>
      </c>
    </row>
    <row r="253" spans="1:16" x14ac:dyDescent="0.3">
      <c r="A253" s="7" t="s">
        <v>332</v>
      </c>
      <c r="B253" s="8" t="s">
        <v>125</v>
      </c>
      <c r="C253" s="5" t="s">
        <v>54</v>
      </c>
      <c r="D253" s="584">
        <v>7.37</v>
      </c>
      <c r="E253" s="600">
        <v>0</v>
      </c>
      <c r="F253" s="623">
        <v>7.37</v>
      </c>
      <c r="G253" s="601">
        <f t="shared" si="59"/>
        <v>7.37</v>
      </c>
      <c r="H253" s="601">
        <f t="shared" si="60"/>
        <v>0</v>
      </c>
      <c r="I253" s="585">
        <v>75.03</v>
      </c>
      <c r="J253" s="552">
        <f t="shared" si="61"/>
        <v>552.97109999999998</v>
      </c>
      <c r="K253" s="553">
        <f t="shared" ref="K253:K266" si="70">ROUND(E253*I253,2)</f>
        <v>0</v>
      </c>
      <c r="L253" s="551">
        <f t="shared" si="66"/>
        <v>552.97</v>
      </c>
      <c r="M253" s="553">
        <f t="shared" si="67"/>
        <v>552.97</v>
      </c>
      <c r="N253" s="553">
        <f t="shared" si="68"/>
        <v>0</v>
      </c>
      <c r="O253" s="175">
        <f t="shared" si="57"/>
        <v>1</v>
      </c>
      <c r="P253" s="526">
        <f t="shared" si="58"/>
        <v>-552.97109999999998</v>
      </c>
    </row>
    <row r="254" spans="1:16" x14ac:dyDescent="0.3">
      <c r="A254" s="7" t="s">
        <v>333</v>
      </c>
      <c r="B254" s="8" t="s">
        <v>56</v>
      </c>
      <c r="C254" s="5" t="s">
        <v>54</v>
      </c>
      <c r="D254" s="584">
        <v>9.58</v>
      </c>
      <c r="E254" s="600">
        <v>0</v>
      </c>
      <c r="F254" s="619"/>
      <c r="G254" s="601">
        <f t="shared" si="59"/>
        <v>0</v>
      </c>
      <c r="H254" s="601">
        <f t="shared" si="60"/>
        <v>9.58</v>
      </c>
      <c r="I254" s="585">
        <v>11.25</v>
      </c>
      <c r="J254" s="552">
        <f t="shared" si="61"/>
        <v>107.77500000000001</v>
      </c>
      <c r="K254" s="553">
        <f t="shared" si="70"/>
        <v>0</v>
      </c>
      <c r="L254" s="551">
        <f t="shared" si="66"/>
        <v>0</v>
      </c>
      <c r="M254" s="553">
        <f t="shared" si="67"/>
        <v>0</v>
      </c>
      <c r="N254" s="553">
        <f t="shared" si="68"/>
        <v>107.78</v>
      </c>
      <c r="O254" s="175">
        <f t="shared" si="57"/>
        <v>-4.6392948271911649E-5</v>
      </c>
      <c r="P254" s="526">
        <f t="shared" si="58"/>
        <v>4.9999999999954525E-3</v>
      </c>
    </row>
    <row r="255" spans="1:16" ht="26.4" x14ac:dyDescent="0.3">
      <c r="A255" s="7" t="s">
        <v>334</v>
      </c>
      <c r="B255" s="8" t="s">
        <v>58</v>
      </c>
      <c r="C255" s="5" t="s">
        <v>59</v>
      </c>
      <c r="D255" s="584">
        <v>215.57</v>
      </c>
      <c r="E255" s="600">
        <v>0</v>
      </c>
      <c r="F255" s="619"/>
      <c r="G255" s="601">
        <f t="shared" si="59"/>
        <v>0</v>
      </c>
      <c r="H255" s="601">
        <f t="shared" si="60"/>
        <v>215.57</v>
      </c>
      <c r="I255" s="585">
        <v>1.68</v>
      </c>
      <c r="J255" s="552">
        <f t="shared" si="61"/>
        <v>362.1576</v>
      </c>
      <c r="K255" s="553">
        <f t="shared" si="70"/>
        <v>0</v>
      </c>
      <c r="L255" s="551">
        <f t="shared" si="66"/>
        <v>0</v>
      </c>
      <c r="M255" s="553">
        <f t="shared" si="67"/>
        <v>0</v>
      </c>
      <c r="N255" s="553">
        <f t="shared" si="68"/>
        <v>362.16</v>
      </c>
      <c r="O255" s="175">
        <f t="shared" si="57"/>
        <v>-6.626949151433692E-6</v>
      </c>
      <c r="P255" s="526">
        <f t="shared" si="58"/>
        <v>2.4000000000228283E-3</v>
      </c>
    </row>
    <row r="256" spans="1:16" x14ac:dyDescent="0.3">
      <c r="A256" s="7" t="s">
        <v>335</v>
      </c>
      <c r="B256" s="8" t="s">
        <v>61</v>
      </c>
      <c r="C256" s="5" t="s">
        <v>24</v>
      </c>
      <c r="D256" s="584">
        <v>2.09</v>
      </c>
      <c r="E256" s="600">
        <v>0</v>
      </c>
      <c r="F256" s="619"/>
      <c r="G256" s="601">
        <f t="shared" si="59"/>
        <v>0</v>
      </c>
      <c r="H256" s="601">
        <f t="shared" si="60"/>
        <v>2.09</v>
      </c>
      <c r="I256" s="585">
        <v>28.14</v>
      </c>
      <c r="J256" s="552">
        <f t="shared" si="61"/>
        <v>58.812599999999996</v>
      </c>
      <c r="K256" s="553">
        <f t="shared" si="70"/>
        <v>0</v>
      </c>
      <c r="L256" s="551">
        <f t="shared" si="66"/>
        <v>0</v>
      </c>
      <c r="M256" s="553">
        <f t="shared" si="67"/>
        <v>0</v>
      </c>
      <c r="N256" s="553">
        <f t="shared" si="68"/>
        <v>58.81</v>
      </c>
      <c r="O256" s="175">
        <f t="shared" si="57"/>
        <v>4.420821388606555E-5</v>
      </c>
      <c r="P256" s="526">
        <f t="shared" si="58"/>
        <v>-2.5999999999939405E-3</v>
      </c>
    </row>
    <row r="257" spans="1:16" ht="26.4" x14ac:dyDescent="0.3">
      <c r="A257" s="7" t="s">
        <v>336</v>
      </c>
      <c r="B257" s="8" t="s">
        <v>63</v>
      </c>
      <c r="C257" s="5" t="s">
        <v>24</v>
      </c>
      <c r="D257" s="584">
        <v>2.09</v>
      </c>
      <c r="E257" s="600">
        <v>0</v>
      </c>
      <c r="F257" s="619"/>
      <c r="G257" s="601">
        <f t="shared" si="59"/>
        <v>0</v>
      </c>
      <c r="H257" s="601">
        <f t="shared" si="60"/>
        <v>2.09</v>
      </c>
      <c r="I257" s="585">
        <v>35.090000000000003</v>
      </c>
      <c r="J257" s="552">
        <f t="shared" si="61"/>
        <v>73.338099999999997</v>
      </c>
      <c r="K257" s="553">
        <f t="shared" si="70"/>
        <v>0</v>
      </c>
      <c r="L257" s="551">
        <f t="shared" si="66"/>
        <v>0</v>
      </c>
      <c r="M257" s="553">
        <f t="shared" si="67"/>
        <v>0</v>
      </c>
      <c r="N257" s="553">
        <f t="shared" si="68"/>
        <v>73.34</v>
      </c>
      <c r="O257" s="175">
        <f t="shared" si="57"/>
        <v>-2.5907406927760945E-5</v>
      </c>
      <c r="P257" s="526">
        <f t="shared" si="58"/>
        <v>1.90000000000623E-3</v>
      </c>
    </row>
    <row r="258" spans="1:16" x14ac:dyDescent="0.3">
      <c r="A258" s="7" t="s">
        <v>337</v>
      </c>
      <c r="B258" s="8" t="s">
        <v>67</v>
      </c>
      <c r="C258" s="5" t="s">
        <v>24</v>
      </c>
      <c r="D258" s="584">
        <v>23.19</v>
      </c>
      <c r="E258" s="600">
        <v>0</v>
      </c>
      <c r="F258" s="619"/>
      <c r="G258" s="601">
        <f t="shared" si="59"/>
        <v>0</v>
      </c>
      <c r="H258" s="601">
        <f t="shared" si="60"/>
        <v>23.19</v>
      </c>
      <c r="I258" s="585">
        <v>272.88</v>
      </c>
      <c r="J258" s="552">
        <f t="shared" si="61"/>
        <v>6328.0871999999999</v>
      </c>
      <c r="K258" s="553">
        <f t="shared" si="70"/>
        <v>0</v>
      </c>
      <c r="L258" s="551">
        <f t="shared" si="66"/>
        <v>0</v>
      </c>
      <c r="M258" s="553">
        <f t="shared" si="67"/>
        <v>0</v>
      </c>
      <c r="N258" s="553">
        <f t="shared" si="68"/>
        <v>6328.09</v>
      </c>
      <c r="O258" s="175">
        <f t="shared" si="57"/>
        <v>-4.424717787721022E-7</v>
      </c>
      <c r="P258" s="526">
        <f t="shared" si="58"/>
        <v>2.8000000002066372E-3</v>
      </c>
    </row>
    <row r="259" spans="1:16" ht="26.4" x14ac:dyDescent="0.3">
      <c r="A259" s="7" t="s">
        <v>338</v>
      </c>
      <c r="B259" s="8" t="s">
        <v>72</v>
      </c>
      <c r="C259" s="5" t="s">
        <v>70</v>
      </c>
      <c r="D259" s="584">
        <v>39.700000000000003</v>
      </c>
      <c r="E259" s="600">
        <v>0</v>
      </c>
      <c r="F259" s="619"/>
      <c r="G259" s="601">
        <f t="shared" si="59"/>
        <v>0</v>
      </c>
      <c r="H259" s="601">
        <f t="shared" si="60"/>
        <v>39.700000000000003</v>
      </c>
      <c r="I259" s="585">
        <v>16.2</v>
      </c>
      <c r="J259" s="552">
        <f t="shared" si="61"/>
        <v>643.14</v>
      </c>
      <c r="K259" s="553">
        <f t="shared" si="70"/>
        <v>0</v>
      </c>
      <c r="L259" s="551">
        <f t="shared" si="66"/>
        <v>0</v>
      </c>
      <c r="M259" s="553">
        <f t="shared" si="67"/>
        <v>0</v>
      </c>
      <c r="N259" s="553">
        <f t="shared" si="68"/>
        <v>643.14</v>
      </c>
      <c r="O259" s="175">
        <f t="shared" si="57"/>
        <v>0</v>
      </c>
      <c r="P259" s="526">
        <f t="shared" si="58"/>
        <v>0</v>
      </c>
    </row>
    <row r="260" spans="1:16" ht="26.4" x14ac:dyDescent="0.3">
      <c r="A260" s="7" t="s">
        <v>339</v>
      </c>
      <c r="B260" s="8" t="s">
        <v>69</v>
      </c>
      <c r="C260" s="5" t="s">
        <v>70</v>
      </c>
      <c r="D260" s="584">
        <v>94.6</v>
      </c>
      <c r="E260" s="600">
        <v>0</v>
      </c>
      <c r="F260" s="619"/>
      <c r="G260" s="601">
        <f t="shared" si="59"/>
        <v>0</v>
      </c>
      <c r="H260" s="601">
        <f t="shared" si="60"/>
        <v>94.6</v>
      </c>
      <c r="I260" s="585">
        <v>17.16</v>
      </c>
      <c r="J260" s="552">
        <f t="shared" si="61"/>
        <v>1623.336</v>
      </c>
      <c r="K260" s="553">
        <f t="shared" si="70"/>
        <v>0</v>
      </c>
      <c r="L260" s="551">
        <f t="shared" si="66"/>
        <v>0</v>
      </c>
      <c r="M260" s="553">
        <f t="shared" si="67"/>
        <v>0</v>
      </c>
      <c r="N260" s="553">
        <f t="shared" si="68"/>
        <v>1623.34</v>
      </c>
      <c r="O260" s="175">
        <f t="shared" si="57"/>
        <v>-2.4640616607118915E-6</v>
      </c>
      <c r="P260" s="526">
        <f t="shared" si="58"/>
        <v>3.9999999999054126E-3</v>
      </c>
    </row>
    <row r="261" spans="1:16" x14ac:dyDescent="0.3">
      <c r="A261" s="7" t="s">
        <v>340</v>
      </c>
      <c r="B261" s="8" t="s">
        <v>77</v>
      </c>
      <c r="C261" s="5" t="s">
        <v>54</v>
      </c>
      <c r="D261" s="584">
        <v>2.11</v>
      </c>
      <c r="E261" s="600">
        <v>0</v>
      </c>
      <c r="F261" s="619"/>
      <c r="G261" s="601">
        <f t="shared" si="59"/>
        <v>0</v>
      </c>
      <c r="H261" s="601">
        <f t="shared" si="60"/>
        <v>2.11</v>
      </c>
      <c r="I261" s="585">
        <v>628.20000000000005</v>
      </c>
      <c r="J261" s="552">
        <f t="shared" si="61"/>
        <v>1325.502</v>
      </c>
      <c r="K261" s="553">
        <f t="shared" si="70"/>
        <v>0</v>
      </c>
      <c r="L261" s="551">
        <f t="shared" si="66"/>
        <v>0</v>
      </c>
      <c r="M261" s="553">
        <f t="shared" si="67"/>
        <v>0</v>
      </c>
      <c r="N261" s="553">
        <f t="shared" si="68"/>
        <v>1325.5</v>
      </c>
      <c r="O261" s="175">
        <f t="shared" si="57"/>
        <v>1.5088623026571213E-6</v>
      </c>
      <c r="P261" s="526">
        <f t="shared" si="58"/>
        <v>-1.9999999999527063E-3</v>
      </c>
    </row>
    <row r="262" spans="1:16" x14ac:dyDescent="0.3">
      <c r="A262" s="7" t="s">
        <v>341</v>
      </c>
      <c r="B262" s="8" t="s">
        <v>74</v>
      </c>
      <c r="C262" s="5" t="s">
        <v>75</v>
      </c>
      <c r="D262" s="584">
        <v>6</v>
      </c>
      <c r="E262" s="600">
        <v>0</v>
      </c>
      <c r="F262" s="619"/>
      <c r="G262" s="601">
        <f t="shared" si="59"/>
        <v>0</v>
      </c>
      <c r="H262" s="601">
        <f t="shared" si="60"/>
        <v>6</v>
      </c>
      <c r="I262" s="585">
        <v>68.010000000000005</v>
      </c>
      <c r="J262" s="552">
        <f t="shared" si="61"/>
        <v>408.06000000000006</v>
      </c>
      <c r="K262" s="553">
        <f t="shared" si="70"/>
        <v>0</v>
      </c>
      <c r="L262" s="551">
        <f t="shared" si="66"/>
        <v>0</v>
      </c>
      <c r="M262" s="553">
        <f t="shared" si="67"/>
        <v>0</v>
      </c>
      <c r="N262" s="553">
        <f t="shared" si="68"/>
        <v>408.06</v>
      </c>
      <c r="O262" s="175">
        <f t="shared" si="57"/>
        <v>0</v>
      </c>
      <c r="P262" s="526">
        <f t="shared" si="58"/>
        <v>0</v>
      </c>
    </row>
    <row r="263" spans="1:16" ht="26.4" x14ac:dyDescent="0.3">
      <c r="A263" s="7" t="s">
        <v>342</v>
      </c>
      <c r="B263" s="8" t="s">
        <v>65</v>
      </c>
      <c r="C263" s="5" t="s">
        <v>24</v>
      </c>
      <c r="D263" s="584">
        <v>6.12</v>
      </c>
      <c r="E263" s="600">
        <v>0</v>
      </c>
      <c r="F263" s="619"/>
      <c r="G263" s="601">
        <f t="shared" si="59"/>
        <v>0</v>
      </c>
      <c r="H263" s="601">
        <f t="shared" si="60"/>
        <v>6.12</v>
      </c>
      <c r="I263" s="585">
        <v>116.19</v>
      </c>
      <c r="J263" s="552">
        <f t="shared" si="61"/>
        <v>711.08280000000002</v>
      </c>
      <c r="K263" s="553">
        <f t="shared" si="70"/>
        <v>0</v>
      </c>
      <c r="L263" s="551">
        <f t="shared" si="66"/>
        <v>0</v>
      </c>
      <c r="M263" s="553">
        <f t="shared" si="67"/>
        <v>0</v>
      </c>
      <c r="N263" s="553">
        <f t="shared" si="68"/>
        <v>711.08</v>
      </c>
      <c r="O263" s="175">
        <f t="shared" ref="O263:O326" si="71">1-(N263/J263)</f>
        <v>3.9376567679827446E-6</v>
      </c>
      <c r="P263" s="526">
        <f t="shared" ref="P263:P326" si="72">+N263-J263</f>
        <v>-2.7999999999792635E-3</v>
      </c>
    </row>
    <row r="264" spans="1:16" ht="26.4" x14ac:dyDescent="0.3">
      <c r="A264" s="7" t="s">
        <v>343</v>
      </c>
      <c r="B264" s="8" t="s">
        <v>79</v>
      </c>
      <c r="C264" s="5" t="s">
        <v>54</v>
      </c>
      <c r="D264" s="584">
        <v>6.05</v>
      </c>
      <c r="E264" s="600">
        <v>0</v>
      </c>
      <c r="F264" s="619"/>
      <c r="G264" s="601">
        <f t="shared" si="59"/>
        <v>0</v>
      </c>
      <c r="H264" s="601">
        <f t="shared" si="60"/>
        <v>6.05</v>
      </c>
      <c r="I264" s="585">
        <v>25.65</v>
      </c>
      <c r="J264" s="552">
        <f t="shared" si="61"/>
        <v>155.18249999999998</v>
      </c>
      <c r="K264" s="553">
        <f t="shared" si="70"/>
        <v>0</v>
      </c>
      <c r="L264" s="551">
        <f t="shared" si="66"/>
        <v>0</v>
      </c>
      <c r="M264" s="553">
        <f t="shared" si="67"/>
        <v>0</v>
      </c>
      <c r="N264" s="553">
        <f t="shared" si="68"/>
        <v>155.18</v>
      </c>
      <c r="O264" s="175">
        <f t="shared" si="71"/>
        <v>1.6110063956742415E-5</v>
      </c>
      <c r="P264" s="526">
        <f t="shared" si="72"/>
        <v>-2.4999999999693046E-3</v>
      </c>
    </row>
    <row r="265" spans="1:16" x14ac:dyDescent="0.3">
      <c r="A265" s="7" t="s">
        <v>344</v>
      </c>
      <c r="B265" s="8" t="s">
        <v>83</v>
      </c>
      <c r="C265" s="5" t="s">
        <v>24</v>
      </c>
      <c r="D265" s="584">
        <v>4.8</v>
      </c>
      <c r="E265" s="600">
        <v>0</v>
      </c>
      <c r="F265" s="619"/>
      <c r="G265" s="601">
        <f t="shared" si="59"/>
        <v>0</v>
      </c>
      <c r="H265" s="601">
        <f t="shared" si="60"/>
        <v>4.8</v>
      </c>
      <c r="I265" s="585">
        <v>29.02</v>
      </c>
      <c r="J265" s="552">
        <f t="shared" si="61"/>
        <v>139.29599999999999</v>
      </c>
      <c r="K265" s="553">
        <f t="shared" si="70"/>
        <v>0</v>
      </c>
      <c r="L265" s="551">
        <f t="shared" si="66"/>
        <v>0</v>
      </c>
      <c r="M265" s="553">
        <f t="shared" si="67"/>
        <v>0</v>
      </c>
      <c r="N265" s="553">
        <f t="shared" si="68"/>
        <v>139.30000000000001</v>
      </c>
      <c r="O265" s="175">
        <f t="shared" si="71"/>
        <v>-2.8715828164660451E-5</v>
      </c>
      <c r="P265" s="526">
        <f t="shared" si="72"/>
        <v>4.0000000000190994E-3</v>
      </c>
    </row>
    <row r="266" spans="1:16" ht="26.4" x14ac:dyDescent="0.3">
      <c r="A266" s="7" t="s">
        <v>345</v>
      </c>
      <c r="B266" s="8" t="s">
        <v>81</v>
      </c>
      <c r="C266" s="5" t="s">
        <v>24</v>
      </c>
      <c r="D266" s="584">
        <v>4.8</v>
      </c>
      <c r="E266" s="600">
        <v>0</v>
      </c>
      <c r="F266" s="619"/>
      <c r="G266" s="601">
        <f t="shared" ref="G266:G329" si="73">E266+F266</f>
        <v>0</v>
      </c>
      <c r="H266" s="601">
        <f t="shared" ref="H266:H329" si="74">D266-G266</f>
        <v>4.8</v>
      </c>
      <c r="I266" s="585">
        <v>158.07</v>
      </c>
      <c r="J266" s="552">
        <f t="shared" ref="J266:J329" si="75">+I266*D266</f>
        <v>758.73599999999999</v>
      </c>
      <c r="K266" s="553">
        <f t="shared" si="70"/>
        <v>0</v>
      </c>
      <c r="L266" s="551">
        <f t="shared" si="66"/>
        <v>0</v>
      </c>
      <c r="M266" s="553">
        <f t="shared" si="67"/>
        <v>0</v>
      </c>
      <c r="N266" s="553">
        <f t="shared" si="68"/>
        <v>758.74</v>
      </c>
      <c r="O266" s="175">
        <f t="shared" si="71"/>
        <v>-5.271925940020239E-6</v>
      </c>
      <c r="P266" s="526">
        <f t="shared" si="72"/>
        <v>4.0000000000190994E-3</v>
      </c>
    </row>
    <row r="267" spans="1:16" x14ac:dyDescent="0.3">
      <c r="A267" s="3" t="s">
        <v>346</v>
      </c>
      <c r="B267" s="4" t="s">
        <v>85</v>
      </c>
      <c r="C267" s="5"/>
      <c r="D267" s="584"/>
      <c r="E267" s="600"/>
      <c r="F267" s="619"/>
      <c r="G267" s="601"/>
      <c r="H267" s="601"/>
      <c r="I267" s="585"/>
      <c r="J267" s="550">
        <f>+SUM(J268:J272)</f>
        <v>912.04560000000004</v>
      </c>
      <c r="K267" s="550">
        <f>+SUM(K268:K272)</f>
        <v>0</v>
      </c>
      <c r="L267" s="551">
        <f>+SUM(L268:L272)</f>
        <v>0</v>
      </c>
      <c r="M267" s="550">
        <f>+SUM(M268:M272)</f>
        <v>0</v>
      </c>
      <c r="N267" s="550">
        <f>+SUM(N268:N272)+0.01</f>
        <v>912.05</v>
      </c>
      <c r="O267" s="172">
        <f t="shared" si="71"/>
        <v>-4.8243201873354735E-6</v>
      </c>
      <c r="P267" s="526">
        <f t="shared" si="72"/>
        <v>4.3999999999186912E-3</v>
      </c>
    </row>
    <row r="268" spans="1:16" x14ac:dyDescent="0.3">
      <c r="A268" s="7" t="s">
        <v>347</v>
      </c>
      <c r="B268" s="8" t="s">
        <v>89</v>
      </c>
      <c r="C268" s="5" t="s">
        <v>24</v>
      </c>
      <c r="D268" s="584">
        <v>7.48</v>
      </c>
      <c r="E268" s="600">
        <v>0</v>
      </c>
      <c r="F268" s="619"/>
      <c r="G268" s="601">
        <f t="shared" si="73"/>
        <v>0</v>
      </c>
      <c r="H268" s="601">
        <f t="shared" si="74"/>
        <v>7.48</v>
      </c>
      <c r="I268" s="585">
        <v>3.75</v>
      </c>
      <c r="J268" s="552">
        <f t="shared" si="75"/>
        <v>28.05</v>
      </c>
      <c r="K268" s="553">
        <f>ROUND(E268*I268,2)</f>
        <v>0</v>
      </c>
      <c r="L268" s="551">
        <f t="shared" si="66"/>
        <v>0</v>
      </c>
      <c r="M268" s="553">
        <f t="shared" si="67"/>
        <v>0</v>
      </c>
      <c r="N268" s="553">
        <f t="shared" si="68"/>
        <v>28.05</v>
      </c>
      <c r="O268" s="175">
        <f t="shared" si="71"/>
        <v>0</v>
      </c>
      <c r="P268" s="526">
        <f t="shared" si="72"/>
        <v>0</v>
      </c>
    </row>
    <row r="269" spans="1:16" x14ac:dyDescent="0.3">
      <c r="A269" s="7" t="s">
        <v>348</v>
      </c>
      <c r="B269" s="8" t="s">
        <v>87</v>
      </c>
      <c r="C269" s="5" t="s">
        <v>24</v>
      </c>
      <c r="D269" s="584">
        <v>7.48</v>
      </c>
      <c r="E269" s="600">
        <v>0</v>
      </c>
      <c r="F269" s="619"/>
      <c r="G269" s="601">
        <f t="shared" si="73"/>
        <v>0</v>
      </c>
      <c r="H269" s="601">
        <f t="shared" si="74"/>
        <v>7.48</v>
      </c>
      <c r="I269" s="585">
        <v>5.61</v>
      </c>
      <c r="J269" s="552">
        <f t="shared" si="75"/>
        <v>41.962800000000001</v>
      </c>
      <c r="K269" s="553">
        <f>ROUND(E269*I269,2)</f>
        <v>0</v>
      </c>
      <c r="L269" s="551">
        <f t="shared" si="66"/>
        <v>0</v>
      </c>
      <c r="M269" s="553">
        <f t="shared" si="67"/>
        <v>0</v>
      </c>
      <c r="N269" s="553">
        <f t="shared" si="68"/>
        <v>41.96</v>
      </c>
      <c r="O269" s="175">
        <f t="shared" si="71"/>
        <v>6.6725766631359207E-5</v>
      </c>
      <c r="P269" s="526">
        <f t="shared" si="72"/>
        <v>-2.8000000000005798E-3</v>
      </c>
    </row>
    <row r="270" spans="1:16" x14ac:dyDescent="0.3">
      <c r="A270" s="7" t="s">
        <v>349</v>
      </c>
      <c r="B270" s="8" t="s">
        <v>83</v>
      </c>
      <c r="C270" s="5" t="s">
        <v>24</v>
      </c>
      <c r="D270" s="584">
        <v>1.28</v>
      </c>
      <c r="E270" s="600">
        <v>0</v>
      </c>
      <c r="F270" s="619"/>
      <c r="G270" s="601">
        <f t="shared" si="73"/>
        <v>0</v>
      </c>
      <c r="H270" s="601">
        <f t="shared" si="74"/>
        <v>1.28</v>
      </c>
      <c r="I270" s="585">
        <v>29.02</v>
      </c>
      <c r="J270" s="552">
        <f t="shared" si="75"/>
        <v>37.145600000000002</v>
      </c>
      <c r="K270" s="553">
        <f>ROUND(E270*I270,2)</f>
        <v>0</v>
      </c>
      <c r="L270" s="551">
        <f t="shared" si="66"/>
        <v>0</v>
      </c>
      <c r="M270" s="553">
        <f t="shared" si="67"/>
        <v>0</v>
      </c>
      <c r="N270" s="553">
        <f t="shared" si="68"/>
        <v>37.15</v>
      </c>
      <c r="O270" s="175">
        <f t="shared" si="71"/>
        <v>-1.1845279117839169E-4</v>
      </c>
      <c r="P270" s="526">
        <f t="shared" si="72"/>
        <v>4.3999999999968509E-3</v>
      </c>
    </row>
    <row r="271" spans="1:16" ht="39.6" x14ac:dyDescent="0.3">
      <c r="A271" s="7" t="s">
        <v>350</v>
      </c>
      <c r="B271" s="8" t="s">
        <v>186</v>
      </c>
      <c r="C271" s="5" t="s">
        <v>24</v>
      </c>
      <c r="D271" s="584">
        <v>1.28</v>
      </c>
      <c r="E271" s="600">
        <v>0</v>
      </c>
      <c r="F271" s="619"/>
      <c r="G271" s="601">
        <f t="shared" si="73"/>
        <v>0</v>
      </c>
      <c r="H271" s="601">
        <f t="shared" si="74"/>
        <v>1.28</v>
      </c>
      <c r="I271" s="585">
        <v>130.58000000000001</v>
      </c>
      <c r="J271" s="552">
        <f t="shared" si="75"/>
        <v>167.14240000000001</v>
      </c>
      <c r="K271" s="553">
        <f>ROUND(E271*I271,2)</f>
        <v>0</v>
      </c>
      <c r="L271" s="551">
        <f t="shared" si="66"/>
        <v>0</v>
      </c>
      <c r="M271" s="553">
        <f t="shared" si="67"/>
        <v>0</v>
      </c>
      <c r="N271" s="553">
        <f t="shared" si="68"/>
        <v>167.14</v>
      </c>
      <c r="O271" s="175">
        <f t="shared" si="71"/>
        <v>1.4359013631670692E-5</v>
      </c>
      <c r="P271" s="526">
        <f t="shared" si="72"/>
        <v>-2.4000000000228283E-3</v>
      </c>
    </row>
    <row r="272" spans="1:16" ht="26.4" x14ac:dyDescent="0.3">
      <c r="A272" s="7" t="s">
        <v>351</v>
      </c>
      <c r="B272" s="8" t="s">
        <v>91</v>
      </c>
      <c r="C272" s="5" t="s">
        <v>24</v>
      </c>
      <c r="D272" s="584">
        <v>7.48</v>
      </c>
      <c r="E272" s="600">
        <v>0</v>
      </c>
      <c r="F272" s="619"/>
      <c r="G272" s="601">
        <f t="shared" si="73"/>
        <v>0</v>
      </c>
      <c r="H272" s="601">
        <f t="shared" si="74"/>
        <v>7.48</v>
      </c>
      <c r="I272" s="585">
        <v>85.26</v>
      </c>
      <c r="J272" s="552">
        <f t="shared" si="75"/>
        <v>637.74480000000005</v>
      </c>
      <c r="K272" s="553">
        <f>ROUND(E272*I272,2)</f>
        <v>0</v>
      </c>
      <c r="L272" s="551">
        <f t="shared" si="66"/>
        <v>0</v>
      </c>
      <c r="M272" s="553">
        <f t="shared" si="67"/>
        <v>0</v>
      </c>
      <c r="N272" s="553">
        <f t="shared" si="68"/>
        <v>637.74</v>
      </c>
      <c r="O272" s="175">
        <f t="shared" si="71"/>
        <v>7.5265215805364605E-6</v>
      </c>
      <c r="P272" s="526">
        <f t="shared" si="72"/>
        <v>-4.8000000000456566E-3</v>
      </c>
    </row>
    <row r="273" spans="1:16" x14ac:dyDescent="0.3">
      <c r="A273" s="3" t="s">
        <v>352</v>
      </c>
      <c r="B273" s="4" t="s">
        <v>96</v>
      </c>
      <c r="C273" s="5"/>
      <c r="D273" s="584"/>
      <c r="E273" s="600"/>
      <c r="F273" s="619"/>
      <c r="G273" s="601"/>
      <c r="H273" s="601"/>
      <c r="I273" s="585"/>
      <c r="J273" s="550">
        <f>+SUM(J274:J276)</f>
        <v>578.62799999999993</v>
      </c>
      <c r="K273" s="550">
        <f>+SUM(K274:K276)</f>
        <v>0</v>
      </c>
      <c r="L273" s="551">
        <f>+SUM(L274:L276)</f>
        <v>0</v>
      </c>
      <c r="M273" s="550">
        <f>+SUM(M274:M276)</f>
        <v>0</v>
      </c>
      <c r="N273" s="550">
        <f>+SUM(N274:N276)</f>
        <v>578.63</v>
      </c>
      <c r="O273" s="172">
        <f t="shared" si="71"/>
        <v>-3.4564521593782871E-6</v>
      </c>
      <c r="P273" s="526">
        <f t="shared" si="72"/>
        <v>2.0000000000663931E-3</v>
      </c>
    </row>
    <row r="274" spans="1:16" ht="26.4" x14ac:dyDescent="0.3">
      <c r="A274" s="7" t="s">
        <v>353</v>
      </c>
      <c r="B274" s="8" t="s">
        <v>98</v>
      </c>
      <c r="C274" s="5" t="s">
        <v>24</v>
      </c>
      <c r="D274" s="584">
        <v>1.4</v>
      </c>
      <c r="E274" s="600">
        <v>0</v>
      </c>
      <c r="F274" s="619"/>
      <c r="G274" s="601">
        <f t="shared" si="73"/>
        <v>0</v>
      </c>
      <c r="H274" s="601">
        <f t="shared" si="74"/>
        <v>1.4</v>
      </c>
      <c r="I274" s="585">
        <v>19.02</v>
      </c>
      <c r="J274" s="552">
        <f t="shared" si="75"/>
        <v>26.627999999999997</v>
      </c>
      <c r="K274" s="553">
        <f>ROUND(E274*I274,2)</f>
        <v>0</v>
      </c>
      <c r="L274" s="551">
        <f t="shared" si="66"/>
        <v>0</v>
      </c>
      <c r="M274" s="553">
        <f t="shared" si="67"/>
        <v>0</v>
      </c>
      <c r="N274" s="553">
        <f t="shared" si="68"/>
        <v>26.63</v>
      </c>
      <c r="O274" s="175">
        <f t="shared" si="71"/>
        <v>-7.5108907916510148E-5</v>
      </c>
      <c r="P274" s="526">
        <f t="shared" si="72"/>
        <v>2.0000000000024443E-3</v>
      </c>
    </row>
    <row r="275" spans="1:16" x14ac:dyDescent="0.3">
      <c r="A275" s="7" t="s">
        <v>354</v>
      </c>
      <c r="B275" s="8" t="s">
        <v>102</v>
      </c>
      <c r="C275" s="5" t="s">
        <v>45</v>
      </c>
      <c r="D275" s="584">
        <v>16</v>
      </c>
      <c r="E275" s="600">
        <v>0</v>
      </c>
      <c r="F275" s="619"/>
      <c r="G275" s="601">
        <f t="shared" si="73"/>
        <v>0</v>
      </c>
      <c r="H275" s="601">
        <f t="shared" si="74"/>
        <v>16</v>
      </c>
      <c r="I275" s="585">
        <v>14.39</v>
      </c>
      <c r="J275" s="552">
        <f t="shared" si="75"/>
        <v>230.24</v>
      </c>
      <c r="K275" s="553">
        <f>ROUND(E275*I275,2)</f>
        <v>0</v>
      </c>
      <c r="L275" s="551">
        <f t="shared" si="66"/>
        <v>0</v>
      </c>
      <c r="M275" s="553">
        <f t="shared" si="67"/>
        <v>0</v>
      </c>
      <c r="N275" s="553">
        <f t="shared" si="68"/>
        <v>230.24</v>
      </c>
      <c r="O275" s="175">
        <f t="shared" si="71"/>
        <v>0</v>
      </c>
      <c r="P275" s="526">
        <f t="shared" si="72"/>
        <v>0</v>
      </c>
    </row>
    <row r="276" spans="1:16" ht="26.4" x14ac:dyDescent="0.3">
      <c r="A276" s="7" t="s">
        <v>355</v>
      </c>
      <c r="B276" s="8" t="s">
        <v>104</v>
      </c>
      <c r="C276" s="5" t="s">
        <v>24</v>
      </c>
      <c r="D276" s="584">
        <v>16</v>
      </c>
      <c r="E276" s="600">
        <v>0</v>
      </c>
      <c r="F276" s="619"/>
      <c r="G276" s="601">
        <f t="shared" si="73"/>
        <v>0</v>
      </c>
      <c r="H276" s="601">
        <f t="shared" si="74"/>
        <v>16</v>
      </c>
      <c r="I276" s="585">
        <v>20.11</v>
      </c>
      <c r="J276" s="552">
        <f t="shared" si="75"/>
        <v>321.76</v>
      </c>
      <c r="K276" s="553">
        <f>ROUND(E276*I276,2)</f>
        <v>0</v>
      </c>
      <c r="L276" s="551">
        <f t="shared" si="66"/>
        <v>0</v>
      </c>
      <c r="M276" s="553">
        <f t="shared" si="67"/>
        <v>0</v>
      </c>
      <c r="N276" s="553">
        <f t="shared" si="68"/>
        <v>321.76</v>
      </c>
      <c r="O276" s="175">
        <f t="shared" si="71"/>
        <v>0</v>
      </c>
      <c r="P276" s="526">
        <f t="shared" si="72"/>
        <v>0</v>
      </c>
    </row>
    <row r="277" spans="1:16" x14ac:dyDescent="0.3">
      <c r="A277" s="3" t="s">
        <v>356</v>
      </c>
      <c r="B277" s="4" t="s">
        <v>106</v>
      </c>
      <c r="C277" s="5"/>
      <c r="D277" s="584"/>
      <c r="E277" s="600"/>
      <c r="F277" s="619"/>
      <c r="G277" s="601"/>
      <c r="H277" s="601"/>
      <c r="I277" s="585"/>
      <c r="J277" s="550">
        <f>+SUM(J278:J280)</f>
        <v>492.39760000000001</v>
      </c>
      <c r="K277" s="550">
        <f>+SUM(K278:K280)</f>
        <v>0</v>
      </c>
      <c r="L277" s="551">
        <f>+SUM(L278:L280)</f>
        <v>0</v>
      </c>
      <c r="M277" s="550">
        <f>+SUM(M278:M280)</f>
        <v>0</v>
      </c>
      <c r="N277" s="550">
        <f>+SUM(N278:N280)+0.01</f>
        <v>492.40000000000003</v>
      </c>
      <c r="O277" s="172">
        <f t="shared" si="71"/>
        <v>-4.8741098657156812E-6</v>
      </c>
      <c r="P277" s="526">
        <f t="shared" si="72"/>
        <v>2.4000000000228283E-3</v>
      </c>
    </row>
    <row r="278" spans="1:16" x14ac:dyDescent="0.3">
      <c r="A278" s="7" t="s">
        <v>357</v>
      </c>
      <c r="B278" s="8" t="s">
        <v>117</v>
      </c>
      <c r="C278" s="5" t="s">
        <v>24</v>
      </c>
      <c r="D278" s="584">
        <v>0.34</v>
      </c>
      <c r="E278" s="600">
        <v>0</v>
      </c>
      <c r="F278" s="619"/>
      <c r="G278" s="601">
        <f t="shared" si="73"/>
        <v>0</v>
      </c>
      <c r="H278" s="601">
        <f t="shared" si="74"/>
        <v>0.34</v>
      </c>
      <c r="I278" s="585">
        <v>1081.54</v>
      </c>
      <c r="J278" s="552">
        <f t="shared" si="75"/>
        <v>367.72360000000003</v>
      </c>
      <c r="K278" s="553">
        <f>ROUND(E278*I278,2)</f>
        <v>0</v>
      </c>
      <c r="L278" s="551">
        <f t="shared" si="66"/>
        <v>0</v>
      </c>
      <c r="M278" s="553">
        <f t="shared" si="67"/>
        <v>0</v>
      </c>
      <c r="N278" s="553">
        <f t="shared" si="68"/>
        <v>367.72</v>
      </c>
      <c r="O278" s="175">
        <f t="shared" si="71"/>
        <v>9.7899618083374662E-6</v>
      </c>
      <c r="P278" s="526">
        <f t="shared" si="72"/>
        <v>-3.6000000000058208E-3</v>
      </c>
    </row>
    <row r="279" spans="1:16" x14ac:dyDescent="0.3">
      <c r="A279" s="7" t="s">
        <v>358</v>
      </c>
      <c r="B279" s="8" t="s">
        <v>115</v>
      </c>
      <c r="C279" s="5" t="s">
        <v>24</v>
      </c>
      <c r="D279" s="584">
        <v>0.25</v>
      </c>
      <c r="E279" s="600">
        <v>0</v>
      </c>
      <c r="F279" s="619"/>
      <c r="G279" s="601">
        <f t="shared" si="73"/>
        <v>0</v>
      </c>
      <c r="H279" s="601">
        <f t="shared" si="74"/>
        <v>0.25</v>
      </c>
      <c r="I279" s="585">
        <v>168</v>
      </c>
      <c r="J279" s="552">
        <f t="shared" si="75"/>
        <v>42</v>
      </c>
      <c r="K279" s="553">
        <f>ROUND(E279*I279,2)</f>
        <v>0</v>
      </c>
      <c r="L279" s="551">
        <f t="shared" si="66"/>
        <v>0</v>
      </c>
      <c r="M279" s="553">
        <f t="shared" si="67"/>
        <v>0</v>
      </c>
      <c r="N279" s="553">
        <f t="shared" si="68"/>
        <v>42</v>
      </c>
      <c r="O279" s="175">
        <f t="shared" si="71"/>
        <v>0</v>
      </c>
      <c r="P279" s="526">
        <f t="shared" si="72"/>
        <v>0</v>
      </c>
    </row>
    <row r="280" spans="1:16" x14ac:dyDescent="0.3">
      <c r="A280" s="7" t="s">
        <v>359</v>
      </c>
      <c r="B280" s="8" t="s">
        <v>108</v>
      </c>
      <c r="C280" s="5" t="s">
        <v>109</v>
      </c>
      <c r="D280" s="584">
        <v>2.7</v>
      </c>
      <c r="E280" s="600">
        <v>0</v>
      </c>
      <c r="F280" s="619"/>
      <c r="G280" s="601">
        <f t="shared" si="73"/>
        <v>0</v>
      </c>
      <c r="H280" s="601">
        <f t="shared" si="74"/>
        <v>2.7</v>
      </c>
      <c r="I280" s="585">
        <v>30.62</v>
      </c>
      <c r="J280" s="552">
        <f t="shared" si="75"/>
        <v>82.674000000000007</v>
      </c>
      <c r="K280" s="553">
        <f>ROUND(E280*I280,2)</f>
        <v>0</v>
      </c>
      <c r="L280" s="551">
        <f t="shared" ref="L280:L343" si="76">ROUND(F280*I280,2)</f>
        <v>0</v>
      </c>
      <c r="M280" s="553">
        <f t="shared" ref="M280:M343" si="77">ROUND(G280*I280,2)</f>
        <v>0</v>
      </c>
      <c r="N280" s="553">
        <f t="shared" ref="N280:N343" si="78">ROUND(H280*I280,2)</f>
        <v>82.67</v>
      </c>
      <c r="O280" s="175">
        <f t="shared" si="71"/>
        <v>4.8382804751279096E-5</v>
      </c>
      <c r="P280" s="526">
        <f t="shared" si="72"/>
        <v>-4.0000000000048885E-3</v>
      </c>
    </row>
    <row r="281" spans="1:16" x14ac:dyDescent="0.3">
      <c r="A281" s="3" t="s">
        <v>360</v>
      </c>
      <c r="B281" s="4" t="s">
        <v>231</v>
      </c>
      <c r="C281" s="5"/>
      <c r="D281" s="584"/>
      <c r="E281" s="600"/>
      <c r="F281" s="619"/>
      <c r="G281" s="601"/>
      <c r="H281" s="601"/>
      <c r="I281" s="585"/>
      <c r="J281" s="550">
        <f>+SUM(J282:J289)</f>
        <v>4174.83</v>
      </c>
      <c r="K281" s="550">
        <f>+SUM(K282:K289)</f>
        <v>0</v>
      </c>
      <c r="L281" s="551">
        <f>+SUM(L282:L289)</f>
        <v>0</v>
      </c>
      <c r="M281" s="550">
        <f>+SUM(M282:M289)</f>
        <v>0</v>
      </c>
      <c r="N281" s="550">
        <f>+SUM(N282:N289)</f>
        <v>4174.83</v>
      </c>
      <c r="O281" s="172">
        <f t="shared" si="71"/>
        <v>0</v>
      </c>
      <c r="P281" s="526">
        <f t="shared" si="72"/>
        <v>0</v>
      </c>
    </row>
    <row r="282" spans="1:16" ht="39.6" x14ac:dyDescent="0.3">
      <c r="A282" s="7" t="s">
        <v>361</v>
      </c>
      <c r="B282" s="8" t="s">
        <v>233</v>
      </c>
      <c r="C282" s="5" t="s">
        <v>75</v>
      </c>
      <c r="D282" s="584">
        <v>1</v>
      </c>
      <c r="E282" s="600">
        <v>0</v>
      </c>
      <c r="F282" s="619"/>
      <c r="G282" s="601">
        <f t="shared" si="73"/>
        <v>0</v>
      </c>
      <c r="H282" s="601">
        <f t="shared" si="74"/>
        <v>1</v>
      </c>
      <c r="I282" s="585">
        <v>1438.74</v>
      </c>
      <c r="J282" s="552">
        <f t="shared" si="75"/>
        <v>1438.74</v>
      </c>
      <c r="K282" s="553">
        <f t="shared" ref="K282:K289" si="79">ROUND(E282*I282,2)</f>
        <v>0</v>
      </c>
      <c r="L282" s="551">
        <f t="shared" si="76"/>
        <v>0</v>
      </c>
      <c r="M282" s="553">
        <f t="shared" si="77"/>
        <v>0</v>
      </c>
      <c r="N282" s="553">
        <f t="shared" si="78"/>
        <v>1438.74</v>
      </c>
      <c r="O282" s="175">
        <f t="shared" si="71"/>
        <v>0</v>
      </c>
      <c r="P282" s="526">
        <f t="shared" si="72"/>
        <v>0</v>
      </c>
    </row>
    <row r="283" spans="1:16" x14ac:dyDescent="0.3">
      <c r="A283" s="7" t="s">
        <v>362</v>
      </c>
      <c r="B283" s="8" t="s">
        <v>235</v>
      </c>
      <c r="C283" s="5" t="s">
        <v>75</v>
      </c>
      <c r="D283" s="584">
        <v>1</v>
      </c>
      <c r="E283" s="600">
        <v>0</v>
      </c>
      <c r="F283" s="619"/>
      <c r="G283" s="601">
        <f t="shared" si="73"/>
        <v>0</v>
      </c>
      <c r="H283" s="601">
        <f t="shared" si="74"/>
        <v>1</v>
      </c>
      <c r="I283" s="585">
        <v>303.69</v>
      </c>
      <c r="J283" s="552">
        <f t="shared" si="75"/>
        <v>303.69</v>
      </c>
      <c r="K283" s="553">
        <f t="shared" si="79"/>
        <v>0</v>
      </c>
      <c r="L283" s="551">
        <f t="shared" si="76"/>
        <v>0</v>
      </c>
      <c r="M283" s="553">
        <f t="shared" si="77"/>
        <v>0</v>
      </c>
      <c r="N283" s="553">
        <f t="shared" si="78"/>
        <v>303.69</v>
      </c>
      <c r="O283" s="175">
        <f t="shared" si="71"/>
        <v>0</v>
      </c>
      <c r="P283" s="526">
        <f t="shared" si="72"/>
        <v>0</v>
      </c>
    </row>
    <row r="284" spans="1:16" x14ac:dyDescent="0.3">
      <c r="A284" s="7" t="s">
        <v>363</v>
      </c>
      <c r="B284" s="8" t="s">
        <v>239</v>
      </c>
      <c r="C284" s="5" t="s">
        <v>75</v>
      </c>
      <c r="D284" s="584">
        <v>1</v>
      </c>
      <c r="E284" s="600">
        <v>0</v>
      </c>
      <c r="F284" s="619"/>
      <c r="G284" s="601">
        <f t="shared" si="73"/>
        <v>0</v>
      </c>
      <c r="H284" s="601">
        <f t="shared" si="74"/>
        <v>1</v>
      </c>
      <c r="I284" s="585">
        <v>116.91</v>
      </c>
      <c r="J284" s="552">
        <f t="shared" si="75"/>
        <v>116.91</v>
      </c>
      <c r="K284" s="553">
        <f t="shared" si="79"/>
        <v>0</v>
      </c>
      <c r="L284" s="551">
        <f t="shared" si="76"/>
        <v>0</v>
      </c>
      <c r="M284" s="553">
        <f t="shared" si="77"/>
        <v>0</v>
      </c>
      <c r="N284" s="553">
        <f t="shared" si="78"/>
        <v>116.91</v>
      </c>
      <c r="O284" s="175">
        <f t="shared" si="71"/>
        <v>0</v>
      </c>
      <c r="P284" s="526">
        <f t="shared" si="72"/>
        <v>0</v>
      </c>
    </row>
    <row r="285" spans="1:16" x14ac:dyDescent="0.3">
      <c r="A285" s="7" t="s">
        <v>364</v>
      </c>
      <c r="B285" s="8" t="s">
        <v>237</v>
      </c>
      <c r="C285" s="5" t="s">
        <v>75</v>
      </c>
      <c r="D285" s="584">
        <v>1</v>
      </c>
      <c r="E285" s="600">
        <v>0</v>
      </c>
      <c r="F285" s="619"/>
      <c r="G285" s="601">
        <f t="shared" si="73"/>
        <v>0</v>
      </c>
      <c r="H285" s="601">
        <f t="shared" si="74"/>
        <v>1</v>
      </c>
      <c r="I285" s="585">
        <v>32.94</v>
      </c>
      <c r="J285" s="552">
        <f t="shared" si="75"/>
        <v>32.94</v>
      </c>
      <c r="K285" s="553">
        <f t="shared" si="79"/>
        <v>0</v>
      </c>
      <c r="L285" s="551">
        <f t="shared" si="76"/>
        <v>0</v>
      </c>
      <c r="M285" s="553">
        <f t="shared" si="77"/>
        <v>0</v>
      </c>
      <c r="N285" s="553">
        <f t="shared" si="78"/>
        <v>32.94</v>
      </c>
      <c r="O285" s="175">
        <f t="shared" si="71"/>
        <v>0</v>
      </c>
      <c r="P285" s="526">
        <f t="shared" si="72"/>
        <v>0</v>
      </c>
    </row>
    <row r="286" spans="1:16" x14ac:dyDescent="0.3">
      <c r="A286" s="7" t="s">
        <v>365</v>
      </c>
      <c r="B286" s="8" t="s">
        <v>241</v>
      </c>
      <c r="C286" s="5" t="s">
        <v>75</v>
      </c>
      <c r="D286" s="584">
        <v>1</v>
      </c>
      <c r="E286" s="600">
        <v>0</v>
      </c>
      <c r="F286" s="619"/>
      <c r="G286" s="601">
        <f t="shared" si="73"/>
        <v>0</v>
      </c>
      <c r="H286" s="601">
        <f t="shared" si="74"/>
        <v>1</v>
      </c>
      <c r="I286" s="585">
        <v>49.14</v>
      </c>
      <c r="J286" s="552">
        <f t="shared" si="75"/>
        <v>49.14</v>
      </c>
      <c r="K286" s="553">
        <f t="shared" si="79"/>
        <v>0</v>
      </c>
      <c r="L286" s="551">
        <f t="shared" si="76"/>
        <v>0</v>
      </c>
      <c r="M286" s="553">
        <f t="shared" si="77"/>
        <v>0</v>
      </c>
      <c r="N286" s="553">
        <f t="shared" si="78"/>
        <v>49.14</v>
      </c>
      <c r="O286" s="175">
        <f t="shared" si="71"/>
        <v>0</v>
      </c>
      <c r="P286" s="526">
        <f t="shared" si="72"/>
        <v>0</v>
      </c>
    </row>
    <row r="287" spans="1:16" ht="26.4" x14ac:dyDescent="0.3">
      <c r="A287" s="7" t="s">
        <v>366</v>
      </c>
      <c r="B287" s="8" t="s">
        <v>243</v>
      </c>
      <c r="C287" s="5" t="s">
        <v>75</v>
      </c>
      <c r="D287" s="584">
        <v>1</v>
      </c>
      <c r="E287" s="600">
        <v>0</v>
      </c>
      <c r="F287" s="619"/>
      <c r="G287" s="601">
        <f t="shared" si="73"/>
        <v>0</v>
      </c>
      <c r="H287" s="601">
        <f t="shared" si="74"/>
        <v>1</v>
      </c>
      <c r="I287" s="585">
        <v>7.07</v>
      </c>
      <c r="J287" s="552">
        <f t="shared" si="75"/>
        <v>7.07</v>
      </c>
      <c r="K287" s="553">
        <f t="shared" si="79"/>
        <v>0</v>
      </c>
      <c r="L287" s="551">
        <f t="shared" si="76"/>
        <v>0</v>
      </c>
      <c r="M287" s="553">
        <f t="shared" si="77"/>
        <v>0</v>
      </c>
      <c r="N287" s="553">
        <f t="shared" si="78"/>
        <v>7.07</v>
      </c>
      <c r="O287" s="175">
        <f t="shared" si="71"/>
        <v>0</v>
      </c>
      <c r="P287" s="526">
        <f t="shared" si="72"/>
        <v>0</v>
      </c>
    </row>
    <row r="288" spans="1:16" x14ac:dyDescent="0.3">
      <c r="A288" s="7" t="s">
        <v>367</v>
      </c>
      <c r="B288" s="8" t="s">
        <v>245</v>
      </c>
      <c r="C288" s="5" t="s">
        <v>109</v>
      </c>
      <c r="D288" s="584">
        <v>10</v>
      </c>
      <c r="E288" s="600">
        <v>0</v>
      </c>
      <c r="F288" s="619"/>
      <c r="G288" s="601">
        <f t="shared" si="73"/>
        <v>0</v>
      </c>
      <c r="H288" s="601">
        <f t="shared" si="74"/>
        <v>10</v>
      </c>
      <c r="I288" s="585">
        <v>19.11</v>
      </c>
      <c r="J288" s="552">
        <f t="shared" si="75"/>
        <v>191.1</v>
      </c>
      <c r="K288" s="553">
        <f t="shared" si="79"/>
        <v>0</v>
      </c>
      <c r="L288" s="551">
        <f t="shared" si="76"/>
        <v>0</v>
      </c>
      <c r="M288" s="553">
        <f t="shared" si="77"/>
        <v>0</v>
      </c>
      <c r="N288" s="553">
        <f t="shared" si="78"/>
        <v>191.1</v>
      </c>
      <c r="O288" s="175">
        <f t="shared" si="71"/>
        <v>0</v>
      </c>
      <c r="P288" s="526">
        <f t="shared" si="72"/>
        <v>0</v>
      </c>
    </row>
    <row r="289" spans="1:16" ht="26.4" x14ac:dyDescent="0.3">
      <c r="A289" s="7" t="s">
        <v>368</v>
      </c>
      <c r="B289" s="8" t="s">
        <v>247</v>
      </c>
      <c r="C289" s="5" t="s">
        <v>75</v>
      </c>
      <c r="D289" s="584">
        <v>1</v>
      </c>
      <c r="E289" s="600">
        <v>0</v>
      </c>
      <c r="F289" s="619"/>
      <c r="G289" s="601">
        <f t="shared" si="73"/>
        <v>0</v>
      </c>
      <c r="H289" s="601">
        <f t="shared" si="74"/>
        <v>1</v>
      </c>
      <c r="I289" s="585">
        <v>2035.24</v>
      </c>
      <c r="J289" s="552">
        <f t="shared" si="75"/>
        <v>2035.24</v>
      </c>
      <c r="K289" s="553">
        <f t="shared" si="79"/>
        <v>0</v>
      </c>
      <c r="L289" s="551">
        <f t="shared" si="76"/>
        <v>0</v>
      </c>
      <c r="M289" s="553">
        <f t="shared" si="77"/>
        <v>0</v>
      </c>
      <c r="N289" s="553">
        <f t="shared" si="78"/>
        <v>2035.24</v>
      </c>
      <c r="O289" s="175">
        <f t="shared" si="71"/>
        <v>0</v>
      </c>
      <c r="P289" s="526">
        <f t="shared" si="72"/>
        <v>0</v>
      </c>
    </row>
    <row r="290" spans="1:16" ht="26.4" x14ac:dyDescent="0.3">
      <c r="A290" s="3">
        <v>9</v>
      </c>
      <c r="B290" s="4" t="s">
        <v>369</v>
      </c>
      <c r="C290" s="5"/>
      <c r="D290" s="584"/>
      <c r="E290" s="600"/>
      <c r="F290" s="619"/>
      <c r="G290" s="601"/>
      <c r="H290" s="601"/>
      <c r="I290" s="585"/>
      <c r="J290" s="550">
        <f>+J291+J295+J310+J317+J321</f>
        <v>15985.534500000003</v>
      </c>
      <c r="K290" s="550">
        <f>+K291+K295+K310+K317+K321</f>
        <v>0</v>
      </c>
      <c r="L290" s="551">
        <f>+L291+L295+L310+L317+L321</f>
        <v>657.16000000000008</v>
      </c>
      <c r="M290" s="550">
        <f>+M291+M295+M310+M317+M321</f>
        <v>657.16000000000008</v>
      </c>
      <c r="N290" s="550">
        <f>+N291+N295+N310+N317+N321-0.02</f>
        <v>15328.369999999997</v>
      </c>
      <c r="O290" s="172">
        <f t="shared" si="71"/>
        <v>4.1109948497499826E-2</v>
      </c>
      <c r="P290" s="526">
        <f t="shared" si="72"/>
        <v>-657.16450000000623</v>
      </c>
    </row>
    <row r="291" spans="1:16" x14ac:dyDescent="0.3">
      <c r="A291" s="3" t="s">
        <v>370</v>
      </c>
      <c r="B291" s="4" t="s">
        <v>42</v>
      </c>
      <c r="C291" s="5"/>
      <c r="D291" s="584"/>
      <c r="E291" s="600"/>
      <c r="F291" s="619"/>
      <c r="G291" s="601"/>
      <c r="H291" s="601"/>
      <c r="I291" s="585"/>
      <c r="J291" s="550">
        <f>+SUM(J292:J294)</f>
        <v>236.51639999999998</v>
      </c>
      <c r="K291" s="550">
        <f>+SUM(K292:K294)</f>
        <v>0</v>
      </c>
      <c r="L291" s="551">
        <f>+SUM(L292:L294)</f>
        <v>104.19</v>
      </c>
      <c r="M291" s="550">
        <f>+SUM(M292:M294)</f>
        <v>104.19</v>
      </c>
      <c r="N291" s="550">
        <f>+SUM(N292:N294)+0.01</f>
        <v>132.32999999999998</v>
      </c>
      <c r="O291" s="172">
        <f t="shared" si="71"/>
        <v>0.44050391431630109</v>
      </c>
      <c r="P291" s="526">
        <f t="shared" si="72"/>
        <v>-104.18639999999999</v>
      </c>
    </row>
    <row r="292" spans="1:16" x14ac:dyDescent="0.3">
      <c r="A292" s="7" t="s">
        <v>371</v>
      </c>
      <c r="B292" s="8" t="s">
        <v>47</v>
      </c>
      <c r="C292" s="5" t="s">
        <v>24</v>
      </c>
      <c r="D292" s="584">
        <v>7.48</v>
      </c>
      <c r="E292" s="600">
        <v>0</v>
      </c>
      <c r="F292" s="623">
        <v>7.48</v>
      </c>
      <c r="G292" s="601">
        <f t="shared" si="73"/>
        <v>7.48</v>
      </c>
      <c r="H292" s="601">
        <f t="shared" si="74"/>
        <v>0</v>
      </c>
      <c r="I292" s="585">
        <v>2.67</v>
      </c>
      <c r="J292" s="552">
        <f t="shared" si="75"/>
        <v>19.971600000000002</v>
      </c>
      <c r="K292" s="553">
        <f>ROUND(E292*I292,2)</f>
        <v>0</v>
      </c>
      <c r="L292" s="551">
        <f t="shared" si="76"/>
        <v>19.97</v>
      </c>
      <c r="M292" s="553">
        <f t="shared" si="77"/>
        <v>19.97</v>
      </c>
      <c r="N292" s="553">
        <f t="shared" si="78"/>
        <v>0</v>
      </c>
      <c r="O292" s="175">
        <f t="shared" si="71"/>
        <v>1</v>
      </c>
      <c r="P292" s="526">
        <f t="shared" si="72"/>
        <v>-19.971600000000002</v>
      </c>
    </row>
    <row r="293" spans="1:16" x14ac:dyDescent="0.3">
      <c r="A293" s="7" t="s">
        <v>372</v>
      </c>
      <c r="B293" s="8" t="s">
        <v>329</v>
      </c>
      <c r="C293" s="5" t="s">
        <v>24</v>
      </c>
      <c r="D293" s="584">
        <v>8</v>
      </c>
      <c r="E293" s="600">
        <v>0</v>
      </c>
      <c r="F293" s="623"/>
      <c r="G293" s="601">
        <f t="shared" si="73"/>
        <v>0</v>
      </c>
      <c r="H293" s="601">
        <f t="shared" si="74"/>
        <v>8</v>
      </c>
      <c r="I293" s="585">
        <v>16.54</v>
      </c>
      <c r="J293" s="552">
        <f t="shared" si="75"/>
        <v>132.32</v>
      </c>
      <c r="K293" s="553">
        <f>ROUND(E293*I293,2)</f>
        <v>0</v>
      </c>
      <c r="L293" s="551">
        <f t="shared" si="76"/>
        <v>0</v>
      </c>
      <c r="M293" s="553">
        <f t="shared" si="77"/>
        <v>0</v>
      </c>
      <c r="N293" s="553">
        <f t="shared" si="78"/>
        <v>132.32</v>
      </c>
      <c r="O293" s="175">
        <f t="shared" si="71"/>
        <v>0</v>
      </c>
      <c r="P293" s="526">
        <f t="shared" si="72"/>
        <v>0</v>
      </c>
    </row>
    <row r="294" spans="1:16" ht="26.4" x14ac:dyDescent="0.3">
      <c r="A294" s="7" t="s">
        <v>373</v>
      </c>
      <c r="B294" s="8" t="s">
        <v>49</v>
      </c>
      <c r="C294" s="5" t="s">
        <v>24</v>
      </c>
      <c r="D294" s="584">
        <v>7.48</v>
      </c>
      <c r="E294" s="600">
        <v>0</v>
      </c>
      <c r="F294" s="623">
        <v>7.48</v>
      </c>
      <c r="G294" s="601">
        <f t="shared" si="73"/>
        <v>7.48</v>
      </c>
      <c r="H294" s="601">
        <f t="shared" si="74"/>
        <v>0</v>
      </c>
      <c r="I294" s="585">
        <v>11.26</v>
      </c>
      <c r="J294" s="552">
        <f t="shared" si="75"/>
        <v>84.224800000000002</v>
      </c>
      <c r="K294" s="553">
        <f>ROUND(E294*I294,2)</f>
        <v>0</v>
      </c>
      <c r="L294" s="551">
        <f t="shared" si="76"/>
        <v>84.22</v>
      </c>
      <c r="M294" s="553">
        <f t="shared" si="77"/>
        <v>84.22</v>
      </c>
      <c r="N294" s="553">
        <f t="shared" si="78"/>
        <v>0</v>
      </c>
      <c r="O294" s="175">
        <f t="shared" si="71"/>
        <v>1</v>
      </c>
      <c r="P294" s="526">
        <f t="shared" si="72"/>
        <v>-84.224800000000002</v>
      </c>
    </row>
    <row r="295" spans="1:16" x14ac:dyDescent="0.3">
      <c r="A295" s="3" t="s">
        <v>374</v>
      </c>
      <c r="B295" s="4" t="s">
        <v>123</v>
      </c>
      <c r="C295" s="5"/>
      <c r="D295" s="584"/>
      <c r="E295" s="600"/>
      <c r="F295" s="623"/>
      <c r="G295" s="601"/>
      <c r="H295" s="601"/>
      <c r="I295" s="585"/>
      <c r="J295" s="550">
        <f>+SUM(J296:J309)</f>
        <v>13247.476900000001</v>
      </c>
      <c r="K295" s="550">
        <f>+SUM(K296:K309)</f>
        <v>0</v>
      </c>
      <c r="L295" s="551">
        <f>+SUM(L296:L309)</f>
        <v>552.97</v>
      </c>
      <c r="M295" s="550">
        <f>+SUM(M296:M309)</f>
        <v>552.97</v>
      </c>
      <c r="N295" s="550">
        <f>+SUM(N296:N309)-0.01</f>
        <v>12694.509999999998</v>
      </c>
      <c r="O295" s="172">
        <f t="shared" si="71"/>
        <v>4.1741299431894308E-2</v>
      </c>
      <c r="P295" s="526">
        <f t="shared" si="72"/>
        <v>-552.96690000000308</v>
      </c>
    </row>
    <row r="296" spans="1:16" x14ac:dyDescent="0.3">
      <c r="A296" s="7" t="s">
        <v>375</v>
      </c>
      <c r="B296" s="8" t="s">
        <v>125</v>
      </c>
      <c r="C296" s="5" t="s">
        <v>54</v>
      </c>
      <c r="D296" s="584">
        <v>7.37</v>
      </c>
      <c r="E296" s="600">
        <v>0</v>
      </c>
      <c r="F296" s="623">
        <v>7.37</v>
      </c>
      <c r="G296" s="601">
        <f t="shared" si="73"/>
        <v>7.37</v>
      </c>
      <c r="H296" s="601">
        <f t="shared" si="74"/>
        <v>0</v>
      </c>
      <c r="I296" s="585">
        <v>75.03</v>
      </c>
      <c r="J296" s="552">
        <f t="shared" si="75"/>
        <v>552.97109999999998</v>
      </c>
      <c r="K296" s="553">
        <f t="shared" ref="K296:K309" si="80">ROUND(E296*I296,2)</f>
        <v>0</v>
      </c>
      <c r="L296" s="551">
        <f t="shared" si="76"/>
        <v>552.97</v>
      </c>
      <c r="M296" s="553">
        <f t="shared" si="77"/>
        <v>552.97</v>
      </c>
      <c r="N296" s="553">
        <f t="shared" si="78"/>
        <v>0</v>
      </c>
      <c r="O296" s="175">
        <f t="shared" si="71"/>
        <v>1</v>
      </c>
      <c r="P296" s="526">
        <f t="shared" si="72"/>
        <v>-552.97109999999998</v>
      </c>
    </row>
    <row r="297" spans="1:16" x14ac:dyDescent="0.3">
      <c r="A297" s="7" t="s">
        <v>376</v>
      </c>
      <c r="B297" s="8" t="s">
        <v>56</v>
      </c>
      <c r="C297" s="5" t="s">
        <v>54</v>
      </c>
      <c r="D297" s="584">
        <v>9.58</v>
      </c>
      <c r="E297" s="600">
        <v>0</v>
      </c>
      <c r="F297" s="619"/>
      <c r="G297" s="601">
        <f t="shared" si="73"/>
        <v>0</v>
      </c>
      <c r="H297" s="601">
        <f t="shared" si="74"/>
        <v>9.58</v>
      </c>
      <c r="I297" s="585">
        <v>11.25</v>
      </c>
      <c r="J297" s="552">
        <f t="shared" si="75"/>
        <v>107.77500000000001</v>
      </c>
      <c r="K297" s="553">
        <f t="shared" si="80"/>
        <v>0</v>
      </c>
      <c r="L297" s="551">
        <f t="shared" si="76"/>
        <v>0</v>
      </c>
      <c r="M297" s="553">
        <f t="shared" si="77"/>
        <v>0</v>
      </c>
      <c r="N297" s="553">
        <f t="shared" si="78"/>
        <v>107.78</v>
      </c>
      <c r="O297" s="175">
        <f t="shared" si="71"/>
        <v>-4.6392948271911649E-5</v>
      </c>
      <c r="P297" s="526">
        <f t="shared" si="72"/>
        <v>4.9999999999954525E-3</v>
      </c>
    </row>
    <row r="298" spans="1:16" ht="26.4" x14ac:dyDescent="0.3">
      <c r="A298" s="7" t="s">
        <v>377</v>
      </c>
      <c r="B298" s="8" t="s">
        <v>58</v>
      </c>
      <c r="C298" s="5" t="s">
        <v>59</v>
      </c>
      <c r="D298" s="584">
        <v>215.57</v>
      </c>
      <c r="E298" s="600">
        <v>0</v>
      </c>
      <c r="F298" s="619"/>
      <c r="G298" s="601">
        <f t="shared" si="73"/>
        <v>0</v>
      </c>
      <c r="H298" s="601">
        <f t="shared" si="74"/>
        <v>215.57</v>
      </c>
      <c r="I298" s="585">
        <v>1.68</v>
      </c>
      <c r="J298" s="552">
        <f t="shared" si="75"/>
        <v>362.1576</v>
      </c>
      <c r="K298" s="553">
        <f t="shared" si="80"/>
        <v>0</v>
      </c>
      <c r="L298" s="551">
        <f t="shared" si="76"/>
        <v>0</v>
      </c>
      <c r="M298" s="553">
        <f t="shared" si="77"/>
        <v>0</v>
      </c>
      <c r="N298" s="553">
        <f t="shared" si="78"/>
        <v>362.16</v>
      </c>
      <c r="O298" s="175">
        <f t="shared" si="71"/>
        <v>-6.626949151433692E-6</v>
      </c>
      <c r="P298" s="526">
        <f t="shared" si="72"/>
        <v>2.4000000000228283E-3</v>
      </c>
    </row>
    <row r="299" spans="1:16" x14ac:dyDescent="0.3">
      <c r="A299" s="7" t="s">
        <v>378</v>
      </c>
      <c r="B299" s="8" t="s">
        <v>61</v>
      </c>
      <c r="C299" s="5" t="s">
        <v>24</v>
      </c>
      <c r="D299" s="584">
        <v>2.09</v>
      </c>
      <c r="E299" s="600">
        <v>0</v>
      </c>
      <c r="F299" s="619"/>
      <c r="G299" s="601">
        <f t="shared" si="73"/>
        <v>0</v>
      </c>
      <c r="H299" s="601">
        <f t="shared" si="74"/>
        <v>2.09</v>
      </c>
      <c r="I299" s="585">
        <v>28.14</v>
      </c>
      <c r="J299" s="552">
        <f t="shared" si="75"/>
        <v>58.812599999999996</v>
      </c>
      <c r="K299" s="553">
        <f t="shared" si="80"/>
        <v>0</v>
      </c>
      <c r="L299" s="551">
        <f t="shared" si="76"/>
        <v>0</v>
      </c>
      <c r="M299" s="553">
        <f t="shared" si="77"/>
        <v>0</v>
      </c>
      <c r="N299" s="553">
        <f t="shared" si="78"/>
        <v>58.81</v>
      </c>
      <c r="O299" s="175">
        <f t="shared" si="71"/>
        <v>4.420821388606555E-5</v>
      </c>
      <c r="P299" s="526">
        <f t="shared" si="72"/>
        <v>-2.5999999999939405E-3</v>
      </c>
    </row>
    <row r="300" spans="1:16" ht="26.4" x14ac:dyDescent="0.3">
      <c r="A300" s="7" t="s">
        <v>379</v>
      </c>
      <c r="B300" s="8" t="s">
        <v>63</v>
      </c>
      <c r="C300" s="5" t="s">
        <v>24</v>
      </c>
      <c r="D300" s="584">
        <v>2.09</v>
      </c>
      <c r="E300" s="600">
        <v>0</v>
      </c>
      <c r="F300" s="619"/>
      <c r="G300" s="601">
        <f t="shared" si="73"/>
        <v>0</v>
      </c>
      <c r="H300" s="601">
        <f t="shared" si="74"/>
        <v>2.09</v>
      </c>
      <c r="I300" s="585">
        <v>35.090000000000003</v>
      </c>
      <c r="J300" s="552">
        <f t="shared" si="75"/>
        <v>73.338099999999997</v>
      </c>
      <c r="K300" s="553">
        <f t="shared" si="80"/>
        <v>0</v>
      </c>
      <c r="L300" s="551">
        <f t="shared" si="76"/>
        <v>0</v>
      </c>
      <c r="M300" s="553">
        <f t="shared" si="77"/>
        <v>0</v>
      </c>
      <c r="N300" s="553">
        <f t="shared" si="78"/>
        <v>73.34</v>
      </c>
      <c r="O300" s="175">
        <f t="shared" si="71"/>
        <v>-2.5907406927760945E-5</v>
      </c>
      <c r="P300" s="526">
        <f t="shared" si="72"/>
        <v>1.90000000000623E-3</v>
      </c>
    </row>
    <row r="301" spans="1:16" x14ac:dyDescent="0.3">
      <c r="A301" s="7" t="s">
        <v>380</v>
      </c>
      <c r="B301" s="8" t="s">
        <v>67</v>
      </c>
      <c r="C301" s="5" t="s">
        <v>24</v>
      </c>
      <c r="D301" s="584">
        <v>23.19</v>
      </c>
      <c r="E301" s="600">
        <v>0</v>
      </c>
      <c r="F301" s="619"/>
      <c r="G301" s="601">
        <f t="shared" si="73"/>
        <v>0</v>
      </c>
      <c r="H301" s="601">
        <f t="shared" si="74"/>
        <v>23.19</v>
      </c>
      <c r="I301" s="585">
        <v>272.88</v>
      </c>
      <c r="J301" s="552">
        <f t="shared" si="75"/>
        <v>6328.0871999999999</v>
      </c>
      <c r="K301" s="553">
        <f t="shared" si="80"/>
        <v>0</v>
      </c>
      <c r="L301" s="551">
        <f t="shared" si="76"/>
        <v>0</v>
      </c>
      <c r="M301" s="553">
        <f t="shared" si="77"/>
        <v>0</v>
      </c>
      <c r="N301" s="553">
        <f t="shared" si="78"/>
        <v>6328.09</v>
      </c>
      <c r="O301" s="175">
        <f t="shared" si="71"/>
        <v>-4.424717787721022E-7</v>
      </c>
      <c r="P301" s="526">
        <f t="shared" si="72"/>
        <v>2.8000000002066372E-3</v>
      </c>
    </row>
    <row r="302" spans="1:16" ht="26.4" x14ac:dyDescent="0.3">
      <c r="A302" s="7" t="s">
        <v>381</v>
      </c>
      <c r="B302" s="8" t="s">
        <v>72</v>
      </c>
      <c r="C302" s="5" t="s">
        <v>70</v>
      </c>
      <c r="D302" s="584">
        <v>39.700000000000003</v>
      </c>
      <c r="E302" s="600">
        <v>0</v>
      </c>
      <c r="F302" s="619"/>
      <c r="G302" s="601">
        <f t="shared" si="73"/>
        <v>0</v>
      </c>
      <c r="H302" s="601">
        <f t="shared" si="74"/>
        <v>39.700000000000003</v>
      </c>
      <c r="I302" s="585">
        <v>16.2</v>
      </c>
      <c r="J302" s="552">
        <f t="shared" si="75"/>
        <v>643.14</v>
      </c>
      <c r="K302" s="553">
        <f t="shared" si="80"/>
        <v>0</v>
      </c>
      <c r="L302" s="551">
        <f t="shared" si="76"/>
        <v>0</v>
      </c>
      <c r="M302" s="553">
        <f t="shared" si="77"/>
        <v>0</v>
      </c>
      <c r="N302" s="553">
        <f t="shared" si="78"/>
        <v>643.14</v>
      </c>
      <c r="O302" s="175">
        <f t="shared" si="71"/>
        <v>0</v>
      </c>
      <c r="P302" s="526">
        <f t="shared" si="72"/>
        <v>0</v>
      </c>
    </row>
    <row r="303" spans="1:16" ht="26.4" x14ac:dyDescent="0.3">
      <c r="A303" s="7" t="s">
        <v>382</v>
      </c>
      <c r="B303" s="8" t="s">
        <v>69</v>
      </c>
      <c r="C303" s="5" t="s">
        <v>70</v>
      </c>
      <c r="D303" s="584">
        <v>94.6</v>
      </c>
      <c r="E303" s="600">
        <v>0</v>
      </c>
      <c r="F303" s="619"/>
      <c r="G303" s="601">
        <f t="shared" si="73"/>
        <v>0</v>
      </c>
      <c r="H303" s="601">
        <f t="shared" si="74"/>
        <v>94.6</v>
      </c>
      <c r="I303" s="585">
        <v>17.16</v>
      </c>
      <c r="J303" s="552">
        <f t="shared" si="75"/>
        <v>1623.336</v>
      </c>
      <c r="K303" s="553">
        <f t="shared" si="80"/>
        <v>0</v>
      </c>
      <c r="L303" s="551">
        <f t="shared" si="76"/>
        <v>0</v>
      </c>
      <c r="M303" s="553">
        <f t="shared" si="77"/>
        <v>0</v>
      </c>
      <c r="N303" s="553">
        <f t="shared" si="78"/>
        <v>1623.34</v>
      </c>
      <c r="O303" s="175">
        <f t="shared" si="71"/>
        <v>-2.4640616607118915E-6</v>
      </c>
      <c r="P303" s="526">
        <f t="shared" si="72"/>
        <v>3.9999999999054126E-3</v>
      </c>
    </row>
    <row r="304" spans="1:16" x14ac:dyDescent="0.3">
      <c r="A304" s="7" t="s">
        <v>383</v>
      </c>
      <c r="B304" s="8" t="s">
        <v>74</v>
      </c>
      <c r="C304" s="5" t="s">
        <v>75</v>
      </c>
      <c r="D304" s="584">
        <v>6</v>
      </c>
      <c r="E304" s="600">
        <v>0</v>
      </c>
      <c r="F304" s="619"/>
      <c r="G304" s="601">
        <f t="shared" si="73"/>
        <v>0</v>
      </c>
      <c r="H304" s="601">
        <f t="shared" si="74"/>
        <v>6</v>
      </c>
      <c r="I304" s="585">
        <v>68.010000000000005</v>
      </c>
      <c r="J304" s="552">
        <f t="shared" si="75"/>
        <v>408.06000000000006</v>
      </c>
      <c r="K304" s="553">
        <f t="shared" si="80"/>
        <v>0</v>
      </c>
      <c r="L304" s="551">
        <f t="shared" si="76"/>
        <v>0</v>
      </c>
      <c r="M304" s="553">
        <f t="shared" si="77"/>
        <v>0</v>
      </c>
      <c r="N304" s="553">
        <f t="shared" si="78"/>
        <v>408.06</v>
      </c>
      <c r="O304" s="175">
        <f t="shared" si="71"/>
        <v>0</v>
      </c>
      <c r="P304" s="526">
        <f t="shared" si="72"/>
        <v>0</v>
      </c>
    </row>
    <row r="305" spans="1:16" x14ac:dyDescent="0.3">
      <c r="A305" s="7" t="s">
        <v>384</v>
      </c>
      <c r="B305" s="8" t="s">
        <v>77</v>
      </c>
      <c r="C305" s="5" t="s">
        <v>54</v>
      </c>
      <c r="D305" s="584">
        <v>2.11</v>
      </c>
      <c r="E305" s="600">
        <v>0</v>
      </c>
      <c r="F305" s="619"/>
      <c r="G305" s="601">
        <f t="shared" si="73"/>
        <v>0</v>
      </c>
      <c r="H305" s="601">
        <f t="shared" si="74"/>
        <v>2.11</v>
      </c>
      <c r="I305" s="585">
        <v>628.20000000000005</v>
      </c>
      <c r="J305" s="552">
        <f t="shared" si="75"/>
        <v>1325.502</v>
      </c>
      <c r="K305" s="553">
        <f t="shared" si="80"/>
        <v>0</v>
      </c>
      <c r="L305" s="551">
        <f t="shared" si="76"/>
        <v>0</v>
      </c>
      <c r="M305" s="553">
        <f t="shared" si="77"/>
        <v>0</v>
      </c>
      <c r="N305" s="553">
        <f t="shared" si="78"/>
        <v>1325.5</v>
      </c>
      <c r="O305" s="175">
        <f t="shared" si="71"/>
        <v>1.5088623026571213E-6</v>
      </c>
      <c r="P305" s="526">
        <f t="shared" si="72"/>
        <v>-1.9999999999527063E-3</v>
      </c>
    </row>
    <row r="306" spans="1:16" ht="26.4" x14ac:dyDescent="0.3">
      <c r="A306" s="7" t="s">
        <v>385</v>
      </c>
      <c r="B306" s="8" t="s">
        <v>81</v>
      </c>
      <c r="C306" s="5" t="s">
        <v>24</v>
      </c>
      <c r="D306" s="584">
        <v>4.8</v>
      </c>
      <c r="E306" s="600">
        <v>0</v>
      </c>
      <c r="F306" s="619"/>
      <c r="G306" s="601">
        <f t="shared" si="73"/>
        <v>0</v>
      </c>
      <c r="H306" s="601">
        <f t="shared" si="74"/>
        <v>4.8</v>
      </c>
      <c r="I306" s="585">
        <v>158.07</v>
      </c>
      <c r="J306" s="552">
        <f t="shared" si="75"/>
        <v>758.73599999999999</v>
      </c>
      <c r="K306" s="553">
        <f t="shared" si="80"/>
        <v>0</v>
      </c>
      <c r="L306" s="551">
        <f t="shared" si="76"/>
        <v>0</v>
      </c>
      <c r="M306" s="553">
        <f t="shared" si="77"/>
        <v>0</v>
      </c>
      <c r="N306" s="553">
        <f t="shared" si="78"/>
        <v>758.74</v>
      </c>
      <c r="O306" s="175">
        <f t="shared" si="71"/>
        <v>-5.271925940020239E-6</v>
      </c>
      <c r="P306" s="526">
        <f t="shared" si="72"/>
        <v>4.0000000000190994E-3</v>
      </c>
    </row>
    <row r="307" spans="1:16" x14ac:dyDescent="0.3">
      <c r="A307" s="7" t="s">
        <v>386</v>
      </c>
      <c r="B307" s="8" t="s">
        <v>83</v>
      </c>
      <c r="C307" s="5" t="s">
        <v>24</v>
      </c>
      <c r="D307" s="584">
        <v>4.8</v>
      </c>
      <c r="E307" s="600">
        <v>0</v>
      </c>
      <c r="F307" s="619"/>
      <c r="G307" s="601">
        <f t="shared" si="73"/>
        <v>0</v>
      </c>
      <c r="H307" s="601">
        <f t="shared" si="74"/>
        <v>4.8</v>
      </c>
      <c r="I307" s="585">
        <v>29.02</v>
      </c>
      <c r="J307" s="552">
        <f t="shared" si="75"/>
        <v>139.29599999999999</v>
      </c>
      <c r="K307" s="553">
        <f t="shared" si="80"/>
        <v>0</v>
      </c>
      <c r="L307" s="551">
        <f t="shared" si="76"/>
        <v>0</v>
      </c>
      <c r="M307" s="553">
        <f t="shared" si="77"/>
        <v>0</v>
      </c>
      <c r="N307" s="553">
        <f t="shared" si="78"/>
        <v>139.30000000000001</v>
      </c>
      <c r="O307" s="175">
        <f t="shared" si="71"/>
        <v>-2.8715828164660451E-5</v>
      </c>
      <c r="P307" s="526">
        <f t="shared" si="72"/>
        <v>4.0000000000190994E-3</v>
      </c>
    </row>
    <row r="308" spans="1:16" ht="46.2" customHeight="1" x14ac:dyDescent="0.3">
      <c r="A308" s="7" t="s">
        <v>387</v>
      </c>
      <c r="B308" s="8" t="s">
        <v>65</v>
      </c>
      <c r="C308" s="5" t="s">
        <v>24</v>
      </c>
      <c r="D308" s="584">
        <v>6.12</v>
      </c>
      <c r="E308" s="600">
        <v>0</v>
      </c>
      <c r="F308" s="619"/>
      <c r="G308" s="601">
        <f t="shared" si="73"/>
        <v>0</v>
      </c>
      <c r="H308" s="601">
        <f t="shared" si="74"/>
        <v>6.12</v>
      </c>
      <c r="I308" s="585">
        <v>116.19</v>
      </c>
      <c r="J308" s="552">
        <f t="shared" si="75"/>
        <v>711.08280000000002</v>
      </c>
      <c r="K308" s="553">
        <f t="shared" si="80"/>
        <v>0</v>
      </c>
      <c r="L308" s="551">
        <f t="shared" si="76"/>
        <v>0</v>
      </c>
      <c r="M308" s="553">
        <f t="shared" si="77"/>
        <v>0</v>
      </c>
      <c r="N308" s="553">
        <f t="shared" si="78"/>
        <v>711.08</v>
      </c>
      <c r="O308" s="175">
        <f t="shared" si="71"/>
        <v>3.9376567679827446E-6</v>
      </c>
      <c r="P308" s="526">
        <f t="shared" si="72"/>
        <v>-2.7999999999792635E-3</v>
      </c>
    </row>
    <row r="309" spans="1:16" ht="26.4" x14ac:dyDescent="0.3">
      <c r="A309" s="7" t="s">
        <v>388</v>
      </c>
      <c r="B309" s="8" t="s">
        <v>79</v>
      </c>
      <c r="C309" s="5" t="s">
        <v>54</v>
      </c>
      <c r="D309" s="584">
        <v>6.05</v>
      </c>
      <c r="E309" s="600">
        <v>0</v>
      </c>
      <c r="F309" s="619"/>
      <c r="G309" s="601">
        <f t="shared" si="73"/>
        <v>0</v>
      </c>
      <c r="H309" s="601">
        <f t="shared" si="74"/>
        <v>6.05</v>
      </c>
      <c r="I309" s="585">
        <v>25.65</v>
      </c>
      <c r="J309" s="552">
        <f t="shared" si="75"/>
        <v>155.18249999999998</v>
      </c>
      <c r="K309" s="553">
        <f t="shared" si="80"/>
        <v>0</v>
      </c>
      <c r="L309" s="551">
        <f t="shared" si="76"/>
        <v>0</v>
      </c>
      <c r="M309" s="553">
        <f t="shared" si="77"/>
        <v>0</v>
      </c>
      <c r="N309" s="553">
        <f t="shared" si="78"/>
        <v>155.18</v>
      </c>
      <c r="O309" s="175">
        <f t="shared" si="71"/>
        <v>1.6110063956742415E-5</v>
      </c>
      <c r="P309" s="526">
        <f t="shared" si="72"/>
        <v>-2.4999999999693046E-3</v>
      </c>
    </row>
    <row r="310" spans="1:16" x14ac:dyDescent="0.3">
      <c r="A310" s="3" t="s">
        <v>389</v>
      </c>
      <c r="B310" s="4" t="s">
        <v>85</v>
      </c>
      <c r="C310" s="5"/>
      <c r="D310" s="584"/>
      <c r="E310" s="600"/>
      <c r="F310" s="619"/>
      <c r="G310" s="601"/>
      <c r="H310" s="601"/>
      <c r="I310" s="585"/>
      <c r="J310" s="550">
        <f>+SUM(J311:J316)</f>
        <v>1430.5156000000002</v>
      </c>
      <c r="K310" s="550">
        <f>+SUM(K311:K316)</f>
        <v>0</v>
      </c>
      <c r="L310" s="551">
        <f>+SUM(L311:L316)</f>
        <v>0</v>
      </c>
      <c r="M310" s="550">
        <f>+SUM(M311:M316)</f>
        <v>0</v>
      </c>
      <c r="N310" s="550">
        <f>+SUM(N311:N316)+0.01</f>
        <v>1430.5200000000002</v>
      </c>
      <c r="O310" s="172">
        <f t="shared" si="71"/>
        <v>-3.0758140632247688E-6</v>
      </c>
      <c r="P310" s="526">
        <f t="shared" si="72"/>
        <v>4.400000000032378E-3</v>
      </c>
    </row>
    <row r="311" spans="1:16" x14ac:dyDescent="0.3">
      <c r="A311" s="7" t="s">
        <v>390</v>
      </c>
      <c r="B311" s="8" t="s">
        <v>87</v>
      </c>
      <c r="C311" s="5" t="s">
        <v>24</v>
      </c>
      <c r="D311" s="584">
        <v>7.48</v>
      </c>
      <c r="E311" s="600">
        <v>0</v>
      </c>
      <c r="F311" s="619"/>
      <c r="G311" s="601">
        <f t="shared" si="73"/>
        <v>0</v>
      </c>
      <c r="H311" s="601">
        <f t="shared" si="74"/>
        <v>7.48</v>
      </c>
      <c r="I311" s="585">
        <v>5.61</v>
      </c>
      <c r="J311" s="552">
        <f t="shared" si="75"/>
        <v>41.962800000000001</v>
      </c>
      <c r="K311" s="553">
        <f t="shared" ref="K311:K316" si="81">ROUND(E311*I311,2)</f>
        <v>0</v>
      </c>
      <c r="L311" s="551">
        <f t="shared" si="76"/>
        <v>0</v>
      </c>
      <c r="M311" s="553">
        <f t="shared" si="77"/>
        <v>0</v>
      </c>
      <c r="N311" s="553">
        <f t="shared" si="78"/>
        <v>41.96</v>
      </c>
      <c r="O311" s="175">
        <f t="shared" si="71"/>
        <v>6.6725766631359207E-5</v>
      </c>
      <c r="P311" s="526">
        <f t="shared" si="72"/>
        <v>-2.8000000000005798E-3</v>
      </c>
    </row>
    <row r="312" spans="1:16" x14ac:dyDescent="0.3">
      <c r="A312" s="7" t="s">
        <v>391</v>
      </c>
      <c r="B312" s="8" t="s">
        <v>89</v>
      </c>
      <c r="C312" s="5" t="s">
        <v>24</v>
      </c>
      <c r="D312" s="584">
        <v>7.48</v>
      </c>
      <c r="E312" s="600">
        <v>0</v>
      </c>
      <c r="F312" s="619"/>
      <c r="G312" s="601">
        <f t="shared" si="73"/>
        <v>0</v>
      </c>
      <c r="H312" s="601">
        <f t="shared" si="74"/>
        <v>7.48</v>
      </c>
      <c r="I312" s="585">
        <v>3.75</v>
      </c>
      <c r="J312" s="552">
        <f t="shared" si="75"/>
        <v>28.05</v>
      </c>
      <c r="K312" s="553">
        <f t="shared" si="81"/>
        <v>0</v>
      </c>
      <c r="L312" s="551">
        <f t="shared" si="76"/>
        <v>0</v>
      </c>
      <c r="M312" s="553">
        <f t="shared" si="77"/>
        <v>0</v>
      </c>
      <c r="N312" s="553">
        <f t="shared" si="78"/>
        <v>28.05</v>
      </c>
      <c r="O312" s="175">
        <f t="shared" si="71"/>
        <v>0</v>
      </c>
      <c r="P312" s="526">
        <f t="shared" si="72"/>
        <v>0</v>
      </c>
    </row>
    <row r="313" spans="1:16" ht="26.4" x14ac:dyDescent="0.3">
      <c r="A313" s="7" t="s">
        <v>392</v>
      </c>
      <c r="B313" s="8" t="s">
        <v>91</v>
      </c>
      <c r="C313" s="5" t="s">
        <v>24</v>
      </c>
      <c r="D313" s="584">
        <v>7.48</v>
      </c>
      <c r="E313" s="600">
        <v>0</v>
      </c>
      <c r="F313" s="619"/>
      <c r="G313" s="601">
        <f t="shared" si="73"/>
        <v>0</v>
      </c>
      <c r="H313" s="601">
        <f t="shared" si="74"/>
        <v>7.48</v>
      </c>
      <c r="I313" s="585">
        <v>85.26</v>
      </c>
      <c r="J313" s="552">
        <f t="shared" si="75"/>
        <v>637.74480000000005</v>
      </c>
      <c r="K313" s="553">
        <f t="shared" si="81"/>
        <v>0</v>
      </c>
      <c r="L313" s="551">
        <f t="shared" si="76"/>
        <v>0</v>
      </c>
      <c r="M313" s="553">
        <f t="shared" si="77"/>
        <v>0</v>
      </c>
      <c r="N313" s="553">
        <f t="shared" si="78"/>
        <v>637.74</v>
      </c>
      <c r="O313" s="175">
        <f t="shared" si="71"/>
        <v>7.5265215805364605E-6</v>
      </c>
      <c r="P313" s="526">
        <f t="shared" si="72"/>
        <v>-4.8000000000456566E-3</v>
      </c>
    </row>
    <row r="314" spans="1:16" ht="39.6" x14ac:dyDescent="0.3">
      <c r="A314" s="7" t="s">
        <v>393</v>
      </c>
      <c r="B314" s="8" t="s">
        <v>146</v>
      </c>
      <c r="C314" s="5" t="s">
        <v>75</v>
      </c>
      <c r="D314" s="584">
        <v>1</v>
      </c>
      <c r="E314" s="600">
        <v>0</v>
      </c>
      <c r="F314" s="619"/>
      <c r="G314" s="601">
        <f t="shared" si="73"/>
        <v>0</v>
      </c>
      <c r="H314" s="601">
        <f t="shared" si="74"/>
        <v>1</v>
      </c>
      <c r="I314" s="585">
        <v>518.47</v>
      </c>
      <c r="J314" s="552">
        <f t="shared" si="75"/>
        <v>518.47</v>
      </c>
      <c r="K314" s="553">
        <f t="shared" si="81"/>
        <v>0</v>
      </c>
      <c r="L314" s="551">
        <f t="shared" si="76"/>
        <v>0</v>
      </c>
      <c r="M314" s="553">
        <f t="shared" si="77"/>
        <v>0</v>
      </c>
      <c r="N314" s="553">
        <f t="shared" si="78"/>
        <v>518.47</v>
      </c>
      <c r="O314" s="175">
        <f t="shared" si="71"/>
        <v>0</v>
      </c>
      <c r="P314" s="526">
        <f t="shared" si="72"/>
        <v>0</v>
      </c>
    </row>
    <row r="315" spans="1:16" x14ac:dyDescent="0.3">
      <c r="A315" s="7" t="s">
        <v>394</v>
      </c>
      <c r="B315" s="8" t="s">
        <v>83</v>
      </c>
      <c r="C315" s="5" t="s">
        <v>24</v>
      </c>
      <c r="D315" s="584">
        <v>1.28</v>
      </c>
      <c r="E315" s="600">
        <v>0</v>
      </c>
      <c r="F315" s="619"/>
      <c r="G315" s="601">
        <f t="shared" si="73"/>
        <v>0</v>
      </c>
      <c r="H315" s="601">
        <f t="shared" si="74"/>
        <v>1.28</v>
      </c>
      <c r="I315" s="585">
        <v>29.02</v>
      </c>
      <c r="J315" s="552">
        <f t="shared" si="75"/>
        <v>37.145600000000002</v>
      </c>
      <c r="K315" s="553">
        <f t="shared" si="81"/>
        <v>0</v>
      </c>
      <c r="L315" s="551">
        <f t="shared" si="76"/>
        <v>0</v>
      </c>
      <c r="M315" s="553">
        <f t="shared" si="77"/>
        <v>0</v>
      </c>
      <c r="N315" s="553">
        <f t="shared" si="78"/>
        <v>37.15</v>
      </c>
      <c r="O315" s="175">
        <f t="shared" si="71"/>
        <v>-1.1845279117839169E-4</v>
      </c>
      <c r="P315" s="526">
        <f t="shared" si="72"/>
        <v>4.3999999999968509E-3</v>
      </c>
    </row>
    <row r="316" spans="1:16" ht="39.6" x14ac:dyDescent="0.3">
      <c r="A316" s="7" t="s">
        <v>395</v>
      </c>
      <c r="B316" s="8" t="s">
        <v>186</v>
      </c>
      <c r="C316" s="5" t="s">
        <v>24</v>
      </c>
      <c r="D316" s="584">
        <v>1.28</v>
      </c>
      <c r="E316" s="600">
        <v>0</v>
      </c>
      <c r="F316" s="619"/>
      <c r="G316" s="601">
        <f t="shared" si="73"/>
        <v>0</v>
      </c>
      <c r="H316" s="601">
        <f t="shared" si="74"/>
        <v>1.28</v>
      </c>
      <c r="I316" s="585">
        <v>130.58000000000001</v>
      </c>
      <c r="J316" s="552">
        <f t="shared" si="75"/>
        <v>167.14240000000001</v>
      </c>
      <c r="K316" s="553">
        <f t="shared" si="81"/>
        <v>0</v>
      </c>
      <c r="L316" s="551">
        <f t="shared" si="76"/>
        <v>0</v>
      </c>
      <c r="M316" s="553">
        <f t="shared" si="77"/>
        <v>0</v>
      </c>
      <c r="N316" s="553">
        <f t="shared" si="78"/>
        <v>167.14</v>
      </c>
      <c r="O316" s="175">
        <f t="shared" si="71"/>
        <v>1.4359013631670692E-5</v>
      </c>
      <c r="P316" s="526">
        <f t="shared" si="72"/>
        <v>-2.4000000000228283E-3</v>
      </c>
    </row>
    <row r="317" spans="1:16" x14ac:dyDescent="0.3">
      <c r="A317" s="3" t="s">
        <v>396</v>
      </c>
      <c r="B317" s="4" t="s">
        <v>96</v>
      </c>
      <c r="C317" s="5"/>
      <c r="D317" s="584"/>
      <c r="E317" s="600"/>
      <c r="F317" s="619"/>
      <c r="G317" s="601"/>
      <c r="H317" s="601"/>
      <c r="I317" s="585"/>
      <c r="J317" s="550">
        <f>+SUM(J318:J320)</f>
        <v>578.62799999999993</v>
      </c>
      <c r="K317" s="550">
        <f>+SUM(K318:K320)</f>
        <v>0</v>
      </c>
      <c r="L317" s="551">
        <f>+SUM(L318:L320)</f>
        <v>0</v>
      </c>
      <c r="M317" s="550">
        <f>+SUM(M318:M320)</f>
        <v>0</v>
      </c>
      <c r="N317" s="550">
        <f>+SUM(N318:N320)</f>
        <v>578.63</v>
      </c>
      <c r="O317" s="172">
        <f t="shared" si="71"/>
        <v>-3.4564521593782871E-6</v>
      </c>
      <c r="P317" s="526">
        <f t="shared" si="72"/>
        <v>2.0000000000663931E-3</v>
      </c>
    </row>
    <row r="318" spans="1:16" ht="26.4" x14ac:dyDescent="0.3">
      <c r="A318" s="7" t="s">
        <v>397</v>
      </c>
      <c r="B318" s="8" t="s">
        <v>98</v>
      </c>
      <c r="C318" s="5" t="s">
        <v>24</v>
      </c>
      <c r="D318" s="584">
        <v>1.4</v>
      </c>
      <c r="E318" s="600">
        <v>0</v>
      </c>
      <c r="F318" s="619"/>
      <c r="G318" s="601">
        <f t="shared" si="73"/>
        <v>0</v>
      </c>
      <c r="H318" s="601">
        <f t="shared" si="74"/>
        <v>1.4</v>
      </c>
      <c r="I318" s="585">
        <v>19.02</v>
      </c>
      <c r="J318" s="552">
        <f t="shared" si="75"/>
        <v>26.627999999999997</v>
      </c>
      <c r="K318" s="553">
        <f>ROUND(E318*I318,2)</f>
        <v>0</v>
      </c>
      <c r="L318" s="551">
        <f t="shared" si="76"/>
        <v>0</v>
      </c>
      <c r="M318" s="553">
        <f t="shared" si="77"/>
        <v>0</v>
      </c>
      <c r="N318" s="553">
        <f t="shared" si="78"/>
        <v>26.63</v>
      </c>
      <c r="O318" s="175">
        <f t="shared" si="71"/>
        <v>-7.5108907916510148E-5</v>
      </c>
      <c r="P318" s="526">
        <f t="shared" si="72"/>
        <v>2.0000000000024443E-3</v>
      </c>
    </row>
    <row r="319" spans="1:16" x14ac:dyDescent="0.3">
      <c r="A319" s="7" t="s">
        <v>398</v>
      </c>
      <c r="B319" s="8" t="s">
        <v>102</v>
      </c>
      <c r="C319" s="5" t="s">
        <v>45</v>
      </c>
      <c r="D319" s="584">
        <v>16</v>
      </c>
      <c r="E319" s="600">
        <v>0</v>
      </c>
      <c r="F319" s="619"/>
      <c r="G319" s="601">
        <f t="shared" si="73"/>
        <v>0</v>
      </c>
      <c r="H319" s="601">
        <f t="shared" si="74"/>
        <v>16</v>
      </c>
      <c r="I319" s="585">
        <v>14.39</v>
      </c>
      <c r="J319" s="552">
        <f t="shared" si="75"/>
        <v>230.24</v>
      </c>
      <c r="K319" s="553">
        <f>ROUND(E319*I319,2)</f>
        <v>0</v>
      </c>
      <c r="L319" s="551">
        <f t="shared" si="76"/>
        <v>0</v>
      </c>
      <c r="M319" s="553">
        <f t="shared" si="77"/>
        <v>0</v>
      </c>
      <c r="N319" s="553">
        <f t="shared" si="78"/>
        <v>230.24</v>
      </c>
      <c r="O319" s="175">
        <f t="shared" si="71"/>
        <v>0</v>
      </c>
      <c r="P319" s="526">
        <f t="shared" si="72"/>
        <v>0</v>
      </c>
    </row>
    <row r="320" spans="1:16" ht="26.4" x14ac:dyDescent="0.3">
      <c r="A320" s="7" t="s">
        <v>399</v>
      </c>
      <c r="B320" s="8" t="s">
        <v>104</v>
      </c>
      <c r="C320" s="5" t="s">
        <v>24</v>
      </c>
      <c r="D320" s="584">
        <v>16</v>
      </c>
      <c r="E320" s="600">
        <v>0</v>
      </c>
      <c r="F320" s="619"/>
      <c r="G320" s="601">
        <f t="shared" si="73"/>
        <v>0</v>
      </c>
      <c r="H320" s="601">
        <f t="shared" si="74"/>
        <v>16</v>
      </c>
      <c r="I320" s="585">
        <v>20.11</v>
      </c>
      <c r="J320" s="552">
        <f t="shared" si="75"/>
        <v>321.76</v>
      </c>
      <c r="K320" s="553">
        <f>ROUND(E320*I320,2)</f>
        <v>0</v>
      </c>
      <c r="L320" s="551">
        <f t="shared" si="76"/>
        <v>0</v>
      </c>
      <c r="M320" s="553">
        <f t="shared" si="77"/>
        <v>0</v>
      </c>
      <c r="N320" s="553">
        <f t="shared" si="78"/>
        <v>321.76</v>
      </c>
      <c r="O320" s="175">
        <f t="shared" si="71"/>
        <v>0</v>
      </c>
      <c r="P320" s="526">
        <f t="shared" si="72"/>
        <v>0</v>
      </c>
    </row>
    <row r="321" spans="1:16" x14ac:dyDescent="0.3">
      <c r="A321" s="3" t="s">
        <v>400</v>
      </c>
      <c r="B321" s="4" t="s">
        <v>106</v>
      </c>
      <c r="C321" s="5"/>
      <c r="D321" s="584"/>
      <c r="E321" s="600"/>
      <c r="F321" s="619"/>
      <c r="G321" s="601"/>
      <c r="H321" s="601"/>
      <c r="I321" s="585"/>
      <c r="J321" s="550">
        <f>+SUM(J322:J324)</f>
        <v>492.39760000000001</v>
      </c>
      <c r="K321" s="550">
        <f>+SUM(K322:K324)</f>
        <v>0</v>
      </c>
      <c r="L321" s="551">
        <f>+SUM(L322:L324)</f>
        <v>0</v>
      </c>
      <c r="M321" s="550">
        <f>+SUM(M322:M324)</f>
        <v>0</v>
      </c>
      <c r="N321" s="550">
        <f>+SUM(N322:N324)+0.01</f>
        <v>492.40000000000003</v>
      </c>
      <c r="O321" s="172">
        <f t="shared" si="71"/>
        <v>-4.8741098657156812E-6</v>
      </c>
      <c r="P321" s="526">
        <f t="shared" si="72"/>
        <v>2.4000000000228283E-3</v>
      </c>
    </row>
    <row r="322" spans="1:16" x14ac:dyDescent="0.3">
      <c r="A322" s="7" t="s">
        <v>401</v>
      </c>
      <c r="B322" s="8" t="s">
        <v>115</v>
      </c>
      <c r="C322" s="5" t="s">
        <v>24</v>
      </c>
      <c r="D322" s="584">
        <v>0.25</v>
      </c>
      <c r="E322" s="600">
        <v>0</v>
      </c>
      <c r="F322" s="619"/>
      <c r="G322" s="601">
        <f t="shared" si="73"/>
        <v>0</v>
      </c>
      <c r="H322" s="601">
        <f t="shared" si="74"/>
        <v>0.25</v>
      </c>
      <c r="I322" s="585">
        <v>168</v>
      </c>
      <c r="J322" s="552">
        <f t="shared" si="75"/>
        <v>42</v>
      </c>
      <c r="K322" s="553">
        <f>ROUND(E322*I322,2)</f>
        <v>0</v>
      </c>
      <c r="L322" s="551">
        <f t="shared" si="76"/>
        <v>0</v>
      </c>
      <c r="M322" s="553">
        <f t="shared" si="77"/>
        <v>0</v>
      </c>
      <c r="N322" s="553">
        <f t="shared" si="78"/>
        <v>42</v>
      </c>
      <c r="O322" s="175">
        <f t="shared" si="71"/>
        <v>0</v>
      </c>
      <c r="P322" s="526">
        <f t="shared" si="72"/>
        <v>0</v>
      </c>
    </row>
    <row r="323" spans="1:16" x14ac:dyDescent="0.3">
      <c r="A323" s="7" t="s">
        <v>402</v>
      </c>
      <c r="B323" s="8" t="s">
        <v>117</v>
      </c>
      <c r="C323" s="5" t="s">
        <v>24</v>
      </c>
      <c r="D323" s="584">
        <v>0.34</v>
      </c>
      <c r="E323" s="600">
        <v>0</v>
      </c>
      <c r="F323" s="619"/>
      <c r="G323" s="601">
        <f t="shared" si="73"/>
        <v>0</v>
      </c>
      <c r="H323" s="601">
        <f t="shared" si="74"/>
        <v>0.34</v>
      </c>
      <c r="I323" s="585">
        <v>1081.54</v>
      </c>
      <c r="J323" s="552">
        <f t="shared" si="75"/>
        <v>367.72360000000003</v>
      </c>
      <c r="K323" s="553">
        <f>ROUND(E323*I323,2)</f>
        <v>0</v>
      </c>
      <c r="L323" s="551">
        <f t="shared" si="76"/>
        <v>0</v>
      </c>
      <c r="M323" s="553">
        <f t="shared" si="77"/>
        <v>0</v>
      </c>
      <c r="N323" s="553">
        <f t="shared" si="78"/>
        <v>367.72</v>
      </c>
      <c r="O323" s="175">
        <f t="shared" si="71"/>
        <v>9.7899618083374662E-6</v>
      </c>
      <c r="P323" s="526">
        <f t="shared" si="72"/>
        <v>-3.6000000000058208E-3</v>
      </c>
    </row>
    <row r="324" spans="1:16" x14ac:dyDescent="0.3">
      <c r="A324" s="7" t="s">
        <v>403</v>
      </c>
      <c r="B324" s="8" t="s">
        <v>108</v>
      </c>
      <c r="C324" s="5" t="s">
        <v>109</v>
      </c>
      <c r="D324" s="584">
        <v>2.7</v>
      </c>
      <c r="E324" s="600">
        <v>0</v>
      </c>
      <c r="F324" s="619"/>
      <c r="G324" s="601">
        <f t="shared" si="73"/>
        <v>0</v>
      </c>
      <c r="H324" s="601">
        <f t="shared" si="74"/>
        <v>2.7</v>
      </c>
      <c r="I324" s="585">
        <v>30.62</v>
      </c>
      <c r="J324" s="552">
        <f t="shared" si="75"/>
        <v>82.674000000000007</v>
      </c>
      <c r="K324" s="553">
        <f>ROUND(E324*I324,2)</f>
        <v>0</v>
      </c>
      <c r="L324" s="551">
        <f t="shared" si="76"/>
        <v>0</v>
      </c>
      <c r="M324" s="553">
        <f t="shared" si="77"/>
        <v>0</v>
      </c>
      <c r="N324" s="553">
        <f t="shared" si="78"/>
        <v>82.67</v>
      </c>
      <c r="O324" s="175">
        <f t="shared" si="71"/>
        <v>4.8382804751279096E-5</v>
      </c>
      <c r="P324" s="526">
        <f t="shared" si="72"/>
        <v>-4.0000000000048885E-3</v>
      </c>
    </row>
    <row r="325" spans="1:16" ht="26.4" x14ac:dyDescent="0.3">
      <c r="A325" s="3">
        <v>10</v>
      </c>
      <c r="B325" s="4" t="s">
        <v>404</v>
      </c>
      <c r="C325" s="5"/>
      <c r="D325" s="584"/>
      <c r="E325" s="600"/>
      <c r="F325" s="619"/>
      <c r="G325" s="601"/>
      <c r="H325" s="601"/>
      <c r="I325" s="585"/>
      <c r="J325" s="550">
        <f>+J326+J331+J346+J353+J357</f>
        <v>16499.5766</v>
      </c>
      <c r="K325" s="550">
        <f>+K326+K331+K346+K353+K357</f>
        <v>3992.14</v>
      </c>
      <c r="L325" s="551">
        <f>+L326+L331+L346+L353+L357</f>
        <v>7395.2000000000007</v>
      </c>
      <c r="M325" s="550">
        <f>+M326+M331+M346+M353+M357</f>
        <v>11387.36</v>
      </c>
      <c r="N325" s="550">
        <f>+N326+N331+N346+N353+N357-0.01</f>
        <v>5112.2099999999991</v>
      </c>
      <c r="O325" s="172">
        <f t="shared" si="71"/>
        <v>0.69016114025616881</v>
      </c>
      <c r="P325" s="526">
        <f t="shared" si="72"/>
        <v>-11387.366600000001</v>
      </c>
    </row>
    <row r="326" spans="1:16" x14ac:dyDescent="0.3">
      <c r="A326" s="3" t="s">
        <v>405</v>
      </c>
      <c r="B326" s="4" t="s">
        <v>42</v>
      </c>
      <c r="C326" s="5"/>
      <c r="D326" s="584"/>
      <c r="E326" s="600"/>
      <c r="F326" s="619"/>
      <c r="G326" s="601"/>
      <c r="H326" s="601"/>
      <c r="I326" s="585"/>
      <c r="J326" s="550">
        <f>+SUM(J327:J330)</f>
        <v>755.41849999999999</v>
      </c>
      <c r="K326" s="550">
        <f>+SUM(K327:K330)</f>
        <v>78.150000000000006</v>
      </c>
      <c r="L326" s="551">
        <f>+SUM(L327:L330)</f>
        <v>26.049999999999997</v>
      </c>
      <c r="M326" s="550">
        <f>+SUM(M327:M330)</f>
        <v>104.19</v>
      </c>
      <c r="N326" s="550">
        <f>+SUM(N327:N330)+0.01</f>
        <v>651.23</v>
      </c>
      <c r="O326" s="172">
        <f t="shared" si="71"/>
        <v>0.13792156268346611</v>
      </c>
      <c r="P326" s="526">
        <f t="shared" si="72"/>
        <v>-104.18849999999998</v>
      </c>
    </row>
    <row r="327" spans="1:16" x14ac:dyDescent="0.3">
      <c r="A327" s="7" t="s">
        <v>406</v>
      </c>
      <c r="B327" s="8" t="s">
        <v>47</v>
      </c>
      <c r="C327" s="5" t="s">
        <v>24</v>
      </c>
      <c r="D327" s="584">
        <v>7.48</v>
      </c>
      <c r="E327" s="600">
        <v>5.61</v>
      </c>
      <c r="F327" s="619">
        <v>1.87</v>
      </c>
      <c r="G327" s="601">
        <f t="shared" si="73"/>
        <v>7.48</v>
      </c>
      <c r="H327" s="601">
        <f t="shared" si="74"/>
        <v>0</v>
      </c>
      <c r="I327" s="585">
        <v>2.67</v>
      </c>
      <c r="J327" s="552">
        <f t="shared" si="75"/>
        <v>19.971600000000002</v>
      </c>
      <c r="K327" s="553">
        <f>ROUND(E327*I327,2)</f>
        <v>14.98</v>
      </c>
      <c r="L327" s="551">
        <f t="shared" si="76"/>
        <v>4.99</v>
      </c>
      <c r="M327" s="553">
        <f t="shared" si="77"/>
        <v>19.97</v>
      </c>
      <c r="N327" s="553">
        <f t="shared" si="78"/>
        <v>0</v>
      </c>
      <c r="O327" s="175">
        <f t="shared" ref="O327:O390" si="82">1-(N327/J327)</f>
        <v>1</v>
      </c>
      <c r="P327" s="526">
        <f t="shared" ref="P327:P390" si="83">+N327-J327</f>
        <v>-19.971600000000002</v>
      </c>
    </row>
    <row r="328" spans="1:16" x14ac:dyDescent="0.3">
      <c r="A328" s="7" t="s">
        <v>407</v>
      </c>
      <c r="B328" s="8" t="s">
        <v>44</v>
      </c>
      <c r="C328" s="5" t="s">
        <v>45</v>
      </c>
      <c r="D328" s="584">
        <v>4.84</v>
      </c>
      <c r="E328" s="600">
        <v>0</v>
      </c>
      <c r="F328" s="619"/>
      <c r="G328" s="601">
        <f t="shared" si="73"/>
        <v>0</v>
      </c>
      <c r="H328" s="601">
        <f t="shared" si="74"/>
        <v>4.84</v>
      </c>
      <c r="I328" s="585">
        <v>56.31</v>
      </c>
      <c r="J328" s="552">
        <f t="shared" si="75"/>
        <v>272.54039999999998</v>
      </c>
      <c r="K328" s="553">
        <f t="shared" ref="K328:K391" si="84">ROUND(E328*I328,2)</f>
        <v>0</v>
      </c>
      <c r="L328" s="551">
        <f t="shared" si="76"/>
        <v>0</v>
      </c>
      <c r="M328" s="553">
        <f t="shared" si="77"/>
        <v>0</v>
      </c>
      <c r="N328" s="553">
        <f t="shared" si="78"/>
        <v>272.54000000000002</v>
      </c>
      <c r="O328" s="175">
        <f t="shared" si="82"/>
        <v>1.4676723155693239E-6</v>
      </c>
      <c r="P328" s="526">
        <f t="shared" si="83"/>
        <v>-3.999999999564352E-4</v>
      </c>
    </row>
    <row r="329" spans="1:16" x14ac:dyDescent="0.3">
      <c r="A329" s="7" t="s">
        <v>408</v>
      </c>
      <c r="B329" s="8" t="s">
        <v>409</v>
      </c>
      <c r="C329" s="5" t="s">
        <v>54</v>
      </c>
      <c r="D329" s="584">
        <v>1.37</v>
      </c>
      <c r="E329" s="600">
        <v>0</v>
      </c>
      <c r="F329" s="619"/>
      <c r="G329" s="601">
        <f t="shared" si="73"/>
        <v>0</v>
      </c>
      <c r="H329" s="601">
        <f t="shared" si="74"/>
        <v>1.37</v>
      </c>
      <c r="I329" s="585">
        <v>276.41000000000003</v>
      </c>
      <c r="J329" s="552">
        <f t="shared" si="75"/>
        <v>378.68170000000009</v>
      </c>
      <c r="K329" s="553">
        <f t="shared" si="84"/>
        <v>0</v>
      </c>
      <c r="L329" s="551">
        <f t="shared" si="76"/>
        <v>0</v>
      </c>
      <c r="M329" s="553">
        <f t="shared" si="77"/>
        <v>0</v>
      </c>
      <c r="N329" s="553">
        <f t="shared" si="78"/>
        <v>378.68</v>
      </c>
      <c r="O329" s="175">
        <f t="shared" si="82"/>
        <v>4.4892583932476526E-6</v>
      </c>
      <c r="P329" s="526">
        <f t="shared" si="83"/>
        <v>-1.7000000000848559E-3</v>
      </c>
    </row>
    <row r="330" spans="1:16" ht="26.4" x14ac:dyDescent="0.3">
      <c r="A330" s="7" t="s">
        <v>410</v>
      </c>
      <c r="B330" s="8" t="s">
        <v>49</v>
      </c>
      <c r="C330" s="5" t="s">
        <v>24</v>
      </c>
      <c r="D330" s="584">
        <v>7.48</v>
      </c>
      <c r="E330" s="600">
        <v>5.61</v>
      </c>
      <c r="F330" s="619">
        <v>1.87</v>
      </c>
      <c r="G330" s="601">
        <f t="shared" ref="G330:G392" si="85">E330+F330</f>
        <v>7.48</v>
      </c>
      <c r="H330" s="601">
        <f t="shared" ref="H330:H392" si="86">D330-G330</f>
        <v>0</v>
      </c>
      <c r="I330" s="585">
        <v>11.26</v>
      </c>
      <c r="J330" s="552">
        <f t="shared" ref="J330:J392" si="87">+I330*D330</f>
        <v>84.224800000000002</v>
      </c>
      <c r="K330" s="553">
        <f t="shared" si="84"/>
        <v>63.17</v>
      </c>
      <c r="L330" s="551">
        <f t="shared" si="76"/>
        <v>21.06</v>
      </c>
      <c r="M330" s="553">
        <f t="shared" si="77"/>
        <v>84.22</v>
      </c>
      <c r="N330" s="553">
        <f t="shared" si="78"/>
        <v>0</v>
      </c>
      <c r="O330" s="175">
        <f t="shared" si="82"/>
        <v>1</v>
      </c>
      <c r="P330" s="526">
        <f t="shared" si="83"/>
        <v>-84.224800000000002</v>
      </c>
    </row>
    <row r="331" spans="1:16" x14ac:dyDescent="0.3">
      <c r="A331" s="3" t="s">
        <v>411</v>
      </c>
      <c r="B331" s="4" t="s">
        <v>123</v>
      </c>
      <c r="C331" s="5"/>
      <c r="D331" s="584"/>
      <c r="E331" s="600"/>
      <c r="F331" s="619"/>
      <c r="G331" s="601"/>
      <c r="H331" s="601"/>
      <c r="I331" s="585"/>
      <c r="J331" s="550">
        <f>+SUM(J332:J345)</f>
        <v>13242.616900000001</v>
      </c>
      <c r="K331" s="550">
        <f>+SUM(K332:K345)</f>
        <v>3913.99</v>
      </c>
      <c r="L331" s="551">
        <f>+SUM(L332:L345)</f>
        <v>6457.1100000000006</v>
      </c>
      <c r="M331" s="550">
        <f>+SUM(M332:M345)</f>
        <v>10371.129999999999</v>
      </c>
      <c r="N331" s="550">
        <f>+SUM(N332:N345)-0.01</f>
        <v>2871.4799999999996</v>
      </c>
      <c r="O331" s="172">
        <f t="shared" si="82"/>
        <v>0.78316370384466838</v>
      </c>
      <c r="P331" s="526">
        <f t="shared" si="83"/>
        <v>-10371.136900000001</v>
      </c>
    </row>
    <row r="332" spans="1:16" x14ac:dyDescent="0.3">
      <c r="A332" s="7" t="s">
        <v>412</v>
      </c>
      <c r="B332" s="8" t="s">
        <v>125</v>
      </c>
      <c r="C332" s="5" t="s">
        <v>54</v>
      </c>
      <c r="D332" s="584">
        <v>7.37</v>
      </c>
      <c r="E332" s="600">
        <v>1.4729999999999999</v>
      </c>
      <c r="F332" s="619">
        <v>5.8970000000000002</v>
      </c>
      <c r="G332" s="601">
        <f t="shared" si="85"/>
        <v>7.37</v>
      </c>
      <c r="H332" s="601">
        <f t="shared" si="86"/>
        <v>0</v>
      </c>
      <c r="I332" s="585">
        <v>75.03</v>
      </c>
      <c r="J332" s="552">
        <f t="shared" si="87"/>
        <v>552.97109999999998</v>
      </c>
      <c r="K332" s="553">
        <f t="shared" si="84"/>
        <v>110.52</v>
      </c>
      <c r="L332" s="551">
        <f t="shared" si="76"/>
        <v>442.45</v>
      </c>
      <c r="M332" s="553">
        <f t="shared" si="77"/>
        <v>552.97</v>
      </c>
      <c r="N332" s="553">
        <f t="shared" si="78"/>
        <v>0</v>
      </c>
      <c r="O332" s="175">
        <f t="shared" si="82"/>
        <v>1</v>
      </c>
      <c r="P332" s="526">
        <f t="shared" si="83"/>
        <v>-552.97109999999998</v>
      </c>
    </row>
    <row r="333" spans="1:16" x14ac:dyDescent="0.3">
      <c r="A333" s="7" t="s">
        <v>413</v>
      </c>
      <c r="B333" s="8" t="s">
        <v>56</v>
      </c>
      <c r="C333" s="5" t="s">
        <v>54</v>
      </c>
      <c r="D333" s="584">
        <v>9.58</v>
      </c>
      <c r="E333" s="600">
        <v>0.96094999999999997</v>
      </c>
      <c r="F333" s="619">
        <v>8.6190499999999997</v>
      </c>
      <c r="G333" s="601">
        <f t="shared" si="85"/>
        <v>9.58</v>
      </c>
      <c r="H333" s="601">
        <f t="shared" si="86"/>
        <v>0</v>
      </c>
      <c r="I333" s="585">
        <v>11.25</v>
      </c>
      <c r="J333" s="552">
        <f t="shared" si="87"/>
        <v>107.77500000000001</v>
      </c>
      <c r="K333" s="553">
        <f t="shared" si="84"/>
        <v>10.81</v>
      </c>
      <c r="L333" s="551">
        <f t="shared" si="76"/>
        <v>96.96</v>
      </c>
      <c r="M333" s="553">
        <f t="shared" si="77"/>
        <v>107.78</v>
      </c>
      <c r="N333" s="553">
        <f t="shared" si="78"/>
        <v>0</v>
      </c>
      <c r="O333" s="175">
        <f t="shared" si="82"/>
        <v>1</v>
      </c>
      <c r="P333" s="526">
        <f t="shared" si="83"/>
        <v>-107.77500000000001</v>
      </c>
    </row>
    <row r="334" spans="1:16" ht="26.4" x14ac:dyDescent="0.3">
      <c r="A334" s="7" t="s">
        <v>414</v>
      </c>
      <c r="B334" s="8" t="s">
        <v>58</v>
      </c>
      <c r="C334" s="5" t="s">
        <v>59</v>
      </c>
      <c r="D334" s="584">
        <v>215.57</v>
      </c>
      <c r="E334" s="600">
        <v>21.741375000000001</v>
      </c>
      <c r="F334" s="619">
        <v>193.82862499999999</v>
      </c>
      <c r="G334" s="601">
        <f t="shared" si="85"/>
        <v>215.57</v>
      </c>
      <c r="H334" s="601">
        <f t="shared" si="86"/>
        <v>0</v>
      </c>
      <c r="I334" s="585">
        <v>1.68</v>
      </c>
      <c r="J334" s="552">
        <f t="shared" si="87"/>
        <v>362.1576</v>
      </c>
      <c r="K334" s="553">
        <f t="shared" si="84"/>
        <v>36.53</v>
      </c>
      <c r="L334" s="551">
        <f t="shared" si="76"/>
        <v>325.63</v>
      </c>
      <c r="M334" s="553">
        <f t="shared" si="77"/>
        <v>362.16</v>
      </c>
      <c r="N334" s="553">
        <f t="shared" si="78"/>
        <v>0</v>
      </c>
      <c r="O334" s="175">
        <f t="shared" si="82"/>
        <v>1</v>
      </c>
      <c r="P334" s="526">
        <f t="shared" si="83"/>
        <v>-362.1576</v>
      </c>
    </row>
    <row r="335" spans="1:16" x14ac:dyDescent="0.3">
      <c r="A335" s="7" t="s">
        <v>415</v>
      </c>
      <c r="B335" s="8" t="s">
        <v>61</v>
      </c>
      <c r="C335" s="5" t="s">
        <v>24</v>
      </c>
      <c r="D335" s="584">
        <v>2.09</v>
      </c>
      <c r="E335" s="600">
        <v>2.09</v>
      </c>
      <c r="F335" s="619"/>
      <c r="G335" s="601">
        <f t="shared" si="85"/>
        <v>2.09</v>
      </c>
      <c r="H335" s="601">
        <f t="shared" si="86"/>
        <v>0</v>
      </c>
      <c r="I335" s="585">
        <v>28.14</v>
      </c>
      <c r="J335" s="552">
        <f t="shared" si="87"/>
        <v>58.812599999999996</v>
      </c>
      <c r="K335" s="553">
        <f t="shared" si="84"/>
        <v>58.81</v>
      </c>
      <c r="L335" s="551">
        <f t="shared" si="76"/>
        <v>0</v>
      </c>
      <c r="M335" s="553">
        <f t="shared" si="77"/>
        <v>58.81</v>
      </c>
      <c r="N335" s="553">
        <f t="shared" si="78"/>
        <v>0</v>
      </c>
      <c r="O335" s="175">
        <f t="shared" si="82"/>
        <v>1</v>
      </c>
      <c r="P335" s="526">
        <f t="shared" si="83"/>
        <v>-58.812599999999996</v>
      </c>
    </row>
    <row r="336" spans="1:16" ht="26.4" x14ac:dyDescent="0.3">
      <c r="A336" s="7" t="s">
        <v>416</v>
      </c>
      <c r="B336" s="8" t="s">
        <v>63</v>
      </c>
      <c r="C336" s="5" t="s">
        <v>24</v>
      </c>
      <c r="D336" s="584">
        <v>2.09</v>
      </c>
      <c r="E336" s="600">
        <v>2.09</v>
      </c>
      <c r="F336" s="619"/>
      <c r="G336" s="601">
        <f t="shared" si="85"/>
        <v>2.09</v>
      </c>
      <c r="H336" s="601">
        <f t="shared" si="86"/>
        <v>0</v>
      </c>
      <c r="I336" s="585">
        <v>35.090000000000003</v>
      </c>
      <c r="J336" s="552">
        <f t="shared" si="87"/>
        <v>73.338099999999997</v>
      </c>
      <c r="K336" s="553">
        <f t="shared" si="84"/>
        <v>73.34</v>
      </c>
      <c r="L336" s="551">
        <f t="shared" si="76"/>
        <v>0</v>
      </c>
      <c r="M336" s="553">
        <f t="shared" si="77"/>
        <v>73.34</v>
      </c>
      <c r="N336" s="553">
        <f t="shared" si="78"/>
        <v>0</v>
      </c>
      <c r="O336" s="175">
        <f t="shared" si="82"/>
        <v>1</v>
      </c>
      <c r="P336" s="526">
        <f t="shared" si="83"/>
        <v>-73.338099999999997</v>
      </c>
    </row>
    <row r="337" spans="1:16" x14ac:dyDescent="0.3">
      <c r="A337" s="7" t="s">
        <v>417</v>
      </c>
      <c r="B337" s="8" t="s">
        <v>67</v>
      </c>
      <c r="C337" s="5" t="s">
        <v>24</v>
      </c>
      <c r="D337" s="584">
        <v>23.19</v>
      </c>
      <c r="E337" s="600">
        <v>8.4160000000000004</v>
      </c>
      <c r="F337" s="619">
        <f>+MEM_CAL_MED_02!K828</f>
        <v>10.7148</v>
      </c>
      <c r="G337" s="601">
        <f t="shared" si="85"/>
        <v>19.130800000000001</v>
      </c>
      <c r="H337" s="601">
        <f t="shared" si="86"/>
        <v>4.0592000000000006</v>
      </c>
      <c r="I337" s="585">
        <v>272.88</v>
      </c>
      <c r="J337" s="552">
        <f t="shared" si="87"/>
        <v>6328.0871999999999</v>
      </c>
      <c r="K337" s="553">
        <f t="shared" si="84"/>
        <v>2296.56</v>
      </c>
      <c r="L337" s="551">
        <f t="shared" si="76"/>
        <v>2923.85</v>
      </c>
      <c r="M337" s="553">
        <f t="shared" si="77"/>
        <v>5220.41</v>
      </c>
      <c r="N337" s="553">
        <f t="shared" si="78"/>
        <v>1107.67</v>
      </c>
      <c r="O337" s="175">
        <f t="shared" si="82"/>
        <v>0.82495974454966425</v>
      </c>
      <c r="P337" s="526">
        <f t="shared" si="83"/>
        <v>-5220.4171999999999</v>
      </c>
    </row>
    <row r="338" spans="1:16" x14ac:dyDescent="0.3">
      <c r="A338" s="7" t="s">
        <v>418</v>
      </c>
      <c r="B338" s="8" t="s">
        <v>77</v>
      </c>
      <c r="C338" s="5" t="s">
        <v>54</v>
      </c>
      <c r="D338" s="584">
        <v>2.11</v>
      </c>
      <c r="E338" s="600">
        <v>0.76400000000000001</v>
      </c>
      <c r="F338" s="619">
        <f>+MEM_CAL_MED_02!K836</f>
        <v>1.3131999999999999</v>
      </c>
      <c r="G338" s="601">
        <f t="shared" si="85"/>
        <v>2.0771999999999999</v>
      </c>
      <c r="H338" s="601">
        <f t="shared" si="86"/>
        <v>3.279999999999994E-2</v>
      </c>
      <c r="I338" s="585">
        <v>628.20000000000005</v>
      </c>
      <c r="J338" s="552">
        <f t="shared" si="87"/>
        <v>1325.502</v>
      </c>
      <c r="K338" s="553">
        <f t="shared" si="84"/>
        <v>479.94</v>
      </c>
      <c r="L338" s="551">
        <f t="shared" si="76"/>
        <v>824.95</v>
      </c>
      <c r="M338" s="553">
        <f t="shared" si="77"/>
        <v>1304.9000000000001</v>
      </c>
      <c r="N338" s="553">
        <f t="shared" si="78"/>
        <v>20.6</v>
      </c>
      <c r="O338" s="175">
        <f t="shared" si="82"/>
        <v>0.98445871828182829</v>
      </c>
      <c r="P338" s="526">
        <f t="shared" si="83"/>
        <v>-1304.902</v>
      </c>
    </row>
    <row r="339" spans="1:16" ht="26.4" x14ac:dyDescent="0.3">
      <c r="A339" s="7" t="s">
        <v>419</v>
      </c>
      <c r="B339" s="8" t="s">
        <v>72</v>
      </c>
      <c r="C339" s="5" t="s">
        <v>70</v>
      </c>
      <c r="D339" s="584">
        <v>39.4</v>
      </c>
      <c r="E339" s="600">
        <v>7.4292400000000001</v>
      </c>
      <c r="F339" s="619">
        <v>31.97</v>
      </c>
      <c r="G339" s="601">
        <f t="shared" si="85"/>
        <v>39.399239999999999</v>
      </c>
      <c r="H339" s="601">
        <f t="shared" si="86"/>
        <v>7.5999999999964984E-4</v>
      </c>
      <c r="I339" s="585">
        <v>16.2</v>
      </c>
      <c r="J339" s="552">
        <f t="shared" si="87"/>
        <v>638.28</v>
      </c>
      <c r="K339" s="553">
        <f t="shared" si="84"/>
        <v>120.35</v>
      </c>
      <c r="L339" s="551">
        <f t="shared" si="76"/>
        <v>517.91</v>
      </c>
      <c r="M339" s="553">
        <f t="shared" si="77"/>
        <v>638.27</v>
      </c>
      <c r="N339" s="553">
        <f t="shared" si="78"/>
        <v>0.01</v>
      </c>
      <c r="O339" s="175">
        <f t="shared" si="82"/>
        <v>0.99998433289465438</v>
      </c>
      <c r="P339" s="526">
        <f t="shared" si="83"/>
        <v>-638.27</v>
      </c>
    </row>
    <row r="340" spans="1:16" ht="26.4" x14ac:dyDescent="0.3">
      <c r="A340" s="7" t="s">
        <v>420</v>
      </c>
      <c r="B340" s="8" t="s">
        <v>69</v>
      </c>
      <c r="C340" s="5" t="s">
        <v>70</v>
      </c>
      <c r="D340" s="584">
        <v>94.6</v>
      </c>
      <c r="E340" s="600">
        <v>40.54587448680352</v>
      </c>
      <c r="F340" s="619">
        <f>+MEM_CAL_MED_02!K867</f>
        <v>45.338119648093851</v>
      </c>
      <c r="G340" s="601">
        <f t="shared" si="85"/>
        <v>85.883994134897364</v>
      </c>
      <c r="H340" s="601">
        <f t="shared" si="86"/>
        <v>8.7160058651026304</v>
      </c>
      <c r="I340" s="585">
        <v>17.16</v>
      </c>
      <c r="J340" s="552">
        <f t="shared" si="87"/>
        <v>1623.336</v>
      </c>
      <c r="K340" s="553">
        <f t="shared" si="84"/>
        <v>695.77</v>
      </c>
      <c r="L340" s="551">
        <f t="shared" si="76"/>
        <v>778</v>
      </c>
      <c r="M340" s="553">
        <f t="shared" si="77"/>
        <v>1473.77</v>
      </c>
      <c r="N340" s="553">
        <f t="shared" si="78"/>
        <v>149.57</v>
      </c>
      <c r="O340" s="175">
        <f t="shared" si="82"/>
        <v>0.90786257435306061</v>
      </c>
      <c r="P340" s="526">
        <f t="shared" si="83"/>
        <v>-1473.7660000000001</v>
      </c>
    </row>
    <row r="341" spans="1:16" ht="41.4" customHeight="1" x14ac:dyDescent="0.3">
      <c r="A341" s="7" t="s">
        <v>421</v>
      </c>
      <c r="B341" s="8" t="s">
        <v>65</v>
      </c>
      <c r="C341" s="5" t="s">
        <v>24</v>
      </c>
      <c r="D341" s="584">
        <v>6.12</v>
      </c>
      <c r="E341" s="600">
        <v>0</v>
      </c>
      <c r="F341" s="619"/>
      <c r="G341" s="601">
        <f t="shared" si="85"/>
        <v>0</v>
      </c>
      <c r="H341" s="601">
        <f t="shared" si="86"/>
        <v>6.12</v>
      </c>
      <c r="I341" s="585">
        <v>116.19</v>
      </c>
      <c r="J341" s="552">
        <f t="shared" si="87"/>
        <v>711.08280000000002</v>
      </c>
      <c r="K341" s="553">
        <f t="shared" si="84"/>
        <v>0</v>
      </c>
      <c r="L341" s="551">
        <f t="shared" si="76"/>
        <v>0</v>
      </c>
      <c r="M341" s="553">
        <f t="shared" si="77"/>
        <v>0</v>
      </c>
      <c r="N341" s="553">
        <f t="shared" si="78"/>
        <v>711.08</v>
      </c>
      <c r="O341" s="175">
        <f t="shared" si="82"/>
        <v>3.9376567679827446E-6</v>
      </c>
      <c r="P341" s="526">
        <f t="shared" si="83"/>
        <v>-2.7999999999792635E-3</v>
      </c>
    </row>
    <row r="342" spans="1:16" x14ac:dyDescent="0.3">
      <c r="A342" s="7" t="s">
        <v>422</v>
      </c>
      <c r="B342" s="8" t="s">
        <v>74</v>
      </c>
      <c r="C342" s="5" t="s">
        <v>75</v>
      </c>
      <c r="D342" s="584">
        <v>6</v>
      </c>
      <c r="E342" s="600">
        <v>0</v>
      </c>
      <c r="F342" s="619">
        <f>+MEM_CAL_MED_02!K873</f>
        <v>6</v>
      </c>
      <c r="G342" s="601">
        <f t="shared" si="85"/>
        <v>6</v>
      </c>
      <c r="H342" s="601">
        <f t="shared" si="86"/>
        <v>0</v>
      </c>
      <c r="I342" s="585">
        <v>68.010000000000005</v>
      </c>
      <c r="J342" s="552">
        <f t="shared" si="87"/>
        <v>408.06000000000006</v>
      </c>
      <c r="K342" s="553">
        <f t="shared" si="84"/>
        <v>0</v>
      </c>
      <c r="L342" s="551">
        <f t="shared" si="76"/>
        <v>408.06</v>
      </c>
      <c r="M342" s="553">
        <f t="shared" si="77"/>
        <v>408.06</v>
      </c>
      <c r="N342" s="553">
        <f t="shared" si="78"/>
        <v>0</v>
      </c>
      <c r="O342" s="175">
        <f t="shared" si="82"/>
        <v>1</v>
      </c>
      <c r="P342" s="526">
        <f t="shared" si="83"/>
        <v>-408.06000000000006</v>
      </c>
    </row>
    <row r="343" spans="1:16" ht="26.4" x14ac:dyDescent="0.3">
      <c r="A343" s="7" t="s">
        <v>423</v>
      </c>
      <c r="B343" s="8" t="s">
        <v>79</v>
      </c>
      <c r="C343" s="5" t="s">
        <v>54</v>
      </c>
      <c r="D343" s="584">
        <v>6.05</v>
      </c>
      <c r="E343" s="600">
        <v>1.22265</v>
      </c>
      <c r="F343" s="619"/>
      <c r="G343" s="601">
        <f t="shared" si="85"/>
        <v>1.22265</v>
      </c>
      <c r="H343" s="601">
        <f t="shared" si="86"/>
        <v>4.82735</v>
      </c>
      <c r="I343" s="585">
        <v>25.65</v>
      </c>
      <c r="J343" s="552">
        <f t="shared" si="87"/>
        <v>155.18249999999998</v>
      </c>
      <c r="K343" s="553">
        <f t="shared" si="84"/>
        <v>31.36</v>
      </c>
      <c r="L343" s="551">
        <f t="shared" si="76"/>
        <v>0</v>
      </c>
      <c r="M343" s="553">
        <f t="shared" si="77"/>
        <v>31.36</v>
      </c>
      <c r="N343" s="553">
        <f t="shared" si="78"/>
        <v>123.82</v>
      </c>
      <c r="O343" s="175">
        <f t="shared" si="82"/>
        <v>0.2021007523399867</v>
      </c>
      <c r="P343" s="526">
        <f t="shared" si="83"/>
        <v>-31.362499999999983</v>
      </c>
    </row>
    <row r="344" spans="1:16" x14ac:dyDescent="0.3">
      <c r="A344" s="7" t="s">
        <v>424</v>
      </c>
      <c r="B344" s="8" t="s">
        <v>83</v>
      </c>
      <c r="C344" s="5" t="s">
        <v>24</v>
      </c>
      <c r="D344" s="584">
        <v>4.8</v>
      </c>
      <c r="E344" s="600">
        <v>0</v>
      </c>
      <c r="F344" s="619">
        <f>+MEM_CAL_MED_02!K880</f>
        <v>4.8000000000000007</v>
      </c>
      <c r="G344" s="601">
        <f t="shared" si="85"/>
        <v>4.8000000000000007</v>
      </c>
      <c r="H344" s="601">
        <f t="shared" si="86"/>
        <v>0</v>
      </c>
      <c r="I344" s="585">
        <v>29.02</v>
      </c>
      <c r="J344" s="552">
        <f t="shared" si="87"/>
        <v>139.29599999999999</v>
      </c>
      <c r="K344" s="553">
        <f t="shared" si="84"/>
        <v>0</v>
      </c>
      <c r="L344" s="551">
        <f t="shared" ref="L344:L405" si="88">ROUND(F344*I344,2)</f>
        <v>139.30000000000001</v>
      </c>
      <c r="M344" s="553">
        <f t="shared" ref="M344:M405" si="89">ROUND(G344*I344,2)</f>
        <v>139.30000000000001</v>
      </c>
      <c r="N344" s="553">
        <f t="shared" ref="N344:N405" si="90">ROUND(H344*I344,2)</f>
        <v>0</v>
      </c>
      <c r="O344" s="175">
        <f t="shared" si="82"/>
        <v>1</v>
      </c>
      <c r="P344" s="526">
        <f t="shared" si="83"/>
        <v>-139.29599999999999</v>
      </c>
    </row>
    <row r="345" spans="1:16" ht="26.4" x14ac:dyDescent="0.3">
      <c r="A345" s="7" t="s">
        <v>425</v>
      </c>
      <c r="B345" s="8" t="s">
        <v>81</v>
      </c>
      <c r="C345" s="5" t="s">
        <v>24</v>
      </c>
      <c r="D345" s="584">
        <v>4.8</v>
      </c>
      <c r="E345" s="600">
        <v>0</v>
      </c>
      <c r="F345" s="619"/>
      <c r="G345" s="601">
        <f t="shared" si="85"/>
        <v>0</v>
      </c>
      <c r="H345" s="601">
        <f t="shared" si="86"/>
        <v>4.8</v>
      </c>
      <c r="I345" s="585">
        <v>158.07</v>
      </c>
      <c r="J345" s="552">
        <f t="shared" si="87"/>
        <v>758.73599999999999</v>
      </c>
      <c r="K345" s="553">
        <f t="shared" si="84"/>
        <v>0</v>
      </c>
      <c r="L345" s="551">
        <f t="shared" si="88"/>
        <v>0</v>
      </c>
      <c r="M345" s="553">
        <f t="shared" si="89"/>
        <v>0</v>
      </c>
      <c r="N345" s="553">
        <f t="shared" si="90"/>
        <v>758.74</v>
      </c>
      <c r="O345" s="175">
        <f t="shared" si="82"/>
        <v>-5.271925940020239E-6</v>
      </c>
      <c r="P345" s="526">
        <f t="shared" si="83"/>
        <v>4.0000000000190994E-3</v>
      </c>
    </row>
    <row r="346" spans="1:16" x14ac:dyDescent="0.3">
      <c r="A346" s="3" t="s">
        <v>426</v>
      </c>
      <c r="B346" s="4" t="s">
        <v>85</v>
      </c>
      <c r="C346" s="5"/>
      <c r="D346" s="584"/>
      <c r="E346" s="600"/>
      <c r="F346" s="619"/>
      <c r="G346" s="601"/>
      <c r="H346" s="601"/>
      <c r="I346" s="585"/>
      <c r="J346" s="550">
        <f>+SUM(J347:J352)</f>
        <v>1430.5156000000002</v>
      </c>
      <c r="K346" s="550">
        <f>+SUM(K347:K352)</f>
        <v>0</v>
      </c>
      <c r="L346" s="551">
        <f>+SUM(L347:L352)</f>
        <v>912.04</v>
      </c>
      <c r="M346" s="550">
        <f>+SUM(M347:M352)</f>
        <v>912.04</v>
      </c>
      <c r="N346" s="550">
        <f>+SUM(N347:N352)+0.01</f>
        <v>518.48</v>
      </c>
      <c r="O346" s="172">
        <f t="shared" si="82"/>
        <v>0.63755725557973641</v>
      </c>
      <c r="P346" s="526">
        <f t="shared" si="83"/>
        <v>-912.03560000000016</v>
      </c>
    </row>
    <row r="347" spans="1:16" x14ac:dyDescent="0.3">
      <c r="A347" s="7" t="s">
        <v>427</v>
      </c>
      <c r="B347" s="8" t="s">
        <v>89</v>
      </c>
      <c r="C347" s="5" t="s">
        <v>24</v>
      </c>
      <c r="D347" s="584">
        <v>7.48</v>
      </c>
      <c r="E347" s="600">
        <v>0</v>
      </c>
      <c r="F347" s="623">
        <v>7.48</v>
      </c>
      <c r="G347" s="601">
        <f t="shared" si="85"/>
        <v>7.48</v>
      </c>
      <c r="H347" s="601">
        <f t="shared" si="86"/>
        <v>0</v>
      </c>
      <c r="I347" s="585">
        <v>3.75</v>
      </c>
      <c r="J347" s="552">
        <f t="shared" si="87"/>
        <v>28.05</v>
      </c>
      <c r="K347" s="553">
        <f t="shared" ref="K347:K352" si="91">ROUND(E347*I347,2)</f>
        <v>0</v>
      </c>
      <c r="L347" s="551">
        <f t="shared" si="88"/>
        <v>28.05</v>
      </c>
      <c r="M347" s="553">
        <f t="shared" si="89"/>
        <v>28.05</v>
      </c>
      <c r="N347" s="553">
        <f t="shared" si="90"/>
        <v>0</v>
      </c>
      <c r="O347" s="175">
        <f t="shared" si="82"/>
        <v>1</v>
      </c>
      <c r="P347" s="526">
        <f t="shared" si="83"/>
        <v>-28.05</v>
      </c>
    </row>
    <row r="348" spans="1:16" x14ac:dyDescent="0.3">
      <c r="A348" s="7" t="s">
        <v>428</v>
      </c>
      <c r="B348" s="8" t="s">
        <v>87</v>
      </c>
      <c r="C348" s="5" t="s">
        <v>24</v>
      </c>
      <c r="D348" s="584">
        <v>7.48</v>
      </c>
      <c r="E348" s="600">
        <v>0</v>
      </c>
      <c r="F348" s="623">
        <v>7.48</v>
      </c>
      <c r="G348" s="601">
        <f t="shared" si="85"/>
        <v>7.48</v>
      </c>
      <c r="H348" s="601">
        <f t="shared" si="86"/>
        <v>0</v>
      </c>
      <c r="I348" s="585">
        <v>5.61</v>
      </c>
      <c r="J348" s="552">
        <f t="shared" si="87"/>
        <v>41.962800000000001</v>
      </c>
      <c r="K348" s="553">
        <f t="shared" si="91"/>
        <v>0</v>
      </c>
      <c r="L348" s="551">
        <f t="shared" si="88"/>
        <v>41.96</v>
      </c>
      <c r="M348" s="553">
        <f t="shared" si="89"/>
        <v>41.96</v>
      </c>
      <c r="N348" s="553">
        <f t="shared" si="90"/>
        <v>0</v>
      </c>
      <c r="O348" s="175">
        <f t="shared" si="82"/>
        <v>1</v>
      </c>
      <c r="P348" s="526">
        <f t="shared" si="83"/>
        <v>-41.962800000000001</v>
      </c>
    </row>
    <row r="349" spans="1:16" ht="39.6" x14ac:dyDescent="0.3">
      <c r="A349" s="7" t="s">
        <v>429</v>
      </c>
      <c r="B349" s="8" t="s">
        <v>146</v>
      </c>
      <c r="C349" s="5" t="s">
        <v>75</v>
      </c>
      <c r="D349" s="584">
        <v>1</v>
      </c>
      <c r="E349" s="600">
        <v>0</v>
      </c>
      <c r="F349" s="623"/>
      <c r="G349" s="601">
        <f t="shared" si="85"/>
        <v>0</v>
      </c>
      <c r="H349" s="601">
        <f t="shared" si="86"/>
        <v>1</v>
      </c>
      <c r="I349" s="585">
        <v>518.47</v>
      </c>
      <c r="J349" s="552">
        <f t="shared" si="87"/>
        <v>518.47</v>
      </c>
      <c r="K349" s="553">
        <f t="shared" si="91"/>
        <v>0</v>
      </c>
      <c r="L349" s="551">
        <f t="shared" si="88"/>
        <v>0</v>
      </c>
      <c r="M349" s="553">
        <f t="shared" si="89"/>
        <v>0</v>
      </c>
      <c r="N349" s="553">
        <f t="shared" si="90"/>
        <v>518.47</v>
      </c>
      <c r="O349" s="175">
        <f t="shared" si="82"/>
        <v>0</v>
      </c>
      <c r="P349" s="526">
        <f t="shared" si="83"/>
        <v>0</v>
      </c>
    </row>
    <row r="350" spans="1:16" ht="39.6" x14ac:dyDescent="0.3">
      <c r="A350" s="7" t="s">
        <v>430</v>
      </c>
      <c r="B350" s="8" t="s">
        <v>186</v>
      </c>
      <c r="C350" s="5" t="s">
        <v>24</v>
      </c>
      <c r="D350" s="584">
        <v>1.28</v>
      </c>
      <c r="E350" s="600">
        <v>0</v>
      </c>
      <c r="F350" s="623">
        <v>1.28</v>
      </c>
      <c r="G350" s="601">
        <f t="shared" si="85"/>
        <v>1.28</v>
      </c>
      <c r="H350" s="601">
        <f t="shared" si="86"/>
        <v>0</v>
      </c>
      <c r="I350" s="585">
        <v>130.58000000000001</v>
      </c>
      <c r="J350" s="552">
        <f t="shared" si="87"/>
        <v>167.14240000000001</v>
      </c>
      <c r="K350" s="553">
        <f t="shared" si="91"/>
        <v>0</v>
      </c>
      <c r="L350" s="551">
        <f t="shared" si="88"/>
        <v>167.14</v>
      </c>
      <c r="M350" s="553">
        <f t="shared" si="89"/>
        <v>167.14</v>
      </c>
      <c r="N350" s="553">
        <f t="shared" si="90"/>
        <v>0</v>
      </c>
      <c r="O350" s="175">
        <f t="shared" si="82"/>
        <v>1</v>
      </c>
      <c r="P350" s="526">
        <f t="shared" si="83"/>
        <v>-167.14240000000001</v>
      </c>
    </row>
    <row r="351" spans="1:16" x14ac:dyDescent="0.3">
      <c r="A351" s="7" t="s">
        <v>431</v>
      </c>
      <c r="B351" s="8" t="s">
        <v>83</v>
      </c>
      <c r="C351" s="5" t="s">
        <v>24</v>
      </c>
      <c r="D351" s="584">
        <v>1.28</v>
      </c>
      <c r="E351" s="600">
        <v>0</v>
      </c>
      <c r="F351" s="623">
        <v>1.28</v>
      </c>
      <c r="G351" s="601">
        <f t="shared" si="85"/>
        <v>1.28</v>
      </c>
      <c r="H351" s="601">
        <f t="shared" si="86"/>
        <v>0</v>
      </c>
      <c r="I351" s="585">
        <v>29.02</v>
      </c>
      <c r="J351" s="552">
        <f t="shared" si="87"/>
        <v>37.145600000000002</v>
      </c>
      <c r="K351" s="553">
        <f t="shared" si="91"/>
        <v>0</v>
      </c>
      <c r="L351" s="551">
        <f t="shared" si="88"/>
        <v>37.15</v>
      </c>
      <c r="M351" s="553">
        <f t="shared" si="89"/>
        <v>37.15</v>
      </c>
      <c r="N351" s="553">
        <f t="shared" si="90"/>
        <v>0</v>
      </c>
      <c r="O351" s="175">
        <f t="shared" si="82"/>
        <v>1</v>
      </c>
      <c r="P351" s="526">
        <f t="shared" si="83"/>
        <v>-37.145600000000002</v>
      </c>
    </row>
    <row r="352" spans="1:16" ht="26.4" x14ac:dyDescent="0.3">
      <c r="A352" s="7" t="s">
        <v>432</v>
      </c>
      <c r="B352" s="8" t="s">
        <v>91</v>
      </c>
      <c r="C352" s="5" t="s">
        <v>24</v>
      </c>
      <c r="D352" s="584">
        <v>7.48</v>
      </c>
      <c r="E352" s="600">
        <v>0</v>
      </c>
      <c r="F352" s="623">
        <v>7.48</v>
      </c>
      <c r="G352" s="601">
        <f t="shared" si="85"/>
        <v>7.48</v>
      </c>
      <c r="H352" s="601">
        <f t="shared" si="86"/>
        <v>0</v>
      </c>
      <c r="I352" s="585">
        <v>85.26</v>
      </c>
      <c r="J352" s="552">
        <f t="shared" si="87"/>
        <v>637.74480000000005</v>
      </c>
      <c r="K352" s="553">
        <f t="shared" si="91"/>
        <v>0</v>
      </c>
      <c r="L352" s="551">
        <f t="shared" si="88"/>
        <v>637.74</v>
      </c>
      <c r="M352" s="553">
        <f t="shared" si="89"/>
        <v>637.74</v>
      </c>
      <c r="N352" s="553">
        <f t="shared" si="90"/>
        <v>0</v>
      </c>
      <c r="O352" s="175">
        <f t="shared" si="82"/>
        <v>1</v>
      </c>
      <c r="P352" s="526">
        <f t="shared" si="83"/>
        <v>-637.74480000000005</v>
      </c>
    </row>
    <row r="353" spans="1:16" x14ac:dyDescent="0.3">
      <c r="A353" s="3" t="s">
        <v>433</v>
      </c>
      <c r="B353" s="4" t="s">
        <v>96</v>
      </c>
      <c r="C353" s="5"/>
      <c r="D353" s="584"/>
      <c r="E353" s="600"/>
      <c r="F353" s="619"/>
      <c r="G353" s="601"/>
      <c r="H353" s="601"/>
      <c r="I353" s="585"/>
      <c r="J353" s="550">
        <f>+SUM(J354:J356)</f>
        <v>578.62799999999993</v>
      </c>
      <c r="K353" s="550">
        <f>+SUM(K354:K356)</f>
        <v>0</v>
      </c>
      <c r="L353" s="551">
        <f>+SUM(L354:L356)</f>
        <v>0</v>
      </c>
      <c r="M353" s="550">
        <f>+SUM(M354:M356)</f>
        <v>0</v>
      </c>
      <c r="N353" s="550">
        <f>+SUM(N354:N356)</f>
        <v>578.63</v>
      </c>
      <c r="O353" s="172">
        <f t="shared" si="82"/>
        <v>-3.4564521593782871E-6</v>
      </c>
      <c r="P353" s="526">
        <f t="shared" si="83"/>
        <v>2.0000000000663931E-3</v>
      </c>
    </row>
    <row r="354" spans="1:16" ht="26.4" x14ac:dyDescent="0.3">
      <c r="A354" s="7" t="s">
        <v>434</v>
      </c>
      <c r="B354" s="8" t="s">
        <v>98</v>
      </c>
      <c r="C354" s="5" t="s">
        <v>24</v>
      </c>
      <c r="D354" s="584">
        <v>1.4</v>
      </c>
      <c r="E354" s="600">
        <v>0</v>
      </c>
      <c r="F354" s="619"/>
      <c r="G354" s="601">
        <f t="shared" si="85"/>
        <v>0</v>
      </c>
      <c r="H354" s="601">
        <f t="shared" si="86"/>
        <v>1.4</v>
      </c>
      <c r="I354" s="585">
        <v>19.02</v>
      </c>
      <c r="J354" s="552">
        <f t="shared" si="87"/>
        <v>26.627999999999997</v>
      </c>
      <c r="K354" s="553">
        <f t="shared" si="84"/>
        <v>0</v>
      </c>
      <c r="L354" s="551">
        <f t="shared" si="88"/>
        <v>0</v>
      </c>
      <c r="M354" s="553">
        <f t="shared" si="89"/>
        <v>0</v>
      </c>
      <c r="N354" s="553">
        <f t="shared" si="90"/>
        <v>26.63</v>
      </c>
      <c r="O354" s="175">
        <f t="shared" si="82"/>
        <v>-7.5108907916510148E-5</v>
      </c>
      <c r="P354" s="526">
        <f t="shared" si="83"/>
        <v>2.0000000000024443E-3</v>
      </c>
    </row>
    <row r="355" spans="1:16" x14ac:dyDescent="0.3">
      <c r="A355" s="7" t="s">
        <v>435</v>
      </c>
      <c r="B355" s="8" t="s">
        <v>102</v>
      </c>
      <c r="C355" s="5" t="s">
        <v>45</v>
      </c>
      <c r="D355" s="584">
        <v>16</v>
      </c>
      <c r="E355" s="600">
        <v>0</v>
      </c>
      <c r="F355" s="619"/>
      <c r="G355" s="601">
        <f t="shared" si="85"/>
        <v>0</v>
      </c>
      <c r="H355" s="601">
        <f t="shared" si="86"/>
        <v>16</v>
      </c>
      <c r="I355" s="585">
        <v>14.39</v>
      </c>
      <c r="J355" s="552">
        <f t="shared" si="87"/>
        <v>230.24</v>
      </c>
      <c r="K355" s="553">
        <f t="shared" si="84"/>
        <v>0</v>
      </c>
      <c r="L355" s="551">
        <f t="shared" si="88"/>
        <v>0</v>
      </c>
      <c r="M355" s="553">
        <f t="shared" si="89"/>
        <v>0</v>
      </c>
      <c r="N355" s="553">
        <f t="shared" si="90"/>
        <v>230.24</v>
      </c>
      <c r="O355" s="175">
        <f t="shared" si="82"/>
        <v>0</v>
      </c>
      <c r="P355" s="526">
        <f t="shared" si="83"/>
        <v>0</v>
      </c>
    </row>
    <row r="356" spans="1:16" ht="26.4" x14ac:dyDescent="0.3">
      <c r="A356" s="7" t="s">
        <v>436</v>
      </c>
      <c r="B356" s="8" t="s">
        <v>104</v>
      </c>
      <c r="C356" s="5" t="s">
        <v>24</v>
      </c>
      <c r="D356" s="584">
        <v>16</v>
      </c>
      <c r="E356" s="600">
        <v>0</v>
      </c>
      <c r="F356" s="619"/>
      <c r="G356" s="601">
        <f t="shared" si="85"/>
        <v>0</v>
      </c>
      <c r="H356" s="601">
        <f t="shared" si="86"/>
        <v>16</v>
      </c>
      <c r="I356" s="585">
        <v>20.11</v>
      </c>
      <c r="J356" s="552">
        <f t="shared" si="87"/>
        <v>321.76</v>
      </c>
      <c r="K356" s="553">
        <f t="shared" si="84"/>
        <v>0</v>
      </c>
      <c r="L356" s="551">
        <f t="shared" si="88"/>
        <v>0</v>
      </c>
      <c r="M356" s="553">
        <f t="shared" si="89"/>
        <v>0</v>
      </c>
      <c r="N356" s="553">
        <f t="shared" si="90"/>
        <v>321.76</v>
      </c>
      <c r="O356" s="175">
        <f t="shared" si="82"/>
        <v>0</v>
      </c>
      <c r="P356" s="526">
        <f t="shared" si="83"/>
        <v>0</v>
      </c>
    </row>
    <row r="357" spans="1:16" x14ac:dyDescent="0.3">
      <c r="A357" s="3" t="s">
        <v>437</v>
      </c>
      <c r="B357" s="4" t="s">
        <v>106</v>
      </c>
      <c r="C357" s="5"/>
      <c r="D357" s="584"/>
      <c r="E357" s="600"/>
      <c r="F357" s="619"/>
      <c r="G357" s="601"/>
      <c r="H357" s="601"/>
      <c r="I357" s="585"/>
      <c r="J357" s="550">
        <f>+SUM(J358:J360)</f>
        <v>492.39760000000001</v>
      </c>
      <c r="K357" s="550">
        <f>+SUM(K358:K360)</f>
        <v>0</v>
      </c>
      <c r="L357" s="551">
        <f>+SUM(L358:L360)</f>
        <v>0</v>
      </c>
      <c r="M357" s="550">
        <f>+SUM(M358:M360)</f>
        <v>0</v>
      </c>
      <c r="N357" s="550">
        <f>+SUM(N358:N360)+0.01</f>
        <v>492.40000000000003</v>
      </c>
      <c r="O357" s="172">
        <f t="shared" si="82"/>
        <v>-4.8741098657156812E-6</v>
      </c>
      <c r="P357" s="526">
        <f t="shared" si="83"/>
        <v>2.4000000000228283E-3</v>
      </c>
    </row>
    <row r="358" spans="1:16" x14ac:dyDescent="0.3">
      <c r="A358" s="7" t="s">
        <v>438</v>
      </c>
      <c r="B358" s="8" t="s">
        <v>108</v>
      </c>
      <c r="C358" s="5" t="s">
        <v>109</v>
      </c>
      <c r="D358" s="584">
        <v>2.7</v>
      </c>
      <c r="E358" s="600">
        <v>0</v>
      </c>
      <c r="F358" s="619"/>
      <c r="G358" s="601">
        <f t="shared" si="85"/>
        <v>0</v>
      </c>
      <c r="H358" s="601">
        <f t="shared" si="86"/>
        <v>2.7</v>
      </c>
      <c r="I358" s="585">
        <v>30.62</v>
      </c>
      <c r="J358" s="552">
        <f t="shared" si="87"/>
        <v>82.674000000000007</v>
      </c>
      <c r="K358" s="553">
        <f t="shared" si="84"/>
        <v>0</v>
      </c>
      <c r="L358" s="551">
        <f t="shared" si="88"/>
        <v>0</v>
      </c>
      <c r="M358" s="553">
        <f t="shared" si="89"/>
        <v>0</v>
      </c>
      <c r="N358" s="553">
        <f t="shared" si="90"/>
        <v>82.67</v>
      </c>
      <c r="O358" s="175">
        <f t="shared" si="82"/>
        <v>4.8382804751279096E-5</v>
      </c>
      <c r="P358" s="526">
        <f t="shared" si="83"/>
        <v>-4.0000000000048885E-3</v>
      </c>
    </row>
    <row r="359" spans="1:16" x14ac:dyDescent="0.3">
      <c r="A359" s="7" t="s">
        <v>439</v>
      </c>
      <c r="B359" s="8" t="s">
        <v>117</v>
      </c>
      <c r="C359" s="5" t="s">
        <v>24</v>
      </c>
      <c r="D359" s="584">
        <v>0.34</v>
      </c>
      <c r="E359" s="600">
        <v>0</v>
      </c>
      <c r="F359" s="619"/>
      <c r="G359" s="601">
        <f t="shared" si="85"/>
        <v>0</v>
      </c>
      <c r="H359" s="601">
        <f t="shared" si="86"/>
        <v>0.34</v>
      </c>
      <c r="I359" s="585">
        <v>1081.54</v>
      </c>
      <c r="J359" s="552">
        <f t="shared" si="87"/>
        <v>367.72360000000003</v>
      </c>
      <c r="K359" s="553">
        <f t="shared" si="84"/>
        <v>0</v>
      </c>
      <c r="L359" s="551">
        <f t="shared" si="88"/>
        <v>0</v>
      </c>
      <c r="M359" s="553">
        <f t="shared" si="89"/>
        <v>0</v>
      </c>
      <c r="N359" s="553">
        <f t="shared" si="90"/>
        <v>367.72</v>
      </c>
      <c r="O359" s="175">
        <f t="shared" si="82"/>
        <v>9.7899618083374662E-6</v>
      </c>
      <c r="P359" s="526">
        <f t="shared" si="83"/>
        <v>-3.6000000000058208E-3</v>
      </c>
    </row>
    <row r="360" spans="1:16" x14ac:dyDescent="0.3">
      <c r="A360" s="7" t="s">
        <v>440</v>
      </c>
      <c r="B360" s="8" t="s">
        <v>115</v>
      </c>
      <c r="C360" s="5" t="s">
        <v>24</v>
      </c>
      <c r="D360" s="584">
        <v>0.25</v>
      </c>
      <c r="E360" s="600">
        <v>0</v>
      </c>
      <c r="F360" s="619"/>
      <c r="G360" s="601">
        <f t="shared" si="85"/>
        <v>0</v>
      </c>
      <c r="H360" s="601">
        <f t="shared" si="86"/>
        <v>0.25</v>
      </c>
      <c r="I360" s="585">
        <v>168</v>
      </c>
      <c r="J360" s="552">
        <f t="shared" si="87"/>
        <v>42</v>
      </c>
      <c r="K360" s="553">
        <f t="shared" si="84"/>
        <v>0</v>
      </c>
      <c r="L360" s="551">
        <f t="shared" si="88"/>
        <v>0</v>
      </c>
      <c r="M360" s="553">
        <f t="shared" si="89"/>
        <v>0</v>
      </c>
      <c r="N360" s="553">
        <f t="shared" si="90"/>
        <v>42</v>
      </c>
      <c r="O360" s="175">
        <f t="shared" si="82"/>
        <v>0</v>
      </c>
      <c r="P360" s="526">
        <f t="shared" si="83"/>
        <v>0</v>
      </c>
    </row>
    <row r="361" spans="1:16" ht="26.4" x14ac:dyDescent="0.3">
      <c r="A361" s="3">
        <v>11</v>
      </c>
      <c r="B361" s="4" t="s">
        <v>441</v>
      </c>
      <c r="C361" s="5"/>
      <c r="D361" s="584"/>
      <c r="E361" s="600"/>
      <c r="F361" s="619"/>
      <c r="G361" s="601"/>
      <c r="H361" s="601"/>
      <c r="I361" s="585"/>
      <c r="J361" s="550">
        <f>+J362+J367+J382+J389+J393+J397</f>
        <v>20870.366600000001</v>
      </c>
      <c r="K361" s="550">
        <f>+K362+K367+K382+K389+K393+K397</f>
        <v>3971.08</v>
      </c>
      <c r="L361" s="551">
        <f>+L362+L367+L382+L389+L393+L397</f>
        <v>7464.1499999999987</v>
      </c>
      <c r="M361" s="550">
        <f>+M362+M367+M382+M389+M393+M397</f>
        <v>11435.25</v>
      </c>
      <c r="N361" s="550">
        <f>+N362+N367+N382+N389+N393+N397</f>
        <v>9435.1200000000008</v>
      </c>
      <c r="O361" s="172">
        <f t="shared" si="82"/>
        <v>0.54791785976581742</v>
      </c>
      <c r="P361" s="526">
        <f t="shared" si="83"/>
        <v>-11435.2466</v>
      </c>
    </row>
    <row r="362" spans="1:16" x14ac:dyDescent="0.3">
      <c r="A362" s="3" t="s">
        <v>442</v>
      </c>
      <c r="B362" s="4" t="s">
        <v>42</v>
      </c>
      <c r="C362" s="5"/>
      <c r="D362" s="584"/>
      <c r="E362" s="600"/>
      <c r="F362" s="619"/>
      <c r="G362" s="601"/>
      <c r="H362" s="601"/>
      <c r="I362" s="585"/>
      <c r="J362" s="550">
        <f>+SUM(J363:J366)</f>
        <v>755.41849999999999</v>
      </c>
      <c r="K362" s="550">
        <f>+SUM(K363:K366)</f>
        <v>78.150000000000006</v>
      </c>
      <c r="L362" s="551">
        <f>+SUM(L363:L366)</f>
        <v>404.73</v>
      </c>
      <c r="M362" s="550">
        <f>+SUM(M363:M366)</f>
        <v>482.87</v>
      </c>
      <c r="N362" s="550">
        <f>+SUM(N363:N366)</f>
        <v>272.54000000000002</v>
      </c>
      <c r="O362" s="172">
        <f t="shared" si="82"/>
        <v>0.63921984965949341</v>
      </c>
      <c r="P362" s="526">
        <f t="shared" si="83"/>
        <v>-482.87849999999997</v>
      </c>
    </row>
    <row r="363" spans="1:16" x14ac:dyDescent="0.3">
      <c r="A363" s="7" t="s">
        <v>443</v>
      </c>
      <c r="B363" s="8" t="s">
        <v>47</v>
      </c>
      <c r="C363" s="5" t="s">
        <v>24</v>
      </c>
      <c r="D363" s="584">
        <v>7.48</v>
      </c>
      <c r="E363" s="600">
        <v>5.61</v>
      </c>
      <c r="F363" s="619">
        <v>1.87</v>
      </c>
      <c r="G363" s="601">
        <f t="shared" si="85"/>
        <v>7.48</v>
      </c>
      <c r="H363" s="601">
        <f t="shared" si="86"/>
        <v>0</v>
      </c>
      <c r="I363" s="585">
        <v>2.67</v>
      </c>
      <c r="J363" s="552">
        <f t="shared" si="87"/>
        <v>19.971600000000002</v>
      </c>
      <c r="K363" s="553">
        <f t="shared" si="84"/>
        <v>14.98</v>
      </c>
      <c r="L363" s="551">
        <f t="shared" si="88"/>
        <v>4.99</v>
      </c>
      <c r="M363" s="553">
        <f t="shared" si="89"/>
        <v>19.97</v>
      </c>
      <c r="N363" s="553">
        <f t="shared" si="90"/>
        <v>0</v>
      </c>
      <c r="O363" s="175">
        <f t="shared" si="82"/>
        <v>1</v>
      </c>
      <c r="P363" s="526">
        <f t="shared" si="83"/>
        <v>-19.971600000000002</v>
      </c>
    </row>
    <row r="364" spans="1:16" x14ac:dyDescent="0.3">
      <c r="A364" s="7" t="s">
        <v>444</v>
      </c>
      <c r="B364" s="8" t="s">
        <v>409</v>
      </c>
      <c r="C364" s="5" t="s">
        <v>54</v>
      </c>
      <c r="D364" s="584">
        <v>1.37</v>
      </c>
      <c r="E364" s="600">
        <v>0</v>
      </c>
      <c r="F364" s="619">
        <v>1.37</v>
      </c>
      <c r="G364" s="601">
        <f t="shared" si="85"/>
        <v>1.37</v>
      </c>
      <c r="H364" s="601">
        <f t="shared" si="86"/>
        <v>0</v>
      </c>
      <c r="I364" s="585">
        <v>276.41000000000003</v>
      </c>
      <c r="J364" s="552">
        <f t="shared" si="87"/>
        <v>378.68170000000009</v>
      </c>
      <c r="K364" s="553">
        <f t="shared" si="84"/>
        <v>0</v>
      </c>
      <c r="L364" s="551">
        <f t="shared" si="88"/>
        <v>378.68</v>
      </c>
      <c r="M364" s="553">
        <f t="shared" si="89"/>
        <v>378.68</v>
      </c>
      <c r="N364" s="553">
        <f t="shared" si="90"/>
        <v>0</v>
      </c>
      <c r="O364" s="175">
        <f t="shared" si="82"/>
        <v>1</v>
      </c>
      <c r="P364" s="526">
        <f t="shared" si="83"/>
        <v>-378.68170000000009</v>
      </c>
    </row>
    <row r="365" spans="1:16" x14ac:dyDescent="0.3">
      <c r="A365" s="7" t="s">
        <v>445</v>
      </c>
      <c r="B365" s="8" t="s">
        <v>44</v>
      </c>
      <c r="C365" s="5" t="s">
        <v>45</v>
      </c>
      <c r="D365" s="584">
        <v>4.84</v>
      </c>
      <c r="E365" s="600">
        <v>0</v>
      </c>
      <c r="F365" s="619"/>
      <c r="G365" s="601">
        <f t="shared" si="85"/>
        <v>0</v>
      </c>
      <c r="H365" s="601">
        <f t="shared" si="86"/>
        <v>4.84</v>
      </c>
      <c r="I365" s="585">
        <v>56.31</v>
      </c>
      <c r="J365" s="552">
        <f t="shared" si="87"/>
        <v>272.54039999999998</v>
      </c>
      <c r="K365" s="553">
        <f t="shared" si="84"/>
        <v>0</v>
      </c>
      <c r="L365" s="551">
        <f t="shared" si="88"/>
        <v>0</v>
      </c>
      <c r="M365" s="553">
        <f t="shared" si="89"/>
        <v>0</v>
      </c>
      <c r="N365" s="553">
        <f t="shared" si="90"/>
        <v>272.54000000000002</v>
      </c>
      <c r="O365" s="175">
        <f t="shared" si="82"/>
        <v>1.4676723155693239E-6</v>
      </c>
      <c r="P365" s="526">
        <f t="shared" si="83"/>
        <v>-3.999999999564352E-4</v>
      </c>
    </row>
    <row r="366" spans="1:16" ht="26.4" x14ac:dyDescent="0.3">
      <c r="A366" s="7" t="s">
        <v>446</v>
      </c>
      <c r="B366" s="8" t="s">
        <v>49</v>
      </c>
      <c r="C366" s="5" t="s">
        <v>24</v>
      </c>
      <c r="D366" s="584">
        <v>7.48</v>
      </c>
      <c r="E366" s="600">
        <v>5.61</v>
      </c>
      <c r="F366" s="619">
        <v>1.87</v>
      </c>
      <c r="G366" s="601">
        <f t="shared" si="85"/>
        <v>7.48</v>
      </c>
      <c r="H366" s="601">
        <f t="shared" si="86"/>
        <v>0</v>
      </c>
      <c r="I366" s="585">
        <v>11.26</v>
      </c>
      <c r="J366" s="552">
        <f t="shared" si="87"/>
        <v>84.224800000000002</v>
      </c>
      <c r="K366" s="553">
        <f t="shared" si="84"/>
        <v>63.17</v>
      </c>
      <c r="L366" s="551">
        <f t="shared" si="88"/>
        <v>21.06</v>
      </c>
      <c r="M366" s="553">
        <f t="shared" si="89"/>
        <v>84.22</v>
      </c>
      <c r="N366" s="553">
        <f t="shared" si="90"/>
        <v>0</v>
      </c>
      <c r="O366" s="175">
        <f t="shared" si="82"/>
        <v>1</v>
      </c>
      <c r="P366" s="526">
        <f t="shared" si="83"/>
        <v>-84.224800000000002</v>
      </c>
    </row>
    <row r="367" spans="1:16" x14ac:dyDescent="0.3">
      <c r="A367" s="3" t="s">
        <v>447</v>
      </c>
      <c r="B367" s="4" t="s">
        <v>123</v>
      </c>
      <c r="C367" s="5"/>
      <c r="D367" s="584"/>
      <c r="E367" s="600"/>
      <c r="F367" s="619"/>
      <c r="G367" s="601"/>
      <c r="H367" s="601"/>
      <c r="I367" s="585"/>
      <c r="J367" s="550">
        <f>+SUM(J368:J381)</f>
        <v>13247.476900000001</v>
      </c>
      <c r="K367" s="550">
        <f>+SUM(K368:K381)</f>
        <v>3892.93</v>
      </c>
      <c r="L367" s="551">
        <f>+SUM(L368:L381)</f>
        <v>6755.73</v>
      </c>
      <c r="M367" s="550">
        <f>+SUM(M368:M381)</f>
        <v>10648.689999999999</v>
      </c>
      <c r="N367" s="550">
        <f>+SUM(N368:N381)-0.01</f>
        <v>2598.79</v>
      </c>
      <c r="O367" s="172">
        <f t="shared" si="82"/>
        <v>0.80382754998425399</v>
      </c>
      <c r="P367" s="526">
        <f t="shared" si="83"/>
        <v>-10648.686900000001</v>
      </c>
    </row>
    <row r="368" spans="1:16" x14ac:dyDescent="0.3">
      <c r="A368" s="7" t="s">
        <v>448</v>
      </c>
      <c r="B368" s="8" t="s">
        <v>125</v>
      </c>
      <c r="C368" s="5" t="s">
        <v>54</v>
      </c>
      <c r="D368" s="584">
        <v>7.37</v>
      </c>
      <c r="E368" s="600">
        <v>1.0449999999999999</v>
      </c>
      <c r="F368" s="619">
        <v>6.3250000000000002</v>
      </c>
      <c r="G368" s="601">
        <f t="shared" si="85"/>
        <v>7.37</v>
      </c>
      <c r="H368" s="601">
        <f t="shared" si="86"/>
        <v>0</v>
      </c>
      <c r="I368" s="585">
        <v>75.03</v>
      </c>
      <c r="J368" s="552">
        <f t="shared" si="87"/>
        <v>552.97109999999998</v>
      </c>
      <c r="K368" s="553">
        <f t="shared" si="84"/>
        <v>78.41</v>
      </c>
      <c r="L368" s="551">
        <f t="shared" si="88"/>
        <v>474.56</v>
      </c>
      <c r="M368" s="553">
        <f t="shared" si="89"/>
        <v>552.97</v>
      </c>
      <c r="N368" s="553">
        <f t="shared" si="90"/>
        <v>0</v>
      </c>
      <c r="O368" s="175">
        <f t="shared" si="82"/>
        <v>1</v>
      </c>
      <c r="P368" s="526">
        <f t="shared" si="83"/>
        <v>-552.97109999999998</v>
      </c>
    </row>
    <row r="369" spans="1:16" x14ac:dyDescent="0.3">
      <c r="A369" s="7" t="s">
        <v>449</v>
      </c>
      <c r="B369" s="8" t="s">
        <v>56</v>
      </c>
      <c r="C369" s="5" t="s">
        <v>54</v>
      </c>
      <c r="D369" s="584">
        <v>9.58</v>
      </c>
      <c r="E369" s="600">
        <v>1.3585</v>
      </c>
      <c r="F369" s="619">
        <v>8.2215000000000007</v>
      </c>
      <c r="G369" s="601">
        <f t="shared" si="85"/>
        <v>9.58</v>
      </c>
      <c r="H369" s="601">
        <f t="shared" si="86"/>
        <v>0</v>
      </c>
      <c r="I369" s="585">
        <v>11.25</v>
      </c>
      <c r="J369" s="552">
        <f t="shared" si="87"/>
        <v>107.77500000000001</v>
      </c>
      <c r="K369" s="553">
        <f t="shared" si="84"/>
        <v>15.28</v>
      </c>
      <c r="L369" s="551">
        <f t="shared" si="88"/>
        <v>92.49</v>
      </c>
      <c r="M369" s="553">
        <f t="shared" si="89"/>
        <v>107.78</v>
      </c>
      <c r="N369" s="553">
        <f t="shared" si="90"/>
        <v>0</v>
      </c>
      <c r="O369" s="175">
        <f t="shared" si="82"/>
        <v>1</v>
      </c>
      <c r="P369" s="526">
        <f t="shared" si="83"/>
        <v>-107.77500000000001</v>
      </c>
    </row>
    <row r="370" spans="1:16" ht="26.4" x14ac:dyDescent="0.3">
      <c r="A370" s="7" t="s">
        <v>450</v>
      </c>
      <c r="B370" s="8" t="s">
        <v>58</v>
      </c>
      <c r="C370" s="5" t="s">
        <v>59</v>
      </c>
      <c r="D370" s="584">
        <v>215.57</v>
      </c>
      <c r="E370" s="600">
        <v>30.56625</v>
      </c>
      <c r="F370" s="619">
        <v>185.00375</v>
      </c>
      <c r="G370" s="601">
        <f t="shared" si="85"/>
        <v>215.57</v>
      </c>
      <c r="H370" s="601">
        <f t="shared" si="86"/>
        <v>0</v>
      </c>
      <c r="I370" s="585">
        <v>1.68</v>
      </c>
      <c r="J370" s="552">
        <f t="shared" si="87"/>
        <v>362.1576</v>
      </c>
      <c r="K370" s="553">
        <f t="shared" si="84"/>
        <v>51.35</v>
      </c>
      <c r="L370" s="551">
        <f t="shared" si="88"/>
        <v>310.81</v>
      </c>
      <c r="M370" s="553">
        <f t="shared" si="89"/>
        <v>362.16</v>
      </c>
      <c r="N370" s="553">
        <f t="shared" si="90"/>
        <v>0</v>
      </c>
      <c r="O370" s="175">
        <f t="shared" si="82"/>
        <v>1</v>
      </c>
      <c r="P370" s="526">
        <f t="shared" si="83"/>
        <v>-362.1576</v>
      </c>
    </row>
    <row r="371" spans="1:16" ht="26.4" x14ac:dyDescent="0.3">
      <c r="A371" s="7" t="s">
        <v>451</v>
      </c>
      <c r="B371" s="8" t="s">
        <v>63</v>
      </c>
      <c r="C371" s="5" t="s">
        <v>24</v>
      </c>
      <c r="D371" s="584">
        <v>2.09</v>
      </c>
      <c r="E371" s="600">
        <v>2.09</v>
      </c>
      <c r="F371" s="619"/>
      <c r="G371" s="601">
        <f t="shared" si="85"/>
        <v>2.09</v>
      </c>
      <c r="H371" s="601">
        <f t="shared" si="86"/>
        <v>0</v>
      </c>
      <c r="I371" s="585">
        <v>35.090000000000003</v>
      </c>
      <c r="J371" s="552">
        <f t="shared" si="87"/>
        <v>73.338099999999997</v>
      </c>
      <c r="K371" s="553">
        <f t="shared" si="84"/>
        <v>73.34</v>
      </c>
      <c r="L371" s="551">
        <f t="shared" si="88"/>
        <v>0</v>
      </c>
      <c r="M371" s="553">
        <f t="shared" si="89"/>
        <v>73.34</v>
      </c>
      <c r="N371" s="553">
        <f t="shared" si="90"/>
        <v>0</v>
      </c>
      <c r="O371" s="175">
        <f t="shared" si="82"/>
        <v>1</v>
      </c>
      <c r="P371" s="526">
        <f t="shared" si="83"/>
        <v>-73.338099999999997</v>
      </c>
    </row>
    <row r="372" spans="1:16" x14ac:dyDescent="0.3">
      <c r="A372" s="7" t="s">
        <v>452</v>
      </c>
      <c r="B372" s="8" t="s">
        <v>61</v>
      </c>
      <c r="C372" s="5" t="s">
        <v>24</v>
      </c>
      <c r="D372" s="584">
        <v>2.09</v>
      </c>
      <c r="E372" s="600">
        <v>2.09</v>
      </c>
      <c r="F372" s="619"/>
      <c r="G372" s="601">
        <f t="shared" si="85"/>
        <v>2.09</v>
      </c>
      <c r="H372" s="601">
        <f t="shared" si="86"/>
        <v>0</v>
      </c>
      <c r="I372" s="585">
        <v>28.14</v>
      </c>
      <c r="J372" s="552">
        <f t="shared" si="87"/>
        <v>58.812599999999996</v>
      </c>
      <c r="K372" s="553">
        <f t="shared" si="84"/>
        <v>58.81</v>
      </c>
      <c r="L372" s="551">
        <f t="shared" si="88"/>
        <v>0</v>
      </c>
      <c r="M372" s="553">
        <f t="shared" si="89"/>
        <v>58.81</v>
      </c>
      <c r="N372" s="553">
        <f t="shared" si="90"/>
        <v>0</v>
      </c>
      <c r="O372" s="175">
        <f t="shared" si="82"/>
        <v>1</v>
      </c>
      <c r="P372" s="526">
        <f t="shared" si="83"/>
        <v>-58.812599999999996</v>
      </c>
    </row>
    <row r="373" spans="1:16" x14ac:dyDescent="0.3">
      <c r="A373" s="7" t="s">
        <v>453</v>
      </c>
      <c r="B373" s="8" t="s">
        <v>67</v>
      </c>
      <c r="C373" s="5" t="s">
        <v>24</v>
      </c>
      <c r="D373" s="584">
        <v>23.19</v>
      </c>
      <c r="E373" s="600">
        <v>8.4160000000000004</v>
      </c>
      <c r="F373" s="619">
        <f>+MEM_CAL_MED_02!K953</f>
        <v>12.254799999999999</v>
      </c>
      <c r="G373" s="601">
        <f t="shared" si="85"/>
        <v>20.6708</v>
      </c>
      <c r="H373" s="601">
        <f t="shared" si="86"/>
        <v>2.5192000000000014</v>
      </c>
      <c r="I373" s="585">
        <v>272.88</v>
      </c>
      <c r="J373" s="552">
        <f t="shared" si="87"/>
        <v>6328.0871999999999</v>
      </c>
      <c r="K373" s="553">
        <f t="shared" si="84"/>
        <v>2296.56</v>
      </c>
      <c r="L373" s="551">
        <f t="shared" si="88"/>
        <v>3344.09</v>
      </c>
      <c r="M373" s="553">
        <f t="shared" si="89"/>
        <v>5640.65</v>
      </c>
      <c r="N373" s="553">
        <f t="shared" si="90"/>
        <v>687.44</v>
      </c>
      <c r="O373" s="175">
        <f t="shared" si="82"/>
        <v>0.89136685727086695</v>
      </c>
      <c r="P373" s="526">
        <f t="shared" si="83"/>
        <v>-5640.6471999999994</v>
      </c>
    </row>
    <row r="374" spans="1:16" ht="26.4" x14ac:dyDescent="0.3">
      <c r="A374" s="7" t="s">
        <v>454</v>
      </c>
      <c r="B374" s="8" t="s">
        <v>72</v>
      </c>
      <c r="C374" s="5" t="s">
        <v>70</v>
      </c>
      <c r="D374" s="584">
        <v>39.700000000000003</v>
      </c>
      <c r="E374" s="600">
        <v>7.4292400000000001</v>
      </c>
      <c r="F374" s="619">
        <v>32.270000000000003</v>
      </c>
      <c r="G374" s="601">
        <f t="shared" si="85"/>
        <v>39.699240000000003</v>
      </c>
      <c r="H374" s="601">
        <f t="shared" si="86"/>
        <v>7.5999999999964984E-4</v>
      </c>
      <c r="I374" s="585">
        <v>16.2</v>
      </c>
      <c r="J374" s="552">
        <f t="shared" si="87"/>
        <v>643.14</v>
      </c>
      <c r="K374" s="553">
        <f t="shared" si="84"/>
        <v>120.35</v>
      </c>
      <c r="L374" s="551">
        <f t="shared" si="88"/>
        <v>522.77</v>
      </c>
      <c r="M374" s="553">
        <f t="shared" si="89"/>
        <v>643.13</v>
      </c>
      <c r="N374" s="553">
        <f t="shared" si="90"/>
        <v>0.01</v>
      </c>
      <c r="O374" s="175">
        <f t="shared" si="82"/>
        <v>0.99998445128587865</v>
      </c>
      <c r="P374" s="526">
        <f t="shared" si="83"/>
        <v>-643.13</v>
      </c>
    </row>
    <row r="375" spans="1:16" ht="26.4" x14ac:dyDescent="0.3">
      <c r="A375" s="7" t="s">
        <v>455</v>
      </c>
      <c r="B375" s="8" t="s">
        <v>69</v>
      </c>
      <c r="C375" s="5" t="s">
        <v>70</v>
      </c>
      <c r="D375" s="584">
        <v>94.6</v>
      </c>
      <c r="E375" s="600">
        <v>40.54587448680352</v>
      </c>
      <c r="F375" s="619">
        <f>+MEM_CAL_MED_02!K984</f>
        <v>45.338119648093851</v>
      </c>
      <c r="G375" s="601">
        <f t="shared" si="85"/>
        <v>85.883994134897364</v>
      </c>
      <c r="H375" s="601">
        <f t="shared" si="86"/>
        <v>8.7160058651026304</v>
      </c>
      <c r="I375" s="585">
        <v>17.16</v>
      </c>
      <c r="J375" s="552">
        <f t="shared" si="87"/>
        <v>1623.336</v>
      </c>
      <c r="K375" s="553">
        <f t="shared" si="84"/>
        <v>695.77</v>
      </c>
      <c r="L375" s="551">
        <f t="shared" si="88"/>
        <v>778</v>
      </c>
      <c r="M375" s="553">
        <f t="shared" si="89"/>
        <v>1473.77</v>
      </c>
      <c r="N375" s="553">
        <f t="shared" si="90"/>
        <v>149.57</v>
      </c>
      <c r="O375" s="175">
        <f t="shared" si="82"/>
        <v>0.90786257435306061</v>
      </c>
      <c r="P375" s="526">
        <f t="shared" si="83"/>
        <v>-1473.7660000000001</v>
      </c>
    </row>
    <row r="376" spans="1:16" x14ac:dyDescent="0.3">
      <c r="A376" s="7" t="s">
        <v>456</v>
      </c>
      <c r="B376" s="8" t="s">
        <v>77</v>
      </c>
      <c r="C376" s="5" t="s">
        <v>54</v>
      </c>
      <c r="D376" s="584">
        <v>2.11</v>
      </c>
      <c r="E376" s="600">
        <v>0.76400000000000001</v>
      </c>
      <c r="F376" s="619">
        <f>+MEM_CAL_MED_02!K992</f>
        <v>1.3131999999999999</v>
      </c>
      <c r="G376" s="601">
        <f t="shared" si="85"/>
        <v>2.0771999999999999</v>
      </c>
      <c r="H376" s="601">
        <f t="shared" si="86"/>
        <v>3.279999999999994E-2</v>
      </c>
      <c r="I376" s="585">
        <v>628.20000000000005</v>
      </c>
      <c r="J376" s="552">
        <f t="shared" si="87"/>
        <v>1325.502</v>
      </c>
      <c r="K376" s="553">
        <f t="shared" si="84"/>
        <v>479.94</v>
      </c>
      <c r="L376" s="551">
        <f t="shared" si="88"/>
        <v>824.95</v>
      </c>
      <c r="M376" s="553">
        <f t="shared" si="89"/>
        <v>1304.9000000000001</v>
      </c>
      <c r="N376" s="553">
        <f t="shared" si="90"/>
        <v>20.6</v>
      </c>
      <c r="O376" s="175">
        <f t="shared" si="82"/>
        <v>0.98445871828182829</v>
      </c>
      <c r="P376" s="526">
        <f t="shared" si="83"/>
        <v>-1304.902</v>
      </c>
    </row>
    <row r="377" spans="1:16" x14ac:dyDescent="0.3">
      <c r="A377" s="7" t="s">
        <v>457</v>
      </c>
      <c r="B377" s="8" t="s">
        <v>74</v>
      </c>
      <c r="C377" s="5" t="s">
        <v>75</v>
      </c>
      <c r="D377" s="584">
        <v>6</v>
      </c>
      <c r="E377" s="600">
        <v>0</v>
      </c>
      <c r="F377" s="619">
        <v>6</v>
      </c>
      <c r="G377" s="601">
        <f t="shared" si="85"/>
        <v>6</v>
      </c>
      <c r="H377" s="601">
        <f t="shared" si="86"/>
        <v>0</v>
      </c>
      <c r="I377" s="585">
        <v>68.010000000000005</v>
      </c>
      <c r="J377" s="552">
        <f t="shared" si="87"/>
        <v>408.06000000000006</v>
      </c>
      <c r="K377" s="553">
        <f t="shared" si="84"/>
        <v>0</v>
      </c>
      <c r="L377" s="551">
        <f t="shared" si="88"/>
        <v>408.06</v>
      </c>
      <c r="M377" s="553">
        <f t="shared" si="89"/>
        <v>408.06</v>
      </c>
      <c r="N377" s="553">
        <f t="shared" si="90"/>
        <v>0</v>
      </c>
      <c r="O377" s="175">
        <f t="shared" si="82"/>
        <v>1</v>
      </c>
      <c r="P377" s="526">
        <f t="shared" si="83"/>
        <v>-408.06000000000006</v>
      </c>
    </row>
    <row r="378" spans="1:16" ht="42" customHeight="1" x14ac:dyDescent="0.3">
      <c r="A378" s="7" t="s">
        <v>458</v>
      </c>
      <c r="B378" s="8" t="s">
        <v>65</v>
      </c>
      <c r="C378" s="5" t="s">
        <v>24</v>
      </c>
      <c r="D378" s="584">
        <v>6.12</v>
      </c>
      <c r="E378" s="600">
        <v>0</v>
      </c>
      <c r="F378" s="619"/>
      <c r="G378" s="601">
        <f t="shared" si="85"/>
        <v>0</v>
      </c>
      <c r="H378" s="601">
        <f t="shared" si="86"/>
        <v>6.12</v>
      </c>
      <c r="I378" s="585">
        <v>116.19</v>
      </c>
      <c r="J378" s="552">
        <f t="shared" si="87"/>
        <v>711.08280000000002</v>
      </c>
      <c r="K378" s="553">
        <f t="shared" si="84"/>
        <v>0</v>
      </c>
      <c r="L378" s="551">
        <f t="shared" si="88"/>
        <v>0</v>
      </c>
      <c r="M378" s="553">
        <f t="shared" si="89"/>
        <v>0</v>
      </c>
      <c r="N378" s="553">
        <f t="shared" si="90"/>
        <v>711.08</v>
      </c>
      <c r="O378" s="175">
        <f t="shared" si="82"/>
        <v>3.9376567679827446E-6</v>
      </c>
      <c r="P378" s="526">
        <f t="shared" si="83"/>
        <v>-2.7999999999792635E-3</v>
      </c>
    </row>
    <row r="379" spans="1:16" x14ac:dyDescent="0.3">
      <c r="A379" s="7" t="s">
        <v>459</v>
      </c>
      <c r="B379" s="8" t="s">
        <v>83</v>
      </c>
      <c r="C379" s="5" t="s">
        <v>24</v>
      </c>
      <c r="D379" s="584">
        <v>4.8</v>
      </c>
      <c r="E379" s="600">
        <v>0</v>
      </c>
      <c r="F379" s="619"/>
      <c r="G379" s="601">
        <f t="shared" si="85"/>
        <v>0</v>
      </c>
      <c r="H379" s="601">
        <f t="shared" si="86"/>
        <v>4.8</v>
      </c>
      <c r="I379" s="585">
        <v>29.02</v>
      </c>
      <c r="J379" s="552">
        <f t="shared" si="87"/>
        <v>139.29599999999999</v>
      </c>
      <c r="K379" s="553">
        <f t="shared" si="84"/>
        <v>0</v>
      </c>
      <c r="L379" s="551">
        <f t="shared" si="88"/>
        <v>0</v>
      </c>
      <c r="M379" s="553">
        <f t="shared" si="89"/>
        <v>0</v>
      </c>
      <c r="N379" s="553">
        <f t="shared" si="90"/>
        <v>139.30000000000001</v>
      </c>
      <c r="O379" s="175">
        <f t="shared" si="82"/>
        <v>-2.8715828164660451E-5</v>
      </c>
      <c r="P379" s="526">
        <f t="shared" si="83"/>
        <v>4.0000000000190994E-3</v>
      </c>
    </row>
    <row r="380" spans="1:16" ht="26.4" x14ac:dyDescent="0.3">
      <c r="A380" s="7" t="s">
        <v>460</v>
      </c>
      <c r="B380" s="8" t="s">
        <v>79</v>
      </c>
      <c r="C380" s="5" t="s">
        <v>54</v>
      </c>
      <c r="D380" s="584">
        <v>6.05</v>
      </c>
      <c r="E380" s="600">
        <v>0.90149999999999997</v>
      </c>
      <c r="F380" s="619"/>
      <c r="G380" s="601">
        <f t="shared" si="85"/>
        <v>0.90149999999999997</v>
      </c>
      <c r="H380" s="601">
        <f t="shared" si="86"/>
        <v>5.1485000000000003</v>
      </c>
      <c r="I380" s="585">
        <v>25.65</v>
      </c>
      <c r="J380" s="552">
        <f t="shared" si="87"/>
        <v>155.18249999999998</v>
      </c>
      <c r="K380" s="553">
        <f t="shared" si="84"/>
        <v>23.12</v>
      </c>
      <c r="L380" s="551">
        <f t="shared" si="88"/>
        <v>0</v>
      </c>
      <c r="M380" s="553">
        <f t="shared" si="89"/>
        <v>23.12</v>
      </c>
      <c r="N380" s="553">
        <f t="shared" si="90"/>
        <v>132.06</v>
      </c>
      <c r="O380" s="175">
        <f t="shared" si="82"/>
        <v>0.14900198153786659</v>
      </c>
      <c r="P380" s="526">
        <f t="shared" si="83"/>
        <v>-23.122499999999974</v>
      </c>
    </row>
    <row r="381" spans="1:16" ht="26.4" x14ac:dyDescent="0.3">
      <c r="A381" s="7" t="s">
        <v>461</v>
      </c>
      <c r="B381" s="8" t="s">
        <v>81</v>
      </c>
      <c r="C381" s="5" t="s">
        <v>24</v>
      </c>
      <c r="D381" s="584">
        <v>4.8</v>
      </c>
      <c r="E381" s="600">
        <v>0</v>
      </c>
      <c r="F381" s="619"/>
      <c r="G381" s="601">
        <f t="shared" si="85"/>
        <v>0</v>
      </c>
      <c r="H381" s="601">
        <f t="shared" si="86"/>
        <v>4.8</v>
      </c>
      <c r="I381" s="585">
        <v>158.07</v>
      </c>
      <c r="J381" s="552">
        <f t="shared" si="87"/>
        <v>758.73599999999999</v>
      </c>
      <c r="K381" s="553">
        <f t="shared" si="84"/>
        <v>0</v>
      </c>
      <c r="L381" s="551">
        <f t="shared" si="88"/>
        <v>0</v>
      </c>
      <c r="M381" s="553">
        <f t="shared" si="89"/>
        <v>0</v>
      </c>
      <c r="N381" s="553">
        <f t="shared" si="90"/>
        <v>758.74</v>
      </c>
      <c r="O381" s="175">
        <f t="shared" si="82"/>
        <v>-5.271925940020239E-6</v>
      </c>
      <c r="P381" s="526">
        <f t="shared" si="83"/>
        <v>4.0000000000190994E-3</v>
      </c>
    </row>
    <row r="382" spans="1:16" x14ac:dyDescent="0.3">
      <c r="A382" s="3" t="s">
        <v>462</v>
      </c>
      <c r="B382" s="4" t="s">
        <v>85</v>
      </c>
      <c r="C382" s="5"/>
      <c r="D382" s="584"/>
      <c r="E382" s="600"/>
      <c r="F382" s="619"/>
      <c r="G382" s="601"/>
      <c r="H382" s="601"/>
      <c r="I382" s="585"/>
      <c r="J382" s="550">
        <f>+SUM(J383:J388)</f>
        <v>1430.5156000000002</v>
      </c>
      <c r="K382" s="550">
        <f>+SUM(K383:K388)</f>
        <v>0</v>
      </c>
      <c r="L382" s="551">
        <f>+SUM(L383:L388)</f>
        <v>0</v>
      </c>
      <c r="M382" s="550">
        <f>+SUM(M383:M388)</f>
        <v>0</v>
      </c>
      <c r="N382" s="550">
        <f>+SUM(N383:N388)+0.01</f>
        <v>1430.52</v>
      </c>
      <c r="O382" s="172">
        <f t="shared" si="82"/>
        <v>-3.0758140630027242E-6</v>
      </c>
      <c r="P382" s="526">
        <f t="shared" si="83"/>
        <v>4.3999999998050043E-3</v>
      </c>
    </row>
    <row r="383" spans="1:16" x14ac:dyDescent="0.3">
      <c r="A383" s="7" t="s">
        <v>463</v>
      </c>
      <c r="B383" s="8" t="s">
        <v>89</v>
      </c>
      <c r="C383" s="5" t="s">
        <v>24</v>
      </c>
      <c r="D383" s="584">
        <v>7.48</v>
      </c>
      <c r="E383" s="600">
        <v>0</v>
      </c>
      <c r="F383" s="619"/>
      <c r="G383" s="601">
        <f t="shared" si="85"/>
        <v>0</v>
      </c>
      <c r="H383" s="601">
        <f t="shared" si="86"/>
        <v>7.48</v>
      </c>
      <c r="I383" s="585">
        <v>3.75</v>
      </c>
      <c r="J383" s="552">
        <f t="shared" si="87"/>
        <v>28.05</v>
      </c>
      <c r="K383" s="553">
        <f t="shared" si="84"/>
        <v>0</v>
      </c>
      <c r="L383" s="551">
        <f t="shared" si="88"/>
        <v>0</v>
      </c>
      <c r="M383" s="553">
        <f t="shared" si="89"/>
        <v>0</v>
      </c>
      <c r="N383" s="553">
        <f t="shared" si="90"/>
        <v>28.05</v>
      </c>
      <c r="O383" s="175">
        <f t="shared" si="82"/>
        <v>0</v>
      </c>
      <c r="P383" s="526">
        <f t="shared" si="83"/>
        <v>0</v>
      </c>
    </row>
    <row r="384" spans="1:16" x14ac:dyDescent="0.3">
      <c r="A384" s="7" t="s">
        <v>464</v>
      </c>
      <c r="B384" s="8" t="s">
        <v>87</v>
      </c>
      <c r="C384" s="5" t="s">
        <v>24</v>
      </c>
      <c r="D384" s="584">
        <v>7.48</v>
      </c>
      <c r="E384" s="600">
        <v>0</v>
      </c>
      <c r="F384" s="619"/>
      <c r="G384" s="601">
        <f t="shared" si="85"/>
        <v>0</v>
      </c>
      <c r="H384" s="601">
        <f t="shared" si="86"/>
        <v>7.48</v>
      </c>
      <c r="I384" s="585">
        <v>5.61</v>
      </c>
      <c r="J384" s="552">
        <f t="shared" si="87"/>
        <v>41.962800000000001</v>
      </c>
      <c r="K384" s="553">
        <f t="shared" si="84"/>
        <v>0</v>
      </c>
      <c r="L384" s="551">
        <f t="shared" si="88"/>
        <v>0</v>
      </c>
      <c r="M384" s="553">
        <f t="shared" si="89"/>
        <v>0</v>
      </c>
      <c r="N384" s="553">
        <f t="shared" si="90"/>
        <v>41.96</v>
      </c>
      <c r="O384" s="175">
        <f t="shared" si="82"/>
        <v>6.6725766631359207E-5</v>
      </c>
      <c r="P384" s="526">
        <f t="shared" si="83"/>
        <v>-2.8000000000005798E-3</v>
      </c>
    </row>
    <row r="385" spans="1:16" ht="39.6" x14ac:dyDescent="0.3">
      <c r="A385" s="7" t="s">
        <v>465</v>
      </c>
      <c r="B385" s="8" t="s">
        <v>146</v>
      </c>
      <c r="C385" s="5" t="s">
        <v>75</v>
      </c>
      <c r="D385" s="584">
        <v>1</v>
      </c>
      <c r="E385" s="600">
        <v>0</v>
      </c>
      <c r="F385" s="619"/>
      <c r="G385" s="601">
        <f t="shared" si="85"/>
        <v>0</v>
      </c>
      <c r="H385" s="601">
        <f t="shared" si="86"/>
        <v>1</v>
      </c>
      <c r="I385" s="585">
        <v>518.47</v>
      </c>
      <c r="J385" s="552">
        <f t="shared" si="87"/>
        <v>518.47</v>
      </c>
      <c r="K385" s="553">
        <f t="shared" si="84"/>
        <v>0</v>
      </c>
      <c r="L385" s="551">
        <f t="shared" si="88"/>
        <v>0</v>
      </c>
      <c r="M385" s="553">
        <f t="shared" si="89"/>
        <v>0</v>
      </c>
      <c r="N385" s="553">
        <f t="shared" si="90"/>
        <v>518.47</v>
      </c>
      <c r="O385" s="175">
        <f t="shared" si="82"/>
        <v>0</v>
      </c>
      <c r="P385" s="526">
        <f t="shared" si="83"/>
        <v>0</v>
      </c>
    </row>
    <row r="386" spans="1:16" ht="39.6" x14ac:dyDescent="0.3">
      <c r="A386" s="7" t="s">
        <v>466</v>
      </c>
      <c r="B386" s="8" t="s">
        <v>186</v>
      </c>
      <c r="C386" s="5" t="s">
        <v>24</v>
      </c>
      <c r="D386" s="584">
        <v>1.28</v>
      </c>
      <c r="E386" s="600">
        <v>0</v>
      </c>
      <c r="F386" s="619"/>
      <c r="G386" s="601">
        <f t="shared" si="85"/>
        <v>0</v>
      </c>
      <c r="H386" s="601">
        <f t="shared" si="86"/>
        <v>1.28</v>
      </c>
      <c r="I386" s="585">
        <v>130.58000000000001</v>
      </c>
      <c r="J386" s="552">
        <f t="shared" si="87"/>
        <v>167.14240000000001</v>
      </c>
      <c r="K386" s="553">
        <f t="shared" si="84"/>
        <v>0</v>
      </c>
      <c r="L386" s="551">
        <f t="shared" si="88"/>
        <v>0</v>
      </c>
      <c r="M386" s="553">
        <f t="shared" si="89"/>
        <v>0</v>
      </c>
      <c r="N386" s="553">
        <f t="shared" si="90"/>
        <v>167.14</v>
      </c>
      <c r="O386" s="175">
        <f t="shared" si="82"/>
        <v>1.4359013631670692E-5</v>
      </c>
      <c r="P386" s="526">
        <f t="shared" si="83"/>
        <v>-2.4000000000228283E-3</v>
      </c>
    </row>
    <row r="387" spans="1:16" x14ac:dyDescent="0.3">
      <c r="A387" s="7" t="s">
        <v>467</v>
      </c>
      <c r="B387" s="8" t="s">
        <v>83</v>
      </c>
      <c r="C387" s="5" t="s">
        <v>24</v>
      </c>
      <c r="D387" s="584">
        <v>1.28</v>
      </c>
      <c r="E387" s="600">
        <v>0</v>
      </c>
      <c r="F387" s="619"/>
      <c r="G387" s="601">
        <f t="shared" si="85"/>
        <v>0</v>
      </c>
      <c r="H387" s="601">
        <f t="shared" si="86"/>
        <v>1.28</v>
      </c>
      <c r="I387" s="585">
        <v>29.02</v>
      </c>
      <c r="J387" s="552">
        <f t="shared" si="87"/>
        <v>37.145600000000002</v>
      </c>
      <c r="K387" s="553">
        <f t="shared" si="84"/>
        <v>0</v>
      </c>
      <c r="L387" s="551">
        <f t="shared" si="88"/>
        <v>0</v>
      </c>
      <c r="M387" s="553">
        <f t="shared" si="89"/>
        <v>0</v>
      </c>
      <c r="N387" s="553">
        <f t="shared" si="90"/>
        <v>37.15</v>
      </c>
      <c r="O387" s="175">
        <f t="shared" si="82"/>
        <v>-1.1845279117839169E-4</v>
      </c>
      <c r="P387" s="526">
        <f t="shared" si="83"/>
        <v>4.3999999999968509E-3</v>
      </c>
    </row>
    <row r="388" spans="1:16" ht="26.4" x14ac:dyDescent="0.3">
      <c r="A388" s="7" t="s">
        <v>468</v>
      </c>
      <c r="B388" s="8" t="s">
        <v>91</v>
      </c>
      <c r="C388" s="5" t="s">
        <v>24</v>
      </c>
      <c r="D388" s="584">
        <v>7.48</v>
      </c>
      <c r="E388" s="600">
        <v>0</v>
      </c>
      <c r="F388" s="619"/>
      <c r="G388" s="601">
        <f t="shared" si="85"/>
        <v>0</v>
      </c>
      <c r="H388" s="601">
        <f t="shared" si="86"/>
        <v>7.48</v>
      </c>
      <c r="I388" s="585">
        <v>85.26</v>
      </c>
      <c r="J388" s="552">
        <f t="shared" si="87"/>
        <v>637.74480000000005</v>
      </c>
      <c r="K388" s="553">
        <f t="shared" si="84"/>
        <v>0</v>
      </c>
      <c r="L388" s="551">
        <f t="shared" si="88"/>
        <v>0</v>
      </c>
      <c r="M388" s="553">
        <f t="shared" si="89"/>
        <v>0</v>
      </c>
      <c r="N388" s="553">
        <f t="shared" si="90"/>
        <v>637.74</v>
      </c>
      <c r="O388" s="175">
        <f t="shared" si="82"/>
        <v>7.5265215805364605E-6</v>
      </c>
      <c r="P388" s="526">
        <f t="shared" si="83"/>
        <v>-4.8000000000456566E-3</v>
      </c>
    </row>
    <row r="389" spans="1:16" x14ac:dyDescent="0.3">
      <c r="A389" s="3" t="s">
        <v>469</v>
      </c>
      <c r="B389" s="4" t="s">
        <v>96</v>
      </c>
      <c r="C389" s="5"/>
      <c r="D389" s="584"/>
      <c r="E389" s="600">
        <v>0</v>
      </c>
      <c r="F389" s="619"/>
      <c r="G389" s="601">
        <f t="shared" si="85"/>
        <v>0</v>
      </c>
      <c r="H389" s="601">
        <f t="shared" si="86"/>
        <v>0</v>
      </c>
      <c r="I389" s="585"/>
      <c r="J389" s="550">
        <f>+SUM(J390:J392)</f>
        <v>578.62799999999993</v>
      </c>
      <c r="K389" s="550">
        <f>+SUM(K390:K392)</f>
        <v>0</v>
      </c>
      <c r="L389" s="551">
        <f>+SUM(L390:L392)</f>
        <v>0</v>
      </c>
      <c r="M389" s="550">
        <f>+SUM(M390:M392)</f>
        <v>0</v>
      </c>
      <c r="N389" s="550">
        <f>+SUM(N390:N392)</f>
        <v>578.63</v>
      </c>
      <c r="O389" s="172">
        <f t="shared" si="82"/>
        <v>-3.4564521593782871E-6</v>
      </c>
      <c r="P389" s="526">
        <f t="shared" si="83"/>
        <v>2.0000000000663931E-3</v>
      </c>
    </row>
    <row r="390" spans="1:16" ht="26.4" x14ac:dyDescent="0.3">
      <c r="A390" s="7" t="s">
        <v>470</v>
      </c>
      <c r="B390" s="8" t="s">
        <v>98</v>
      </c>
      <c r="C390" s="5" t="s">
        <v>24</v>
      </c>
      <c r="D390" s="584">
        <v>1.4</v>
      </c>
      <c r="E390" s="600">
        <v>0</v>
      </c>
      <c r="F390" s="619"/>
      <c r="G390" s="601">
        <f t="shared" si="85"/>
        <v>0</v>
      </c>
      <c r="H390" s="601">
        <f t="shared" si="86"/>
        <v>1.4</v>
      </c>
      <c r="I390" s="585">
        <v>19.02</v>
      </c>
      <c r="J390" s="552">
        <f t="shared" si="87"/>
        <v>26.627999999999997</v>
      </c>
      <c r="K390" s="553">
        <f t="shared" si="84"/>
        <v>0</v>
      </c>
      <c r="L390" s="551">
        <f t="shared" si="88"/>
        <v>0</v>
      </c>
      <c r="M390" s="553">
        <f t="shared" si="89"/>
        <v>0</v>
      </c>
      <c r="N390" s="553">
        <f t="shared" si="90"/>
        <v>26.63</v>
      </c>
      <c r="O390" s="175">
        <f t="shared" si="82"/>
        <v>-7.5108907916510148E-5</v>
      </c>
      <c r="P390" s="526">
        <f t="shared" si="83"/>
        <v>2.0000000000024443E-3</v>
      </c>
    </row>
    <row r="391" spans="1:16" x14ac:dyDescent="0.3">
      <c r="A391" s="7" t="s">
        <v>471</v>
      </c>
      <c r="B391" s="8" t="s">
        <v>102</v>
      </c>
      <c r="C391" s="5" t="s">
        <v>45</v>
      </c>
      <c r="D391" s="584">
        <v>16</v>
      </c>
      <c r="E391" s="600">
        <v>0</v>
      </c>
      <c r="F391" s="619"/>
      <c r="G391" s="601">
        <f t="shared" si="85"/>
        <v>0</v>
      </c>
      <c r="H391" s="601">
        <f t="shared" si="86"/>
        <v>16</v>
      </c>
      <c r="I391" s="585">
        <v>14.39</v>
      </c>
      <c r="J391" s="552">
        <f t="shared" si="87"/>
        <v>230.24</v>
      </c>
      <c r="K391" s="553">
        <f t="shared" si="84"/>
        <v>0</v>
      </c>
      <c r="L391" s="551">
        <f t="shared" si="88"/>
        <v>0</v>
      </c>
      <c r="M391" s="553">
        <f t="shared" si="89"/>
        <v>0</v>
      </c>
      <c r="N391" s="553">
        <f t="shared" si="90"/>
        <v>230.24</v>
      </c>
      <c r="O391" s="175">
        <f t="shared" ref="O391:O454" si="92">1-(N391/J391)</f>
        <v>0</v>
      </c>
      <c r="P391" s="526">
        <f t="shared" ref="P391:P454" si="93">+N391-J391</f>
        <v>0</v>
      </c>
    </row>
    <row r="392" spans="1:16" ht="26.4" x14ac:dyDescent="0.3">
      <c r="A392" s="7" t="s">
        <v>472</v>
      </c>
      <c r="B392" s="8" t="s">
        <v>104</v>
      </c>
      <c r="C392" s="5" t="s">
        <v>24</v>
      </c>
      <c r="D392" s="584">
        <v>16</v>
      </c>
      <c r="E392" s="600">
        <v>0</v>
      </c>
      <c r="F392" s="619"/>
      <c r="G392" s="601">
        <f t="shared" si="85"/>
        <v>0</v>
      </c>
      <c r="H392" s="601">
        <f t="shared" si="86"/>
        <v>16</v>
      </c>
      <c r="I392" s="585">
        <v>20.11</v>
      </c>
      <c r="J392" s="552">
        <f t="shared" si="87"/>
        <v>321.76</v>
      </c>
      <c r="K392" s="553">
        <f t="shared" ref="K392:K455" si="94">ROUND(E392*I392,2)</f>
        <v>0</v>
      </c>
      <c r="L392" s="551">
        <f t="shared" si="88"/>
        <v>0</v>
      </c>
      <c r="M392" s="553">
        <f t="shared" si="89"/>
        <v>0</v>
      </c>
      <c r="N392" s="553">
        <f t="shared" si="90"/>
        <v>321.76</v>
      </c>
      <c r="O392" s="175">
        <f t="shared" si="92"/>
        <v>0</v>
      </c>
      <c r="P392" s="526">
        <f t="shared" si="93"/>
        <v>0</v>
      </c>
    </row>
    <row r="393" spans="1:16" x14ac:dyDescent="0.3">
      <c r="A393" s="3" t="s">
        <v>473</v>
      </c>
      <c r="B393" s="4" t="s">
        <v>106</v>
      </c>
      <c r="C393" s="5"/>
      <c r="D393" s="584"/>
      <c r="E393" s="600"/>
      <c r="F393" s="619"/>
      <c r="G393" s="601"/>
      <c r="H393" s="601"/>
      <c r="I393" s="585"/>
      <c r="J393" s="550">
        <f>+SUM(J394:J396)</f>
        <v>492.39760000000001</v>
      </c>
      <c r="K393" s="550">
        <f>+SUM(K394:K396)</f>
        <v>0</v>
      </c>
      <c r="L393" s="551">
        <f>+SUM(L394:L396)</f>
        <v>0</v>
      </c>
      <c r="M393" s="550">
        <f>+SUM(M394:M396)</f>
        <v>0</v>
      </c>
      <c r="N393" s="550">
        <f>+SUM(N394:N396)+0.01</f>
        <v>492.40000000000003</v>
      </c>
      <c r="O393" s="172">
        <f t="shared" si="92"/>
        <v>-4.8741098657156812E-6</v>
      </c>
      <c r="P393" s="526">
        <f t="shared" si="93"/>
        <v>2.4000000000228283E-3</v>
      </c>
    </row>
    <row r="394" spans="1:16" x14ac:dyDescent="0.3">
      <c r="A394" s="7" t="s">
        <v>474</v>
      </c>
      <c r="B394" s="8" t="s">
        <v>108</v>
      </c>
      <c r="C394" s="5" t="s">
        <v>109</v>
      </c>
      <c r="D394" s="584">
        <v>2.7</v>
      </c>
      <c r="E394" s="600">
        <v>0</v>
      </c>
      <c r="F394" s="619"/>
      <c r="G394" s="601">
        <f t="shared" ref="G394:G457" si="95">E394+F394</f>
        <v>0</v>
      </c>
      <c r="H394" s="601">
        <f t="shared" ref="H394:H457" si="96">D394-G394</f>
        <v>2.7</v>
      </c>
      <c r="I394" s="585">
        <v>30.62</v>
      </c>
      <c r="J394" s="552">
        <f t="shared" ref="J394:J457" si="97">+I394*D394</f>
        <v>82.674000000000007</v>
      </c>
      <c r="K394" s="553">
        <f t="shared" si="94"/>
        <v>0</v>
      </c>
      <c r="L394" s="551">
        <f t="shared" si="88"/>
        <v>0</v>
      </c>
      <c r="M394" s="553">
        <f t="shared" si="89"/>
        <v>0</v>
      </c>
      <c r="N394" s="553">
        <f t="shared" si="90"/>
        <v>82.67</v>
      </c>
      <c r="O394" s="175">
        <f t="shared" si="92"/>
        <v>4.8382804751279096E-5</v>
      </c>
      <c r="P394" s="526">
        <f t="shared" si="93"/>
        <v>-4.0000000000048885E-3</v>
      </c>
    </row>
    <row r="395" spans="1:16" x14ac:dyDescent="0.3">
      <c r="A395" s="7" t="s">
        <v>475</v>
      </c>
      <c r="B395" s="8" t="s">
        <v>117</v>
      </c>
      <c r="C395" s="5" t="s">
        <v>24</v>
      </c>
      <c r="D395" s="584">
        <v>0.34</v>
      </c>
      <c r="E395" s="600">
        <v>0</v>
      </c>
      <c r="F395" s="619"/>
      <c r="G395" s="601">
        <f t="shared" si="95"/>
        <v>0</v>
      </c>
      <c r="H395" s="601">
        <f t="shared" si="96"/>
        <v>0.34</v>
      </c>
      <c r="I395" s="585">
        <v>1081.54</v>
      </c>
      <c r="J395" s="552">
        <f t="shared" si="97"/>
        <v>367.72360000000003</v>
      </c>
      <c r="K395" s="553">
        <f t="shared" si="94"/>
        <v>0</v>
      </c>
      <c r="L395" s="551">
        <f t="shared" si="88"/>
        <v>0</v>
      </c>
      <c r="M395" s="553">
        <f t="shared" si="89"/>
        <v>0</v>
      </c>
      <c r="N395" s="553">
        <f t="shared" si="90"/>
        <v>367.72</v>
      </c>
      <c r="O395" s="175">
        <f t="shared" si="92"/>
        <v>9.7899618083374662E-6</v>
      </c>
      <c r="P395" s="526">
        <f t="shared" si="93"/>
        <v>-3.6000000000058208E-3</v>
      </c>
    </row>
    <row r="396" spans="1:16" x14ac:dyDescent="0.3">
      <c r="A396" s="7" t="s">
        <v>476</v>
      </c>
      <c r="B396" s="8" t="s">
        <v>115</v>
      </c>
      <c r="C396" s="5" t="s">
        <v>24</v>
      </c>
      <c r="D396" s="584">
        <v>0.25</v>
      </c>
      <c r="E396" s="600">
        <v>0</v>
      </c>
      <c r="F396" s="619"/>
      <c r="G396" s="601">
        <f t="shared" si="95"/>
        <v>0</v>
      </c>
      <c r="H396" s="601">
        <f t="shared" si="96"/>
        <v>0.25</v>
      </c>
      <c r="I396" s="585">
        <v>168</v>
      </c>
      <c r="J396" s="552">
        <f t="shared" si="97"/>
        <v>42</v>
      </c>
      <c r="K396" s="553">
        <f t="shared" si="94"/>
        <v>0</v>
      </c>
      <c r="L396" s="551">
        <f t="shared" si="88"/>
        <v>0</v>
      </c>
      <c r="M396" s="553">
        <f t="shared" si="89"/>
        <v>0</v>
      </c>
      <c r="N396" s="553">
        <f t="shared" si="90"/>
        <v>42</v>
      </c>
      <c r="O396" s="175">
        <f t="shared" si="92"/>
        <v>0</v>
      </c>
      <c r="P396" s="526">
        <f t="shared" si="93"/>
        <v>0</v>
      </c>
    </row>
    <row r="397" spans="1:16" x14ac:dyDescent="0.3">
      <c r="A397" s="3" t="s">
        <v>477</v>
      </c>
      <c r="B397" s="4" t="s">
        <v>231</v>
      </c>
      <c r="C397" s="5"/>
      <c r="D397" s="584"/>
      <c r="E397" s="600"/>
      <c r="F397" s="619"/>
      <c r="G397" s="601"/>
      <c r="H397" s="601"/>
      <c r="I397" s="585"/>
      <c r="J397" s="550">
        <f>+SUM(J398:J405)</f>
        <v>4365.93</v>
      </c>
      <c r="K397" s="550">
        <f>+SUM(K398:K405)</f>
        <v>0</v>
      </c>
      <c r="L397" s="551">
        <f>+SUM(L398:L405)</f>
        <v>303.69</v>
      </c>
      <c r="M397" s="550">
        <f>+SUM(M398:M405)</f>
        <v>303.69</v>
      </c>
      <c r="N397" s="550">
        <f>+SUM(N398:N405)</f>
        <v>4062.2400000000002</v>
      </c>
      <c r="O397" s="172">
        <f t="shared" si="92"/>
        <v>6.9559063017501477E-2</v>
      </c>
      <c r="P397" s="526">
        <f t="shared" si="93"/>
        <v>-303.69000000000005</v>
      </c>
    </row>
    <row r="398" spans="1:16" ht="39.6" x14ac:dyDescent="0.3">
      <c r="A398" s="7" t="s">
        <v>478</v>
      </c>
      <c r="B398" s="8" t="s">
        <v>233</v>
      </c>
      <c r="C398" s="5" t="s">
        <v>75</v>
      </c>
      <c r="D398" s="584">
        <v>1</v>
      </c>
      <c r="E398" s="600">
        <v>0</v>
      </c>
      <c r="F398" s="619"/>
      <c r="G398" s="601">
        <f t="shared" si="95"/>
        <v>0</v>
      </c>
      <c r="H398" s="601">
        <f t="shared" si="96"/>
        <v>1</v>
      </c>
      <c r="I398" s="585">
        <v>1438.74</v>
      </c>
      <c r="J398" s="552">
        <f t="shared" si="97"/>
        <v>1438.74</v>
      </c>
      <c r="K398" s="553">
        <f t="shared" si="94"/>
        <v>0</v>
      </c>
      <c r="L398" s="551">
        <f t="shared" si="88"/>
        <v>0</v>
      </c>
      <c r="M398" s="553">
        <f t="shared" si="89"/>
        <v>0</v>
      </c>
      <c r="N398" s="553">
        <f t="shared" si="90"/>
        <v>1438.74</v>
      </c>
      <c r="O398" s="175">
        <f t="shared" si="92"/>
        <v>0</v>
      </c>
      <c r="P398" s="526">
        <f t="shared" si="93"/>
        <v>0</v>
      </c>
    </row>
    <row r="399" spans="1:16" x14ac:dyDescent="0.3">
      <c r="A399" s="7" t="s">
        <v>479</v>
      </c>
      <c r="B399" s="8" t="s">
        <v>235</v>
      </c>
      <c r="C399" s="5" t="s">
        <v>75</v>
      </c>
      <c r="D399" s="584">
        <v>1</v>
      </c>
      <c r="E399" s="600">
        <v>0</v>
      </c>
      <c r="F399" s="619">
        <v>1</v>
      </c>
      <c r="G399" s="601">
        <f t="shared" si="95"/>
        <v>1</v>
      </c>
      <c r="H399" s="601">
        <f t="shared" si="96"/>
        <v>0</v>
      </c>
      <c r="I399" s="585">
        <v>303.69</v>
      </c>
      <c r="J399" s="552">
        <f t="shared" si="97"/>
        <v>303.69</v>
      </c>
      <c r="K399" s="553">
        <f t="shared" si="94"/>
        <v>0</v>
      </c>
      <c r="L399" s="551">
        <f t="shared" si="88"/>
        <v>303.69</v>
      </c>
      <c r="M399" s="553">
        <f t="shared" si="89"/>
        <v>303.69</v>
      </c>
      <c r="N399" s="553">
        <f t="shared" si="90"/>
        <v>0</v>
      </c>
      <c r="O399" s="175">
        <f t="shared" si="92"/>
        <v>1</v>
      </c>
      <c r="P399" s="526">
        <f t="shared" si="93"/>
        <v>-303.69</v>
      </c>
    </row>
    <row r="400" spans="1:16" x14ac:dyDescent="0.3">
      <c r="A400" s="7" t="s">
        <v>480</v>
      </c>
      <c r="B400" s="8" t="s">
        <v>239</v>
      </c>
      <c r="C400" s="5" t="s">
        <v>75</v>
      </c>
      <c r="D400" s="584">
        <v>1</v>
      </c>
      <c r="E400" s="600">
        <v>0</v>
      </c>
      <c r="F400" s="619"/>
      <c r="G400" s="601">
        <f t="shared" si="95"/>
        <v>0</v>
      </c>
      <c r="H400" s="601">
        <f t="shared" si="96"/>
        <v>1</v>
      </c>
      <c r="I400" s="585">
        <v>116.91</v>
      </c>
      <c r="J400" s="552">
        <f t="shared" si="97"/>
        <v>116.91</v>
      </c>
      <c r="K400" s="553">
        <f t="shared" si="94"/>
        <v>0</v>
      </c>
      <c r="L400" s="551">
        <f t="shared" si="88"/>
        <v>0</v>
      </c>
      <c r="M400" s="553">
        <f t="shared" si="89"/>
        <v>0</v>
      </c>
      <c r="N400" s="553">
        <f t="shared" si="90"/>
        <v>116.91</v>
      </c>
      <c r="O400" s="175">
        <f t="shared" si="92"/>
        <v>0</v>
      </c>
      <c r="P400" s="526">
        <f t="shared" si="93"/>
        <v>0</v>
      </c>
    </row>
    <row r="401" spans="1:16" x14ac:dyDescent="0.3">
      <c r="A401" s="7" t="s">
        <v>481</v>
      </c>
      <c r="B401" s="8" t="s">
        <v>237</v>
      </c>
      <c r="C401" s="5" t="s">
        <v>75</v>
      </c>
      <c r="D401" s="584">
        <v>1</v>
      </c>
      <c r="E401" s="600">
        <v>0</v>
      </c>
      <c r="F401" s="619"/>
      <c r="G401" s="601">
        <f t="shared" si="95"/>
        <v>0</v>
      </c>
      <c r="H401" s="601">
        <f t="shared" si="96"/>
        <v>1</v>
      </c>
      <c r="I401" s="585">
        <v>32.94</v>
      </c>
      <c r="J401" s="552">
        <f t="shared" si="97"/>
        <v>32.94</v>
      </c>
      <c r="K401" s="553">
        <f t="shared" si="94"/>
        <v>0</v>
      </c>
      <c r="L401" s="551">
        <f t="shared" si="88"/>
        <v>0</v>
      </c>
      <c r="M401" s="553">
        <f t="shared" si="89"/>
        <v>0</v>
      </c>
      <c r="N401" s="553">
        <f t="shared" si="90"/>
        <v>32.94</v>
      </c>
      <c r="O401" s="175">
        <f t="shared" si="92"/>
        <v>0</v>
      </c>
      <c r="P401" s="526">
        <f t="shared" si="93"/>
        <v>0</v>
      </c>
    </row>
    <row r="402" spans="1:16" x14ac:dyDescent="0.3">
      <c r="A402" s="7" t="s">
        <v>482</v>
      </c>
      <c r="B402" s="8" t="s">
        <v>241</v>
      </c>
      <c r="C402" s="5" t="s">
        <v>75</v>
      </c>
      <c r="D402" s="584">
        <v>1</v>
      </c>
      <c r="E402" s="600">
        <v>0</v>
      </c>
      <c r="F402" s="619"/>
      <c r="G402" s="601">
        <f t="shared" si="95"/>
        <v>0</v>
      </c>
      <c r="H402" s="601">
        <f t="shared" si="96"/>
        <v>1</v>
      </c>
      <c r="I402" s="585">
        <v>49.14</v>
      </c>
      <c r="J402" s="552">
        <f t="shared" si="97"/>
        <v>49.14</v>
      </c>
      <c r="K402" s="553">
        <f t="shared" si="94"/>
        <v>0</v>
      </c>
      <c r="L402" s="551">
        <f t="shared" si="88"/>
        <v>0</v>
      </c>
      <c r="M402" s="553">
        <f t="shared" si="89"/>
        <v>0</v>
      </c>
      <c r="N402" s="553">
        <f t="shared" si="90"/>
        <v>49.14</v>
      </c>
      <c r="O402" s="175">
        <f t="shared" si="92"/>
        <v>0</v>
      </c>
      <c r="P402" s="526">
        <f t="shared" si="93"/>
        <v>0</v>
      </c>
    </row>
    <row r="403" spans="1:16" ht="26.4" x14ac:dyDescent="0.3">
      <c r="A403" s="7" t="s">
        <v>483</v>
      </c>
      <c r="B403" s="8" t="s">
        <v>243</v>
      </c>
      <c r="C403" s="5" t="s">
        <v>75</v>
      </c>
      <c r="D403" s="584">
        <v>1</v>
      </c>
      <c r="E403" s="600">
        <v>0</v>
      </c>
      <c r="F403" s="619"/>
      <c r="G403" s="601">
        <f t="shared" si="95"/>
        <v>0</v>
      </c>
      <c r="H403" s="601">
        <f t="shared" si="96"/>
        <v>1</v>
      </c>
      <c r="I403" s="585">
        <v>7.07</v>
      </c>
      <c r="J403" s="552">
        <f t="shared" si="97"/>
        <v>7.07</v>
      </c>
      <c r="K403" s="553">
        <f t="shared" si="94"/>
        <v>0</v>
      </c>
      <c r="L403" s="551">
        <f t="shared" si="88"/>
        <v>0</v>
      </c>
      <c r="M403" s="553">
        <f t="shared" si="89"/>
        <v>0</v>
      </c>
      <c r="N403" s="553">
        <f t="shared" si="90"/>
        <v>7.07</v>
      </c>
      <c r="O403" s="175">
        <f t="shared" si="92"/>
        <v>0</v>
      </c>
      <c r="P403" s="526">
        <f t="shared" si="93"/>
        <v>0</v>
      </c>
    </row>
    <row r="404" spans="1:16" x14ac:dyDescent="0.3">
      <c r="A404" s="7" t="s">
        <v>484</v>
      </c>
      <c r="B404" s="8" t="s">
        <v>245</v>
      </c>
      <c r="C404" s="5" t="s">
        <v>109</v>
      </c>
      <c r="D404" s="584">
        <v>20</v>
      </c>
      <c r="E404" s="600">
        <v>0</v>
      </c>
      <c r="F404" s="619"/>
      <c r="G404" s="601">
        <f t="shared" si="95"/>
        <v>0</v>
      </c>
      <c r="H404" s="601">
        <f t="shared" si="96"/>
        <v>20</v>
      </c>
      <c r="I404" s="585">
        <v>19.11</v>
      </c>
      <c r="J404" s="552">
        <f t="shared" si="97"/>
        <v>382.2</v>
      </c>
      <c r="K404" s="553">
        <f t="shared" si="94"/>
        <v>0</v>
      </c>
      <c r="L404" s="551">
        <f t="shared" si="88"/>
        <v>0</v>
      </c>
      <c r="M404" s="553">
        <f t="shared" si="89"/>
        <v>0</v>
      </c>
      <c r="N404" s="553">
        <f t="shared" si="90"/>
        <v>382.2</v>
      </c>
      <c r="O404" s="175">
        <f t="shared" si="92"/>
        <v>0</v>
      </c>
      <c r="P404" s="526">
        <f t="shared" si="93"/>
        <v>0</v>
      </c>
    </row>
    <row r="405" spans="1:16" ht="26.4" x14ac:dyDescent="0.3">
      <c r="A405" s="7" t="s">
        <v>485</v>
      </c>
      <c r="B405" s="8" t="s">
        <v>247</v>
      </c>
      <c r="C405" s="5" t="s">
        <v>75</v>
      </c>
      <c r="D405" s="584">
        <v>1</v>
      </c>
      <c r="E405" s="600">
        <v>0</v>
      </c>
      <c r="F405" s="619"/>
      <c r="G405" s="601">
        <f t="shared" si="95"/>
        <v>0</v>
      </c>
      <c r="H405" s="601">
        <f t="shared" si="96"/>
        <v>1</v>
      </c>
      <c r="I405" s="585">
        <v>2035.24</v>
      </c>
      <c r="J405" s="552">
        <f t="shared" si="97"/>
        <v>2035.24</v>
      </c>
      <c r="K405" s="553">
        <f t="shared" si="94"/>
        <v>0</v>
      </c>
      <c r="L405" s="551">
        <f t="shared" si="88"/>
        <v>0</v>
      </c>
      <c r="M405" s="553">
        <f t="shared" si="89"/>
        <v>0</v>
      </c>
      <c r="N405" s="553">
        <f t="shared" si="90"/>
        <v>2035.24</v>
      </c>
      <c r="O405" s="175">
        <f t="shared" si="92"/>
        <v>0</v>
      </c>
      <c r="P405" s="526">
        <f t="shared" si="93"/>
        <v>0</v>
      </c>
    </row>
    <row r="406" spans="1:16" ht="26.4" x14ac:dyDescent="0.3">
      <c r="A406" s="3">
        <v>12</v>
      </c>
      <c r="B406" s="4" t="s">
        <v>486</v>
      </c>
      <c r="C406" s="5"/>
      <c r="D406" s="584"/>
      <c r="E406" s="600"/>
      <c r="F406" s="619"/>
      <c r="G406" s="601"/>
      <c r="H406" s="601"/>
      <c r="I406" s="585"/>
      <c r="J406" s="550">
        <f>+J407+J410+J425+J432+J437</f>
        <v>17513.2811</v>
      </c>
      <c r="K406" s="550">
        <f>+K407+K410+K425+K432+K437</f>
        <v>0</v>
      </c>
      <c r="L406" s="551">
        <f>+L407+L410+L425+L432+L437</f>
        <v>0</v>
      </c>
      <c r="M406" s="550">
        <f>+M407+M410+M425+M432+M437</f>
        <v>0</v>
      </c>
      <c r="N406" s="550">
        <f>+N407+N410+N425+N432+N437-0.01</f>
        <v>17513.280000000002</v>
      </c>
      <c r="O406" s="172">
        <f t="shared" si="92"/>
        <v>6.2809475398495351E-8</v>
      </c>
      <c r="P406" s="526">
        <f t="shared" si="93"/>
        <v>-1.0999999976775143E-3</v>
      </c>
    </row>
    <row r="407" spans="1:16" x14ac:dyDescent="0.3">
      <c r="A407" s="3" t="s">
        <v>487</v>
      </c>
      <c r="B407" s="4" t="s">
        <v>42</v>
      </c>
      <c r="C407" s="5"/>
      <c r="D407" s="584"/>
      <c r="E407" s="600"/>
      <c r="F407" s="619"/>
      <c r="G407" s="601"/>
      <c r="H407" s="601"/>
      <c r="I407" s="585"/>
      <c r="J407" s="550">
        <f>+SUM(J408:J409)</f>
        <v>104.19640000000001</v>
      </c>
      <c r="K407" s="550">
        <f>+SUM(K408:K409)</f>
        <v>0</v>
      </c>
      <c r="L407" s="551">
        <f>+SUM(L408:L409)</f>
        <v>0</v>
      </c>
      <c r="M407" s="550">
        <f>+SUM(M408:M409)</f>
        <v>0</v>
      </c>
      <c r="N407" s="550">
        <f>+SUM(N408:N409)+0.01</f>
        <v>104.2</v>
      </c>
      <c r="O407" s="172">
        <f t="shared" si="92"/>
        <v>-3.4550138008571096E-5</v>
      </c>
      <c r="P407" s="526">
        <f t="shared" si="93"/>
        <v>3.5999999999916099E-3</v>
      </c>
    </row>
    <row r="408" spans="1:16" x14ac:dyDescent="0.3">
      <c r="A408" s="7" t="s">
        <v>488</v>
      </c>
      <c r="B408" s="8" t="s">
        <v>47</v>
      </c>
      <c r="C408" s="5" t="s">
        <v>24</v>
      </c>
      <c r="D408" s="584">
        <v>7.48</v>
      </c>
      <c r="E408" s="600">
        <v>0</v>
      </c>
      <c r="F408" s="619"/>
      <c r="G408" s="601">
        <f t="shared" si="95"/>
        <v>0</v>
      </c>
      <c r="H408" s="601">
        <f t="shared" si="96"/>
        <v>7.48</v>
      </c>
      <c r="I408" s="585">
        <v>2.67</v>
      </c>
      <c r="J408" s="552">
        <f t="shared" si="97"/>
        <v>19.971600000000002</v>
      </c>
      <c r="K408" s="553">
        <f t="shared" si="94"/>
        <v>0</v>
      </c>
      <c r="L408" s="551">
        <f t="shared" ref="L408:L471" si="98">ROUND(F408*I408,2)</f>
        <v>0</v>
      </c>
      <c r="M408" s="553">
        <f t="shared" ref="M408:M471" si="99">ROUND(G408*I408,2)</f>
        <v>0</v>
      </c>
      <c r="N408" s="553">
        <f t="shared" ref="N408:N471" si="100">ROUND(H408*I408,2)</f>
        <v>19.97</v>
      </c>
      <c r="O408" s="175">
        <f t="shared" si="92"/>
        <v>8.0113761541600326E-5</v>
      </c>
      <c r="P408" s="526">
        <f t="shared" si="93"/>
        <v>-1.6000000000033765E-3</v>
      </c>
    </row>
    <row r="409" spans="1:16" ht="26.4" x14ac:dyDescent="0.3">
      <c r="A409" s="7" t="s">
        <v>489</v>
      </c>
      <c r="B409" s="8" t="s">
        <v>49</v>
      </c>
      <c r="C409" s="5" t="s">
        <v>24</v>
      </c>
      <c r="D409" s="584">
        <v>7.48</v>
      </c>
      <c r="E409" s="600">
        <v>0</v>
      </c>
      <c r="F409" s="619"/>
      <c r="G409" s="601">
        <f t="shared" si="95"/>
        <v>0</v>
      </c>
      <c r="H409" s="601">
        <f t="shared" si="96"/>
        <v>7.48</v>
      </c>
      <c r="I409" s="585">
        <v>11.26</v>
      </c>
      <c r="J409" s="552">
        <f t="shared" si="97"/>
        <v>84.224800000000002</v>
      </c>
      <c r="K409" s="553">
        <f t="shared" si="94"/>
        <v>0</v>
      </c>
      <c r="L409" s="551">
        <f t="shared" si="98"/>
        <v>0</v>
      </c>
      <c r="M409" s="553">
        <f t="shared" si="99"/>
        <v>0</v>
      </c>
      <c r="N409" s="553">
        <f t="shared" si="100"/>
        <v>84.22</v>
      </c>
      <c r="O409" s="175">
        <f t="shared" si="92"/>
        <v>5.6990340137397233E-5</v>
      </c>
      <c r="P409" s="526">
        <f t="shared" si="93"/>
        <v>-4.8000000000030241E-3</v>
      </c>
    </row>
    <row r="410" spans="1:16" x14ac:dyDescent="0.3">
      <c r="A410" s="3" t="s">
        <v>490</v>
      </c>
      <c r="B410" s="4" t="s">
        <v>123</v>
      </c>
      <c r="C410" s="5"/>
      <c r="D410" s="584"/>
      <c r="E410" s="600"/>
      <c r="F410" s="619"/>
      <c r="G410" s="601"/>
      <c r="H410" s="601"/>
      <c r="I410" s="585"/>
      <c r="J410" s="550">
        <f>+SUM(J411:J424)</f>
        <v>11766.4503</v>
      </c>
      <c r="K410" s="550">
        <f>+SUM(K411:K424)</f>
        <v>0</v>
      </c>
      <c r="L410" s="551">
        <f>+SUM(L411:L424)</f>
        <v>0</v>
      </c>
      <c r="M410" s="550">
        <f>+SUM(M411:M424)</f>
        <v>0</v>
      </c>
      <c r="N410" s="550">
        <f>+SUM(N411:N424)-0.02</f>
        <v>11766.449999999997</v>
      </c>
      <c r="O410" s="172">
        <f t="shared" si="92"/>
        <v>2.5496219802079167E-8</v>
      </c>
      <c r="P410" s="526">
        <f t="shared" si="93"/>
        <v>-3.0000000333529897E-4</v>
      </c>
    </row>
    <row r="411" spans="1:16" x14ac:dyDescent="0.3">
      <c r="A411" s="7" t="s">
        <v>491</v>
      </c>
      <c r="B411" s="8" t="s">
        <v>125</v>
      </c>
      <c r="C411" s="5" t="s">
        <v>54</v>
      </c>
      <c r="D411" s="584">
        <v>4.33</v>
      </c>
      <c r="E411" s="600">
        <v>0</v>
      </c>
      <c r="F411" s="619"/>
      <c r="G411" s="601">
        <f t="shared" si="95"/>
        <v>0</v>
      </c>
      <c r="H411" s="601">
        <f t="shared" si="96"/>
        <v>4.33</v>
      </c>
      <c r="I411" s="585">
        <v>75.03</v>
      </c>
      <c r="J411" s="552">
        <f t="shared" si="97"/>
        <v>324.87990000000002</v>
      </c>
      <c r="K411" s="553">
        <f t="shared" si="94"/>
        <v>0</v>
      </c>
      <c r="L411" s="551">
        <f t="shared" si="98"/>
        <v>0</v>
      </c>
      <c r="M411" s="553">
        <f t="shared" si="99"/>
        <v>0</v>
      </c>
      <c r="N411" s="553">
        <f t="shared" si="100"/>
        <v>324.88</v>
      </c>
      <c r="O411" s="175">
        <f t="shared" si="92"/>
        <v>-3.078060537564653E-7</v>
      </c>
      <c r="P411" s="526">
        <f t="shared" si="93"/>
        <v>9.9999999974897946E-5</v>
      </c>
    </row>
    <row r="412" spans="1:16" x14ac:dyDescent="0.3">
      <c r="A412" s="7" t="s">
        <v>492</v>
      </c>
      <c r="B412" s="8" t="s">
        <v>56</v>
      </c>
      <c r="C412" s="5" t="s">
        <v>54</v>
      </c>
      <c r="D412" s="584">
        <v>5.63</v>
      </c>
      <c r="E412" s="600">
        <v>0</v>
      </c>
      <c r="F412" s="619"/>
      <c r="G412" s="601">
        <f t="shared" si="95"/>
        <v>0</v>
      </c>
      <c r="H412" s="601">
        <f t="shared" si="96"/>
        <v>5.63</v>
      </c>
      <c r="I412" s="585">
        <v>11.25</v>
      </c>
      <c r="J412" s="552">
        <f t="shared" si="97"/>
        <v>63.337499999999999</v>
      </c>
      <c r="K412" s="553">
        <f t="shared" si="94"/>
        <v>0</v>
      </c>
      <c r="L412" s="551">
        <f t="shared" si="98"/>
        <v>0</v>
      </c>
      <c r="M412" s="553">
        <f t="shared" si="99"/>
        <v>0</v>
      </c>
      <c r="N412" s="553">
        <f t="shared" si="100"/>
        <v>63.34</v>
      </c>
      <c r="O412" s="175">
        <f t="shared" si="92"/>
        <v>-3.9471087428522011E-5</v>
      </c>
      <c r="P412" s="526">
        <f t="shared" si="93"/>
        <v>2.5000000000048317E-3</v>
      </c>
    </row>
    <row r="413" spans="1:16" ht="26.4" x14ac:dyDescent="0.3">
      <c r="A413" s="7" t="s">
        <v>493</v>
      </c>
      <c r="B413" s="8" t="s">
        <v>58</v>
      </c>
      <c r="C413" s="5" t="s">
        <v>59</v>
      </c>
      <c r="D413" s="584">
        <v>237.26</v>
      </c>
      <c r="E413" s="600">
        <v>0</v>
      </c>
      <c r="F413" s="619"/>
      <c r="G413" s="601">
        <f t="shared" si="95"/>
        <v>0</v>
      </c>
      <c r="H413" s="601">
        <f t="shared" si="96"/>
        <v>237.26</v>
      </c>
      <c r="I413" s="585">
        <v>1.68</v>
      </c>
      <c r="J413" s="552">
        <f t="shared" si="97"/>
        <v>398.59679999999997</v>
      </c>
      <c r="K413" s="553">
        <f t="shared" si="94"/>
        <v>0</v>
      </c>
      <c r="L413" s="551">
        <f t="shared" si="98"/>
        <v>0</v>
      </c>
      <c r="M413" s="553">
        <f t="shared" si="99"/>
        <v>0</v>
      </c>
      <c r="N413" s="553">
        <f t="shared" si="100"/>
        <v>398.6</v>
      </c>
      <c r="O413" s="175">
        <f t="shared" si="92"/>
        <v>-8.0281627952150103E-6</v>
      </c>
      <c r="P413" s="526">
        <f t="shared" si="93"/>
        <v>3.2000000000493856E-3</v>
      </c>
    </row>
    <row r="414" spans="1:16" x14ac:dyDescent="0.3">
      <c r="A414" s="7" t="s">
        <v>494</v>
      </c>
      <c r="B414" s="8" t="s">
        <v>61</v>
      </c>
      <c r="C414" s="5" t="s">
        <v>24</v>
      </c>
      <c r="D414" s="584">
        <v>0.87</v>
      </c>
      <c r="E414" s="600">
        <v>0</v>
      </c>
      <c r="F414" s="619"/>
      <c r="G414" s="601">
        <f t="shared" si="95"/>
        <v>0</v>
      </c>
      <c r="H414" s="601">
        <f t="shared" si="96"/>
        <v>0.87</v>
      </c>
      <c r="I414" s="585">
        <v>28.14</v>
      </c>
      <c r="J414" s="552">
        <f t="shared" si="97"/>
        <v>24.4818</v>
      </c>
      <c r="K414" s="553">
        <f t="shared" si="94"/>
        <v>0</v>
      </c>
      <c r="L414" s="551">
        <f t="shared" si="98"/>
        <v>0</v>
      </c>
      <c r="M414" s="553">
        <f t="shared" si="99"/>
        <v>0</v>
      </c>
      <c r="N414" s="553">
        <f t="shared" si="100"/>
        <v>24.48</v>
      </c>
      <c r="O414" s="175">
        <f t="shared" si="92"/>
        <v>7.3524005587799479E-5</v>
      </c>
      <c r="P414" s="526">
        <f t="shared" si="93"/>
        <v>-1.7999999999993577E-3</v>
      </c>
    </row>
    <row r="415" spans="1:16" ht="26.4" x14ac:dyDescent="0.3">
      <c r="A415" s="7" t="s">
        <v>495</v>
      </c>
      <c r="B415" s="8" t="s">
        <v>63</v>
      </c>
      <c r="C415" s="5" t="s">
        <v>24</v>
      </c>
      <c r="D415" s="584">
        <v>0.87</v>
      </c>
      <c r="E415" s="600">
        <v>0</v>
      </c>
      <c r="F415" s="619"/>
      <c r="G415" s="601">
        <f t="shared" si="95"/>
        <v>0</v>
      </c>
      <c r="H415" s="601">
        <f t="shared" si="96"/>
        <v>0.87</v>
      </c>
      <c r="I415" s="585">
        <v>35.090000000000003</v>
      </c>
      <c r="J415" s="552">
        <f t="shared" si="97"/>
        <v>30.528300000000002</v>
      </c>
      <c r="K415" s="553">
        <f t="shared" si="94"/>
        <v>0</v>
      </c>
      <c r="L415" s="551">
        <f t="shared" si="98"/>
        <v>0</v>
      </c>
      <c r="M415" s="553">
        <f t="shared" si="99"/>
        <v>0</v>
      </c>
      <c r="N415" s="553">
        <f t="shared" si="100"/>
        <v>30.53</v>
      </c>
      <c r="O415" s="175">
        <f t="shared" si="92"/>
        <v>-5.5686035580038151E-5</v>
      </c>
      <c r="P415" s="526">
        <f t="shared" si="93"/>
        <v>1.6999999999995907E-3</v>
      </c>
    </row>
    <row r="416" spans="1:16" x14ac:dyDescent="0.3">
      <c r="A416" s="7" t="s">
        <v>496</v>
      </c>
      <c r="B416" s="8" t="s">
        <v>67</v>
      </c>
      <c r="C416" s="5" t="s">
        <v>24</v>
      </c>
      <c r="D416" s="584">
        <v>21.79</v>
      </c>
      <c r="E416" s="600">
        <v>0</v>
      </c>
      <c r="F416" s="619"/>
      <c r="G416" s="601">
        <f t="shared" si="95"/>
        <v>0</v>
      </c>
      <c r="H416" s="601">
        <f t="shared" si="96"/>
        <v>21.79</v>
      </c>
      <c r="I416" s="585">
        <v>272.88</v>
      </c>
      <c r="J416" s="552">
        <f t="shared" si="97"/>
        <v>5946.0551999999998</v>
      </c>
      <c r="K416" s="553">
        <f t="shared" si="94"/>
        <v>0</v>
      </c>
      <c r="L416" s="551">
        <f t="shared" si="98"/>
        <v>0</v>
      </c>
      <c r="M416" s="553">
        <f t="shared" si="99"/>
        <v>0</v>
      </c>
      <c r="N416" s="553">
        <f t="shared" si="100"/>
        <v>5946.06</v>
      </c>
      <c r="O416" s="175">
        <f t="shared" si="92"/>
        <v>-8.0725789430857731E-7</v>
      </c>
      <c r="P416" s="526">
        <f t="shared" si="93"/>
        <v>4.8000000006140908E-3</v>
      </c>
    </row>
    <row r="417" spans="1:16" x14ac:dyDescent="0.3">
      <c r="A417" s="7" t="s">
        <v>497</v>
      </c>
      <c r="B417" s="8" t="s">
        <v>77</v>
      </c>
      <c r="C417" s="5" t="s">
        <v>54</v>
      </c>
      <c r="D417" s="584">
        <v>2.0099999999999998</v>
      </c>
      <c r="E417" s="600">
        <v>0</v>
      </c>
      <c r="F417" s="619"/>
      <c r="G417" s="601">
        <f t="shared" si="95"/>
        <v>0</v>
      </c>
      <c r="H417" s="601">
        <f t="shared" si="96"/>
        <v>2.0099999999999998</v>
      </c>
      <c r="I417" s="585">
        <v>628.20000000000005</v>
      </c>
      <c r="J417" s="552">
        <f t="shared" si="97"/>
        <v>1262.682</v>
      </c>
      <c r="K417" s="553">
        <f t="shared" si="94"/>
        <v>0</v>
      </c>
      <c r="L417" s="551">
        <f t="shared" si="98"/>
        <v>0</v>
      </c>
      <c r="M417" s="553">
        <f t="shared" si="99"/>
        <v>0</v>
      </c>
      <c r="N417" s="553">
        <f t="shared" si="100"/>
        <v>1262.68</v>
      </c>
      <c r="O417" s="175">
        <f t="shared" si="92"/>
        <v>1.583930078985496E-6</v>
      </c>
      <c r="P417" s="526">
        <f t="shared" si="93"/>
        <v>-1.9999999999527063E-3</v>
      </c>
    </row>
    <row r="418" spans="1:16" ht="26.4" x14ac:dyDescent="0.3">
      <c r="A418" s="7" t="s">
        <v>498</v>
      </c>
      <c r="B418" s="8" t="s">
        <v>72</v>
      </c>
      <c r="C418" s="5" t="s">
        <v>70</v>
      </c>
      <c r="D418" s="584">
        <v>37.799999999999997</v>
      </c>
      <c r="E418" s="600">
        <v>0</v>
      </c>
      <c r="F418" s="619"/>
      <c r="G418" s="601">
        <f t="shared" si="95"/>
        <v>0</v>
      </c>
      <c r="H418" s="601">
        <f t="shared" si="96"/>
        <v>37.799999999999997</v>
      </c>
      <c r="I418" s="585">
        <v>16.2</v>
      </c>
      <c r="J418" s="552">
        <f t="shared" si="97"/>
        <v>612.3599999999999</v>
      </c>
      <c r="K418" s="553">
        <f t="shared" si="94"/>
        <v>0</v>
      </c>
      <c r="L418" s="551">
        <f t="shared" si="98"/>
        <v>0</v>
      </c>
      <c r="M418" s="553">
        <f t="shared" si="99"/>
        <v>0</v>
      </c>
      <c r="N418" s="553">
        <f t="shared" si="100"/>
        <v>612.36</v>
      </c>
      <c r="O418" s="175">
        <f t="shared" si="92"/>
        <v>0</v>
      </c>
      <c r="P418" s="526">
        <f t="shared" si="93"/>
        <v>0</v>
      </c>
    </row>
    <row r="419" spans="1:16" ht="26.4" x14ac:dyDescent="0.3">
      <c r="A419" s="7" t="s">
        <v>499</v>
      </c>
      <c r="B419" s="8" t="s">
        <v>69</v>
      </c>
      <c r="C419" s="5" t="s">
        <v>70</v>
      </c>
      <c r="D419" s="584">
        <v>84.1</v>
      </c>
      <c r="E419" s="600">
        <v>0</v>
      </c>
      <c r="F419" s="619"/>
      <c r="G419" s="601">
        <f t="shared" si="95"/>
        <v>0</v>
      </c>
      <c r="H419" s="601">
        <f t="shared" si="96"/>
        <v>84.1</v>
      </c>
      <c r="I419" s="585">
        <v>17.16</v>
      </c>
      <c r="J419" s="552">
        <f t="shared" si="97"/>
        <v>1443.1559999999999</v>
      </c>
      <c r="K419" s="553">
        <f t="shared" si="94"/>
        <v>0</v>
      </c>
      <c r="L419" s="551">
        <f t="shared" si="98"/>
        <v>0</v>
      </c>
      <c r="M419" s="553">
        <f t="shared" si="99"/>
        <v>0</v>
      </c>
      <c r="N419" s="553">
        <f t="shared" si="100"/>
        <v>1443.16</v>
      </c>
      <c r="O419" s="175">
        <f t="shared" si="92"/>
        <v>-2.7717031285678928E-6</v>
      </c>
      <c r="P419" s="526">
        <f t="shared" si="93"/>
        <v>4.0000000001327862E-3</v>
      </c>
    </row>
    <row r="420" spans="1:16" x14ac:dyDescent="0.3">
      <c r="A420" s="7" t="s">
        <v>500</v>
      </c>
      <c r="B420" s="8" t="s">
        <v>74</v>
      </c>
      <c r="C420" s="5" t="s">
        <v>75</v>
      </c>
      <c r="D420" s="584">
        <v>5</v>
      </c>
      <c r="E420" s="600">
        <v>0</v>
      </c>
      <c r="F420" s="619"/>
      <c r="G420" s="601">
        <f t="shared" si="95"/>
        <v>0</v>
      </c>
      <c r="H420" s="601">
        <f t="shared" si="96"/>
        <v>5</v>
      </c>
      <c r="I420" s="585">
        <v>68.010000000000005</v>
      </c>
      <c r="J420" s="552">
        <f t="shared" si="97"/>
        <v>340.05</v>
      </c>
      <c r="K420" s="553">
        <f t="shared" si="94"/>
        <v>0</v>
      </c>
      <c r="L420" s="551">
        <f t="shared" si="98"/>
        <v>0</v>
      </c>
      <c r="M420" s="553">
        <f t="shared" si="99"/>
        <v>0</v>
      </c>
      <c r="N420" s="553">
        <f t="shared" si="100"/>
        <v>340.05</v>
      </c>
      <c r="O420" s="175">
        <f t="shared" si="92"/>
        <v>0</v>
      </c>
      <c r="P420" s="526">
        <f t="shared" si="93"/>
        <v>0</v>
      </c>
    </row>
    <row r="421" spans="1:16" ht="26.4" x14ac:dyDescent="0.3">
      <c r="A421" s="7" t="s">
        <v>501</v>
      </c>
      <c r="B421" s="8" t="s">
        <v>65</v>
      </c>
      <c r="C421" s="5" t="s">
        <v>24</v>
      </c>
      <c r="D421" s="584">
        <v>2.97</v>
      </c>
      <c r="E421" s="600">
        <v>0</v>
      </c>
      <c r="F421" s="619"/>
      <c r="G421" s="601">
        <f t="shared" si="95"/>
        <v>0</v>
      </c>
      <c r="H421" s="601">
        <f t="shared" si="96"/>
        <v>2.97</v>
      </c>
      <c r="I421" s="585">
        <v>116.19</v>
      </c>
      <c r="J421" s="552">
        <f t="shared" si="97"/>
        <v>345.08430000000004</v>
      </c>
      <c r="K421" s="553">
        <f t="shared" si="94"/>
        <v>0</v>
      </c>
      <c r="L421" s="551">
        <f t="shared" si="98"/>
        <v>0</v>
      </c>
      <c r="M421" s="553">
        <f t="shared" si="99"/>
        <v>0</v>
      </c>
      <c r="N421" s="553">
        <f t="shared" si="100"/>
        <v>345.08</v>
      </c>
      <c r="O421" s="175">
        <f t="shared" si="92"/>
        <v>1.246072336547055E-5</v>
      </c>
      <c r="P421" s="526">
        <f t="shared" si="93"/>
        <v>-4.3000000000574801E-3</v>
      </c>
    </row>
    <row r="422" spans="1:16" x14ac:dyDescent="0.3">
      <c r="A422" s="7" t="s">
        <v>502</v>
      </c>
      <c r="B422" s="8" t="s">
        <v>83</v>
      </c>
      <c r="C422" s="5" t="s">
        <v>24</v>
      </c>
      <c r="D422" s="584">
        <v>4.8</v>
      </c>
      <c r="E422" s="600">
        <v>0</v>
      </c>
      <c r="F422" s="619"/>
      <c r="G422" s="601">
        <f t="shared" si="95"/>
        <v>0</v>
      </c>
      <c r="H422" s="601">
        <f t="shared" si="96"/>
        <v>4.8</v>
      </c>
      <c r="I422" s="585">
        <v>29.02</v>
      </c>
      <c r="J422" s="552">
        <f t="shared" si="97"/>
        <v>139.29599999999999</v>
      </c>
      <c r="K422" s="553">
        <f t="shared" si="94"/>
        <v>0</v>
      </c>
      <c r="L422" s="551">
        <f t="shared" si="98"/>
        <v>0</v>
      </c>
      <c r="M422" s="553">
        <f t="shared" si="99"/>
        <v>0</v>
      </c>
      <c r="N422" s="553">
        <f t="shared" si="100"/>
        <v>139.30000000000001</v>
      </c>
      <c r="O422" s="175">
        <f t="shared" si="92"/>
        <v>-2.8715828164660451E-5</v>
      </c>
      <c r="P422" s="526">
        <f t="shared" si="93"/>
        <v>4.0000000000190994E-3</v>
      </c>
    </row>
    <row r="423" spans="1:16" ht="26.4" x14ac:dyDescent="0.3">
      <c r="A423" s="7" t="s">
        <v>503</v>
      </c>
      <c r="B423" s="8" t="s">
        <v>79</v>
      </c>
      <c r="C423" s="5" t="s">
        <v>54</v>
      </c>
      <c r="D423" s="584">
        <v>3.01</v>
      </c>
      <c r="E423" s="600">
        <v>0</v>
      </c>
      <c r="F423" s="619"/>
      <c r="G423" s="601">
        <f t="shared" si="95"/>
        <v>0</v>
      </c>
      <c r="H423" s="601">
        <f t="shared" si="96"/>
        <v>3.01</v>
      </c>
      <c r="I423" s="585">
        <v>25.65</v>
      </c>
      <c r="J423" s="552">
        <f t="shared" si="97"/>
        <v>77.206499999999991</v>
      </c>
      <c r="K423" s="553">
        <f t="shared" si="94"/>
        <v>0</v>
      </c>
      <c r="L423" s="551">
        <f t="shared" si="98"/>
        <v>0</v>
      </c>
      <c r="M423" s="553">
        <f t="shared" si="99"/>
        <v>0</v>
      </c>
      <c r="N423" s="553">
        <f t="shared" si="100"/>
        <v>77.209999999999994</v>
      </c>
      <c r="O423" s="175">
        <f t="shared" si="92"/>
        <v>-4.5332970669553774E-5</v>
      </c>
      <c r="P423" s="526">
        <f t="shared" si="93"/>
        <v>3.5000000000025011E-3</v>
      </c>
    </row>
    <row r="424" spans="1:16" ht="26.4" x14ac:dyDescent="0.3">
      <c r="A424" s="7" t="s">
        <v>504</v>
      </c>
      <c r="B424" s="8" t="s">
        <v>81</v>
      </c>
      <c r="C424" s="5" t="s">
        <v>24</v>
      </c>
      <c r="D424" s="584">
        <v>4.8</v>
      </c>
      <c r="E424" s="600">
        <v>0</v>
      </c>
      <c r="F424" s="619"/>
      <c r="G424" s="601">
        <f t="shared" si="95"/>
        <v>0</v>
      </c>
      <c r="H424" s="601">
        <f t="shared" si="96"/>
        <v>4.8</v>
      </c>
      <c r="I424" s="585">
        <v>158.07</v>
      </c>
      <c r="J424" s="552">
        <f t="shared" si="97"/>
        <v>758.73599999999999</v>
      </c>
      <c r="K424" s="553">
        <f t="shared" si="94"/>
        <v>0</v>
      </c>
      <c r="L424" s="551">
        <f t="shared" si="98"/>
        <v>0</v>
      </c>
      <c r="M424" s="553">
        <f t="shared" si="99"/>
        <v>0</v>
      </c>
      <c r="N424" s="553">
        <f t="shared" si="100"/>
        <v>758.74</v>
      </c>
      <c r="O424" s="175">
        <f t="shared" si="92"/>
        <v>-5.271925940020239E-6</v>
      </c>
      <c r="P424" s="526">
        <f t="shared" si="93"/>
        <v>4.0000000000190994E-3</v>
      </c>
    </row>
    <row r="425" spans="1:16" x14ac:dyDescent="0.3">
      <c r="A425" s="3" t="s">
        <v>505</v>
      </c>
      <c r="B425" s="4" t="s">
        <v>85</v>
      </c>
      <c r="C425" s="5"/>
      <c r="D425" s="584"/>
      <c r="E425" s="600"/>
      <c r="F425" s="619"/>
      <c r="G425" s="601"/>
      <c r="H425" s="601"/>
      <c r="I425" s="585"/>
      <c r="J425" s="550">
        <f>+SUM(J426:J431)</f>
        <v>1294.2628000000002</v>
      </c>
      <c r="K425" s="550">
        <f>+SUM(K426:K431)</f>
        <v>0</v>
      </c>
      <c r="L425" s="551">
        <f>+SUM(L426:L431)</f>
        <v>0</v>
      </c>
      <c r="M425" s="550">
        <f>+SUM(M426:M431)</f>
        <v>0</v>
      </c>
      <c r="N425" s="550">
        <f>+SUM(N426:N431)</f>
        <v>1294.26</v>
      </c>
      <c r="O425" s="172">
        <f t="shared" si="92"/>
        <v>2.1633937097309541E-6</v>
      </c>
      <c r="P425" s="526">
        <f t="shared" si="93"/>
        <v>-2.8000000002066372E-3</v>
      </c>
    </row>
    <row r="426" spans="1:16" x14ac:dyDescent="0.3">
      <c r="A426" s="7" t="s">
        <v>506</v>
      </c>
      <c r="B426" s="8" t="s">
        <v>87</v>
      </c>
      <c r="C426" s="5" t="s">
        <v>24</v>
      </c>
      <c r="D426" s="584">
        <v>6.04</v>
      </c>
      <c r="E426" s="600">
        <v>0</v>
      </c>
      <c r="F426" s="619"/>
      <c r="G426" s="601">
        <f t="shared" si="95"/>
        <v>0</v>
      </c>
      <c r="H426" s="601">
        <f t="shared" si="96"/>
        <v>6.04</v>
      </c>
      <c r="I426" s="585">
        <v>5.61</v>
      </c>
      <c r="J426" s="552">
        <f t="shared" si="97"/>
        <v>33.884399999999999</v>
      </c>
      <c r="K426" s="553">
        <f t="shared" si="94"/>
        <v>0</v>
      </c>
      <c r="L426" s="551">
        <f t="shared" si="98"/>
        <v>0</v>
      </c>
      <c r="M426" s="553">
        <f t="shared" si="99"/>
        <v>0</v>
      </c>
      <c r="N426" s="553">
        <f t="shared" si="100"/>
        <v>33.880000000000003</v>
      </c>
      <c r="O426" s="175">
        <f t="shared" si="92"/>
        <v>1.2985326580949863E-4</v>
      </c>
      <c r="P426" s="526">
        <f t="shared" si="93"/>
        <v>-4.3999999999968509E-3</v>
      </c>
    </row>
    <row r="427" spans="1:16" x14ac:dyDescent="0.3">
      <c r="A427" s="7" t="s">
        <v>507</v>
      </c>
      <c r="B427" s="8" t="s">
        <v>89</v>
      </c>
      <c r="C427" s="5" t="s">
        <v>24</v>
      </c>
      <c r="D427" s="584">
        <v>6.04</v>
      </c>
      <c r="E427" s="600">
        <v>0</v>
      </c>
      <c r="F427" s="619"/>
      <c r="G427" s="601">
        <f t="shared" si="95"/>
        <v>0</v>
      </c>
      <c r="H427" s="601">
        <f t="shared" si="96"/>
        <v>6.04</v>
      </c>
      <c r="I427" s="585">
        <v>3.75</v>
      </c>
      <c r="J427" s="552">
        <f t="shared" si="97"/>
        <v>22.65</v>
      </c>
      <c r="K427" s="553">
        <f t="shared" si="94"/>
        <v>0</v>
      </c>
      <c r="L427" s="551">
        <f t="shared" si="98"/>
        <v>0</v>
      </c>
      <c r="M427" s="553">
        <f t="shared" si="99"/>
        <v>0</v>
      </c>
      <c r="N427" s="553">
        <f t="shared" si="100"/>
        <v>22.65</v>
      </c>
      <c r="O427" s="175">
        <f t="shared" si="92"/>
        <v>0</v>
      </c>
      <c r="P427" s="526">
        <f t="shared" si="93"/>
        <v>0</v>
      </c>
    </row>
    <row r="428" spans="1:16" ht="26.4" x14ac:dyDescent="0.3">
      <c r="A428" s="7" t="s">
        <v>508</v>
      </c>
      <c r="B428" s="8" t="s">
        <v>91</v>
      </c>
      <c r="C428" s="5" t="s">
        <v>24</v>
      </c>
      <c r="D428" s="584">
        <v>6.04</v>
      </c>
      <c r="E428" s="600">
        <v>0</v>
      </c>
      <c r="F428" s="619"/>
      <c r="G428" s="601">
        <f t="shared" si="95"/>
        <v>0</v>
      </c>
      <c r="H428" s="601">
        <f t="shared" si="96"/>
        <v>6.04</v>
      </c>
      <c r="I428" s="585">
        <v>85.26</v>
      </c>
      <c r="J428" s="552">
        <f t="shared" si="97"/>
        <v>514.97040000000004</v>
      </c>
      <c r="K428" s="553">
        <f t="shared" si="94"/>
        <v>0</v>
      </c>
      <c r="L428" s="551">
        <f t="shared" si="98"/>
        <v>0</v>
      </c>
      <c r="M428" s="553">
        <f t="shared" si="99"/>
        <v>0</v>
      </c>
      <c r="N428" s="553">
        <f t="shared" si="100"/>
        <v>514.97</v>
      </c>
      <c r="O428" s="175">
        <f t="shared" si="92"/>
        <v>7.7674367304769731E-7</v>
      </c>
      <c r="P428" s="526">
        <f t="shared" si="93"/>
        <v>-4.0000000001327862E-4</v>
      </c>
    </row>
    <row r="429" spans="1:16" ht="39.6" x14ac:dyDescent="0.3">
      <c r="A429" s="7" t="s">
        <v>509</v>
      </c>
      <c r="B429" s="8" t="s">
        <v>186</v>
      </c>
      <c r="C429" s="5" t="s">
        <v>24</v>
      </c>
      <c r="D429" s="584">
        <v>1.28</v>
      </c>
      <c r="E429" s="600">
        <v>0</v>
      </c>
      <c r="F429" s="619"/>
      <c r="G429" s="601">
        <f t="shared" si="95"/>
        <v>0</v>
      </c>
      <c r="H429" s="601">
        <f t="shared" si="96"/>
        <v>1.28</v>
      </c>
      <c r="I429" s="585">
        <v>130.58000000000001</v>
      </c>
      <c r="J429" s="552">
        <f t="shared" si="97"/>
        <v>167.14240000000001</v>
      </c>
      <c r="K429" s="553">
        <f t="shared" si="94"/>
        <v>0</v>
      </c>
      <c r="L429" s="551">
        <f t="shared" si="98"/>
        <v>0</v>
      </c>
      <c r="M429" s="553">
        <f t="shared" si="99"/>
        <v>0</v>
      </c>
      <c r="N429" s="553">
        <f t="shared" si="100"/>
        <v>167.14</v>
      </c>
      <c r="O429" s="175">
        <f t="shared" si="92"/>
        <v>1.4359013631670692E-5</v>
      </c>
      <c r="P429" s="526">
        <f t="shared" si="93"/>
        <v>-2.4000000000228283E-3</v>
      </c>
    </row>
    <row r="430" spans="1:16" x14ac:dyDescent="0.3">
      <c r="A430" s="7" t="s">
        <v>510</v>
      </c>
      <c r="B430" s="8" t="s">
        <v>83</v>
      </c>
      <c r="C430" s="5" t="s">
        <v>24</v>
      </c>
      <c r="D430" s="584">
        <v>1.28</v>
      </c>
      <c r="E430" s="600">
        <v>0</v>
      </c>
      <c r="F430" s="619"/>
      <c r="G430" s="601">
        <f t="shared" si="95"/>
        <v>0</v>
      </c>
      <c r="H430" s="601">
        <f t="shared" si="96"/>
        <v>1.28</v>
      </c>
      <c r="I430" s="585">
        <v>29.02</v>
      </c>
      <c r="J430" s="552">
        <f t="shared" si="97"/>
        <v>37.145600000000002</v>
      </c>
      <c r="K430" s="553">
        <f t="shared" si="94"/>
        <v>0</v>
      </c>
      <c r="L430" s="551">
        <f t="shared" si="98"/>
        <v>0</v>
      </c>
      <c r="M430" s="553">
        <f t="shared" si="99"/>
        <v>0</v>
      </c>
      <c r="N430" s="553">
        <f t="shared" si="100"/>
        <v>37.15</v>
      </c>
      <c r="O430" s="175">
        <f t="shared" si="92"/>
        <v>-1.1845279117839169E-4</v>
      </c>
      <c r="P430" s="526">
        <f t="shared" si="93"/>
        <v>4.3999999999968509E-3</v>
      </c>
    </row>
    <row r="431" spans="1:16" ht="39.6" x14ac:dyDescent="0.3">
      <c r="A431" s="7" t="s">
        <v>511</v>
      </c>
      <c r="B431" s="8" t="s">
        <v>146</v>
      </c>
      <c r="C431" s="5" t="s">
        <v>75</v>
      </c>
      <c r="D431" s="584">
        <v>1</v>
      </c>
      <c r="E431" s="600">
        <v>0</v>
      </c>
      <c r="F431" s="619"/>
      <c r="G431" s="601">
        <f t="shared" si="95"/>
        <v>0</v>
      </c>
      <c r="H431" s="601">
        <f t="shared" si="96"/>
        <v>1</v>
      </c>
      <c r="I431" s="585">
        <v>518.47</v>
      </c>
      <c r="J431" s="552">
        <f t="shared" si="97"/>
        <v>518.47</v>
      </c>
      <c r="K431" s="553">
        <f t="shared" si="94"/>
        <v>0</v>
      </c>
      <c r="L431" s="551">
        <f t="shared" si="98"/>
        <v>0</v>
      </c>
      <c r="M431" s="553">
        <f t="shared" si="99"/>
        <v>0</v>
      </c>
      <c r="N431" s="553">
        <f t="shared" si="100"/>
        <v>518.47</v>
      </c>
      <c r="O431" s="175">
        <f t="shared" si="92"/>
        <v>0</v>
      </c>
      <c r="P431" s="526">
        <f t="shared" si="93"/>
        <v>0</v>
      </c>
    </row>
    <row r="432" spans="1:16" x14ac:dyDescent="0.3">
      <c r="A432" s="3" t="s">
        <v>512</v>
      </c>
      <c r="B432" s="4" t="s">
        <v>96</v>
      </c>
      <c r="C432" s="5"/>
      <c r="D432" s="584"/>
      <c r="E432" s="600"/>
      <c r="F432" s="619"/>
      <c r="G432" s="601"/>
      <c r="H432" s="601"/>
      <c r="I432" s="585"/>
      <c r="J432" s="550">
        <f>+SUM(J433:J436)</f>
        <v>624.85599999999999</v>
      </c>
      <c r="K432" s="550">
        <f>+SUM(K433:K436)</f>
        <v>0</v>
      </c>
      <c r="L432" s="551">
        <f>+SUM(L433:L436)</f>
        <v>0</v>
      </c>
      <c r="M432" s="550">
        <f>+SUM(M433:M436)</f>
        <v>0</v>
      </c>
      <c r="N432" s="550">
        <f>+SUM(N433:N436)</f>
        <v>624.86</v>
      </c>
      <c r="O432" s="172">
        <f t="shared" si="92"/>
        <v>-6.4014748999419169E-6</v>
      </c>
      <c r="P432" s="526">
        <f t="shared" si="93"/>
        <v>4.0000000000190994E-3</v>
      </c>
    </row>
    <row r="433" spans="1:16" ht="26.4" x14ac:dyDescent="0.3">
      <c r="A433" s="7" t="s">
        <v>513</v>
      </c>
      <c r="B433" s="8" t="s">
        <v>98</v>
      </c>
      <c r="C433" s="5" t="s">
        <v>24</v>
      </c>
      <c r="D433" s="584">
        <v>1.4</v>
      </c>
      <c r="E433" s="600">
        <v>0</v>
      </c>
      <c r="F433" s="619"/>
      <c r="G433" s="601">
        <f t="shared" si="95"/>
        <v>0</v>
      </c>
      <c r="H433" s="601">
        <f t="shared" si="96"/>
        <v>1.4</v>
      </c>
      <c r="I433" s="585">
        <v>19.02</v>
      </c>
      <c r="J433" s="552">
        <f t="shared" si="97"/>
        <v>26.627999999999997</v>
      </c>
      <c r="K433" s="553">
        <f t="shared" si="94"/>
        <v>0</v>
      </c>
      <c r="L433" s="551">
        <f t="shared" si="98"/>
        <v>0</v>
      </c>
      <c r="M433" s="553">
        <f t="shared" si="99"/>
        <v>0</v>
      </c>
      <c r="N433" s="553">
        <f t="shared" si="100"/>
        <v>26.63</v>
      </c>
      <c r="O433" s="175">
        <f t="shared" si="92"/>
        <v>-7.5108907916510148E-5</v>
      </c>
      <c r="P433" s="526">
        <f t="shared" si="93"/>
        <v>2.0000000000024443E-3</v>
      </c>
    </row>
    <row r="434" spans="1:16" ht="26.4" x14ac:dyDescent="0.3">
      <c r="A434" s="7" t="s">
        <v>514</v>
      </c>
      <c r="B434" s="8" t="s">
        <v>100</v>
      </c>
      <c r="C434" s="5" t="s">
        <v>24</v>
      </c>
      <c r="D434" s="584">
        <v>2.8</v>
      </c>
      <c r="E434" s="600">
        <v>0</v>
      </c>
      <c r="F434" s="619"/>
      <c r="G434" s="601">
        <f t="shared" si="95"/>
        <v>0</v>
      </c>
      <c r="H434" s="601">
        <f t="shared" si="96"/>
        <v>2.8</v>
      </c>
      <c r="I434" s="585">
        <v>16.510000000000002</v>
      </c>
      <c r="J434" s="552">
        <f t="shared" si="97"/>
        <v>46.228000000000002</v>
      </c>
      <c r="K434" s="553">
        <f t="shared" si="94"/>
        <v>0</v>
      </c>
      <c r="L434" s="551">
        <f t="shared" si="98"/>
        <v>0</v>
      </c>
      <c r="M434" s="553">
        <f t="shared" si="99"/>
        <v>0</v>
      </c>
      <c r="N434" s="553">
        <f t="shared" si="100"/>
        <v>46.23</v>
      </c>
      <c r="O434" s="175">
        <f t="shared" si="92"/>
        <v>-4.3263822791184126E-5</v>
      </c>
      <c r="P434" s="526">
        <f t="shared" si="93"/>
        <v>1.9999999999953388E-3</v>
      </c>
    </row>
    <row r="435" spans="1:16" x14ac:dyDescent="0.3">
      <c r="A435" s="7" t="s">
        <v>515</v>
      </c>
      <c r="B435" s="8" t="s">
        <v>102</v>
      </c>
      <c r="C435" s="5" t="s">
        <v>45</v>
      </c>
      <c r="D435" s="584">
        <v>16</v>
      </c>
      <c r="E435" s="600">
        <v>0</v>
      </c>
      <c r="F435" s="619"/>
      <c r="G435" s="601">
        <f t="shared" si="95"/>
        <v>0</v>
      </c>
      <c r="H435" s="601">
        <f t="shared" si="96"/>
        <v>16</v>
      </c>
      <c r="I435" s="585">
        <v>14.39</v>
      </c>
      <c r="J435" s="552">
        <f t="shared" si="97"/>
        <v>230.24</v>
      </c>
      <c r="K435" s="553">
        <f t="shared" si="94"/>
        <v>0</v>
      </c>
      <c r="L435" s="551">
        <f t="shared" si="98"/>
        <v>0</v>
      </c>
      <c r="M435" s="553">
        <f t="shared" si="99"/>
        <v>0</v>
      </c>
      <c r="N435" s="553">
        <f t="shared" si="100"/>
        <v>230.24</v>
      </c>
      <c r="O435" s="175">
        <f t="shared" si="92"/>
        <v>0</v>
      </c>
      <c r="P435" s="526">
        <f t="shared" si="93"/>
        <v>0</v>
      </c>
    </row>
    <row r="436" spans="1:16" ht="26.4" x14ac:dyDescent="0.3">
      <c r="A436" s="7" t="s">
        <v>516</v>
      </c>
      <c r="B436" s="8" t="s">
        <v>104</v>
      </c>
      <c r="C436" s="5" t="s">
        <v>24</v>
      </c>
      <c r="D436" s="584">
        <v>16</v>
      </c>
      <c r="E436" s="600">
        <v>0</v>
      </c>
      <c r="F436" s="619"/>
      <c r="G436" s="601">
        <f t="shared" si="95"/>
        <v>0</v>
      </c>
      <c r="H436" s="601">
        <f t="shared" si="96"/>
        <v>16</v>
      </c>
      <c r="I436" s="585">
        <v>20.11</v>
      </c>
      <c r="J436" s="552">
        <f t="shared" si="97"/>
        <v>321.76</v>
      </c>
      <c r="K436" s="553">
        <f t="shared" si="94"/>
        <v>0</v>
      </c>
      <c r="L436" s="551">
        <f t="shared" si="98"/>
        <v>0</v>
      </c>
      <c r="M436" s="553">
        <f t="shared" si="99"/>
        <v>0</v>
      </c>
      <c r="N436" s="553">
        <f t="shared" si="100"/>
        <v>321.76</v>
      </c>
      <c r="O436" s="175">
        <f t="shared" si="92"/>
        <v>0</v>
      </c>
      <c r="P436" s="526">
        <f t="shared" si="93"/>
        <v>0</v>
      </c>
    </row>
    <row r="437" spans="1:16" x14ac:dyDescent="0.3">
      <c r="A437" s="3" t="s">
        <v>517</v>
      </c>
      <c r="B437" s="4" t="s">
        <v>106</v>
      </c>
      <c r="C437" s="5"/>
      <c r="D437" s="584"/>
      <c r="E437" s="600"/>
      <c r="F437" s="619"/>
      <c r="G437" s="601"/>
      <c r="H437" s="601"/>
      <c r="I437" s="585"/>
      <c r="J437" s="550">
        <f>+SUM(J438:J443)</f>
        <v>3723.5155999999997</v>
      </c>
      <c r="K437" s="550">
        <f>+SUM(K438:K443)</f>
        <v>0</v>
      </c>
      <c r="L437" s="551">
        <f>+SUM(L438:L443)</f>
        <v>0</v>
      </c>
      <c r="M437" s="550">
        <f>+SUM(M438:M443)</f>
        <v>0</v>
      </c>
      <c r="N437" s="550">
        <f>+SUM(N438:N443)+0.01</f>
        <v>3723.5200000000004</v>
      </c>
      <c r="O437" s="172">
        <f t="shared" si="92"/>
        <v>-1.1816789489138557E-6</v>
      </c>
      <c r="P437" s="526">
        <f t="shared" si="93"/>
        <v>4.400000000714499E-3</v>
      </c>
    </row>
    <row r="438" spans="1:16" x14ac:dyDescent="0.3">
      <c r="A438" s="7" t="s">
        <v>518</v>
      </c>
      <c r="B438" s="8" t="s">
        <v>117</v>
      </c>
      <c r="C438" s="5" t="s">
        <v>24</v>
      </c>
      <c r="D438" s="584">
        <v>0.34</v>
      </c>
      <c r="E438" s="600">
        <v>0</v>
      </c>
      <c r="F438" s="619"/>
      <c r="G438" s="601">
        <f t="shared" si="95"/>
        <v>0</v>
      </c>
      <c r="H438" s="601">
        <f t="shared" si="96"/>
        <v>0.34</v>
      </c>
      <c r="I438" s="585">
        <v>1081.54</v>
      </c>
      <c r="J438" s="552">
        <f t="shared" si="97"/>
        <v>367.72360000000003</v>
      </c>
      <c r="K438" s="553">
        <f t="shared" si="94"/>
        <v>0</v>
      </c>
      <c r="L438" s="551">
        <f t="shared" si="98"/>
        <v>0</v>
      </c>
      <c r="M438" s="553">
        <f t="shared" si="99"/>
        <v>0</v>
      </c>
      <c r="N438" s="553">
        <f t="shared" si="100"/>
        <v>367.72</v>
      </c>
      <c r="O438" s="175">
        <f t="shared" si="92"/>
        <v>9.7899618083374662E-6</v>
      </c>
      <c r="P438" s="526">
        <f t="shared" si="93"/>
        <v>-3.6000000000058208E-3</v>
      </c>
    </row>
    <row r="439" spans="1:16" x14ac:dyDescent="0.3">
      <c r="A439" s="7" t="s">
        <v>519</v>
      </c>
      <c r="B439" s="8" t="s">
        <v>108</v>
      </c>
      <c r="C439" s="5" t="s">
        <v>109</v>
      </c>
      <c r="D439" s="584">
        <v>2.7</v>
      </c>
      <c r="E439" s="600">
        <v>0</v>
      </c>
      <c r="F439" s="619"/>
      <c r="G439" s="601">
        <f t="shared" si="95"/>
        <v>0</v>
      </c>
      <c r="H439" s="601">
        <f t="shared" si="96"/>
        <v>2.7</v>
      </c>
      <c r="I439" s="585">
        <v>30.62</v>
      </c>
      <c r="J439" s="552">
        <f t="shared" si="97"/>
        <v>82.674000000000007</v>
      </c>
      <c r="K439" s="553">
        <f t="shared" si="94"/>
        <v>0</v>
      </c>
      <c r="L439" s="551">
        <f t="shared" si="98"/>
        <v>0</v>
      </c>
      <c r="M439" s="553">
        <f t="shared" si="99"/>
        <v>0</v>
      </c>
      <c r="N439" s="553">
        <f t="shared" si="100"/>
        <v>82.67</v>
      </c>
      <c r="O439" s="175">
        <f t="shared" si="92"/>
        <v>4.8382804751279096E-5</v>
      </c>
      <c r="P439" s="526">
        <f t="shared" si="93"/>
        <v>-4.0000000000048885E-3</v>
      </c>
    </row>
    <row r="440" spans="1:16" x14ac:dyDescent="0.3">
      <c r="A440" s="7" t="s">
        <v>520</v>
      </c>
      <c r="B440" s="8" t="s">
        <v>115</v>
      </c>
      <c r="C440" s="5" t="s">
        <v>24</v>
      </c>
      <c r="D440" s="584">
        <v>0.25</v>
      </c>
      <c r="E440" s="600">
        <v>0</v>
      </c>
      <c r="F440" s="619"/>
      <c r="G440" s="601">
        <f t="shared" si="95"/>
        <v>0</v>
      </c>
      <c r="H440" s="601">
        <f t="shared" si="96"/>
        <v>0.25</v>
      </c>
      <c r="I440" s="585">
        <v>168</v>
      </c>
      <c r="J440" s="552">
        <f t="shared" si="97"/>
        <v>42</v>
      </c>
      <c r="K440" s="553">
        <f t="shared" si="94"/>
        <v>0</v>
      </c>
      <c r="L440" s="551">
        <f t="shared" si="98"/>
        <v>0</v>
      </c>
      <c r="M440" s="553">
        <f t="shared" si="99"/>
        <v>0</v>
      </c>
      <c r="N440" s="553">
        <f t="shared" si="100"/>
        <v>42</v>
      </c>
      <c r="O440" s="175">
        <f t="shared" si="92"/>
        <v>0</v>
      </c>
      <c r="P440" s="526">
        <f t="shared" si="93"/>
        <v>0</v>
      </c>
    </row>
    <row r="441" spans="1:16" ht="37.200000000000003" customHeight="1" x14ac:dyDescent="0.3">
      <c r="A441" s="7" t="s">
        <v>521</v>
      </c>
      <c r="B441" s="8" t="s">
        <v>111</v>
      </c>
      <c r="C441" s="5" t="s">
        <v>109</v>
      </c>
      <c r="D441" s="584">
        <v>18.7</v>
      </c>
      <c r="E441" s="600">
        <v>0</v>
      </c>
      <c r="F441" s="619"/>
      <c r="G441" s="601">
        <f t="shared" si="95"/>
        <v>0</v>
      </c>
      <c r="H441" s="601">
        <f t="shared" si="96"/>
        <v>18.7</v>
      </c>
      <c r="I441" s="585">
        <v>97.64</v>
      </c>
      <c r="J441" s="552">
        <f t="shared" si="97"/>
        <v>1825.8679999999999</v>
      </c>
      <c r="K441" s="553">
        <f t="shared" si="94"/>
        <v>0</v>
      </c>
      <c r="L441" s="551">
        <f t="shared" si="98"/>
        <v>0</v>
      </c>
      <c r="M441" s="553">
        <f t="shared" si="99"/>
        <v>0</v>
      </c>
      <c r="N441" s="553">
        <f t="shared" si="100"/>
        <v>1825.87</v>
      </c>
      <c r="O441" s="175">
        <f t="shared" si="92"/>
        <v>-1.0953694351556464E-6</v>
      </c>
      <c r="P441" s="526">
        <f t="shared" si="93"/>
        <v>1.9999999999527063E-3</v>
      </c>
    </row>
    <row r="442" spans="1:16" x14ac:dyDescent="0.3">
      <c r="A442" s="7" t="s">
        <v>522</v>
      </c>
      <c r="B442" s="8" t="s">
        <v>113</v>
      </c>
      <c r="C442" s="5" t="s">
        <v>75</v>
      </c>
      <c r="D442" s="584">
        <v>15</v>
      </c>
      <c r="E442" s="600">
        <v>0</v>
      </c>
      <c r="F442" s="619"/>
      <c r="G442" s="601">
        <f t="shared" si="95"/>
        <v>0</v>
      </c>
      <c r="H442" s="601">
        <f t="shared" si="96"/>
        <v>15</v>
      </c>
      <c r="I442" s="585">
        <v>24.32</v>
      </c>
      <c r="J442" s="552">
        <f t="shared" si="97"/>
        <v>364.8</v>
      </c>
      <c r="K442" s="553">
        <f t="shared" si="94"/>
        <v>0</v>
      </c>
      <c r="L442" s="551">
        <f t="shared" si="98"/>
        <v>0</v>
      </c>
      <c r="M442" s="553">
        <f t="shared" si="99"/>
        <v>0</v>
      </c>
      <c r="N442" s="553">
        <f t="shared" si="100"/>
        <v>364.8</v>
      </c>
      <c r="O442" s="175">
        <f t="shared" si="92"/>
        <v>0</v>
      </c>
      <c r="P442" s="526">
        <f t="shared" si="93"/>
        <v>0</v>
      </c>
    </row>
    <row r="443" spans="1:16" x14ac:dyDescent="0.3">
      <c r="A443" s="7" t="s">
        <v>523</v>
      </c>
      <c r="B443" s="8" t="s">
        <v>158</v>
      </c>
      <c r="C443" s="5" t="s">
        <v>159</v>
      </c>
      <c r="D443" s="584">
        <v>1</v>
      </c>
      <c r="E443" s="600">
        <v>0</v>
      </c>
      <c r="F443" s="619"/>
      <c r="G443" s="601">
        <f t="shared" si="95"/>
        <v>0</v>
      </c>
      <c r="H443" s="601">
        <f t="shared" si="96"/>
        <v>1</v>
      </c>
      <c r="I443" s="585">
        <v>1040.45</v>
      </c>
      <c r="J443" s="552">
        <f t="shared" si="97"/>
        <v>1040.45</v>
      </c>
      <c r="K443" s="553">
        <f t="shared" si="94"/>
        <v>0</v>
      </c>
      <c r="L443" s="551">
        <f t="shared" si="98"/>
        <v>0</v>
      </c>
      <c r="M443" s="553">
        <f t="shared" si="99"/>
        <v>0</v>
      </c>
      <c r="N443" s="553">
        <f t="shared" si="100"/>
        <v>1040.45</v>
      </c>
      <c r="O443" s="175">
        <f t="shared" si="92"/>
        <v>0</v>
      </c>
      <c r="P443" s="526">
        <f t="shared" si="93"/>
        <v>0</v>
      </c>
    </row>
    <row r="444" spans="1:16" ht="26.4" x14ac:dyDescent="0.3">
      <c r="A444" s="3">
        <v>13</v>
      </c>
      <c r="B444" s="4" t="s">
        <v>524</v>
      </c>
      <c r="C444" s="5"/>
      <c r="D444" s="584"/>
      <c r="E444" s="600"/>
      <c r="F444" s="619"/>
      <c r="G444" s="601"/>
      <c r="H444" s="601"/>
      <c r="I444" s="585"/>
      <c r="J444" s="550">
        <f>+J445+J450+J465+J472+J476+J480</f>
        <v>20679.266600000003</v>
      </c>
      <c r="K444" s="550">
        <f>+K445+K450+K465+K472+K476+K480</f>
        <v>0</v>
      </c>
      <c r="L444" s="551">
        <f>+L445+L450+L465+L472+L476+L480</f>
        <v>0</v>
      </c>
      <c r="M444" s="550">
        <f>+M445+M450+M465+M472+M476+M480</f>
        <v>0</v>
      </c>
      <c r="N444" s="550">
        <f>+N445+N450+N465+N472+N476+N480-0.01</f>
        <v>20679.27</v>
      </c>
      <c r="O444" s="172">
        <f t="shared" si="92"/>
        <v>-1.6441588890359071E-7</v>
      </c>
      <c r="P444" s="526">
        <f t="shared" si="93"/>
        <v>3.3999999977822881E-3</v>
      </c>
    </row>
    <row r="445" spans="1:16" x14ac:dyDescent="0.3">
      <c r="A445" s="3" t="s">
        <v>525</v>
      </c>
      <c r="B445" s="4" t="s">
        <v>42</v>
      </c>
      <c r="C445" s="5"/>
      <c r="D445" s="584"/>
      <c r="E445" s="600"/>
      <c r="F445" s="619"/>
      <c r="G445" s="601"/>
      <c r="H445" s="601"/>
      <c r="I445" s="585"/>
      <c r="J445" s="550">
        <f>+SUM(J446:J449)</f>
        <v>755.41849999999999</v>
      </c>
      <c r="K445" s="550">
        <f>+SUM(K446:K449)</f>
        <v>0</v>
      </c>
      <c r="L445" s="551">
        <f>+SUM(L446:L449)</f>
        <v>0</v>
      </c>
      <c r="M445" s="550">
        <f>+SUM(M446:M449)</f>
        <v>0</v>
      </c>
      <c r="N445" s="550">
        <f>+SUM(N446:N449)+0.01</f>
        <v>755.42000000000007</v>
      </c>
      <c r="O445" s="172">
        <f t="shared" si="92"/>
        <v>-1.985654309644147E-6</v>
      </c>
      <c r="P445" s="526">
        <f t="shared" si="93"/>
        <v>1.5000000000782165E-3</v>
      </c>
    </row>
    <row r="446" spans="1:16" x14ac:dyDescent="0.3">
      <c r="A446" s="7" t="s">
        <v>526</v>
      </c>
      <c r="B446" s="8" t="s">
        <v>47</v>
      </c>
      <c r="C446" s="5" t="s">
        <v>24</v>
      </c>
      <c r="D446" s="584">
        <v>7.48</v>
      </c>
      <c r="E446" s="600">
        <v>0</v>
      </c>
      <c r="F446" s="619"/>
      <c r="G446" s="601">
        <f t="shared" si="95"/>
        <v>0</v>
      </c>
      <c r="H446" s="601">
        <f t="shared" si="96"/>
        <v>7.48</v>
      </c>
      <c r="I446" s="585">
        <v>2.67</v>
      </c>
      <c r="J446" s="552">
        <f t="shared" si="97"/>
        <v>19.971600000000002</v>
      </c>
      <c r="K446" s="553">
        <f t="shared" si="94"/>
        <v>0</v>
      </c>
      <c r="L446" s="551">
        <f t="shared" si="98"/>
        <v>0</v>
      </c>
      <c r="M446" s="553">
        <f t="shared" si="99"/>
        <v>0</v>
      </c>
      <c r="N446" s="553">
        <f t="shared" si="100"/>
        <v>19.97</v>
      </c>
      <c r="O446" s="175">
        <f t="shared" si="92"/>
        <v>8.0113761541600326E-5</v>
      </c>
      <c r="P446" s="526">
        <f t="shared" si="93"/>
        <v>-1.6000000000033765E-3</v>
      </c>
    </row>
    <row r="447" spans="1:16" x14ac:dyDescent="0.3">
      <c r="A447" s="7" t="s">
        <v>527</v>
      </c>
      <c r="B447" s="8" t="s">
        <v>44</v>
      </c>
      <c r="C447" s="5" t="s">
        <v>45</v>
      </c>
      <c r="D447" s="584">
        <v>4.84</v>
      </c>
      <c r="E447" s="600">
        <v>0</v>
      </c>
      <c r="F447" s="619"/>
      <c r="G447" s="601">
        <f t="shared" si="95"/>
        <v>0</v>
      </c>
      <c r="H447" s="601">
        <f t="shared" si="96"/>
        <v>4.84</v>
      </c>
      <c r="I447" s="585">
        <v>56.31</v>
      </c>
      <c r="J447" s="552">
        <f t="shared" si="97"/>
        <v>272.54039999999998</v>
      </c>
      <c r="K447" s="553">
        <f t="shared" si="94"/>
        <v>0</v>
      </c>
      <c r="L447" s="551">
        <f t="shared" si="98"/>
        <v>0</v>
      </c>
      <c r="M447" s="553">
        <f t="shared" si="99"/>
        <v>0</v>
      </c>
      <c r="N447" s="553">
        <f t="shared" si="100"/>
        <v>272.54000000000002</v>
      </c>
      <c r="O447" s="175">
        <f t="shared" si="92"/>
        <v>1.4676723155693239E-6</v>
      </c>
      <c r="P447" s="526">
        <f t="shared" si="93"/>
        <v>-3.999999999564352E-4</v>
      </c>
    </row>
    <row r="448" spans="1:16" x14ac:dyDescent="0.3">
      <c r="A448" s="7" t="s">
        <v>528</v>
      </c>
      <c r="B448" s="8" t="s">
        <v>409</v>
      </c>
      <c r="C448" s="5" t="s">
        <v>54</v>
      </c>
      <c r="D448" s="584">
        <v>1.37</v>
      </c>
      <c r="E448" s="600">
        <v>0</v>
      </c>
      <c r="F448" s="619"/>
      <c r="G448" s="601">
        <f t="shared" si="95"/>
        <v>0</v>
      </c>
      <c r="H448" s="601">
        <f t="shared" si="96"/>
        <v>1.37</v>
      </c>
      <c r="I448" s="585">
        <v>276.41000000000003</v>
      </c>
      <c r="J448" s="552">
        <f t="shared" si="97"/>
        <v>378.68170000000009</v>
      </c>
      <c r="K448" s="553">
        <f t="shared" si="94"/>
        <v>0</v>
      </c>
      <c r="L448" s="551">
        <f t="shared" si="98"/>
        <v>0</v>
      </c>
      <c r="M448" s="553">
        <f t="shared" si="99"/>
        <v>0</v>
      </c>
      <c r="N448" s="553">
        <f t="shared" si="100"/>
        <v>378.68</v>
      </c>
      <c r="O448" s="175">
        <f t="shared" si="92"/>
        <v>4.4892583932476526E-6</v>
      </c>
      <c r="P448" s="526">
        <f t="shared" si="93"/>
        <v>-1.7000000000848559E-3</v>
      </c>
    </row>
    <row r="449" spans="1:16" ht="26.4" x14ac:dyDescent="0.3">
      <c r="A449" s="7" t="s">
        <v>529</v>
      </c>
      <c r="B449" s="8" t="s">
        <v>49</v>
      </c>
      <c r="C449" s="5" t="s">
        <v>24</v>
      </c>
      <c r="D449" s="584">
        <v>7.48</v>
      </c>
      <c r="E449" s="600">
        <v>0</v>
      </c>
      <c r="F449" s="619"/>
      <c r="G449" s="601">
        <f t="shared" si="95"/>
        <v>0</v>
      </c>
      <c r="H449" s="601">
        <f t="shared" si="96"/>
        <v>7.48</v>
      </c>
      <c r="I449" s="585">
        <v>11.26</v>
      </c>
      <c r="J449" s="552">
        <f t="shared" si="97"/>
        <v>84.224800000000002</v>
      </c>
      <c r="K449" s="553">
        <f t="shared" si="94"/>
        <v>0</v>
      </c>
      <c r="L449" s="551">
        <f t="shared" si="98"/>
        <v>0</v>
      </c>
      <c r="M449" s="553">
        <f t="shared" si="99"/>
        <v>0</v>
      </c>
      <c r="N449" s="553">
        <f t="shared" si="100"/>
        <v>84.22</v>
      </c>
      <c r="O449" s="175">
        <f t="shared" si="92"/>
        <v>5.6990340137397233E-5</v>
      </c>
      <c r="P449" s="526">
        <f t="shared" si="93"/>
        <v>-4.8000000000030241E-3</v>
      </c>
    </row>
    <row r="450" spans="1:16" x14ac:dyDescent="0.3">
      <c r="A450" s="3" t="s">
        <v>530</v>
      </c>
      <c r="B450" s="4" t="s">
        <v>123</v>
      </c>
      <c r="C450" s="5"/>
      <c r="D450" s="584"/>
      <c r="E450" s="600"/>
      <c r="F450" s="619"/>
      <c r="G450" s="601"/>
      <c r="H450" s="601"/>
      <c r="I450" s="585"/>
      <c r="J450" s="550">
        <f>+SUM(J451:J464)</f>
        <v>13247.4769</v>
      </c>
      <c r="K450" s="550">
        <f>+SUM(K451:K464)</f>
        <v>0</v>
      </c>
      <c r="L450" s="551">
        <f>+SUM(L451:L464)</f>
        <v>0</v>
      </c>
      <c r="M450" s="550">
        <f>+SUM(M451:M464)</f>
        <v>0</v>
      </c>
      <c r="N450" s="550">
        <f>+SUM(N451:N464)-0.01</f>
        <v>13247.479999999998</v>
      </c>
      <c r="O450" s="172">
        <f t="shared" si="92"/>
        <v>-2.3400682414020935E-7</v>
      </c>
      <c r="P450" s="526">
        <f t="shared" si="93"/>
        <v>3.099999998084968E-3</v>
      </c>
    </row>
    <row r="451" spans="1:16" x14ac:dyDescent="0.3">
      <c r="A451" s="7" t="s">
        <v>531</v>
      </c>
      <c r="B451" s="8" t="s">
        <v>125</v>
      </c>
      <c r="C451" s="5" t="s">
        <v>54</v>
      </c>
      <c r="D451" s="584">
        <v>7.37</v>
      </c>
      <c r="E451" s="600">
        <v>0</v>
      </c>
      <c r="F451" s="619"/>
      <c r="G451" s="601">
        <f t="shared" si="95"/>
        <v>0</v>
      </c>
      <c r="H451" s="601">
        <f t="shared" si="96"/>
        <v>7.37</v>
      </c>
      <c r="I451" s="585">
        <v>75.03</v>
      </c>
      <c r="J451" s="552">
        <f t="shared" si="97"/>
        <v>552.97109999999998</v>
      </c>
      <c r="K451" s="553">
        <f t="shared" si="94"/>
        <v>0</v>
      </c>
      <c r="L451" s="551">
        <f t="shared" si="98"/>
        <v>0</v>
      </c>
      <c r="M451" s="553">
        <f t="shared" si="99"/>
        <v>0</v>
      </c>
      <c r="N451" s="553">
        <f t="shared" si="100"/>
        <v>552.97</v>
      </c>
      <c r="O451" s="175">
        <f t="shared" si="92"/>
        <v>1.9892540494836908E-6</v>
      </c>
      <c r="P451" s="526">
        <f t="shared" si="93"/>
        <v>-1.0999999999512511E-3</v>
      </c>
    </row>
    <row r="452" spans="1:16" x14ac:dyDescent="0.3">
      <c r="A452" s="7" t="s">
        <v>532</v>
      </c>
      <c r="B452" s="8" t="s">
        <v>56</v>
      </c>
      <c r="C452" s="5" t="s">
        <v>54</v>
      </c>
      <c r="D452" s="584">
        <v>9.58</v>
      </c>
      <c r="E452" s="600">
        <v>0</v>
      </c>
      <c r="F452" s="619"/>
      <c r="G452" s="601">
        <f t="shared" si="95"/>
        <v>0</v>
      </c>
      <c r="H452" s="601">
        <f t="shared" si="96"/>
        <v>9.58</v>
      </c>
      <c r="I452" s="585">
        <v>11.25</v>
      </c>
      <c r="J452" s="552">
        <f t="shared" si="97"/>
        <v>107.77500000000001</v>
      </c>
      <c r="K452" s="553">
        <f t="shared" si="94"/>
        <v>0</v>
      </c>
      <c r="L452" s="551">
        <f t="shared" si="98"/>
        <v>0</v>
      </c>
      <c r="M452" s="553">
        <f t="shared" si="99"/>
        <v>0</v>
      </c>
      <c r="N452" s="553">
        <f t="shared" si="100"/>
        <v>107.78</v>
      </c>
      <c r="O452" s="175">
        <f t="shared" si="92"/>
        <v>-4.6392948271911649E-5</v>
      </c>
      <c r="P452" s="526">
        <f t="shared" si="93"/>
        <v>4.9999999999954525E-3</v>
      </c>
    </row>
    <row r="453" spans="1:16" ht="26.4" x14ac:dyDescent="0.3">
      <c r="A453" s="7" t="s">
        <v>533</v>
      </c>
      <c r="B453" s="8" t="s">
        <v>58</v>
      </c>
      <c r="C453" s="5" t="s">
        <v>59</v>
      </c>
      <c r="D453" s="584">
        <v>215.57</v>
      </c>
      <c r="E453" s="600">
        <v>0</v>
      </c>
      <c r="F453" s="619"/>
      <c r="G453" s="601">
        <f t="shared" si="95"/>
        <v>0</v>
      </c>
      <c r="H453" s="601">
        <f t="shared" si="96"/>
        <v>215.57</v>
      </c>
      <c r="I453" s="585">
        <v>1.68</v>
      </c>
      <c r="J453" s="552">
        <f t="shared" si="97"/>
        <v>362.1576</v>
      </c>
      <c r="K453" s="553">
        <f t="shared" si="94"/>
        <v>0</v>
      </c>
      <c r="L453" s="551">
        <f t="shared" si="98"/>
        <v>0</v>
      </c>
      <c r="M453" s="553">
        <f t="shared" si="99"/>
        <v>0</v>
      </c>
      <c r="N453" s="553">
        <f t="shared" si="100"/>
        <v>362.16</v>
      </c>
      <c r="O453" s="175">
        <f t="shared" si="92"/>
        <v>-6.626949151433692E-6</v>
      </c>
      <c r="P453" s="526">
        <f t="shared" si="93"/>
        <v>2.4000000000228283E-3</v>
      </c>
    </row>
    <row r="454" spans="1:16" x14ac:dyDescent="0.3">
      <c r="A454" s="7" t="s">
        <v>534</v>
      </c>
      <c r="B454" s="8" t="s">
        <v>61</v>
      </c>
      <c r="C454" s="5" t="s">
        <v>24</v>
      </c>
      <c r="D454" s="584">
        <v>2.09</v>
      </c>
      <c r="E454" s="600">
        <v>0</v>
      </c>
      <c r="F454" s="619"/>
      <c r="G454" s="601">
        <f t="shared" si="95"/>
        <v>0</v>
      </c>
      <c r="H454" s="601">
        <f t="shared" si="96"/>
        <v>2.09</v>
      </c>
      <c r="I454" s="585">
        <v>28.14</v>
      </c>
      <c r="J454" s="552">
        <f t="shared" si="97"/>
        <v>58.812599999999996</v>
      </c>
      <c r="K454" s="553">
        <f t="shared" si="94"/>
        <v>0</v>
      </c>
      <c r="L454" s="551">
        <f t="shared" si="98"/>
        <v>0</v>
      </c>
      <c r="M454" s="553">
        <f t="shared" si="99"/>
        <v>0</v>
      </c>
      <c r="N454" s="553">
        <f t="shared" si="100"/>
        <v>58.81</v>
      </c>
      <c r="O454" s="175">
        <f t="shared" si="92"/>
        <v>4.420821388606555E-5</v>
      </c>
      <c r="P454" s="526">
        <f t="shared" si="93"/>
        <v>-2.5999999999939405E-3</v>
      </c>
    </row>
    <row r="455" spans="1:16" ht="26.4" x14ac:dyDescent="0.3">
      <c r="A455" s="7" t="s">
        <v>535</v>
      </c>
      <c r="B455" s="8" t="s">
        <v>63</v>
      </c>
      <c r="C455" s="5" t="s">
        <v>24</v>
      </c>
      <c r="D455" s="584">
        <v>2.09</v>
      </c>
      <c r="E455" s="600">
        <v>0</v>
      </c>
      <c r="F455" s="619"/>
      <c r="G455" s="601">
        <f t="shared" si="95"/>
        <v>0</v>
      </c>
      <c r="H455" s="601">
        <f t="shared" si="96"/>
        <v>2.09</v>
      </c>
      <c r="I455" s="585">
        <v>35.090000000000003</v>
      </c>
      <c r="J455" s="552">
        <f t="shared" si="97"/>
        <v>73.338099999999997</v>
      </c>
      <c r="K455" s="553">
        <f t="shared" si="94"/>
        <v>0</v>
      </c>
      <c r="L455" s="551">
        <f t="shared" si="98"/>
        <v>0</v>
      </c>
      <c r="M455" s="553">
        <f t="shared" si="99"/>
        <v>0</v>
      </c>
      <c r="N455" s="553">
        <f t="shared" si="100"/>
        <v>73.34</v>
      </c>
      <c r="O455" s="175">
        <f t="shared" ref="O455:O518" si="101">1-(N455/J455)</f>
        <v>-2.5907406927760945E-5</v>
      </c>
      <c r="P455" s="526">
        <f t="shared" ref="P455:P518" si="102">+N455-J455</f>
        <v>1.90000000000623E-3</v>
      </c>
    </row>
    <row r="456" spans="1:16" x14ac:dyDescent="0.3">
      <c r="A456" s="7" t="s">
        <v>536</v>
      </c>
      <c r="B456" s="8" t="s">
        <v>67</v>
      </c>
      <c r="C456" s="5" t="s">
        <v>24</v>
      </c>
      <c r="D456" s="584">
        <v>23.19</v>
      </c>
      <c r="E456" s="600">
        <v>0</v>
      </c>
      <c r="F456" s="619"/>
      <c r="G456" s="601">
        <f t="shared" si="95"/>
        <v>0</v>
      </c>
      <c r="H456" s="601">
        <f t="shared" si="96"/>
        <v>23.19</v>
      </c>
      <c r="I456" s="585">
        <v>272.88</v>
      </c>
      <c r="J456" s="552">
        <f t="shared" si="97"/>
        <v>6328.0871999999999</v>
      </c>
      <c r="K456" s="553">
        <f t="shared" ref="K456:K518" si="103">ROUND(E456*I456,2)</f>
        <v>0</v>
      </c>
      <c r="L456" s="551">
        <f t="shared" si="98"/>
        <v>0</v>
      </c>
      <c r="M456" s="553">
        <f t="shared" si="99"/>
        <v>0</v>
      </c>
      <c r="N456" s="553">
        <f t="shared" si="100"/>
        <v>6328.09</v>
      </c>
      <c r="O456" s="175">
        <f t="shared" si="101"/>
        <v>-4.424717787721022E-7</v>
      </c>
      <c r="P456" s="526">
        <f t="shared" si="102"/>
        <v>2.8000000002066372E-3</v>
      </c>
    </row>
    <row r="457" spans="1:16" x14ac:dyDescent="0.3">
      <c r="A457" s="7" t="s">
        <v>537</v>
      </c>
      <c r="B457" s="8" t="s">
        <v>77</v>
      </c>
      <c r="C457" s="5" t="s">
        <v>54</v>
      </c>
      <c r="D457" s="584">
        <v>2.11</v>
      </c>
      <c r="E457" s="600">
        <v>0</v>
      </c>
      <c r="F457" s="619"/>
      <c r="G457" s="601">
        <f t="shared" si="95"/>
        <v>0</v>
      </c>
      <c r="H457" s="601">
        <f t="shared" si="96"/>
        <v>2.11</v>
      </c>
      <c r="I457" s="585">
        <v>628.20000000000005</v>
      </c>
      <c r="J457" s="552">
        <f t="shared" si="97"/>
        <v>1325.502</v>
      </c>
      <c r="K457" s="553">
        <f t="shared" si="103"/>
        <v>0</v>
      </c>
      <c r="L457" s="551">
        <f t="shared" si="98"/>
        <v>0</v>
      </c>
      <c r="M457" s="553">
        <f t="shared" si="99"/>
        <v>0</v>
      </c>
      <c r="N457" s="553">
        <f t="shared" si="100"/>
        <v>1325.5</v>
      </c>
      <c r="O457" s="175">
        <f t="shared" si="101"/>
        <v>1.5088623026571213E-6</v>
      </c>
      <c r="P457" s="526">
        <f t="shared" si="102"/>
        <v>-1.9999999999527063E-3</v>
      </c>
    </row>
    <row r="458" spans="1:16" ht="26.4" x14ac:dyDescent="0.3">
      <c r="A458" s="7" t="s">
        <v>538</v>
      </c>
      <c r="B458" s="8" t="s">
        <v>72</v>
      </c>
      <c r="C458" s="5" t="s">
        <v>70</v>
      </c>
      <c r="D458" s="584">
        <v>39.700000000000003</v>
      </c>
      <c r="E458" s="600">
        <v>0</v>
      </c>
      <c r="F458" s="619"/>
      <c r="G458" s="601">
        <f t="shared" ref="G458:G521" si="104">E458+F458</f>
        <v>0</v>
      </c>
      <c r="H458" s="601">
        <f t="shared" ref="H458:H521" si="105">D458-G458</f>
        <v>39.700000000000003</v>
      </c>
      <c r="I458" s="585">
        <v>16.2</v>
      </c>
      <c r="J458" s="552">
        <f t="shared" ref="J458:J521" si="106">+I458*D458</f>
        <v>643.14</v>
      </c>
      <c r="K458" s="553">
        <f t="shared" si="103"/>
        <v>0</v>
      </c>
      <c r="L458" s="551">
        <f t="shared" si="98"/>
        <v>0</v>
      </c>
      <c r="M458" s="553">
        <f t="shared" si="99"/>
        <v>0</v>
      </c>
      <c r="N458" s="553">
        <f t="shared" si="100"/>
        <v>643.14</v>
      </c>
      <c r="O458" s="175">
        <f t="shared" si="101"/>
        <v>0</v>
      </c>
      <c r="P458" s="526">
        <f t="shared" si="102"/>
        <v>0</v>
      </c>
    </row>
    <row r="459" spans="1:16" ht="26.4" x14ac:dyDescent="0.3">
      <c r="A459" s="7" t="s">
        <v>539</v>
      </c>
      <c r="B459" s="8" t="s">
        <v>69</v>
      </c>
      <c r="C459" s="5" t="s">
        <v>70</v>
      </c>
      <c r="D459" s="584">
        <v>94.6</v>
      </c>
      <c r="E459" s="600">
        <v>0</v>
      </c>
      <c r="F459" s="619"/>
      <c r="G459" s="601">
        <f t="shared" si="104"/>
        <v>0</v>
      </c>
      <c r="H459" s="601">
        <f t="shared" si="105"/>
        <v>94.6</v>
      </c>
      <c r="I459" s="585">
        <v>17.16</v>
      </c>
      <c r="J459" s="552">
        <f t="shared" si="106"/>
        <v>1623.336</v>
      </c>
      <c r="K459" s="553">
        <f t="shared" si="103"/>
        <v>0</v>
      </c>
      <c r="L459" s="551">
        <f t="shared" si="98"/>
        <v>0</v>
      </c>
      <c r="M459" s="553">
        <f t="shared" si="99"/>
        <v>0</v>
      </c>
      <c r="N459" s="553">
        <f t="shared" si="100"/>
        <v>1623.34</v>
      </c>
      <c r="O459" s="175">
        <f t="shared" si="101"/>
        <v>-2.4640616607118915E-6</v>
      </c>
      <c r="P459" s="526">
        <f t="shared" si="102"/>
        <v>3.9999999999054126E-3</v>
      </c>
    </row>
    <row r="460" spans="1:16" x14ac:dyDescent="0.3">
      <c r="A460" s="7" t="s">
        <v>540</v>
      </c>
      <c r="B460" s="8" t="s">
        <v>74</v>
      </c>
      <c r="C460" s="5" t="s">
        <v>75</v>
      </c>
      <c r="D460" s="584">
        <v>6</v>
      </c>
      <c r="E460" s="600">
        <v>0</v>
      </c>
      <c r="F460" s="619"/>
      <c r="G460" s="601">
        <f t="shared" si="104"/>
        <v>0</v>
      </c>
      <c r="H460" s="601">
        <f t="shared" si="105"/>
        <v>6</v>
      </c>
      <c r="I460" s="585">
        <v>68.010000000000005</v>
      </c>
      <c r="J460" s="552">
        <f t="shared" si="106"/>
        <v>408.06000000000006</v>
      </c>
      <c r="K460" s="553">
        <f t="shared" si="103"/>
        <v>0</v>
      </c>
      <c r="L460" s="551">
        <f t="shared" si="98"/>
        <v>0</v>
      </c>
      <c r="M460" s="553">
        <f t="shared" si="99"/>
        <v>0</v>
      </c>
      <c r="N460" s="553">
        <f t="shared" si="100"/>
        <v>408.06</v>
      </c>
      <c r="O460" s="175">
        <f t="shared" si="101"/>
        <v>0</v>
      </c>
      <c r="P460" s="526">
        <f t="shared" si="102"/>
        <v>0</v>
      </c>
    </row>
    <row r="461" spans="1:16" ht="26.4" x14ac:dyDescent="0.3">
      <c r="A461" s="7" t="s">
        <v>541</v>
      </c>
      <c r="B461" s="8" t="s">
        <v>65</v>
      </c>
      <c r="C461" s="5" t="s">
        <v>24</v>
      </c>
      <c r="D461" s="584">
        <v>6.12</v>
      </c>
      <c r="E461" s="600">
        <v>0</v>
      </c>
      <c r="F461" s="619"/>
      <c r="G461" s="601">
        <f t="shared" si="104"/>
        <v>0</v>
      </c>
      <c r="H461" s="601">
        <f t="shared" si="105"/>
        <v>6.12</v>
      </c>
      <c r="I461" s="585">
        <v>116.19</v>
      </c>
      <c r="J461" s="552">
        <f t="shared" si="106"/>
        <v>711.08280000000002</v>
      </c>
      <c r="K461" s="553">
        <f t="shared" si="103"/>
        <v>0</v>
      </c>
      <c r="L461" s="551">
        <f t="shared" si="98"/>
        <v>0</v>
      </c>
      <c r="M461" s="553">
        <f t="shared" si="99"/>
        <v>0</v>
      </c>
      <c r="N461" s="553">
        <f t="shared" si="100"/>
        <v>711.08</v>
      </c>
      <c r="O461" s="175">
        <f t="shared" si="101"/>
        <v>3.9376567679827446E-6</v>
      </c>
      <c r="P461" s="526">
        <f t="shared" si="102"/>
        <v>-2.7999999999792635E-3</v>
      </c>
    </row>
    <row r="462" spans="1:16" x14ac:dyDescent="0.3">
      <c r="A462" s="7" t="s">
        <v>542</v>
      </c>
      <c r="B462" s="8" t="s">
        <v>83</v>
      </c>
      <c r="C462" s="5" t="s">
        <v>24</v>
      </c>
      <c r="D462" s="584">
        <v>4.8</v>
      </c>
      <c r="E462" s="600">
        <v>0</v>
      </c>
      <c r="F462" s="619"/>
      <c r="G462" s="601">
        <f t="shared" si="104"/>
        <v>0</v>
      </c>
      <c r="H462" s="601">
        <f t="shared" si="105"/>
        <v>4.8</v>
      </c>
      <c r="I462" s="585">
        <v>29.02</v>
      </c>
      <c r="J462" s="552">
        <f t="shared" si="106"/>
        <v>139.29599999999999</v>
      </c>
      <c r="K462" s="553">
        <f t="shared" si="103"/>
        <v>0</v>
      </c>
      <c r="L462" s="551">
        <f t="shared" si="98"/>
        <v>0</v>
      </c>
      <c r="M462" s="553">
        <f t="shared" si="99"/>
        <v>0</v>
      </c>
      <c r="N462" s="553">
        <f t="shared" si="100"/>
        <v>139.30000000000001</v>
      </c>
      <c r="O462" s="175">
        <f t="shared" si="101"/>
        <v>-2.8715828164660451E-5</v>
      </c>
      <c r="P462" s="526">
        <f t="shared" si="102"/>
        <v>4.0000000000190994E-3</v>
      </c>
    </row>
    <row r="463" spans="1:16" ht="26.4" x14ac:dyDescent="0.3">
      <c r="A463" s="7" t="s">
        <v>543</v>
      </c>
      <c r="B463" s="8" t="s">
        <v>79</v>
      </c>
      <c r="C463" s="5" t="s">
        <v>54</v>
      </c>
      <c r="D463" s="584">
        <v>6.05</v>
      </c>
      <c r="E463" s="600">
        <v>0</v>
      </c>
      <c r="F463" s="619"/>
      <c r="G463" s="601">
        <f t="shared" si="104"/>
        <v>0</v>
      </c>
      <c r="H463" s="601">
        <f t="shared" si="105"/>
        <v>6.05</v>
      </c>
      <c r="I463" s="585">
        <v>25.65</v>
      </c>
      <c r="J463" s="552">
        <f t="shared" si="106"/>
        <v>155.18249999999998</v>
      </c>
      <c r="K463" s="553">
        <f t="shared" si="103"/>
        <v>0</v>
      </c>
      <c r="L463" s="551">
        <f t="shared" si="98"/>
        <v>0</v>
      </c>
      <c r="M463" s="553">
        <f t="shared" si="99"/>
        <v>0</v>
      </c>
      <c r="N463" s="553">
        <f t="shared" si="100"/>
        <v>155.18</v>
      </c>
      <c r="O463" s="175">
        <f t="shared" si="101"/>
        <v>1.6110063956742415E-5</v>
      </c>
      <c r="P463" s="526">
        <f t="shared" si="102"/>
        <v>-2.4999999999693046E-3</v>
      </c>
    </row>
    <row r="464" spans="1:16" ht="26.4" x14ac:dyDescent="0.3">
      <c r="A464" s="7" t="s">
        <v>544</v>
      </c>
      <c r="B464" s="8" t="s">
        <v>81</v>
      </c>
      <c r="C464" s="5" t="s">
        <v>24</v>
      </c>
      <c r="D464" s="584">
        <v>4.8</v>
      </c>
      <c r="E464" s="600">
        <v>0</v>
      </c>
      <c r="F464" s="619"/>
      <c r="G464" s="601">
        <f t="shared" si="104"/>
        <v>0</v>
      </c>
      <c r="H464" s="601">
        <f t="shared" si="105"/>
        <v>4.8</v>
      </c>
      <c r="I464" s="585">
        <v>158.07</v>
      </c>
      <c r="J464" s="552">
        <f t="shared" si="106"/>
        <v>758.73599999999999</v>
      </c>
      <c r="K464" s="553">
        <f t="shared" si="103"/>
        <v>0</v>
      </c>
      <c r="L464" s="551">
        <f t="shared" si="98"/>
        <v>0</v>
      </c>
      <c r="M464" s="553">
        <f t="shared" si="99"/>
        <v>0</v>
      </c>
      <c r="N464" s="553">
        <f t="shared" si="100"/>
        <v>758.74</v>
      </c>
      <c r="O464" s="175">
        <f t="shared" si="101"/>
        <v>-5.271925940020239E-6</v>
      </c>
      <c r="P464" s="526">
        <f t="shared" si="102"/>
        <v>4.0000000000190994E-3</v>
      </c>
    </row>
    <row r="465" spans="1:16" x14ac:dyDescent="0.3">
      <c r="A465" s="3" t="s">
        <v>545</v>
      </c>
      <c r="B465" s="4" t="s">
        <v>85</v>
      </c>
      <c r="C465" s="5"/>
      <c r="D465" s="584"/>
      <c r="E465" s="600"/>
      <c r="F465" s="619"/>
      <c r="G465" s="601"/>
      <c r="H465" s="601"/>
      <c r="I465" s="585"/>
      <c r="J465" s="550">
        <f>+SUM(J466:J471)</f>
        <v>1430.5156000000002</v>
      </c>
      <c r="K465" s="550">
        <f>+SUM(K466:K471)</f>
        <v>0</v>
      </c>
      <c r="L465" s="551">
        <f>+SUM(L466:L471)</f>
        <v>0</v>
      </c>
      <c r="M465" s="550">
        <f>+SUM(M466:M471)</f>
        <v>0</v>
      </c>
      <c r="N465" s="550">
        <f>+SUM(N466:N471)+0.01</f>
        <v>1430.52</v>
      </c>
      <c r="O465" s="172">
        <f t="shared" si="101"/>
        <v>-3.0758140630027242E-6</v>
      </c>
      <c r="P465" s="526">
        <f t="shared" si="102"/>
        <v>4.3999999998050043E-3</v>
      </c>
    </row>
    <row r="466" spans="1:16" x14ac:dyDescent="0.3">
      <c r="A466" s="7" t="s">
        <v>546</v>
      </c>
      <c r="B466" s="8" t="s">
        <v>87</v>
      </c>
      <c r="C466" s="5" t="s">
        <v>24</v>
      </c>
      <c r="D466" s="584">
        <v>7.48</v>
      </c>
      <c r="E466" s="600">
        <v>0</v>
      </c>
      <c r="F466" s="619"/>
      <c r="G466" s="601">
        <f t="shared" si="104"/>
        <v>0</v>
      </c>
      <c r="H466" s="601">
        <f t="shared" si="105"/>
        <v>7.48</v>
      </c>
      <c r="I466" s="585">
        <v>5.61</v>
      </c>
      <c r="J466" s="552">
        <f t="shared" si="106"/>
        <v>41.962800000000001</v>
      </c>
      <c r="K466" s="553">
        <f t="shared" si="103"/>
        <v>0</v>
      </c>
      <c r="L466" s="551">
        <f t="shared" si="98"/>
        <v>0</v>
      </c>
      <c r="M466" s="553">
        <f t="shared" si="99"/>
        <v>0</v>
      </c>
      <c r="N466" s="553">
        <f t="shared" si="100"/>
        <v>41.96</v>
      </c>
      <c r="O466" s="175">
        <f t="shared" si="101"/>
        <v>6.6725766631359207E-5</v>
      </c>
      <c r="P466" s="526">
        <f t="shared" si="102"/>
        <v>-2.8000000000005798E-3</v>
      </c>
    </row>
    <row r="467" spans="1:16" x14ac:dyDescent="0.3">
      <c r="A467" s="7" t="s">
        <v>547</v>
      </c>
      <c r="B467" s="8" t="s">
        <v>89</v>
      </c>
      <c r="C467" s="5" t="s">
        <v>24</v>
      </c>
      <c r="D467" s="584">
        <v>7.48</v>
      </c>
      <c r="E467" s="600">
        <v>0</v>
      </c>
      <c r="F467" s="619"/>
      <c r="G467" s="601">
        <f t="shared" si="104"/>
        <v>0</v>
      </c>
      <c r="H467" s="601">
        <f t="shared" si="105"/>
        <v>7.48</v>
      </c>
      <c r="I467" s="585">
        <v>3.75</v>
      </c>
      <c r="J467" s="552">
        <f t="shared" si="106"/>
        <v>28.05</v>
      </c>
      <c r="K467" s="553">
        <f t="shared" si="103"/>
        <v>0</v>
      </c>
      <c r="L467" s="551">
        <f t="shared" si="98"/>
        <v>0</v>
      </c>
      <c r="M467" s="553">
        <f t="shared" si="99"/>
        <v>0</v>
      </c>
      <c r="N467" s="553">
        <f t="shared" si="100"/>
        <v>28.05</v>
      </c>
      <c r="O467" s="175">
        <f t="shared" si="101"/>
        <v>0</v>
      </c>
      <c r="P467" s="526">
        <f t="shared" si="102"/>
        <v>0</v>
      </c>
    </row>
    <row r="468" spans="1:16" ht="26.4" x14ac:dyDescent="0.3">
      <c r="A468" s="7" t="s">
        <v>548</v>
      </c>
      <c r="B468" s="8" t="s">
        <v>91</v>
      </c>
      <c r="C468" s="5" t="s">
        <v>24</v>
      </c>
      <c r="D468" s="584">
        <v>7.48</v>
      </c>
      <c r="E468" s="600">
        <v>0</v>
      </c>
      <c r="F468" s="619"/>
      <c r="G468" s="601">
        <f t="shared" si="104"/>
        <v>0</v>
      </c>
      <c r="H468" s="601">
        <f t="shared" si="105"/>
        <v>7.48</v>
      </c>
      <c r="I468" s="585">
        <v>85.26</v>
      </c>
      <c r="J468" s="552">
        <f t="shared" si="106"/>
        <v>637.74480000000005</v>
      </c>
      <c r="K468" s="553">
        <f t="shared" si="103"/>
        <v>0</v>
      </c>
      <c r="L468" s="551">
        <f t="shared" si="98"/>
        <v>0</v>
      </c>
      <c r="M468" s="553">
        <f t="shared" si="99"/>
        <v>0</v>
      </c>
      <c r="N468" s="553">
        <f t="shared" si="100"/>
        <v>637.74</v>
      </c>
      <c r="O468" s="175">
        <f t="shared" si="101"/>
        <v>7.5265215805364605E-6</v>
      </c>
      <c r="P468" s="526">
        <f t="shared" si="102"/>
        <v>-4.8000000000456566E-3</v>
      </c>
    </row>
    <row r="469" spans="1:16" ht="39.6" x14ac:dyDescent="0.3">
      <c r="A469" s="7" t="s">
        <v>549</v>
      </c>
      <c r="B469" s="8" t="s">
        <v>186</v>
      </c>
      <c r="C469" s="5" t="s">
        <v>24</v>
      </c>
      <c r="D469" s="584">
        <v>1.28</v>
      </c>
      <c r="E469" s="600">
        <v>0</v>
      </c>
      <c r="F469" s="619"/>
      <c r="G469" s="601">
        <f t="shared" si="104"/>
        <v>0</v>
      </c>
      <c r="H469" s="601">
        <f t="shared" si="105"/>
        <v>1.28</v>
      </c>
      <c r="I469" s="585">
        <v>130.58000000000001</v>
      </c>
      <c r="J469" s="552">
        <f t="shared" si="106"/>
        <v>167.14240000000001</v>
      </c>
      <c r="K469" s="553">
        <f t="shared" si="103"/>
        <v>0</v>
      </c>
      <c r="L469" s="551">
        <f t="shared" si="98"/>
        <v>0</v>
      </c>
      <c r="M469" s="553">
        <f t="shared" si="99"/>
        <v>0</v>
      </c>
      <c r="N469" s="553">
        <f t="shared" si="100"/>
        <v>167.14</v>
      </c>
      <c r="O469" s="175">
        <f t="shared" si="101"/>
        <v>1.4359013631670692E-5</v>
      </c>
      <c r="P469" s="526">
        <f t="shared" si="102"/>
        <v>-2.4000000000228283E-3</v>
      </c>
    </row>
    <row r="470" spans="1:16" x14ac:dyDescent="0.3">
      <c r="A470" s="7" t="s">
        <v>550</v>
      </c>
      <c r="B470" s="8" t="s">
        <v>83</v>
      </c>
      <c r="C470" s="5" t="s">
        <v>24</v>
      </c>
      <c r="D470" s="584">
        <v>1.28</v>
      </c>
      <c r="E470" s="600">
        <v>0</v>
      </c>
      <c r="F470" s="619"/>
      <c r="G470" s="601">
        <f t="shared" si="104"/>
        <v>0</v>
      </c>
      <c r="H470" s="601">
        <f t="shared" si="105"/>
        <v>1.28</v>
      </c>
      <c r="I470" s="585">
        <v>29.02</v>
      </c>
      <c r="J470" s="552">
        <f t="shared" si="106"/>
        <v>37.145600000000002</v>
      </c>
      <c r="K470" s="553">
        <f t="shared" si="103"/>
        <v>0</v>
      </c>
      <c r="L470" s="551">
        <f t="shared" si="98"/>
        <v>0</v>
      </c>
      <c r="M470" s="553">
        <f t="shared" si="99"/>
        <v>0</v>
      </c>
      <c r="N470" s="553">
        <f t="shared" si="100"/>
        <v>37.15</v>
      </c>
      <c r="O470" s="175">
        <f t="shared" si="101"/>
        <v>-1.1845279117839169E-4</v>
      </c>
      <c r="P470" s="526">
        <f t="shared" si="102"/>
        <v>4.3999999999968509E-3</v>
      </c>
    </row>
    <row r="471" spans="1:16" ht="39.6" x14ac:dyDescent="0.3">
      <c r="A471" s="7" t="s">
        <v>551</v>
      </c>
      <c r="B471" s="8" t="s">
        <v>146</v>
      </c>
      <c r="C471" s="5" t="s">
        <v>75</v>
      </c>
      <c r="D471" s="584">
        <v>1</v>
      </c>
      <c r="E471" s="600">
        <v>0</v>
      </c>
      <c r="F471" s="619"/>
      <c r="G471" s="601">
        <f t="shared" si="104"/>
        <v>0</v>
      </c>
      <c r="H471" s="601">
        <f t="shared" si="105"/>
        <v>1</v>
      </c>
      <c r="I471" s="585">
        <v>518.47</v>
      </c>
      <c r="J471" s="552">
        <f t="shared" si="106"/>
        <v>518.47</v>
      </c>
      <c r="K471" s="553">
        <f t="shared" si="103"/>
        <v>0</v>
      </c>
      <c r="L471" s="551">
        <f t="shared" si="98"/>
        <v>0</v>
      </c>
      <c r="M471" s="553">
        <f t="shared" si="99"/>
        <v>0</v>
      </c>
      <c r="N471" s="553">
        <f t="shared" si="100"/>
        <v>518.47</v>
      </c>
      <c r="O471" s="175">
        <f t="shared" si="101"/>
        <v>0</v>
      </c>
      <c r="P471" s="526">
        <f t="shared" si="102"/>
        <v>0</v>
      </c>
    </row>
    <row r="472" spans="1:16" x14ac:dyDescent="0.3">
      <c r="A472" s="3" t="s">
        <v>552</v>
      </c>
      <c r="B472" s="4" t="s">
        <v>96</v>
      </c>
      <c r="C472" s="5"/>
      <c r="D472" s="584"/>
      <c r="E472" s="600"/>
      <c r="F472" s="619"/>
      <c r="G472" s="601"/>
      <c r="H472" s="601"/>
      <c r="I472" s="585"/>
      <c r="J472" s="550">
        <f>+SUM(J473:J475)</f>
        <v>578.62799999999993</v>
      </c>
      <c r="K472" s="550">
        <f>+SUM(K473:K475)</f>
        <v>0</v>
      </c>
      <c r="L472" s="551">
        <f>+SUM(L473:L475)</f>
        <v>0</v>
      </c>
      <c r="M472" s="550">
        <f>+SUM(M473:M475)</f>
        <v>0</v>
      </c>
      <c r="N472" s="550">
        <f>+SUM(N473:N475)</f>
        <v>578.63</v>
      </c>
      <c r="O472" s="172">
        <f t="shared" si="101"/>
        <v>-3.4564521593782871E-6</v>
      </c>
      <c r="P472" s="526">
        <f t="shared" si="102"/>
        <v>2.0000000000663931E-3</v>
      </c>
    </row>
    <row r="473" spans="1:16" ht="26.4" x14ac:dyDescent="0.3">
      <c r="A473" s="7" t="s">
        <v>553</v>
      </c>
      <c r="B473" s="8" t="s">
        <v>98</v>
      </c>
      <c r="C473" s="5" t="s">
        <v>24</v>
      </c>
      <c r="D473" s="584">
        <v>1.4</v>
      </c>
      <c r="E473" s="600">
        <v>0</v>
      </c>
      <c r="F473" s="619"/>
      <c r="G473" s="601">
        <f t="shared" si="104"/>
        <v>0</v>
      </c>
      <c r="H473" s="601">
        <f t="shared" si="105"/>
        <v>1.4</v>
      </c>
      <c r="I473" s="585">
        <v>19.02</v>
      </c>
      <c r="J473" s="552">
        <f t="shared" si="106"/>
        <v>26.627999999999997</v>
      </c>
      <c r="K473" s="553">
        <f t="shared" si="103"/>
        <v>0</v>
      </c>
      <c r="L473" s="551">
        <f t="shared" ref="L473:L518" si="107">ROUND(F473*I473,2)</f>
        <v>0</v>
      </c>
      <c r="M473" s="553">
        <f t="shared" ref="M473:M518" si="108">ROUND(G473*I473,2)</f>
        <v>0</v>
      </c>
      <c r="N473" s="553">
        <f t="shared" ref="N473:N518" si="109">ROUND(H473*I473,2)</f>
        <v>26.63</v>
      </c>
      <c r="O473" s="175">
        <f t="shared" si="101"/>
        <v>-7.5108907916510148E-5</v>
      </c>
      <c r="P473" s="526">
        <f t="shared" si="102"/>
        <v>2.0000000000024443E-3</v>
      </c>
    </row>
    <row r="474" spans="1:16" x14ac:dyDescent="0.3">
      <c r="A474" s="7" t="s">
        <v>554</v>
      </c>
      <c r="B474" s="8" t="s">
        <v>102</v>
      </c>
      <c r="C474" s="5" t="s">
        <v>45</v>
      </c>
      <c r="D474" s="584">
        <v>16</v>
      </c>
      <c r="E474" s="600">
        <v>0</v>
      </c>
      <c r="F474" s="619"/>
      <c r="G474" s="601">
        <f t="shared" si="104"/>
        <v>0</v>
      </c>
      <c r="H474" s="601">
        <f t="shared" si="105"/>
        <v>16</v>
      </c>
      <c r="I474" s="585">
        <v>14.39</v>
      </c>
      <c r="J474" s="552">
        <f t="shared" si="106"/>
        <v>230.24</v>
      </c>
      <c r="K474" s="553">
        <f t="shared" si="103"/>
        <v>0</v>
      </c>
      <c r="L474" s="551">
        <f t="shared" si="107"/>
        <v>0</v>
      </c>
      <c r="M474" s="553">
        <f t="shared" si="108"/>
        <v>0</v>
      </c>
      <c r="N474" s="553">
        <f t="shared" si="109"/>
        <v>230.24</v>
      </c>
      <c r="O474" s="175">
        <f t="shared" si="101"/>
        <v>0</v>
      </c>
      <c r="P474" s="526">
        <f t="shared" si="102"/>
        <v>0</v>
      </c>
    </row>
    <row r="475" spans="1:16" ht="26.4" x14ac:dyDescent="0.3">
      <c r="A475" s="7" t="s">
        <v>555</v>
      </c>
      <c r="B475" s="8" t="s">
        <v>104</v>
      </c>
      <c r="C475" s="5" t="s">
        <v>24</v>
      </c>
      <c r="D475" s="584">
        <v>16</v>
      </c>
      <c r="E475" s="600">
        <v>0</v>
      </c>
      <c r="F475" s="619"/>
      <c r="G475" s="601">
        <f t="shared" si="104"/>
        <v>0</v>
      </c>
      <c r="H475" s="601">
        <f t="shared" si="105"/>
        <v>16</v>
      </c>
      <c r="I475" s="585">
        <v>20.11</v>
      </c>
      <c r="J475" s="552">
        <f t="shared" si="106"/>
        <v>321.76</v>
      </c>
      <c r="K475" s="553">
        <f t="shared" si="103"/>
        <v>0</v>
      </c>
      <c r="L475" s="551">
        <f t="shared" si="107"/>
        <v>0</v>
      </c>
      <c r="M475" s="553">
        <f t="shared" si="108"/>
        <v>0</v>
      </c>
      <c r="N475" s="553">
        <f t="shared" si="109"/>
        <v>321.76</v>
      </c>
      <c r="O475" s="175">
        <f t="shared" si="101"/>
        <v>0</v>
      </c>
      <c r="P475" s="526">
        <f t="shared" si="102"/>
        <v>0</v>
      </c>
    </row>
    <row r="476" spans="1:16" x14ac:dyDescent="0.3">
      <c r="A476" s="3" t="s">
        <v>556</v>
      </c>
      <c r="B476" s="4" t="s">
        <v>106</v>
      </c>
      <c r="C476" s="5"/>
      <c r="D476" s="584"/>
      <c r="E476" s="600"/>
      <c r="F476" s="619"/>
      <c r="G476" s="601"/>
      <c r="H476" s="601"/>
      <c r="I476" s="585"/>
      <c r="J476" s="550">
        <f>+SUM(J477:J479)</f>
        <v>492.39760000000001</v>
      </c>
      <c r="K476" s="550">
        <f>+SUM(K477:K479)</f>
        <v>0</v>
      </c>
      <c r="L476" s="551">
        <f>+SUM(L477:L479)</f>
        <v>0</v>
      </c>
      <c r="M476" s="550">
        <f>+SUM(M477:M479)</f>
        <v>0</v>
      </c>
      <c r="N476" s="550">
        <f>+SUM(N477:N479)+0.01</f>
        <v>492.40000000000003</v>
      </c>
      <c r="O476" s="172">
        <f t="shared" si="101"/>
        <v>-4.8741098657156812E-6</v>
      </c>
      <c r="P476" s="526">
        <f t="shared" si="102"/>
        <v>2.4000000000228283E-3</v>
      </c>
    </row>
    <row r="477" spans="1:16" x14ac:dyDescent="0.3">
      <c r="A477" s="7" t="s">
        <v>557</v>
      </c>
      <c r="B477" s="8" t="s">
        <v>108</v>
      </c>
      <c r="C477" s="5" t="s">
        <v>109</v>
      </c>
      <c r="D477" s="584">
        <v>2.7</v>
      </c>
      <c r="E477" s="600">
        <v>0</v>
      </c>
      <c r="F477" s="619"/>
      <c r="G477" s="601">
        <f t="shared" si="104"/>
        <v>0</v>
      </c>
      <c r="H477" s="601">
        <f t="shared" si="105"/>
        <v>2.7</v>
      </c>
      <c r="I477" s="585">
        <v>30.62</v>
      </c>
      <c r="J477" s="552">
        <f t="shared" si="106"/>
        <v>82.674000000000007</v>
      </c>
      <c r="K477" s="553">
        <f t="shared" si="103"/>
        <v>0</v>
      </c>
      <c r="L477" s="551">
        <f t="shared" si="107"/>
        <v>0</v>
      </c>
      <c r="M477" s="553">
        <f t="shared" si="108"/>
        <v>0</v>
      </c>
      <c r="N477" s="553">
        <f t="shared" si="109"/>
        <v>82.67</v>
      </c>
      <c r="O477" s="175">
        <f t="shared" si="101"/>
        <v>4.8382804751279096E-5</v>
      </c>
      <c r="P477" s="526">
        <f t="shared" si="102"/>
        <v>-4.0000000000048885E-3</v>
      </c>
    </row>
    <row r="478" spans="1:16" x14ac:dyDescent="0.3">
      <c r="A478" s="7" t="s">
        <v>558</v>
      </c>
      <c r="B478" s="8" t="s">
        <v>117</v>
      </c>
      <c r="C478" s="5" t="s">
        <v>24</v>
      </c>
      <c r="D478" s="584">
        <v>0.34</v>
      </c>
      <c r="E478" s="600">
        <v>0</v>
      </c>
      <c r="F478" s="619"/>
      <c r="G478" s="601">
        <f t="shared" si="104"/>
        <v>0</v>
      </c>
      <c r="H478" s="601">
        <f t="shared" si="105"/>
        <v>0.34</v>
      </c>
      <c r="I478" s="585">
        <v>1081.54</v>
      </c>
      <c r="J478" s="552">
        <f t="shared" si="106"/>
        <v>367.72360000000003</v>
      </c>
      <c r="K478" s="553">
        <f t="shared" si="103"/>
        <v>0</v>
      </c>
      <c r="L478" s="551">
        <f t="shared" si="107"/>
        <v>0</v>
      </c>
      <c r="M478" s="553">
        <f t="shared" si="108"/>
        <v>0</v>
      </c>
      <c r="N478" s="553">
        <f t="shared" si="109"/>
        <v>367.72</v>
      </c>
      <c r="O478" s="175">
        <f t="shared" si="101"/>
        <v>9.7899618083374662E-6</v>
      </c>
      <c r="P478" s="526">
        <f t="shared" si="102"/>
        <v>-3.6000000000058208E-3</v>
      </c>
    </row>
    <row r="479" spans="1:16" x14ac:dyDescent="0.3">
      <c r="A479" s="7" t="s">
        <v>559</v>
      </c>
      <c r="B479" s="8" t="s">
        <v>115</v>
      </c>
      <c r="C479" s="5" t="s">
        <v>24</v>
      </c>
      <c r="D479" s="584">
        <v>0.25</v>
      </c>
      <c r="E479" s="600">
        <v>0</v>
      </c>
      <c r="F479" s="619"/>
      <c r="G479" s="601">
        <f t="shared" si="104"/>
        <v>0</v>
      </c>
      <c r="H479" s="601">
        <f t="shared" si="105"/>
        <v>0.25</v>
      </c>
      <c r="I479" s="585">
        <v>168</v>
      </c>
      <c r="J479" s="552">
        <f t="shared" si="106"/>
        <v>42</v>
      </c>
      <c r="K479" s="553">
        <f t="shared" si="103"/>
        <v>0</v>
      </c>
      <c r="L479" s="551">
        <f t="shared" si="107"/>
        <v>0</v>
      </c>
      <c r="M479" s="553">
        <f t="shared" si="108"/>
        <v>0</v>
      </c>
      <c r="N479" s="553">
        <f t="shared" si="109"/>
        <v>42</v>
      </c>
      <c r="O479" s="175">
        <f t="shared" si="101"/>
        <v>0</v>
      </c>
      <c r="P479" s="526">
        <f t="shared" si="102"/>
        <v>0</v>
      </c>
    </row>
    <row r="480" spans="1:16" x14ac:dyDescent="0.3">
      <c r="A480" s="3" t="s">
        <v>560</v>
      </c>
      <c r="B480" s="4" t="s">
        <v>231</v>
      </c>
      <c r="C480" s="5"/>
      <c r="D480" s="584"/>
      <c r="E480" s="600"/>
      <c r="F480" s="619"/>
      <c r="G480" s="601"/>
      <c r="H480" s="601"/>
      <c r="I480" s="585"/>
      <c r="J480" s="550">
        <f>+SUM(J481:J488)</f>
        <v>4174.83</v>
      </c>
      <c r="K480" s="550">
        <f>+SUM(K481:K488)</f>
        <v>0</v>
      </c>
      <c r="L480" s="551">
        <f>+SUM(L481:L488)</f>
        <v>0</v>
      </c>
      <c r="M480" s="550">
        <f>+SUM(M481:M488)</f>
        <v>0</v>
      </c>
      <c r="N480" s="550">
        <f>+SUM(N481:N488)</f>
        <v>4174.83</v>
      </c>
      <c r="O480" s="172">
        <f t="shared" si="101"/>
        <v>0</v>
      </c>
      <c r="P480" s="526">
        <f t="shared" si="102"/>
        <v>0</v>
      </c>
    </row>
    <row r="481" spans="1:16" ht="39.6" x14ac:dyDescent="0.3">
      <c r="A481" s="7" t="s">
        <v>561</v>
      </c>
      <c r="B481" s="8" t="s">
        <v>233</v>
      </c>
      <c r="C481" s="5" t="s">
        <v>75</v>
      </c>
      <c r="D481" s="584">
        <v>1</v>
      </c>
      <c r="E481" s="600">
        <v>0</v>
      </c>
      <c r="F481" s="619"/>
      <c r="G481" s="601">
        <f t="shared" si="104"/>
        <v>0</v>
      </c>
      <c r="H481" s="601">
        <f t="shared" si="105"/>
        <v>1</v>
      </c>
      <c r="I481" s="585">
        <v>1438.74</v>
      </c>
      <c r="J481" s="552">
        <f t="shared" si="106"/>
        <v>1438.74</v>
      </c>
      <c r="K481" s="553">
        <f t="shared" si="103"/>
        <v>0</v>
      </c>
      <c r="L481" s="551">
        <f t="shared" si="107"/>
        <v>0</v>
      </c>
      <c r="M481" s="553">
        <f t="shared" si="108"/>
        <v>0</v>
      </c>
      <c r="N481" s="553">
        <f t="shared" si="109"/>
        <v>1438.74</v>
      </c>
      <c r="O481" s="175">
        <f t="shared" si="101"/>
        <v>0</v>
      </c>
      <c r="P481" s="526">
        <f t="shared" si="102"/>
        <v>0</v>
      </c>
    </row>
    <row r="482" spans="1:16" x14ac:dyDescent="0.3">
      <c r="A482" s="7" t="s">
        <v>562</v>
      </c>
      <c r="B482" s="8" t="s">
        <v>235</v>
      </c>
      <c r="C482" s="5" t="s">
        <v>75</v>
      </c>
      <c r="D482" s="584">
        <v>1</v>
      </c>
      <c r="E482" s="600">
        <v>0</v>
      </c>
      <c r="F482" s="619"/>
      <c r="G482" s="601">
        <f t="shared" si="104"/>
        <v>0</v>
      </c>
      <c r="H482" s="601">
        <f t="shared" si="105"/>
        <v>1</v>
      </c>
      <c r="I482" s="585">
        <v>303.69</v>
      </c>
      <c r="J482" s="552">
        <f t="shared" si="106"/>
        <v>303.69</v>
      </c>
      <c r="K482" s="553">
        <f t="shared" si="103"/>
        <v>0</v>
      </c>
      <c r="L482" s="551">
        <f t="shared" si="107"/>
        <v>0</v>
      </c>
      <c r="M482" s="553">
        <f t="shared" si="108"/>
        <v>0</v>
      </c>
      <c r="N482" s="553">
        <f t="shared" si="109"/>
        <v>303.69</v>
      </c>
      <c r="O482" s="175">
        <f t="shared" si="101"/>
        <v>0</v>
      </c>
      <c r="P482" s="526">
        <f t="shared" si="102"/>
        <v>0</v>
      </c>
    </row>
    <row r="483" spans="1:16" x14ac:dyDescent="0.3">
      <c r="A483" s="7" t="s">
        <v>563</v>
      </c>
      <c r="B483" s="8" t="s">
        <v>239</v>
      </c>
      <c r="C483" s="5" t="s">
        <v>75</v>
      </c>
      <c r="D483" s="584">
        <v>1</v>
      </c>
      <c r="E483" s="600">
        <v>0</v>
      </c>
      <c r="F483" s="619"/>
      <c r="G483" s="601">
        <f t="shared" si="104"/>
        <v>0</v>
      </c>
      <c r="H483" s="601">
        <f t="shared" si="105"/>
        <v>1</v>
      </c>
      <c r="I483" s="585">
        <v>116.91</v>
      </c>
      <c r="J483" s="552">
        <f t="shared" si="106"/>
        <v>116.91</v>
      </c>
      <c r="K483" s="553">
        <f t="shared" si="103"/>
        <v>0</v>
      </c>
      <c r="L483" s="551">
        <f t="shared" si="107"/>
        <v>0</v>
      </c>
      <c r="M483" s="553">
        <f t="shared" si="108"/>
        <v>0</v>
      </c>
      <c r="N483" s="553">
        <f t="shared" si="109"/>
        <v>116.91</v>
      </c>
      <c r="O483" s="175">
        <f t="shared" si="101"/>
        <v>0</v>
      </c>
      <c r="P483" s="526">
        <f t="shared" si="102"/>
        <v>0</v>
      </c>
    </row>
    <row r="484" spans="1:16" x14ac:dyDescent="0.3">
      <c r="A484" s="7" t="s">
        <v>564</v>
      </c>
      <c r="B484" s="8" t="s">
        <v>237</v>
      </c>
      <c r="C484" s="5" t="s">
        <v>75</v>
      </c>
      <c r="D484" s="584">
        <v>1</v>
      </c>
      <c r="E484" s="600">
        <v>0</v>
      </c>
      <c r="F484" s="619"/>
      <c r="G484" s="601">
        <f t="shared" si="104"/>
        <v>0</v>
      </c>
      <c r="H484" s="601">
        <f t="shared" si="105"/>
        <v>1</v>
      </c>
      <c r="I484" s="585">
        <v>32.94</v>
      </c>
      <c r="J484" s="552">
        <f t="shared" si="106"/>
        <v>32.94</v>
      </c>
      <c r="K484" s="553">
        <f t="shared" si="103"/>
        <v>0</v>
      </c>
      <c r="L484" s="551">
        <f t="shared" si="107"/>
        <v>0</v>
      </c>
      <c r="M484" s="553">
        <f t="shared" si="108"/>
        <v>0</v>
      </c>
      <c r="N484" s="553">
        <f t="shared" si="109"/>
        <v>32.94</v>
      </c>
      <c r="O484" s="175">
        <f t="shared" si="101"/>
        <v>0</v>
      </c>
      <c r="P484" s="526">
        <f t="shared" si="102"/>
        <v>0</v>
      </c>
    </row>
    <row r="485" spans="1:16" x14ac:dyDescent="0.3">
      <c r="A485" s="7" t="s">
        <v>565</v>
      </c>
      <c r="B485" s="8" t="s">
        <v>241</v>
      </c>
      <c r="C485" s="5" t="s">
        <v>75</v>
      </c>
      <c r="D485" s="584">
        <v>1</v>
      </c>
      <c r="E485" s="600">
        <v>0</v>
      </c>
      <c r="F485" s="619"/>
      <c r="G485" s="601">
        <f t="shared" si="104"/>
        <v>0</v>
      </c>
      <c r="H485" s="601">
        <f t="shared" si="105"/>
        <v>1</v>
      </c>
      <c r="I485" s="585">
        <v>49.14</v>
      </c>
      <c r="J485" s="552">
        <f t="shared" si="106"/>
        <v>49.14</v>
      </c>
      <c r="K485" s="553">
        <f t="shared" si="103"/>
        <v>0</v>
      </c>
      <c r="L485" s="551">
        <f t="shared" si="107"/>
        <v>0</v>
      </c>
      <c r="M485" s="553">
        <f t="shared" si="108"/>
        <v>0</v>
      </c>
      <c r="N485" s="553">
        <f t="shared" si="109"/>
        <v>49.14</v>
      </c>
      <c r="O485" s="175">
        <f t="shared" si="101"/>
        <v>0</v>
      </c>
      <c r="P485" s="526">
        <f t="shared" si="102"/>
        <v>0</v>
      </c>
    </row>
    <row r="486" spans="1:16" ht="26.4" x14ac:dyDescent="0.3">
      <c r="A486" s="7" t="s">
        <v>566</v>
      </c>
      <c r="B486" s="8" t="s">
        <v>243</v>
      </c>
      <c r="C486" s="5" t="s">
        <v>75</v>
      </c>
      <c r="D486" s="584">
        <v>1</v>
      </c>
      <c r="E486" s="600">
        <v>0</v>
      </c>
      <c r="F486" s="619"/>
      <c r="G486" s="601">
        <f t="shared" si="104"/>
        <v>0</v>
      </c>
      <c r="H486" s="601">
        <f t="shared" si="105"/>
        <v>1</v>
      </c>
      <c r="I486" s="585">
        <v>7.07</v>
      </c>
      <c r="J486" s="552">
        <f t="shared" si="106"/>
        <v>7.07</v>
      </c>
      <c r="K486" s="553">
        <f t="shared" si="103"/>
        <v>0</v>
      </c>
      <c r="L486" s="551">
        <f t="shared" si="107"/>
        <v>0</v>
      </c>
      <c r="M486" s="553">
        <f t="shared" si="108"/>
        <v>0</v>
      </c>
      <c r="N486" s="553">
        <f t="shared" si="109"/>
        <v>7.07</v>
      </c>
      <c r="O486" s="175">
        <f t="shared" si="101"/>
        <v>0</v>
      </c>
      <c r="P486" s="526">
        <f t="shared" si="102"/>
        <v>0</v>
      </c>
    </row>
    <row r="487" spans="1:16" x14ac:dyDescent="0.3">
      <c r="A487" s="7" t="s">
        <v>567</v>
      </c>
      <c r="B487" s="8" t="s">
        <v>245</v>
      </c>
      <c r="C487" s="5" t="s">
        <v>109</v>
      </c>
      <c r="D487" s="584">
        <v>10</v>
      </c>
      <c r="E487" s="600">
        <v>0</v>
      </c>
      <c r="F487" s="619"/>
      <c r="G487" s="601">
        <f t="shared" si="104"/>
        <v>0</v>
      </c>
      <c r="H487" s="601">
        <f t="shared" si="105"/>
        <v>10</v>
      </c>
      <c r="I487" s="585">
        <v>19.11</v>
      </c>
      <c r="J487" s="552">
        <f t="shared" si="106"/>
        <v>191.1</v>
      </c>
      <c r="K487" s="553">
        <f t="shared" si="103"/>
        <v>0</v>
      </c>
      <c r="L487" s="551">
        <f t="shared" si="107"/>
        <v>0</v>
      </c>
      <c r="M487" s="553">
        <f t="shared" si="108"/>
        <v>0</v>
      </c>
      <c r="N487" s="553">
        <f t="shared" si="109"/>
        <v>191.1</v>
      </c>
      <c r="O487" s="175">
        <f t="shared" si="101"/>
        <v>0</v>
      </c>
      <c r="P487" s="526">
        <f t="shared" si="102"/>
        <v>0</v>
      </c>
    </row>
    <row r="488" spans="1:16" ht="26.4" x14ac:dyDescent="0.3">
      <c r="A488" s="7" t="s">
        <v>568</v>
      </c>
      <c r="B488" s="8" t="s">
        <v>247</v>
      </c>
      <c r="C488" s="5" t="s">
        <v>75</v>
      </c>
      <c r="D488" s="584">
        <v>1</v>
      </c>
      <c r="E488" s="600">
        <v>0</v>
      </c>
      <c r="F488" s="619"/>
      <c r="G488" s="601">
        <f t="shared" si="104"/>
        <v>0</v>
      </c>
      <c r="H488" s="601">
        <f t="shared" si="105"/>
        <v>1</v>
      </c>
      <c r="I488" s="585">
        <v>2035.24</v>
      </c>
      <c r="J488" s="552">
        <f t="shared" si="106"/>
        <v>2035.24</v>
      </c>
      <c r="K488" s="553">
        <f t="shared" si="103"/>
        <v>0</v>
      </c>
      <c r="L488" s="551">
        <f t="shared" si="107"/>
        <v>0</v>
      </c>
      <c r="M488" s="553">
        <f t="shared" si="108"/>
        <v>0</v>
      </c>
      <c r="N488" s="553">
        <f t="shared" si="109"/>
        <v>2035.24</v>
      </c>
      <c r="O488" s="175">
        <f t="shared" si="101"/>
        <v>0</v>
      </c>
      <c r="P488" s="526">
        <f t="shared" si="102"/>
        <v>0</v>
      </c>
    </row>
    <row r="489" spans="1:16" ht="26.4" x14ac:dyDescent="0.3">
      <c r="A489" s="3">
        <v>14</v>
      </c>
      <c r="B489" s="4" t="s">
        <v>569</v>
      </c>
      <c r="C489" s="5"/>
      <c r="D489" s="584"/>
      <c r="E489" s="600"/>
      <c r="F489" s="619"/>
      <c r="G489" s="601"/>
      <c r="H489" s="601"/>
      <c r="I489" s="585"/>
      <c r="J489" s="550">
        <f>+J490+J494+J509+J515+J519+J523</f>
        <v>20857.718900000003</v>
      </c>
      <c r="K489" s="550">
        <f>+K490+K494+K509+K515+K519+K523</f>
        <v>0</v>
      </c>
      <c r="L489" s="551">
        <f>+L490+L494+L509+L515+L519+L523</f>
        <v>0</v>
      </c>
      <c r="M489" s="550">
        <f>+M490+M494+M509+M515+M519+M523</f>
        <v>0</v>
      </c>
      <c r="N489" s="550">
        <f>+N490+N494+N509+N515+N519+N523-0.01</f>
        <v>20857.72</v>
      </c>
      <c r="O489" s="172">
        <f t="shared" si="101"/>
        <v>-5.2738269307184282E-8</v>
      </c>
      <c r="P489" s="526">
        <f t="shared" si="102"/>
        <v>1.0999999976775143E-3</v>
      </c>
    </row>
    <row r="490" spans="1:16" x14ac:dyDescent="0.3">
      <c r="A490" s="3" t="s">
        <v>570</v>
      </c>
      <c r="B490" s="4" t="s">
        <v>42</v>
      </c>
      <c r="C490" s="5"/>
      <c r="D490" s="584"/>
      <c r="E490" s="600"/>
      <c r="F490" s="619"/>
      <c r="G490" s="601"/>
      <c r="H490" s="601"/>
      <c r="I490" s="585"/>
      <c r="J490" s="550">
        <f>+SUM(J491:J493)</f>
        <v>779.91639999999995</v>
      </c>
      <c r="K490" s="550">
        <f>+SUM(K491:K493)</f>
        <v>0</v>
      </c>
      <c r="L490" s="551">
        <f>+SUM(L491:L493)</f>
        <v>0</v>
      </c>
      <c r="M490" s="550">
        <f>+SUM(M491:M493)</f>
        <v>0</v>
      </c>
      <c r="N490" s="550">
        <f>+SUM(N491:N493)+0.01</f>
        <v>779.92000000000007</v>
      </c>
      <c r="O490" s="172">
        <f t="shared" si="101"/>
        <v>-4.6158793431949618E-6</v>
      </c>
      <c r="P490" s="526">
        <f t="shared" si="102"/>
        <v>3.6000000001195076E-3</v>
      </c>
    </row>
    <row r="491" spans="1:16" x14ac:dyDescent="0.3">
      <c r="A491" s="7" t="s">
        <v>571</v>
      </c>
      <c r="B491" s="8" t="s">
        <v>47</v>
      </c>
      <c r="C491" s="5" t="s">
        <v>24</v>
      </c>
      <c r="D491" s="584">
        <v>7.48</v>
      </c>
      <c r="E491" s="600">
        <v>0</v>
      </c>
      <c r="F491" s="619"/>
      <c r="G491" s="601">
        <f t="shared" si="104"/>
        <v>0</v>
      </c>
      <c r="H491" s="601">
        <f t="shared" si="105"/>
        <v>7.48</v>
      </c>
      <c r="I491" s="585">
        <v>2.67</v>
      </c>
      <c r="J491" s="552">
        <f t="shared" si="106"/>
        <v>19.971600000000002</v>
      </c>
      <c r="K491" s="553">
        <f t="shared" si="103"/>
        <v>0</v>
      </c>
      <c r="L491" s="551">
        <f t="shared" si="107"/>
        <v>0</v>
      </c>
      <c r="M491" s="553">
        <f t="shared" si="108"/>
        <v>0</v>
      </c>
      <c r="N491" s="553">
        <f t="shared" si="109"/>
        <v>19.97</v>
      </c>
      <c r="O491" s="175">
        <f t="shared" si="101"/>
        <v>8.0113761541600326E-5</v>
      </c>
      <c r="P491" s="526">
        <f t="shared" si="102"/>
        <v>-1.6000000000033765E-3</v>
      </c>
    </row>
    <row r="492" spans="1:16" x14ac:dyDescent="0.3">
      <c r="A492" s="7" t="s">
        <v>572</v>
      </c>
      <c r="B492" s="8" t="s">
        <v>44</v>
      </c>
      <c r="C492" s="5" t="s">
        <v>45</v>
      </c>
      <c r="D492" s="584">
        <v>12</v>
      </c>
      <c r="E492" s="600">
        <v>0</v>
      </c>
      <c r="F492" s="619"/>
      <c r="G492" s="601">
        <f t="shared" si="104"/>
        <v>0</v>
      </c>
      <c r="H492" s="601">
        <f t="shared" si="105"/>
        <v>12</v>
      </c>
      <c r="I492" s="585">
        <v>56.31</v>
      </c>
      <c r="J492" s="552">
        <f t="shared" si="106"/>
        <v>675.72</v>
      </c>
      <c r="K492" s="553">
        <f t="shared" si="103"/>
        <v>0</v>
      </c>
      <c r="L492" s="551">
        <f t="shared" si="107"/>
        <v>0</v>
      </c>
      <c r="M492" s="553">
        <f t="shared" si="108"/>
        <v>0</v>
      </c>
      <c r="N492" s="553">
        <f t="shared" si="109"/>
        <v>675.72</v>
      </c>
      <c r="O492" s="175">
        <f t="shared" si="101"/>
        <v>0</v>
      </c>
      <c r="P492" s="526">
        <f t="shared" si="102"/>
        <v>0</v>
      </c>
    </row>
    <row r="493" spans="1:16" ht="26.4" x14ac:dyDescent="0.3">
      <c r="A493" s="7" t="s">
        <v>573</v>
      </c>
      <c r="B493" s="8" t="s">
        <v>49</v>
      </c>
      <c r="C493" s="5" t="s">
        <v>24</v>
      </c>
      <c r="D493" s="584">
        <v>7.48</v>
      </c>
      <c r="E493" s="600">
        <v>0</v>
      </c>
      <c r="F493" s="619"/>
      <c r="G493" s="601">
        <f t="shared" si="104"/>
        <v>0</v>
      </c>
      <c r="H493" s="601">
        <f t="shared" si="105"/>
        <v>7.48</v>
      </c>
      <c r="I493" s="585">
        <v>11.26</v>
      </c>
      <c r="J493" s="552">
        <f t="shared" si="106"/>
        <v>84.224800000000002</v>
      </c>
      <c r="K493" s="553">
        <f t="shared" si="103"/>
        <v>0</v>
      </c>
      <c r="L493" s="551">
        <f t="shared" si="107"/>
        <v>0</v>
      </c>
      <c r="M493" s="553">
        <f t="shared" si="108"/>
        <v>0</v>
      </c>
      <c r="N493" s="553">
        <f t="shared" si="109"/>
        <v>84.22</v>
      </c>
      <c r="O493" s="175">
        <f t="shared" si="101"/>
        <v>5.6990340137397233E-5</v>
      </c>
      <c r="P493" s="526">
        <f t="shared" si="102"/>
        <v>-4.8000000000030241E-3</v>
      </c>
    </row>
    <row r="494" spans="1:16" x14ac:dyDescent="0.3">
      <c r="A494" s="3" t="s">
        <v>574</v>
      </c>
      <c r="B494" s="4" t="s">
        <v>123</v>
      </c>
      <c r="C494" s="5"/>
      <c r="D494" s="584"/>
      <c r="E494" s="600"/>
      <c r="F494" s="619"/>
      <c r="G494" s="601"/>
      <c r="H494" s="601"/>
      <c r="I494" s="585"/>
      <c r="J494" s="550">
        <f>+SUM(J495:J508)</f>
        <v>13247.476900000001</v>
      </c>
      <c r="K494" s="550">
        <f>+SUM(K495:K508)</f>
        <v>0</v>
      </c>
      <c r="L494" s="551">
        <f>+SUM(L495:L508)</f>
        <v>0</v>
      </c>
      <c r="M494" s="550">
        <f>+SUM(M495:M508)</f>
        <v>0</v>
      </c>
      <c r="N494" s="550">
        <f>+SUM(N495:N508)-0.01</f>
        <v>13247.48</v>
      </c>
      <c r="O494" s="172">
        <f t="shared" si="101"/>
        <v>-2.3400682414020935E-7</v>
      </c>
      <c r="P494" s="526">
        <f t="shared" si="102"/>
        <v>3.099999998084968E-3</v>
      </c>
    </row>
    <row r="495" spans="1:16" x14ac:dyDescent="0.3">
      <c r="A495" s="7" t="s">
        <v>575</v>
      </c>
      <c r="B495" s="8" t="s">
        <v>125</v>
      </c>
      <c r="C495" s="5" t="s">
        <v>54</v>
      </c>
      <c r="D495" s="584">
        <v>7.37</v>
      </c>
      <c r="E495" s="600">
        <v>0</v>
      </c>
      <c r="F495" s="619"/>
      <c r="G495" s="601">
        <f t="shared" si="104"/>
        <v>0</v>
      </c>
      <c r="H495" s="601">
        <f t="shared" si="105"/>
        <v>7.37</v>
      </c>
      <c r="I495" s="585">
        <v>75.03</v>
      </c>
      <c r="J495" s="552">
        <f t="shared" si="106"/>
        <v>552.97109999999998</v>
      </c>
      <c r="K495" s="553">
        <f t="shared" si="103"/>
        <v>0</v>
      </c>
      <c r="L495" s="551">
        <f t="shared" si="107"/>
        <v>0</v>
      </c>
      <c r="M495" s="553">
        <f t="shared" si="108"/>
        <v>0</v>
      </c>
      <c r="N495" s="553">
        <f t="shared" si="109"/>
        <v>552.97</v>
      </c>
      <c r="O495" s="175">
        <f t="shared" si="101"/>
        <v>1.9892540494836908E-6</v>
      </c>
      <c r="P495" s="526">
        <f t="shared" si="102"/>
        <v>-1.0999999999512511E-3</v>
      </c>
    </row>
    <row r="496" spans="1:16" x14ac:dyDescent="0.3">
      <c r="A496" s="7" t="s">
        <v>576</v>
      </c>
      <c r="B496" s="8" t="s">
        <v>56</v>
      </c>
      <c r="C496" s="5" t="s">
        <v>54</v>
      </c>
      <c r="D496" s="584">
        <v>9.58</v>
      </c>
      <c r="E496" s="600">
        <v>0</v>
      </c>
      <c r="F496" s="619"/>
      <c r="G496" s="601">
        <f t="shared" si="104"/>
        <v>0</v>
      </c>
      <c r="H496" s="601">
        <f t="shared" si="105"/>
        <v>9.58</v>
      </c>
      <c r="I496" s="585">
        <v>11.25</v>
      </c>
      <c r="J496" s="552">
        <f t="shared" si="106"/>
        <v>107.77500000000001</v>
      </c>
      <c r="K496" s="553">
        <f t="shared" si="103"/>
        <v>0</v>
      </c>
      <c r="L496" s="551">
        <f t="shared" si="107"/>
        <v>0</v>
      </c>
      <c r="M496" s="553">
        <f t="shared" si="108"/>
        <v>0</v>
      </c>
      <c r="N496" s="553">
        <f t="shared" si="109"/>
        <v>107.78</v>
      </c>
      <c r="O496" s="175">
        <f t="shared" si="101"/>
        <v>-4.6392948271911649E-5</v>
      </c>
      <c r="P496" s="526">
        <f t="shared" si="102"/>
        <v>4.9999999999954525E-3</v>
      </c>
    </row>
    <row r="497" spans="1:16" ht="26.4" x14ac:dyDescent="0.3">
      <c r="A497" s="7" t="s">
        <v>577</v>
      </c>
      <c r="B497" s="8" t="s">
        <v>58</v>
      </c>
      <c r="C497" s="5" t="s">
        <v>59</v>
      </c>
      <c r="D497" s="584">
        <v>215.57</v>
      </c>
      <c r="E497" s="600">
        <v>0</v>
      </c>
      <c r="F497" s="619"/>
      <c r="G497" s="601">
        <f t="shared" si="104"/>
        <v>0</v>
      </c>
      <c r="H497" s="601">
        <f t="shared" si="105"/>
        <v>215.57</v>
      </c>
      <c r="I497" s="585">
        <v>1.68</v>
      </c>
      <c r="J497" s="552">
        <f t="shared" si="106"/>
        <v>362.1576</v>
      </c>
      <c r="K497" s="553">
        <f t="shared" si="103"/>
        <v>0</v>
      </c>
      <c r="L497" s="551">
        <f t="shared" si="107"/>
        <v>0</v>
      </c>
      <c r="M497" s="553">
        <f t="shared" si="108"/>
        <v>0</v>
      </c>
      <c r="N497" s="553">
        <f t="shared" si="109"/>
        <v>362.16</v>
      </c>
      <c r="O497" s="175">
        <f t="shared" si="101"/>
        <v>-6.626949151433692E-6</v>
      </c>
      <c r="P497" s="526">
        <f t="shared" si="102"/>
        <v>2.4000000000228283E-3</v>
      </c>
    </row>
    <row r="498" spans="1:16" ht="26.4" x14ac:dyDescent="0.3">
      <c r="A498" s="7" t="s">
        <v>578</v>
      </c>
      <c r="B498" s="8" t="s">
        <v>63</v>
      </c>
      <c r="C498" s="5" t="s">
        <v>24</v>
      </c>
      <c r="D498" s="584">
        <v>2.09</v>
      </c>
      <c r="E498" s="600">
        <v>0</v>
      </c>
      <c r="F498" s="619"/>
      <c r="G498" s="601">
        <f t="shared" si="104"/>
        <v>0</v>
      </c>
      <c r="H498" s="601">
        <f t="shared" si="105"/>
        <v>2.09</v>
      </c>
      <c r="I498" s="585">
        <v>35.090000000000003</v>
      </c>
      <c r="J498" s="552">
        <f t="shared" si="106"/>
        <v>73.338099999999997</v>
      </c>
      <c r="K498" s="553">
        <f t="shared" si="103"/>
        <v>0</v>
      </c>
      <c r="L498" s="551">
        <f t="shared" si="107"/>
        <v>0</v>
      </c>
      <c r="M498" s="553">
        <f t="shared" si="108"/>
        <v>0</v>
      </c>
      <c r="N498" s="553">
        <f t="shared" si="109"/>
        <v>73.34</v>
      </c>
      <c r="O498" s="175">
        <f t="shared" si="101"/>
        <v>-2.5907406927760945E-5</v>
      </c>
      <c r="P498" s="526">
        <f t="shared" si="102"/>
        <v>1.90000000000623E-3</v>
      </c>
    </row>
    <row r="499" spans="1:16" x14ac:dyDescent="0.3">
      <c r="A499" s="7" t="s">
        <v>579</v>
      </c>
      <c r="B499" s="8" t="s">
        <v>61</v>
      </c>
      <c r="C499" s="5" t="s">
        <v>24</v>
      </c>
      <c r="D499" s="584">
        <v>2.09</v>
      </c>
      <c r="E499" s="600">
        <v>0</v>
      </c>
      <c r="F499" s="619"/>
      <c r="G499" s="601">
        <f t="shared" si="104"/>
        <v>0</v>
      </c>
      <c r="H499" s="601">
        <f t="shared" si="105"/>
        <v>2.09</v>
      </c>
      <c r="I499" s="585">
        <v>28.14</v>
      </c>
      <c r="J499" s="552">
        <f t="shared" si="106"/>
        <v>58.812599999999996</v>
      </c>
      <c r="K499" s="553">
        <f t="shared" si="103"/>
        <v>0</v>
      </c>
      <c r="L499" s="551">
        <f t="shared" si="107"/>
        <v>0</v>
      </c>
      <c r="M499" s="553">
        <f t="shared" si="108"/>
        <v>0</v>
      </c>
      <c r="N499" s="553">
        <f t="shared" si="109"/>
        <v>58.81</v>
      </c>
      <c r="O499" s="175">
        <f t="shared" si="101"/>
        <v>4.420821388606555E-5</v>
      </c>
      <c r="P499" s="526">
        <f t="shared" si="102"/>
        <v>-2.5999999999939405E-3</v>
      </c>
    </row>
    <row r="500" spans="1:16" ht="26.4" x14ac:dyDescent="0.3">
      <c r="A500" s="7" t="s">
        <v>580</v>
      </c>
      <c r="B500" s="8" t="s">
        <v>72</v>
      </c>
      <c r="C500" s="5" t="s">
        <v>70</v>
      </c>
      <c r="D500" s="584">
        <v>39.700000000000003</v>
      </c>
      <c r="E500" s="600">
        <v>0</v>
      </c>
      <c r="F500" s="619"/>
      <c r="G500" s="601">
        <f t="shared" si="104"/>
        <v>0</v>
      </c>
      <c r="H500" s="601">
        <f t="shared" si="105"/>
        <v>39.700000000000003</v>
      </c>
      <c r="I500" s="585">
        <v>16.2</v>
      </c>
      <c r="J500" s="552">
        <f t="shared" si="106"/>
        <v>643.14</v>
      </c>
      <c r="K500" s="553">
        <f t="shared" si="103"/>
        <v>0</v>
      </c>
      <c r="L500" s="551">
        <f t="shared" si="107"/>
        <v>0</v>
      </c>
      <c r="M500" s="553">
        <f t="shared" si="108"/>
        <v>0</v>
      </c>
      <c r="N500" s="553">
        <f t="shared" si="109"/>
        <v>643.14</v>
      </c>
      <c r="O500" s="175">
        <f t="shared" si="101"/>
        <v>0</v>
      </c>
      <c r="P500" s="526">
        <f t="shared" si="102"/>
        <v>0</v>
      </c>
    </row>
    <row r="501" spans="1:16" ht="26.4" x14ac:dyDescent="0.3">
      <c r="A501" s="7" t="s">
        <v>581</v>
      </c>
      <c r="B501" s="8" t="s">
        <v>69</v>
      </c>
      <c r="C501" s="5" t="s">
        <v>70</v>
      </c>
      <c r="D501" s="584">
        <v>94.6</v>
      </c>
      <c r="E501" s="600">
        <v>0</v>
      </c>
      <c r="F501" s="619"/>
      <c r="G501" s="601">
        <f t="shared" si="104"/>
        <v>0</v>
      </c>
      <c r="H501" s="601">
        <f t="shared" si="105"/>
        <v>94.6</v>
      </c>
      <c r="I501" s="585">
        <v>17.16</v>
      </c>
      <c r="J501" s="552">
        <f t="shared" si="106"/>
        <v>1623.336</v>
      </c>
      <c r="K501" s="553">
        <f t="shared" si="103"/>
        <v>0</v>
      </c>
      <c r="L501" s="551">
        <f t="shared" si="107"/>
        <v>0</v>
      </c>
      <c r="M501" s="553">
        <f t="shared" si="108"/>
        <v>0</v>
      </c>
      <c r="N501" s="553">
        <f t="shared" si="109"/>
        <v>1623.34</v>
      </c>
      <c r="O501" s="175">
        <f t="shared" si="101"/>
        <v>-2.4640616607118915E-6</v>
      </c>
      <c r="P501" s="526">
        <f t="shared" si="102"/>
        <v>3.9999999999054126E-3</v>
      </c>
    </row>
    <row r="502" spans="1:16" x14ac:dyDescent="0.3">
      <c r="A502" s="7" t="s">
        <v>582</v>
      </c>
      <c r="B502" s="8" t="s">
        <v>67</v>
      </c>
      <c r="C502" s="5" t="s">
        <v>24</v>
      </c>
      <c r="D502" s="584">
        <v>23.19</v>
      </c>
      <c r="E502" s="600">
        <v>0</v>
      </c>
      <c r="F502" s="619"/>
      <c r="G502" s="601">
        <f t="shared" si="104"/>
        <v>0</v>
      </c>
      <c r="H502" s="601">
        <f t="shared" si="105"/>
        <v>23.19</v>
      </c>
      <c r="I502" s="585">
        <v>272.88</v>
      </c>
      <c r="J502" s="552">
        <f t="shared" si="106"/>
        <v>6328.0871999999999</v>
      </c>
      <c r="K502" s="553">
        <f t="shared" si="103"/>
        <v>0</v>
      </c>
      <c r="L502" s="551">
        <f t="shared" si="107"/>
        <v>0</v>
      </c>
      <c r="M502" s="553">
        <f t="shared" si="108"/>
        <v>0</v>
      </c>
      <c r="N502" s="553">
        <f t="shared" si="109"/>
        <v>6328.09</v>
      </c>
      <c r="O502" s="175">
        <f t="shared" si="101"/>
        <v>-4.424717787721022E-7</v>
      </c>
      <c r="P502" s="526">
        <f t="shared" si="102"/>
        <v>2.8000000002066372E-3</v>
      </c>
    </row>
    <row r="503" spans="1:16" x14ac:dyDescent="0.3">
      <c r="A503" s="7" t="s">
        <v>583</v>
      </c>
      <c r="B503" s="8" t="s">
        <v>74</v>
      </c>
      <c r="C503" s="5" t="s">
        <v>75</v>
      </c>
      <c r="D503" s="584">
        <v>6</v>
      </c>
      <c r="E503" s="600">
        <v>0</v>
      </c>
      <c r="F503" s="619"/>
      <c r="G503" s="601">
        <f t="shared" si="104"/>
        <v>0</v>
      </c>
      <c r="H503" s="601">
        <f t="shared" si="105"/>
        <v>6</v>
      </c>
      <c r="I503" s="585">
        <v>68.010000000000005</v>
      </c>
      <c r="J503" s="552">
        <f t="shared" si="106"/>
        <v>408.06000000000006</v>
      </c>
      <c r="K503" s="553">
        <f t="shared" si="103"/>
        <v>0</v>
      </c>
      <c r="L503" s="551">
        <f t="shared" si="107"/>
        <v>0</v>
      </c>
      <c r="M503" s="553">
        <f t="shared" si="108"/>
        <v>0</v>
      </c>
      <c r="N503" s="553">
        <f t="shared" si="109"/>
        <v>408.06</v>
      </c>
      <c r="O503" s="175">
        <f t="shared" si="101"/>
        <v>0</v>
      </c>
      <c r="P503" s="526">
        <f t="shared" si="102"/>
        <v>0</v>
      </c>
    </row>
    <row r="504" spans="1:16" x14ac:dyDescent="0.3">
      <c r="A504" s="7" t="s">
        <v>584</v>
      </c>
      <c r="B504" s="8" t="s">
        <v>77</v>
      </c>
      <c r="C504" s="5" t="s">
        <v>54</v>
      </c>
      <c r="D504" s="584">
        <v>2.11</v>
      </c>
      <c r="E504" s="600">
        <v>0</v>
      </c>
      <c r="F504" s="619"/>
      <c r="G504" s="601">
        <f t="shared" si="104"/>
        <v>0</v>
      </c>
      <c r="H504" s="601">
        <f t="shared" si="105"/>
        <v>2.11</v>
      </c>
      <c r="I504" s="585">
        <v>628.20000000000005</v>
      </c>
      <c r="J504" s="552">
        <f t="shared" si="106"/>
        <v>1325.502</v>
      </c>
      <c r="K504" s="553">
        <f t="shared" si="103"/>
        <v>0</v>
      </c>
      <c r="L504" s="551">
        <f t="shared" si="107"/>
        <v>0</v>
      </c>
      <c r="M504" s="553">
        <f t="shared" si="108"/>
        <v>0</v>
      </c>
      <c r="N504" s="553">
        <f t="shared" si="109"/>
        <v>1325.5</v>
      </c>
      <c r="O504" s="175">
        <f t="shared" si="101"/>
        <v>1.5088623026571213E-6</v>
      </c>
      <c r="P504" s="526">
        <f t="shared" si="102"/>
        <v>-1.9999999999527063E-3</v>
      </c>
    </row>
    <row r="505" spans="1:16" ht="26.4" x14ac:dyDescent="0.3">
      <c r="A505" s="7" t="s">
        <v>585</v>
      </c>
      <c r="B505" s="8" t="s">
        <v>65</v>
      </c>
      <c r="C505" s="5" t="s">
        <v>24</v>
      </c>
      <c r="D505" s="584">
        <v>6.12</v>
      </c>
      <c r="E505" s="600">
        <v>0</v>
      </c>
      <c r="F505" s="619"/>
      <c r="G505" s="601">
        <f t="shared" si="104"/>
        <v>0</v>
      </c>
      <c r="H505" s="601">
        <f t="shared" si="105"/>
        <v>6.12</v>
      </c>
      <c r="I505" s="585">
        <v>116.19</v>
      </c>
      <c r="J505" s="552">
        <f t="shared" si="106"/>
        <v>711.08280000000002</v>
      </c>
      <c r="K505" s="553">
        <f t="shared" si="103"/>
        <v>0</v>
      </c>
      <c r="L505" s="551">
        <f t="shared" si="107"/>
        <v>0</v>
      </c>
      <c r="M505" s="553">
        <f t="shared" si="108"/>
        <v>0</v>
      </c>
      <c r="N505" s="553">
        <f t="shared" si="109"/>
        <v>711.08</v>
      </c>
      <c r="O505" s="175">
        <f t="shared" si="101"/>
        <v>3.9376567679827446E-6</v>
      </c>
      <c r="P505" s="526">
        <f t="shared" si="102"/>
        <v>-2.7999999999792635E-3</v>
      </c>
    </row>
    <row r="506" spans="1:16" ht="26.4" x14ac:dyDescent="0.3">
      <c r="A506" s="7" t="s">
        <v>586</v>
      </c>
      <c r="B506" s="8" t="s">
        <v>79</v>
      </c>
      <c r="C506" s="5" t="s">
        <v>54</v>
      </c>
      <c r="D506" s="584">
        <v>6.05</v>
      </c>
      <c r="E506" s="600">
        <v>0</v>
      </c>
      <c r="F506" s="619"/>
      <c r="G506" s="601">
        <f t="shared" si="104"/>
        <v>0</v>
      </c>
      <c r="H506" s="601">
        <f t="shared" si="105"/>
        <v>6.05</v>
      </c>
      <c r="I506" s="585">
        <v>25.65</v>
      </c>
      <c r="J506" s="552">
        <f t="shared" si="106"/>
        <v>155.18249999999998</v>
      </c>
      <c r="K506" s="553">
        <f t="shared" si="103"/>
        <v>0</v>
      </c>
      <c r="L506" s="551">
        <f t="shared" si="107"/>
        <v>0</v>
      </c>
      <c r="M506" s="553">
        <f t="shared" si="108"/>
        <v>0</v>
      </c>
      <c r="N506" s="553">
        <f t="shared" si="109"/>
        <v>155.18</v>
      </c>
      <c r="O506" s="175">
        <f t="shared" si="101"/>
        <v>1.6110063956742415E-5</v>
      </c>
      <c r="P506" s="526">
        <f t="shared" si="102"/>
        <v>-2.4999999999693046E-3</v>
      </c>
    </row>
    <row r="507" spans="1:16" x14ac:dyDescent="0.3">
      <c r="A507" s="7" t="s">
        <v>587</v>
      </c>
      <c r="B507" s="8" t="s">
        <v>83</v>
      </c>
      <c r="C507" s="5" t="s">
        <v>24</v>
      </c>
      <c r="D507" s="584">
        <v>4.8</v>
      </c>
      <c r="E507" s="600">
        <v>0</v>
      </c>
      <c r="F507" s="619"/>
      <c r="G507" s="601">
        <f t="shared" si="104"/>
        <v>0</v>
      </c>
      <c r="H507" s="601">
        <f t="shared" si="105"/>
        <v>4.8</v>
      </c>
      <c r="I507" s="585">
        <v>29.02</v>
      </c>
      <c r="J507" s="552">
        <f t="shared" si="106"/>
        <v>139.29599999999999</v>
      </c>
      <c r="K507" s="553">
        <f t="shared" si="103"/>
        <v>0</v>
      </c>
      <c r="L507" s="551">
        <f t="shared" si="107"/>
        <v>0</v>
      </c>
      <c r="M507" s="553">
        <f t="shared" si="108"/>
        <v>0</v>
      </c>
      <c r="N507" s="553">
        <f t="shared" si="109"/>
        <v>139.30000000000001</v>
      </c>
      <c r="O507" s="175">
        <f t="shared" si="101"/>
        <v>-2.8715828164660451E-5</v>
      </c>
      <c r="P507" s="526">
        <f t="shared" si="102"/>
        <v>4.0000000000190994E-3</v>
      </c>
    </row>
    <row r="508" spans="1:16" ht="26.4" x14ac:dyDescent="0.3">
      <c r="A508" s="7" t="s">
        <v>588</v>
      </c>
      <c r="B508" s="8" t="s">
        <v>81</v>
      </c>
      <c r="C508" s="5" t="s">
        <v>24</v>
      </c>
      <c r="D508" s="584">
        <v>4.8</v>
      </c>
      <c r="E508" s="600">
        <v>0</v>
      </c>
      <c r="F508" s="619"/>
      <c r="G508" s="601">
        <f t="shared" si="104"/>
        <v>0</v>
      </c>
      <c r="H508" s="601">
        <f t="shared" si="105"/>
        <v>4.8</v>
      </c>
      <c r="I508" s="585">
        <v>158.07</v>
      </c>
      <c r="J508" s="552">
        <f t="shared" si="106"/>
        <v>758.73599999999999</v>
      </c>
      <c r="K508" s="553">
        <f t="shared" si="103"/>
        <v>0</v>
      </c>
      <c r="L508" s="551">
        <f t="shared" si="107"/>
        <v>0</v>
      </c>
      <c r="M508" s="553">
        <f t="shared" si="108"/>
        <v>0</v>
      </c>
      <c r="N508" s="553">
        <f t="shared" si="109"/>
        <v>758.74</v>
      </c>
      <c r="O508" s="175">
        <f t="shared" si="101"/>
        <v>-5.271925940020239E-6</v>
      </c>
      <c r="P508" s="526">
        <f t="shared" si="102"/>
        <v>4.0000000000190994E-3</v>
      </c>
    </row>
    <row r="509" spans="1:16" x14ac:dyDescent="0.3">
      <c r="A509" s="3" t="s">
        <v>589</v>
      </c>
      <c r="B509" s="4" t="s">
        <v>85</v>
      </c>
      <c r="C509" s="5"/>
      <c r="D509" s="584"/>
      <c r="E509" s="600"/>
      <c r="F509" s="619"/>
      <c r="G509" s="601"/>
      <c r="H509" s="601"/>
      <c r="I509" s="585"/>
      <c r="J509" s="550">
        <f>+SUM(J510:J514)</f>
        <v>1393.3700000000001</v>
      </c>
      <c r="K509" s="550">
        <f>+SUM(K510:K514)</f>
        <v>0</v>
      </c>
      <c r="L509" s="551">
        <f>+SUM(L510:L514)</f>
        <v>0</v>
      </c>
      <c r="M509" s="550">
        <f>+SUM(M510:M514)</f>
        <v>0</v>
      </c>
      <c r="N509" s="550">
        <f>+SUM(N510:N514)+0.01</f>
        <v>1393.3700000000001</v>
      </c>
      <c r="O509" s="172">
        <f t="shared" si="101"/>
        <v>0</v>
      </c>
      <c r="P509" s="526">
        <f t="shared" si="102"/>
        <v>0</v>
      </c>
    </row>
    <row r="510" spans="1:16" x14ac:dyDescent="0.3">
      <c r="A510" s="7" t="s">
        <v>590</v>
      </c>
      <c r="B510" s="8" t="s">
        <v>89</v>
      </c>
      <c r="C510" s="5" t="s">
        <v>24</v>
      </c>
      <c r="D510" s="584">
        <v>7.48</v>
      </c>
      <c r="E510" s="600">
        <v>0</v>
      </c>
      <c r="F510" s="619"/>
      <c r="G510" s="601">
        <f t="shared" si="104"/>
        <v>0</v>
      </c>
      <c r="H510" s="601">
        <f t="shared" si="105"/>
        <v>7.48</v>
      </c>
      <c r="I510" s="585">
        <v>3.75</v>
      </c>
      <c r="J510" s="552">
        <f t="shared" si="106"/>
        <v>28.05</v>
      </c>
      <c r="K510" s="553">
        <f t="shared" si="103"/>
        <v>0</v>
      </c>
      <c r="L510" s="551">
        <f t="shared" si="107"/>
        <v>0</v>
      </c>
      <c r="M510" s="553">
        <f t="shared" si="108"/>
        <v>0</v>
      </c>
      <c r="N510" s="553">
        <f t="shared" si="109"/>
        <v>28.05</v>
      </c>
      <c r="O510" s="175">
        <f t="shared" si="101"/>
        <v>0</v>
      </c>
      <c r="P510" s="526">
        <f t="shared" si="102"/>
        <v>0</v>
      </c>
    </row>
    <row r="511" spans="1:16" x14ac:dyDescent="0.3">
      <c r="A511" s="7" t="s">
        <v>591</v>
      </c>
      <c r="B511" s="8" t="s">
        <v>87</v>
      </c>
      <c r="C511" s="5" t="s">
        <v>24</v>
      </c>
      <c r="D511" s="584">
        <v>7.48</v>
      </c>
      <c r="E511" s="600">
        <v>0</v>
      </c>
      <c r="F511" s="619"/>
      <c r="G511" s="601">
        <f t="shared" si="104"/>
        <v>0</v>
      </c>
      <c r="H511" s="601">
        <f t="shared" si="105"/>
        <v>7.48</v>
      </c>
      <c r="I511" s="585">
        <v>5.61</v>
      </c>
      <c r="J511" s="552">
        <f t="shared" si="106"/>
        <v>41.962800000000001</v>
      </c>
      <c r="K511" s="553">
        <f t="shared" si="103"/>
        <v>0</v>
      </c>
      <c r="L511" s="551">
        <f t="shared" si="107"/>
        <v>0</v>
      </c>
      <c r="M511" s="553">
        <f t="shared" si="108"/>
        <v>0</v>
      </c>
      <c r="N511" s="553">
        <f t="shared" si="109"/>
        <v>41.96</v>
      </c>
      <c r="O511" s="175">
        <f t="shared" si="101"/>
        <v>6.6725766631359207E-5</v>
      </c>
      <c r="P511" s="526">
        <f t="shared" si="102"/>
        <v>-2.8000000000005798E-3</v>
      </c>
    </row>
    <row r="512" spans="1:16" ht="26.4" x14ac:dyDescent="0.3">
      <c r="A512" s="7" t="s">
        <v>592</v>
      </c>
      <c r="B512" s="8" t="s">
        <v>91</v>
      </c>
      <c r="C512" s="5" t="s">
        <v>24</v>
      </c>
      <c r="D512" s="584">
        <v>7.48</v>
      </c>
      <c r="E512" s="600">
        <v>0</v>
      </c>
      <c r="F512" s="619"/>
      <c r="G512" s="601">
        <f t="shared" si="104"/>
        <v>0</v>
      </c>
      <c r="H512" s="601">
        <f t="shared" si="105"/>
        <v>7.48</v>
      </c>
      <c r="I512" s="585">
        <v>85.26</v>
      </c>
      <c r="J512" s="552">
        <f t="shared" si="106"/>
        <v>637.74480000000005</v>
      </c>
      <c r="K512" s="553">
        <f t="shared" si="103"/>
        <v>0</v>
      </c>
      <c r="L512" s="551">
        <f t="shared" si="107"/>
        <v>0</v>
      </c>
      <c r="M512" s="553">
        <f t="shared" si="108"/>
        <v>0</v>
      </c>
      <c r="N512" s="553">
        <f t="shared" si="109"/>
        <v>637.74</v>
      </c>
      <c r="O512" s="175">
        <f t="shared" si="101"/>
        <v>7.5265215805364605E-6</v>
      </c>
      <c r="P512" s="526">
        <f t="shared" si="102"/>
        <v>-4.8000000000456566E-3</v>
      </c>
    </row>
    <row r="513" spans="1:24" ht="39.6" x14ac:dyDescent="0.3">
      <c r="A513" s="7" t="s">
        <v>593</v>
      </c>
      <c r="B513" s="8" t="s">
        <v>186</v>
      </c>
      <c r="C513" s="5" t="s">
        <v>24</v>
      </c>
      <c r="D513" s="584">
        <v>1.28</v>
      </c>
      <c r="E513" s="600">
        <v>0</v>
      </c>
      <c r="F513" s="619"/>
      <c r="G513" s="601">
        <f t="shared" si="104"/>
        <v>0</v>
      </c>
      <c r="H513" s="601">
        <f t="shared" si="105"/>
        <v>1.28</v>
      </c>
      <c r="I513" s="585">
        <v>130.58000000000001</v>
      </c>
      <c r="J513" s="552">
        <f t="shared" si="106"/>
        <v>167.14240000000001</v>
      </c>
      <c r="K513" s="553">
        <f t="shared" si="103"/>
        <v>0</v>
      </c>
      <c r="L513" s="551">
        <f t="shared" si="107"/>
        <v>0</v>
      </c>
      <c r="M513" s="553">
        <f t="shared" si="108"/>
        <v>0</v>
      </c>
      <c r="N513" s="553">
        <f t="shared" si="109"/>
        <v>167.14</v>
      </c>
      <c r="O513" s="175">
        <f t="shared" si="101"/>
        <v>1.4359013631670692E-5</v>
      </c>
      <c r="P513" s="526">
        <f t="shared" si="102"/>
        <v>-2.4000000000228283E-3</v>
      </c>
    </row>
    <row r="514" spans="1:24" s="595" customFormat="1" ht="39.6" x14ac:dyDescent="0.3">
      <c r="A514" s="7" t="s">
        <v>594</v>
      </c>
      <c r="B514" s="8" t="s">
        <v>146</v>
      </c>
      <c r="C514" s="5" t="s">
        <v>75</v>
      </c>
      <c r="D514" s="584">
        <v>1</v>
      </c>
      <c r="E514" s="600">
        <v>0</v>
      </c>
      <c r="F514" s="619"/>
      <c r="G514" s="601"/>
      <c r="H514" s="601">
        <f t="shared" si="105"/>
        <v>1</v>
      </c>
      <c r="I514" s="585">
        <v>518.47</v>
      </c>
      <c r="J514" s="552">
        <f t="shared" si="106"/>
        <v>518.47</v>
      </c>
      <c r="K514" s="553">
        <f t="shared" si="103"/>
        <v>0</v>
      </c>
      <c r="L514" s="551">
        <f t="shared" si="107"/>
        <v>0</v>
      </c>
      <c r="M514" s="553">
        <f t="shared" si="108"/>
        <v>0</v>
      </c>
      <c r="N514" s="553">
        <f t="shared" si="109"/>
        <v>518.47</v>
      </c>
      <c r="O514" s="175">
        <f t="shared" si="101"/>
        <v>0</v>
      </c>
      <c r="P514" s="594">
        <f t="shared" si="102"/>
        <v>0</v>
      </c>
      <c r="Q514" s="594"/>
      <c r="R514" s="594"/>
      <c r="S514" s="594"/>
      <c r="T514" s="594"/>
      <c r="U514" s="594"/>
      <c r="V514" s="594"/>
      <c r="W514" s="594"/>
      <c r="X514" s="594"/>
    </row>
    <row r="515" spans="1:24" x14ac:dyDescent="0.3">
      <c r="A515" s="3" t="s">
        <v>595</v>
      </c>
      <c r="B515" s="4" t="s">
        <v>96</v>
      </c>
      <c r="C515" s="5"/>
      <c r="D515" s="584"/>
      <c r="E515" s="600"/>
      <c r="F515" s="619"/>
      <c r="G515" s="601"/>
      <c r="H515" s="601"/>
      <c r="I515" s="585"/>
      <c r="J515" s="550">
        <f>+SUM(J516:J518)</f>
        <v>578.62799999999993</v>
      </c>
      <c r="K515" s="550">
        <f>+SUM(K516:K518)</f>
        <v>0</v>
      </c>
      <c r="L515" s="551">
        <f>+SUM(L516:L518)</f>
        <v>0</v>
      </c>
      <c r="M515" s="550">
        <f>+SUM(M516:M518)</f>
        <v>0</v>
      </c>
      <c r="N515" s="550">
        <f>+SUM(N516:N518)</f>
        <v>578.63</v>
      </c>
      <c r="O515" s="172">
        <f t="shared" si="101"/>
        <v>-3.4564521593782871E-6</v>
      </c>
      <c r="P515" s="526">
        <f t="shared" si="102"/>
        <v>2.0000000000663931E-3</v>
      </c>
    </row>
    <row r="516" spans="1:24" ht="26.4" x14ac:dyDescent="0.3">
      <c r="A516" s="7" t="s">
        <v>596</v>
      </c>
      <c r="B516" s="8" t="s">
        <v>98</v>
      </c>
      <c r="C516" s="5" t="s">
        <v>24</v>
      </c>
      <c r="D516" s="584">
        <v>1.4</v>
      </c>
      <c r="E516" s="600">
        <v>0</v>
      </c>
      <c r="F516" s="619"/>
      <c r="G516" s="601">
        <f t="shared" si="104"/>
        <v>0</v>
      </c>
      <c r="H516" s="601">
        <f t="shared" si="105"/>
        <v>1.4</v>
      </c>
      <c r="I516" s="585">
        <v>19.02</v>
      </c>
      <c r="J516" s="552">
        <f t="shared" si="106"/>
        <v>26.627999999999997</v>
      </c>
      <c r="K516" s="553">
        <f t="shared" si="103"/>
        <v>0</v>
      </c>
      <c r="L516" s="551">
        <f t="shared" si="107"/>
        <v>0</v>
      </c>
      <c r="M516" s="553">
        <f t="shared" si="108"/>
        <v>0</v>
      </c>
      <c r="N516" s="553">
        <f t="shared" si="109"/>
        <v>26.63</v>
      </c>
      <c r="O516" s="175">
        <f t="shared" si="101"/>
        <v>-7.5108907916510148E-5</v>
      </c>
      <c r="P516" s="526">
        <f t="shared" si="102"/>
        <v>2.0000000000024443E-3</v>
      </c>
    </row>
    <row r="517" spans="1:24" x14ac:dyDescent="0.3">
      <c r="A517" s="7" t="s">
        <v>597</v>
      </c>
      <c r="B517" s="8" t="s">
        <v>102</v>
      </c>
      <c r="C517" s="5" t="s">
        <v>45</v>
      </c>
      <c r="D517" s="584">
        <v>16</v>
      </c>
      <c r="E517" s="600">
        <v>0</v>
      </c>
      <c r="F517" s="619"/>
      <c r="G517" s="601">
        <f t="shared" si="104"/>
        <v>0</v>
      </c>
      <c r="H517" s="601">
        <f t="shared" si="105"/>
        <v>16</v>
      </c>
      <c r="I517" s="585">
        <v>14.39</v>
      </c>
      <c r="J517" s="552">
        <f t="shared" si="106"/>
        <v>230.24</v>
      </c>
      <c r="K517" s="553">
        <f t="shared" si="103"/>
        <v>0</v>
      </c>
      <c r="L517" s="551">
        <f t="shared" si="107"/>
        <v>0</v>
      </c>
      <c r="M517" s="553">
        <f t="shared" si="108"/>
        <v>0</v>
      </c>
      <c r="N517" s="553">
        <f t="shared" si="109"/>
        <v>230.24</v>
      </c>
      <c r="O517" s="175">
        <f t="shared" si="101"/>
        <v>0</v>
      </c>
      <c r="P517" s="526">
        <f t="shared" si="102"/>
        <v>0</v>
      </c>
    </row>
    <row r="518" spans="1:24" ht="26.4" x14ac:dyDescent="0.3">
      <c r="A518" s="7" t="s">
        <v>598</v>
      </c>
      <c r="B518" s="8" t="s">
        <v>104</v>
      </c>
      <c r="C518" s="5" t="s">
        <v>24</v>
      </c>
      <c r="D518" s="584">
        <v>16</v>
      </c>
      <c r="E518" s="600">
        <v>0</v>
      </c>
      <c r="F518" s="619"/>
      <c r="G518" s="601">
        <f t="shared" si="104"/>
        <v>0</v>
      </c>
      <c r="H518" s="601">
        <f t="shared" si="105"/>
        <v>16</v>
      </c>
      <c r="I518" s="585">
        <v>20.11</v>
      </c>
      <c r="J518" s="552">
        <f t="shared" si="106"/>
        <v>321.76</v>
      </c>
      <c r="K518" s="553">
        <f t="shared" si="103"/>
        <v>0</v>
      </c>
      <c r="L518" s="551">
        <f t="shared" si="107"/>
        <v>0</v>
      </c>
      <c r="M518" s="553">
        <f t="shared" si="108"/>
        <v>0</v>
      </c>
      <c r="N518" s="553">
        <f t="shared" si="109"/>
        <v>321.76</v>
      </c>
      <c r="O518" s="175">
        <f t="shared" si="101"/>
        <v>0</v>
      </c>
      <c r="P518" s="526">
        <f t="shared" si="102"/>
        <v>0</v>
      </c>
    </row>
    <row r="519" spans="1:24" x14ac:dyDescent="0.3">
      <c r="A519" s="3" t="s">
        <v>599</v>
      </c>
      <c r="B519" s="4" t="s">
        <v>106</v>
      </c>
      <c r="C519" s="5"/>
      <c r="D519" s="584"/>
      <c r="E519" s="600"/>
      <c r="F519" s="619"/>
      <c r="G519" s="601"/>
      <c r="H519" s="601"/>
      <c r="I519" s="585"/>
      <c r="J519" s="550">
        <f>+SUM(J520:J522)</f>
        <v>492.39760000000001</v>
      </c>
      <c r="K519" s="550">
        <f>+SUM(K520:K522)</f>
        <v>0</v>
      </c>
      <c r="L519" s="551">
        <f>+SUM(L520:L522)</f>
        <v>0</v>
      </c>
      <c r="M519" s="550">
        <f>+SUM(M520:M522)</f>
        <v>0</v>
      </c>
      <c r="N519" s="550">
        <f>+SUM(N520:N522)+0.01</f>
        <v>492.40000000000003</v>
      </c>
      <c r="O519" s="172">
        <f t="shared" ref="O519:O582" si="110">1-(N519/J519)</f>
        <v>-4.8741098657156812E-6</v>
      </c>
      <c r="P519" s="526">
        <f t="shared" ref="P519:P582" si="111">+N519-J519</f>
        <v>2.4000000000228283E-3</v>
      </c>
    </row>
    <row r="520" spans="1:24" x14ac:dyDescent="0.3">
      <c r="A520" s="7" t="s">
        <v>600</v>
      </c>
      <c r="B520" s="8" t="s">
        <v>108</v>
      </c>
      <c r="C520" s="5" t="s">
        <v>109</v>
      </c>
      <c r="D520" s="584">
        <v>2.7</v>
      </c>
      <c r="E520" s="600">
        <v>0</v>
      </c>
      <c r="F520" s="619"/>
      <c r="G520" s="601">
        <f t="shared" si="104"/>
        <v>0</v>
      </c>
      <c r="H520" s="601">
        <f t="shared" si="105"/>
        <v>2.7</v>
      </c>
      <c r="I520" s="585">
        <v>30.62</v>
      </c>
      <c r="J520" s="552">
        <f t="shared" si="106"/>
        <v>82.674000000000007</v>
      </c>
      <c r="K520" s="553">
        <f t="shared" ref="K520:K583" si="112">ROUND(E520*I520,2)</f>
        <v>0</v>
      </c>
      <c r="L520" s="551">
        <f t="shared" ref="L520:L583" si="113">ROUND(F520*I520,2)</f>
        <v>0</v>
      </c>
      <c r="M520" s="553">
        <f t="shared" ref="M520:M583" si="114">ROUND(G520*I520,2)</f>
        <v>0</v>
      </c>
      <c r="N520" s="553">
        <f t="shared" ref="N520:N583" si="115">ROUND(H520*I520,2)</f>
        <v>82.67</v>
      </c>
      <c r="O520" s="175">
        <f t="shared" si="110"/>
        <v>4.8382804751279096E-5</v>
      </c>
      <c r="P520" s="526">
        <f t="shared" si="111"/>
        <v>-4.0000000000048885E-3</v>
      </c>
    </row>
    <row r="521" spans="1:24" x14ac:dyDescent="0.3">
      <c r="A521" s="7" t="s">
        <v>601</v>
      </c>
      <c r="B521" s="8" t="s">
        <v>117</v>
      </c>
      <c r="C521" s="5" t="s">
        <v>24</v>
      </c>
      <c r="D521" s="584">
        <v>0.34</v>
      </c>
      <c r="E521" s="600">
        <v>0</v>
      </c>
      <c r="F521" s="619"/>
      <c r="G521" s="601">
        <f t="shared" si="104"/>
        <v>0</v>
      </c>
      <c r="H521" s="601">
        <f t="shared" si="105"/>
        <v>0.34</v>
      </c>
      <c r="I521" s="585">
        <v>1081.54</v>
      </c>
      <c r="J521" s="552">
        <f t="shared" si="106"/>
        <v>367.72360000000003</v>
      </c>
      <c r="K521" s="553">
        <f t="shared" si="112"/>
        <v>0</v>
      </c>
      <c r="L521" s="551">
        <f t="shared" si="113"/>
        <v>0</v>
      </c>
      <c r="M521" s="553">
        <f t="shared" si="114"/>
        <v>0</v>
      </c>
      <c r="N521" s="553">
        <f t="shared" si="115"/>
        <v>367.72</v>
      </c>
      <c r="O521" s="175">
        <f t="shared" si="110"/>
        <v>9.7899618083374662E-6</v>
      </c>
      <c r="P521" s="526">
        <f t="shared" si="111"/>
        <v>-3.6000000000058208E-3</v>
      </c>
    </row>
    <row r="522" spans="1:24" x14ac:dyDescent="0.3">
      <c r="A522" s="7" t="s">
        <v>602</v>
      </c>
      <c r="B522" s="8" t="s">
        <v>115</v>
      </c>
      <c r="C522" s="5" t="s">
        <v>24</v>
      </c>
      <c r="D522" s="584">
        <v>0.25</v>
      </c>
      <c r="E522" s="600">
        <v>0</v>
      </c>
      <c r="F522" s="619"/>
      <c r="G522" s="601">
        <f t="shared" ref="G522:G585" si="116">E522+F522</f>
        <v>0</v>
      </c>
      <c r="H522" s="601">
        <f t="shared" ref="H522:H585" si="117">D522-G522</f>
        <v>0.25</v>
      </c>
      <c r="I522" s="585">
        <v>168</v>
      </c>
      <c r="J522" s="552">
        <f t="shared" ref="J522:J585" si="118">+I522*D522</f>
        <v>42</v>
      </c>
      <c r="K522" s="553">
        <f t="shared" si="112"/>
        <v>0</v>
      </c>
      <c r="L522" s="551">
        <f t="shared" si="113"/>
        <v>0</v>
      </c>
      <c r="M522" s="553">
        <f t="shared" si="114"/>
        <v>0</v>
      </c>
      <c r="N522" s="553">
        <f t="shared" si="115"/>
        <v>42</v>
      </c>
      <c r="O522" s="175">
        <f t="shared" si="110"/>
        <v>0</v>
      </c>
      <c r="P522" s="526">
        <f t="shared" si="111"/>
        <v>0</v>
      </c>
    </row>
    <row r="523" spans="1:24" x14ac:dyDescent="0.3">
      <c r="A523" s="3" t="s">
        <v>603</v>
      </c>
      <c r="B523" s="4" t="s">
        <v>231</v>
      </c>
      <c r="C523" s="5"/>
      <c r="D523" s="584"/>
      <c r="E523" s="600"/>
      <c r="F523" s="619"/>
      <c r="G523" s="601"/>
      <c r="H523" s="601"/>
      <c r="I523" s="585"/>
      <c r="J523" s="550">
        <f>+SUM(J524:J531)</f>
        <v>4365.93</v>
      </c>
      <c r="K523" s="550">
        <f>+SUM(K524:K531)</f>
        <v>0</v>
      </c>
      <c r="L523" s="551">
        <f>+SUM(L524:L531)</f>
        <v>0</v>
      </c>
      <c r="M523" s="550">
        <f>+SUM(M524:M531)</f>
        <v>0</v>
      </c>
      <c r="N523" s="550">
        <f>+SUM(N524:N531)</f>
        <v>4365.93</v>
      </c>
      <c r="O523" s="172">
        <f t="shared" si="110"/>
        <v>0</v>
      </c>
      <c r="P523" s="526">
        <f t="shared" si="111"/>
        <v>0</v>
      </c>
    </row>
    <row r="524" spans="1:24" ht="39.6" x14ac:dyDescent="0.3">
      <c r="A524" s="7" t="s">
        <v>604</v>
      </c>
      <c r="B524" s="8" t="s">
        <v>233</v>
      </c>
      <c r="C524" s="5" t="s">
        <v>75</v>
      </c>
      <c r="D524" s="584">
        <v>1</v>
      </c>
      <c r="E524" s="600">
        <v>0</v>
      </c>
      <c r="F524" s="619"/>
      <c r="G524" s="601">
        <f t="shared" si="116"/>
        <v>0</v>
      </c>
      <c r="H524" s="601">
        <f t="shared" si="117"/>
        <v>1</v>
      </c>
      <c r="I524" s="585">
        <v>1438.74</v>
      </c>
      <c r="J524" s="552">
        <f t="shared" si="118"/>
        <v>1438.74</v>
      </c>
      <c r="K524" s="553">
        <f t="shared" si="112"/>
        <v>0</v>
      </c>
      <c r="L524" s="551">
        <f t="shared" si="113"/>
        <v>0</v>
      </c>
      <c r="M524" s="553">
        <f t="shared" si="114"/>
        <v>0</v>
      </c>
      <c r="N524" s="553">
        <f t="shared" si="115"/>
        <v>1438.74</v>
      </c>
      <c r="O524" s="175">
        <f t="shared" si="110"/>
        <v>0</v>
      </c>
      <c r="P524" s="526">
        <f t="shared" si="111"/>
        <v>0</v>
      </c>
    </row>
    <row r="525" spans="1:24" x14ac:dyDescent="0.3">
      <c r="A525" s="7" t="s">
        <v>605</v>
      </c>
      <c r="B525" s="8" t="s">
        <v>235</v>
      </c>
      <c r="C525" s="5" t="s">
        <v>75</v>
      </c>
      <c r="D525" s="584">
        <v>1</v>
      </c>
      <c r="E525" s="600">
        <v>0</v>
      </c>
      <c r="F525" s="619"/>
      <c r="G525" s="601">
        <f t="shared" si="116"/>
        <v>0</v>
      </c>
      <c r="H525" s="601">
        <f t="shared" si="117"/>
        <v>1</v>
      </c>
      <c r="I525" s="585">
        <v>303.69</v>
      </c>
      <c r="J525" s="552">
        <f t="shared" si="118"/>
        <v>303.69</v>
      </c>
      <c r="K525" s="553">
        <f t="shared" si="112"/>
        <v>0</v>
      </c>
      <c r="L525" s="551">
        <f t="shared" si="113"/>
        <v>0</v>
      </c>
      <c r="M525" s="553">
        <f t="shared" si="114"/>
        <v>0</v>
      </c>
      <c r="N525" s="553">
        <f t="shared" si="115"/>
        <v>303.69</v>
      </c>
      <c r="O525" s="175">
        <f t="shared" si="110"/>
        <v>0</v>
      </c>
      <c r="P525" s="526">
        <f t="shared" si="111"/>
        <v>0</v>
      </c>
    </row>
    <row r="526" spans="1:24" x14ac:dyDescent="0.3">
      <c r="A526" s="7" t="s">
        <v>606</v>
      </c>
      <c r="B526" s="8" t="s">
        <v>239</v>
      </c>
      <c r="C526" s="5" t="s">
        <v>75</v>
      </c>
      <c r="D526" s="584">
        <v>1</v>
      </c>
      <c r="E526" s="600">
        <v>0</v>
      </c>
      <c r="F526" s="619"/>
      <c r="G526" s="601">
        <f t="shared" si="116"/>
        <v>0</v>
      </c>
      <c r="H526" s="601">
        <f t="shared" si="117"/>
        <v>1</v>
      </c>
      <c r="I526" s="585">
        <v>116.91</v>
      </c>
      <c r="J526" s="552">
        <f t="shared" si="118"/>
        <v>116.91</v>
      </c>
      <c r="K526" s="553">
        <f t="shared" si="112"/>
        <v>0</v>
      </c>
      <c r="L526" s="551">
        <f t="shared" si="113"/>
        <v>0</v>
      </c>
      <c r="M526" s="553">
        <f t="shared" si="114"/>
        <v>0</v>
      </c>
      <c r="N526" s="553">
        <f t="shared" si="115"/>
        <v>116.91</v>
      </c>
      <c r="O526" s="175">
        <f t="shared" si="110"/>
        <v>0</v>
      </c>
      <c r="P526" s="526">
        <f t="shared" si="111"/>
        <v>0</v>
      </c>
    </row>
    <row r="527" spans="1:24" x14ac:dyDescent="0.3">
      <c r="A527" s="7" t="s">
        <v>607</v>
      </c>
      <c r="B527" s="8" t="s">
        <v>237</v>
      </c>
      <c r="C527" s="5" t="s">
        <v>75</v>
      </c>
      <c r="D527" s="584">
        <v>1</v>
      </c>
      <c r="E527" s="600">
        <v>0</v>
      </c>
      <c r="F527" s="619"/>
      <c r="G527" s="601">
        <f t="shared" si="116"/>
        <v>0</v>
      </c>
      <c r="H527" s="601">
        <f t="shared" si="117"/>
        <v>1</v>
      </c>
      <c r="I527" s="585">
        <v>32.94</v>
      </c>
      <c r="J527" s="552">
        <f t="shared" si="118"/>
        <v>32.94</v>
      </c>
      <c r="K527" s="553">
        <f t="shared" si="112"/>
        <v>0</v>
      </c>
      <c r="L527" s="551">
        <f t="shared" si="113"/>
        <v>0</v>
      </c>
      <c r="M527" s="553">
        <f t="shared" si="114"/>
        <v>0</v>
      </c>
      <c r="N527" s="553">
        <f t="shared" si="115"/>
        <v>32.94</v>
      </c>
      <c r="O527" s="175">
        <f t="shared" si="110"/>
        <v>0</v>
      </c>
      <c r="P527" s="526">
        <f t="shared" si="111"/>
        <v>0</v>
      </c>
    </row>
    <row r="528" spans="1:24" x14ac:dyDescent="0.3">
      <c r="A528" s="7" t="s">
        <v>608</v>
      </c>
      <c r="B528" s="8" t="s">
        <v>241</v>
      </c>
      <c r="C528" s="5" t="s">
        <v>75</v>
      </c>
      <c r="D528" s="584">
        <v>1</v>
      </c>
      <c r="E528" s="600">
        <v>0</v>
      </c>
      <c r="F528" s="619"/>
      <c r="G528" s="601">
        <f t="shared" si="116"/>
        <v>0</v>
      </c>
      <c r="H528" s="601">
        <f t="shared" si="117"/>
        <v>1</v>
      </c>
      <c r="I528" s="585">
        <v>49.14</v>
      </c>
      <c r="J528" s="552">
        <f t="shared" si="118"/>
        <v>49.14</v>
      </c>
      <c r="K528" s="553">
        <f t="shared" si="112"/>
        <v>0</v>
      </c>
      <c r="L528" s="551">
        <f t="shared" si="113"/>
        <v>0</v>
      </c>
      <c r="M528" s="553">
        <f t="shared" si="114"/>
        <v>0</v>
      </c>
      <c r="N528" s="553">
        <f t="shared" si="115"/>
        <v>49.14</v>
      </c>
      <c r="O528" s="175">
        <f t="shared" si="110"/>
        <v>0</v>
      </c>
      <c r="P528" s="526">
        <f t="shared" si="111"/>
        <v>0</v>
      </c>
    </row>
    <row r="529" spans="1:16" ht="26.4" x14ac:dyDescent="0.3">
      <c r="A529" s="7" t="s">
        <v>609</v>
      </c>
      <c r="B529" s="8" t="s">
        <v>243</v>
      </c>
      <c r="C529" s="5" t="s">
        <v>75</v>
      </c>
      <c r="D529" s="584">
        <v>1</v>
      </c>
      <c r="E529" s="600">
        <v>0</v>
      </c>
      <c r="F529" s="619"/>
      <c r="G529" s="601">
        <f t="shared" si="116"/>
        <v>0</v>
      </c>
      <c r="H529" s="601">
        <f t="shared" si="117"/>
        <v>1</v>
      </c>
      <c r="I529" s="585">
        <v>7.07</v>
      </c>
      <c r="J529" s="552">
        <f t="shared" si="118"/>
        <v>7.07</v>
      </c>
      <c r="K529" s="553">
        <f t="shared" si="112"/>
        <v>0</v>
      </c>
      <c r="L529" s="551">
        <f t="shared" si="113"/>
        <v>0</v>
      </c>
      <c r="M529" s="553">
        <f t="shared" si="114"/>
        <v>0</v>
      </c>
      <c r="N529" s="553">
        <f t="shared" si="115"/>
        <v>7.07</v>
      </c>
      <c r="O529" s="175">
        <f t="shared" si="110"/>
        <v>0</v>
      </c>
      <c r="P529" s="526">
        <f t="shared" si="111"/>
        <v>0</v>
      </c>
    </row>
    <row r="530" spans="1:16" x14ac:dyDescent="0.3">
      <c r="A530" s="7" t="s">
        <v>610</v>
      </c>
      <c r="B530" s="8" t="s">
        <v>245</v>
      </c>
      <c r="C530" s="5" t="s">
        <v>109</v>
      </c>
      <c r="D530" s="584">
        <v>20</v>
      </c>
      <c r="E530" s="600">
        <v>0</v>
      </c>
      <c r="F530" s="619"/>
      <c r="G530" s="601">
        <f t="shared" si="116"/>
        <v>0</v>
      </c>
      <c r="H530" s="601">
        <f t="shared" si="117"/>
        <v>20</v>
      </c>
      <c r="I530" s="585">
        <v>19.11</v>
      </c>
      <c r="J530" s="552">
        <f t="shared" si="118"/>
        <v>382.2</v>
      </c>
      <c r="K530" s="553">
        <f t="shared" si="112"/>
        <v>0</v>
      </c>
      <c r="L530" s="551">
        <f t="shared" si="113"/>
        <v>0</v>
      </c>
      <c r="M530" s="553">
        <f t="shared" si="114"/>
        <v>0</v>
      </c>
      <c r="N530" s="553">
        <f t="shared" si="115"/>
        <v>382.2</v>
      </c>
      <c r="O530" s="175">
        <f t="shared" si="110"/>
        <v>0</v>
      </c>
      <c r="P530" s="526">
        <f t="shared" si="111"/>
        <v>0</v>
      </c>
    </row>
    <row r="531" spans="1:16" ht="26.4" x14ac:dyDescent="0.3">
      <c r="A531" s="7" t="s">
        <v>611</v>
      </c>
      <c r="B531" s="8" t="s">
        <v>247</v>
      </c>
      <c r="C531" s="5" t="s">
        <v>75</v>
      </c>
      <c r="D531" s="584">
        <v>1</v>
      </c>
      <c r="E531" s="600">
        <v>0</v>
      </c>
      <c r="F531" s="619"/>
      <c r="G531" s="601">
        <f t="shared" si="116"/>
        <v>0</v>
      </c>
      <c r="H531" s="601">
        <f t="shared" si="117"/>
        <v>1</v>
      </c>
      <c r="I531" s="585">
        <v>2035.24</v>
      </c>
      <c r="J531" s="552">
        <f t="shared" si="118"/>
        <v>2035.24</v>
      </c>
      <c r="K531" s="553">
        <f t="shared" si="112"/>
        <v>0</v>
      </c>
      <c r="L531" s="551">
        <f t="shared" si="113"/>
        <v>0</v>
      </c>
      <c r="M531" s="553">
        <f t="shared" si="114"/>
        <v>0</v>
      </c>
      <c r="N531" s="553">
        <f t="shared" si="115"/>
        <v>2035.24</v>
      </c>
      <c r="O531" s="175">
        <f t="shared" si="110"/>
        <v>0</v>
      </c>
      <c r="P531" s="526">
        <f t="shared" si="111"/>
        <v>0</v>
      </c>
    </row>
    <row r="532" spans="1:16" ht="26.4" x14ac:dyDescent="0.3">
      <c r="A532" s="3">
        <v>15</v>
      </c>
      <c r="B532" s="4" t="s">
        <v>612</v>
      </c>
      <c r="C532" s="5"/>
      <c r="D532" s="584"/>
      <c r="E532" s="600"/>
      <c r="F532" s="619"/>
      <c r="G532" s="601"/>
      <c r="H532" s="601"/>
      <c r="I532" s="585"/>
      <c r="J532" s="550">
        <f>+J533+J536+J551+J558+J562+J566</f>
        <v>20219.144500000002</v>
      </c>
      <c r="K532" s="550">
        <f>+K533+K536+K551+K558+K562+K566</f>
        <v>0</v>
      </c>
      <c r="L532" s="551">
        <f>+L533+L536+L551+L558+L562+L566</f>
        <v>0</v>
      </c>
      <c r="M532" s="550">
        <f>+M533+M536+M551+M558+M562+M566</f>
        <v>0</v>
      </c>
      <c r="N532" s="550">
        <f>+N533+N536+N551+N558+N562+N566-0.02</f>
        <v>20219.139999999996</v>
      </c>
      <c r="O532" s="172">
        <f t="shared" si="110"/>
        <v>2.2256134557530061E-7</v>
      </c>
      <c r="P532" s="526">
        <f t="shared" si="111"/>
        <v>-4.5000000063737389E-3</v>
      </c>
    </row>
    <row r="533" spans="1:16" x14ac:dyDescent="0.3">
      <c r="A533" s="3" t="s">
        <v>613</v>
      </c>
      <c r="B533" s="4" t="s">
        <v>42</v>
      </c>
      <c r="C533" s="5"/>
      <c r="D533" s="584"/>
      <c r="E533" s="600"/>
      <c r="F533" s="619"/>
      <c r="G533" s="601"/>
      <c r="H533" s="601"/>
      <c r="I533" s="585"/>
      <c r="J533" s="550">
        <f>+SUM(J534:J535)</f>
        <v>104.19640000000001</v>
      </c>
      <c r="K533" s="550">
        <f>+SUM(K534:K535)</f>
        <v>0</v>
      </c>
      <c r="L533" s="551">
        <f>+SUM(L534:L535)</f>
        <v>0</v>
      </c>
      <c r="M533" s="550">
        <f>+SUM(M534:M535)</f>
        <v>0</v>
      </c>
      <c r="N533" s="550">
        <f>+SUM(N534:N535)+0.01</f>
        <v>104.2</v>
      </c>
      <c r="O533" s="172">
        <f t="shared" si="110"/>
        <v>-3.4550138008571096E-5</v>
      </c>
      <c r="P533" s="526">
        <f t="shared" si="111"/>
        <v>3.5999999999916099E-3</v>
      </c>
    </row>
    <row r="534" spans="1:16" x14ac:dyDescent="0.3">
      <c r="A534" s="7" t="s">
        <v>614</v>
      </c>
      <c r="B534" s="8" t="s">
        <v>47</v>
      </c>
      <c r="C534" s="5" t="s">
        <v>24</v>
      </c>
      <c r="D534" s="584">
        <v>7.48</v>
      </c>
      <c r="E534" s="600">
        <v>0</v>
      </c>
      <c r="F534" s="619"/>
      <c r="G534" s="601">
        <f t="shared" si="116"/>
        <v>0</v>
      </c>
      <c r="H534" s="601">
        <f t="shared" si="117"/>
        <v>7.48</v>
      </c>
      <c r="I534" s="585">
        <v>2.67</v>
      </c>
      <c r="J534" s="552">
        <f t="shared" si="118"/>
        <v>19.971600000000002</v>
      </c>
      <c r="K534" s="553">
        <f t="shared" si="112"/>
        <v>0</v>
      </c>
      <c r="L534" s="551">
        <f t="shared" si="113"/>
        <v>0</v>
      </c>
      <c r="M534" s="553">
        <f t="shared" si="114"/>
        <v>0</v>
      </c>
      <c r="N534" s="553">
        <f t="shared" si="115"/>
        <v>19.97</v>
      </c>
      <c r="O534" s="175">
        <f t="shared" si="110"/>
        <v>8.0113761541600326E-5</v>
      </c>
      <c r="P534" s="526">
        <f t="shared" si="111"/>
        <v>-1.6000000000033765E-3</v>
      </c>
    </row>
    <row r="535" spans="1:16" ht="26.4" x14ac:dyDescent="0.3">
      <c r="A535" s="7" t="s">
        <v>615</v>
      </c>
      <c r="B535" s="8" t="s">
        <v>49</v>
      </c>
      <c r="C535" s="5" t="s">
        <v>24</v>
      </c>
      <c r="D535" s="584">
        <v>7.48</v>
      </c>
      <c r="E535" s="600">
        <v>0</v>
      </c>
      <c r="F535" s="619"/>
      <c r="G535" s="601">
        <f t="shared" si="116"/>
        <v>0</v>
      </c>
      <c r="H535" s="601">
        <f t="shared" si="117"/>
        <v>7.48</v>
      </c>
      <c r="I535" s="585">
        <v>11.26</v>
      </c>
      <c r="J535" s="552">
        <f t="shared" si="118"/>
        <v>84.224800000000002</v>
      </c>
      <c r="K535" s="553">
        <f t="shared" si="112"/>
        <v>0</v>
      </c>
      <c r="L535" s="551">
        <f t="shared" si="113"/>
        <v>0</v>
      </c>
      <c r="M535" s="553">
        <f t="shared" si="114"/>
        <v>0</v>
      </c>
      <c r="N535" s="553">
        <f t="shared" si="115"/>
        <v>84.22</v>
      </c>
      <c r="O535" s="175">
        <f t="shared" si="110"/>
        <v>5.6990340137397233E-5</v>
      </c>
      <c r="P535" s="526">
        <f t="shared" si="111"/>
        <v>-4.8000000000030241E-3</v>
      </c>
    </row>
    <row r="536" spans="1:16" x14ac:dyDescent="0.3">
      <c r="A536" s="3" t="s">
        <v>616</v>
      </c>
      <c r="B536" s="4" t="s">
        <v>123</v>
      </c>
      <c r="C536" s="5"/>
      <c r="D536" s="584"/>
      <c r="E536" s="600"/>
      <c r="F536" s="619"/>
      <c r="G536" s="601"/>
      <c r="H536" s="601"/>
      <c r="I536" s="585"/>
      <c r="J536" s="550">
        <f>+SUM(J537:J550)</f>
        <v>13247.4769</v>
      </c>
      <c r="K536" s="550">
        <f>+SUM(K537:K550)</f>
        <v>0</v>
      </c>
      <c r="L536" s="551">
        <f>+SUM(L537:L550)</f>
        <v>0</v>
      </c>
      <c r="M536" s="550">
        <f>+SUM(M537:M550)</f>
        <v>0</v>
      </c>
      <c r="N536" s="550">
        <f>+SUM(N537:N550)-0.01</f>
        <v>13247.479999999998</v>
      </c>
      <c r="O536" s="172">
        <f t="shared" si="110"/>
        <v>-2.3400682414020935E-7</v>
      </c>
      <c r="P536" s="526">
        <f t="shared" si="111"/>
        <v>3.099999998084968E-3</v>
      </c>
    </row>
    <row r="537" spans="1:16" x14ac:dyDescent="0.3">
      <c r="A537" s="7" t="s">
        <v>617</v>
      </c>
      <c r="B537" s="8" t="s">
        <v>125</v>
      </c>
      <c r="C537" s="5" t="s">
        <v>54</v>
      </c>
      <c r="D537" s="584">
        <v>7.37</v>
      </c>
      <c r="E537" s="600">
        <v>0</v>
      </c>
      <c r="F537" s="619"/>
      <c r="G537" s="601">
        <f t="shared" si="116"/>
        <v>0</v>
      </c>
      <c r="H537" s="601">
        <f t="shared" si="117"/>
        <v>7.37</v>
      </c>
      <c r="I537" s="585">
        <v>75.03</v>
      </c>
      <c r="J537" s="552">
        <f t="shared" si="118"/>
        <v>552.97109999999998</v>
      </c>
      <c r="K537" s="553">
        <f t="shared" si="112"/>
        <v>0</v>
      </c>
      <c r="L537" s="551">
        <f t="shared" si="113"/>
        <v>0</v>
      </c>
      <c r="M537" s="553">
        <f t="shared" si="114"/>
        <v>0</v>
      </c>
      <c r="N537" s="553">
        <f t="shared" si="115"/>
        <v>552.97</v>
      </c>
      <c r="O537" s="175">
        <f t="shared" si="110"/>
        <v>1.9892540494836908E-6</v>
      </c>
      <c r="P537" s="526">
        <f t="shared" si="111"/>
        <v>-1.0999999999512511E-3</v>
      </c>
    </row>
    <row r="538" spans="1:16" x14ac:dyDescent="0.3">
      <c r="A538" s="7" t="s">
        <v>618</v>
      </c>
      <c r="B538" s="8" t="s">
        <v>56</v>
      </c>
      <c r="C538" s="5" t="s">
        <v>54</v>
      </c>
      <c r="D538" s="584">
        <v>9.58</v>
      </c>
      <c r="E538" s="600">
        <v>0</v>
      </c>
      <c r="F538" s="619"/>
      <c r="G538" s="601">
        <f t="shared" si="116"/>
        <v>0</v>
      </c>
      <c r="H538" s="601">
        <f t="shared" si="117"/>
        <v>9.58</v>
      </c>
      <c r="I538" s="585">
        <v>11.25</v>
      </c>
      <c r="J538" s="552">
        <f t="shared" si="118"/>
        <v>107.77500000000001</v>
      </c>
      <c r="K538" s="553">
        <f t="shared" si="112"/>
        <v>0</v>
      </c>
      <c r="L538" s="551">
        <f t="shared" si="113"/>
        <v>0</v>
      </c>
      <c r="M538" s="553">
        <f t="shared" si="114"/>
        <v>0</v>
      </c>
      <c r="N538" s="553">
        <f t="shared" si="115"/>
        <v>107.78</v>
      </c>
      <c r="O538" s="175">
        <f t="shared" si="110"/>
        <v>-4.6392948271911649E-5</v>
      </c>
      <c r="P538" s="526">
        <f t="shared" si="111"/>
        <v>4.9999999999954525E-3</v>
      </c>
    </row>
    <row r="539" spans="1:16" ht="26.4" x14ac:dyDescent="0.3">
      <c r="A539" s="7" t="s">
        <v>619</v>
      </c>
      <c r="B539" s="8" t="s">
        <v>58</v>
      </c>
      <c r="C539" s="5" t="s">
        <v>59</v>
      </c>
      <c r="D539" s="584">
        <v>215.57</v>
      </c>
      <c r="E539" s="600">
        <v>0</v>
      </c>
      <c r="F539" s="619"/>
      <c r="G539" s="601">
        <f t="shared" si="116"/>
        <v>0</v>
      </c>
      <c r="H539" s="601">
        <f t="shared" si="117"/>
        <v>215.57</v>
      </c>
      <c r="I539" s="585">
        <v>1.68</v>
      </c>
      <c r="J539" s="552">
        <f t="shared" si="118"/>
        <v>362.1576</v>
      </c>
      <c r="K539" s="553">
        <f t="shared" si="112"/>
        <v>0</v>
      </c>
      <c r="L539" s="551">
        <f t="shared" si="113"/>
        <v>0</v>
      </c>
      <c r="M539" s="553">
        <f t="shared" si="114"/>
        <v>0</v>
      </c>
      <c r="N539" s="553">
        <f t="shared" si="115"/>
        <v>362.16</v>
      </c>
      <c r="O539" s="175">
        <f t="shared" si="110"/>
        <v>-6.626949151433692E-6</v>
      </c>
      <c r="P539" s="526">
        <f t="shared" si="111"/>
        <v>2.4000000000228283E-3</v>
      </c>
    </row>
    <row r="540" spans="1:16" x14ac:dyDescent="0.3">
      <c r="A540" s="7" t="s">
        <v>620</v>
      </c>
      <c r="B540" s="8" t="s">
        <v>61</v>
      </c>
      <c r="C540" s="5" t="s">
        <v>24</v>
      </c>
      <c r="D540" s="584">
        <v>2.09</v>
      </c>
      <c r="E540" s="600">
        <v>0</v>
      </c>
      <c r="F540" s="619"/>
      <c r="G540" s="601">
        <f t="shared" si="116"/>
        <v>0</v>
      </c>
      <c r="H540" s="601">
        <f t="shared" si="117"/>
        <v>2.09</v>
      </c>
      <c r="I540" s="585">
        <v>28.14</v>
      </c>
      <c r="J540" s="552">
        <f t="shared" si="118"/>
        <v>58.812599999999996</v>
      </c>
      <c r="K540" s="553">
        <f t="shared" si="112"/>
        <v>0</v>
      </c>
      <c r="L540" s="551">
        <f t="shared" si="113"/>
        <v>0</v>
      </c>
      <c r="M540" s="553">
        <f t="shared" si="114"/>
        <v>0</v>
      </c>
      <c r="N540" s="553">
        <f t="shared" si="115"/>
        <v>58.81</v>
      </c>
      <c r="O540" s="175">
        <f t="shared" si="110"/>
        <v>4.420821388606555E-5</v>
      </c>
      <c r="P540" s="526">
        <f t="shared" si="111"/>
        <v>-2.5999999999939405E-3</v>
      </c>
    </row>
    <row r="541" spans="1:16" ht="26.4" x14ac:dyDescent="0.3">
      <c r="A541" s="7" t="s">
        <v>621</v>
      </c>
      <c r="B541" s="8" t="s">
        <v>63</v>
      </c>
      <c r="C541" s="5" t="s">
        <v>24</v>
      </c>
      <c r="D541" s="584">
        <v>2.09</v>
      </c>
      <c r="E541" s="600">
        <v>0</v>
      </c>
      <c r="F541" s="619"/>
      <c r="G541" s="601">
        <f t="shared" si="116"/>
        <v>0</v>
      </c>
      <c r="H541" s="601">
        <f t="shared" si="117"/>
        <v>2.09</v>
      </c>
      <c r="I541" s="585">
        <v>35.090000000000003</v>
      </c>
      <c r="J541" s="552">
        <f t="shared" si="118"/>
        <v>73.338099999999997</v>
      </c>
      <c r="K541" s="553">
        <f t="shared" si="112"/>
        <v>0</v>
      </c>
      <c r="L541" s="551">
        <f t="shared" si="113"/>
        <v>0</v>
      </c>
      <c r="M541" s="553">
        <f t="shared" si="114"/>
        <v>0</v>
      </c>
      <c r="N541" s="553">
        <f t="shared" si="115"/>
        <v>73.34</v>
      </c>
      <c r="O541" s="175">
        <f t="shared" si="110"/>
        <v>-2.5907406927760945E-5</v>
      </c>
      <c r="P541" s="526">
        <f t="shared" si="111"/>
        <v>1.90000000000623E-3</v>
      </c>
    </row>
    <row r="542" spans="1:16" x14ac:dyDescent="0.3">
      <c r="A542" s="7" t="s">
        <v>622</v>
      </c>
      <c r="B542" s="8" t="s">
        <v>67</v>
      </c>
      <c r="C542" s="5" t="s">
        <v>24</v>
      </c>
      <c r="D542" s="584">
        <v>23.19</v>
      </c>
      <c r="E542" s="600">
        <v>0</v>
      </c>
      <c r="F542" s="619"/>
      <c r="G542" s="601">
        <f t="shared" si="116"/>
        <v>0</v>
      </c>
      <c r="H542" s="601">
        <f t="shared" si="117"/>
        <v>23.19</v>
      </c>
      <c r="I542" s="585">
        <v>272.88</v>
      </c>
      <c r="J542" s="552">
        <f t="shared" si="118"/>
        <v>6328.0871999999999</v>
      </c>
      <c r="K542" s="553">
        <f t="shared" si="112"/>
        <v>0</v>
      </c>
      <c r="L542" s="551">
        <f t="shared" si="113"/>
        <v>0</v>
      </c>
      <c r="M542" s="553">
        <f t="shared" si="114"/>
        <v>0</v>
      </c>
      <c r="N542" s="553">
        <f t="shared" si="115"/>
        <v>6328.09</v>
      </c>
      <c r="O542" s="175">
        <f t="shared" si="110"/>
        <v>-4.424717787721022E-7</v>
      </c>
      <c r="P542" s="526">
        <f t="shared" si="111"/>
        <v>2.8000000002066372E-3</v>
      </c>
    </row>
    <row r="543" spans="1:16" x14ac:dyDescent="0.3">
      <c r="A543" s="7" t="s">
        <v>623</v>
      </c>
      <c r="B543" s="8" t="s">
        <v>77</v>
      </c>
      <c r="C543" s="5" t="s">
        <v>54</v>
      </c>
      <c r="D543" s="584">
        <v>2.11</v>
      </c>
      <c r="E543" s="600">
        <v>0</v>
      </c>
      <c r="F543" s="619"/>
      <c r="G543" s="601">
        <f t="shared" si="116"/>
        <v>0</v>
      </c>
      <c r="H543" s="601">
        <f t="shared" si="117"/>
        <v>2.11</v>
      </c>
      <c r="I543" s="585">
        <v>628.20000000000005</v>
      </c>
      <c r="J543" s="552">
        <f t="shared" si="118"/>
        <v>1325.502</v>
      </c>
      <c r="K543" s="553">
        <f t="shared" si="112"/>
        <v>0</v>
      </c>
      <c r="L543" s="551">
        <f t="shared" si="113"/>
        <v>0</v>
      </c>
      <c r="M543" s="553">
        <f t="shared" si="114"/>
        <v>0</v>
      </c>
      <c r="N543" s="553">
        <f t="shared" si="115"/>
        <v>1325.5</v>
      </c>
      <c r="O543" s="175">
        <f t="shared" si="110"/>
        <v>1.5088623026571213E-6</v>
      </c>
      <c r="P543" s="526">
        <f t="shared" si="111"/>
        <v>-1.9999999999527063E-3</v>
      </c>
    </row>
    <row r="544" spans="1:16" x14ac:dyDescent="0.3">
      <c r="A544" s="7" t="s">
        <v>624</v>
      </c>
      <c r="B544" s="8" t="s">
        <v>74</v>
      </c>
      <c r="C544" s="5" t="s">
        <v>75</v>
      </c>
      <c r="D544" s="584">
        <v>6</v>
      </c>
      <c r="E544" s="600">
        <v>0</v>
      </c>
      <c r="F544" s="619"/>
      <c r="G544" s="601">
        <f t="shared" si="116"/>
        <v>0</v>
      </c>
      <c r="H544" s="601">
        <f t="shared" si="117"/>
        <v>6</v>
      </c>
      <c r="I544" s="585">
        <v>68.010000000000005</v>
      </c>
      <c r="J544" s="552">
        <f t="shared" si="118"/>
        <v>408.06000000000006</v>
      </c>
      <c r="K544" s="553">
        <f t="shared" si="112"/>
        <v>0</v>
      </c>
      <c r="L544" s="551">
        <f t="shared" si="113"/>
        <v>0</v>
      </c>
      <c r="M544" s="553">
        <f t="shared" si="114"/>
        <v>0</v>
      </c>
      <c r="N544" s="553">
        <f t="shared" si="115"/>
        <v>408.06</v>
      </c>
      <c r="O544" s="175">
        <f t="shared" si="110"/>
        <v>0</v>
      </c>
      <c r="P544" s="526">
        <f t="shared" si="111"/>
        <v>0</v>
      </c>
    </row>
    <row r="545" spans="1:16" ht="26.4" x14ac:dyDescent="0.3">
      <c r="A545" s="7" t="s">
        <v>625</v>
      </c>
      <c r="B545" s="8" t="s">
        <v>72</v>
      </c>
      <c r="C545" s="5" t="s">
        <v>70</v>
      </c>
      <c r="D545" s="584">
        <v>39.700000000000003</v>
      </c>
      <c r="E545" s="600">
        <v>0</v>
      </c>
      <c r="F545" s="619"/>
      <c r="G545" s="601">
        <f t="shared" si="116"/>
        <v>0</v>
      </c>
      <c r="H545" s="601">
        <f t="shared" si="117"/>
        <v>39.700000000000003</v>
      </c>
      <c r="I545" s="585">
        <v>16.2</v>
      </c>
      <c r="J545" s="552">
        <f t="shared" si="118"/>
        <v>643.14</v>
      </c>
      <c r="K545" s="553">
        <f t="shared" si="112"/>
        <v>0</v>
      </c>
      <c r="L545" s="551">
        <f t="shared" si="113"/>
        <v>0</v>
      </c>
      <c r="M545" s="553">
        <f t="shared" si="114"/>
        <v>0</v>
      </c>
      <c r="N545" s="553">
        <f t="shared" si="115"/>
        <v>643.14</v>
      </c>
      <c r="O545" s="175">
        <f t="shared" si="110"/>
        <v>0</v>
      </c>
      <c r="P545" s="526">
        <f t="shared" si="111"/>
        <v>0</v>
      </c>
    </row>
    <row r="546" spans="1:16" ht="26.4" x14ac:dyDescent="0.3">
      <c r="A546" s="7" t="s">
        <v>626</v>
      </c>
      <c r="B546" s="8" t="s">
        <v>69</v>
      </c>
      <c r="C546" s="5" t="s">
        <v>70</v>
      </c>
      <c r="D546" s="584">
        <v>94.6</v>
      </c>
      <c r="E546" s="600">
        <v>0</v>
      </c>
      <c r="F546" s="619"/>
      <c r="G546" s="601">
        <f t="shared" si="116"/>
        <v>0</v>
      </c>
      <c r="H546" s="601">
        <f t="shared" si="117"/>
        <v>94.6</v>
      </c>
      <c r="I546" s="585">
        <v>17.16</v>
      </c>
      <c r="J546" s="552">
        <f t="shared" si="118"/>
        <v>1623.336</v>
      </c>
      <c r="K546" s="553">
        <f t="shared" si="112"/>
        <v>0</v>
      </c>
      <c r="L546" s="551">
        <f t="shared" si="113"/>
        <v>0</v>
      </c>
      <c r="M546" s="553">
        <f t="shared" si="114"/>
        <v>0</v>
      </c>
      <c r="N546" s="553">
        <f t="shared" si="115"/>
        <v>1623.34</v>
      </c>
      <c r="O546" s="175">
        <f t="shared" si="110"/>
        <v>-2.4640616607118915E-6</v>
      </c>
      <c r="P546" s="526">
        <f t="shared" si="111"/>
        <v>3.9999999999054126E-3</v>
      </c>
    </row>
    <row r="547" spans="1:16" ht="26.4" x14ac:dyDescent="0.3">
      <c r="A547" s="7" t="s">
        <v>627</v>
      </c>
      <c r="B547" s="8" t="s">
        <v>65</v>
      </c>
      <c r="C547" s="5" t="s">
        <v>24</v>
      </c>
      <c r="D547" s="584">
        <v>6.12</v>
      </c>
      <c r="E547" s="600">
        <v>0</v>
      </c>
      <c r="F547" s="619"/>
      <c r="G547" s="601">
        <f t="shared" si="116"/>
        <v>0</v>
      </c>
      <c r="H547" s="601">
        <f t="shared" si="117"/>
        <v>6.12</v>
      </c>
      <c r="I547" s="585">
        <v>116.19</v>
      </c>
      <c r="J547" s="552">
        <f t="shared" si="118"/>
        <v>711.08280000000002</v>
      </c>
      <c r="K547" s="553">
        <f t="shared" si="112"/>
        <v>0</v>
      </c>
      <c r="L547" s="551">
        <f t="shared" si="113"/>
        <v>0</v>
      </c>
      <c r="M547" s="553">
        <f t="shared" si="114"/>
        <v>0</v>
      </c>
      <c r="N547" s="553">
        <f t="shared" si="115"/>
        <v>711.08</v>
      </c>
      <c r="O547" s="175">
        <f t="shared" si="110"/>
        <v>3.9376567679827446E-6</v>
      </c>
      <c r="P547" s="526">
        <f t="shared" si="111"/>
        <v>-2.7999999999792635E-3</v>
      </c>
    </row>
    <row r="548" spans="1:16" x14ac:dyDescent="0.3">
      <c r="A548" s="7" t="s">
        <v>628</v>
      </c>
      <c r="B548" s="8" t="s">
        <v>83</v>
      </c>
      <c r="C548" s="5" t="s">
        <v>24</v>
      </c>
      <c r="D548" s="584">
        <v>4.8</v>
      </c>
      <c r="E548" s="600">
        <v>0</v>
      </c>
      <c r="F548" s="619"/>
      <c r="G548" s="601">
        <f t="shared" si="116"/>
        <v>0</v>
      </c>
      <c r="H548" s="601">
        <f t="shared" si="117"/>
        <v>4.8</v>
      </c>
      <c r="I548" s="585">
        <v>29.02</v>
      </c>
      <c r="J548" s="552">
        <f t="shared" si="118"/>
        <v>139.29599999999999</v>
      </c>
      <c r="K548" s="553">
        <f t="shared" si="112"/>
        <v>0</v>
      </c>
      <c r="L548" s="551">
        <f t="shared" si="113"/>
        <v>0</v>
      </c>
      <c r="M548" s="553">
        <f t="shared" si="114"/>
        <v>0</v>
      </c>
      <c r="N548" s="553">
        <f t="shared" si="115"/>
        <v>139.30000000000001</v>
      </c>
      <c r="O548" s="175">
        <f t="shared" si="110"/>
        <v>-2.8715828164660451E-5</v>
      </c>
      <c r="P548" s="526">
        <f t="shared" si="111"/>
        <v>4.0000000000190994E-3</v>
      </c>
    </row>
    <row r="549" spans="1:16" ht="26.4" x14ac:dyDescent="0.3">
      <c r="A549" s="7" t="s">
        <v>629</v>
      </c>
      <c r="B549" s="8" t="s">
        <v>79</v>
      </c>
      <c r="C549" s="5" t="s">
        <v>54</v>
      </c>
      <c r="D549" s="584">
        <v>6.05</v>
      </c>
      <c r="E549" s="600">
        <v>0</v>
      </c>
      <c r="F549" s="619"/>
      <c r="G549" s="601">
        <f t="shared" si="116"/>
        <v>0</v>
      </c>
      <c r="H549" s="601">
        <f t="shared" si="117"/>
        <v>6.05</v>
      </c>
      <c r="I549" s="585">
        <v>25.65</v>
      </c>
      <c r="J549" s="552">
        <f t="shared" si="118"/>
        <v>155.18249999999998</v>
      </c>
      <c r="K549" s="553">
        <f t="shared" si="112"/>
        <v>0</v>
      </c>
      <c r="L549" s="551">
        <f t="shared" si="113"/>
        <v>0</v>
      </c>
      <c r="M549" s="553">
        <f t="shared" si="114"/>
        <v>0</v>
      </c>
      <c r="N549" s="553">
        <f t="shared" si="115"/>
        <v>155.18</v>
      </c>
      <c r="O549" s="175">
        <f t="shared" si="110"/>
        <v>1.6110063956742415E-5</v>
      </c>
      <c r="P549" s="526">
        <f t="shared" si="111"/>
        <v>-2.4999999999693046E-3</v>
      </c>
    </row>
    <row r="550" spans="1:16" ht="26.4" x14ac:dyDescent="0.3">
      <c r="A550" s="7" t="s">
        <v>630</v>
      </c>
      <c r="B550" s="8" t="s">
        <v>81</v>
      </c>
      <c r="C550" s="5" t="s">
        <v>24</v>
      </c>
      <c r="D550" s="584">
        <v>4.8</v>
      </c>
      <c r="E550" s="600">
        <v>0</v>
      </c>
      <c r="F550" s="619"/>
      <c r="G550" s="601">
        <f t="shared" si="116"/>
        <v>0</v>
      </c>
      <c r="H550" s="601">
        <f t="shared" si="117"/>
        <v>4.8</v>
      </c>
      <c r="I550" s="585">
        <v>158.07</v>
      </c>
      <c r="J550" s="552">
        <f t="shared" si="118"/>
        <v>758.73599999999999</v>
      </c>
      <c r="K550" s="553">
        <f t="shared" si="112"/>
        <v>0</v>
      </c>
      <c r="L550" s="551">
        <f t="shared" si="113"/>
        <v>0</v>
      </c>
      <c r="M550" s="553">
        <f t="shared" si="114"/>
        <v>0</v>
      </c>
      <c r="N550" s="553">
        <f t="shared" si="115"/>
        <v>758.74</v>
      </c>
      <c r="O550" s="175">
        <f t="shared" si="110"/>
        <v>-5.271925940020239E-6</v>
      </c>
      <c r="P550" s="526">
        <f t="shared" si="111"/>
        <v>4.0000000000190994E-3</v>
      </c>
    </row>
    <row r="551" spans="1:16" x14ac:dyDescent="0.3">
      <c r="A551" s="3" t="s">
        <v>631</v>
      </c>
      <c r="B551" s="4" t="s">
        <v>85</v>
      </c>
      <c r="C551" s="5"/>
      <c r="D551" s="584"/>
      <c r="E551" s="600"/>
      <c r="F551" s="619"/>
      <c r="G551" s="601"/>
      <c r="H551" s="601"/>
      <c r="I551" s="585"/>
      <c r="J551" s="550">
        <f>+SUM(J552:J557)</f>
        <v>1430.5156000000002</v>
      </c>
      <c r="K551" s="550">
        <f>+SUM(K552:K557)</f>
        <v>0</v>
      </c>
      <c r="L551" s="551">
        <f>+SUM(L552:L557)</f>
        <v>0</v>
      </c>
      <c r="M551" s="550">
        <f>+SUM(M552:M557)</f>
        <v>0</v>
      </c>
      <c r="N551" s="550">
        <f>+SUM(N552:N557)+0.01</f>
        <v>1430.52</v>
      </c>
      <c r="O551" s="172">
        <f t="shared" si="110"/>
        <v>-3.0758140630027242E-6</v>
      </c>
      <c r="P551" s="526">
        <f t="shared" si="111"/>
        <v>4.3999999998050043E-3</v>
      </c>
    </row>
    <row r="552" spans="1:16" x14ac:dyDescent="0.3">
      <c r="A552" s="7" t="s">
        <v>632</v>
      </c>
      <c r="B552" s="8" t="s">
        <v>89</v>
      </c>
      <c r="C552" s="5" t="s">
        <v>24</v>
      </c>
      <c r="D552" s="584">
        <v>7.48</v>
      </c>
      <c r="E552" s="600">
        <v>0</v>
      </c>
      <c r="F552" s="619"/>
      <c r="G552" s="601">
        <f t="shared" si="116"/>
        <v>0</v>
      </c>
      <c r="H552" s="601">
        <f t="shared" si="117"/>
        <v>7.48</v>
      </c>
      <c r="I552" s="585">
        <v>3.75</v>
      </c>
      <c r="J552" s="552">
        <f t="shared" si="118"/>
        <v>28.05</v>
      </c>
      <c r="K552" s="553">
        <f t="shared" si="112"/>
        <v>0</v>
      </c>
      <c r="L552" s="551">
        <f t="shared" si="113"/>
        <v>0</v>
      </c>
      <c r="M552" s="553">
        <f t="shared" si="114"/>
        <v>0</v>
      </c>
      <c r="N552" s="553">
        <f t="shared" si="115"/>
        <v>28.05</v>
      </c>
      <c r="O552" s="175">
        <f t="shared" si="110"/>
        <v>0</v>
      </c>
      <c r="P552" s="526">
        <f t="shared" si="111"/>
        <v>0</v>
      </c>
    </row>
    <row r="553" spans="1:16" x14ac:dyDescent="0.3">
      <c r="A553" s="7" t="s">
        <v>633</v>
      </c>
      <c r="B553" s="8" t="s">
        <v>87</v>
      </c>
      <c r="C553" s="5" t="s">
        <v>24</v>
      </c>
      <c r="D553" s="584">
        <v>7.48</v>
      </c>
      <c r="E553" s="600">
        <v>0</v>
      </c>
      <c r="F553" s="619"/>
      <c r="G553" s="601">
        <f t="shared" si="116"/>
        <v>0</v>
      </c>
      <c r="H553" s="601">
        <f t="shared" si="117"/>
        <v>7.48</v>
      </c>
      <c r="I553" s="585">
        <v>5.61</v>
      </c>
      <c r="J553" s="552">
        <f t="shared" si="118"/>
        <v>41.962800000000001</v>
      </c>
      <c r="K553" s="553">
        <f t="shared" si="112"/>
        <v>0</v>
      </c>
      <c r="L553" s="551">
        <f t="shared" si="113"/>
        <v>0</v>
      </c>
      <c r="M553" s="553">
        <f t="shared" si="114"/>
        <v>0</v>
      </c>
      <c r="N553" s="553">
        <f t="shared" si="115"/>
        <v>41.96</v>
      </c>
      <c r="O553" s="175">
        <f t="shared" si="110"/>
        <v>6.6725766631359207E-5</v>
      </c>
      <c r="P553" s="526">
        <f t="shared" si="111"/>
        <v>-2.8000000000005798E-3</v>
      </c>
    </row>
    <row r="554" spans="1:16" ht="26.4" x14ac:dyDescent="0.3">
      <c r="A554" s="7" t="s">
        <v>634</v>
      </c>
      <c r="B554" s="8" t="s">
        <v>91</v>
      </c>
      <c r="C554" s="5" t="s">
        <v>24</v>
      </c>
      <c r="D554" s="584">
        <v>7.48</v>
      </c>
      <c r="E554" s="600">
        <v>0</v>
      </c>
      <c r="F554" s="619"/>
      <c r="G554" s="601">
        <f t="shared" si="116"/>
        <v>0</v>
      </c>
      <c r="H554" s="601">
        <f t="shared" si="117"/>
        <v>7.48</v>
      </c>
      <c r="I554" s="585">
        <v>85.26</v>
      </c>
      <c r="J554" s="552">
        <f t="shared" si="118"/>
        <v>637.74480000000005</v>
      </c>
      <c r="K554" s="553">
        <f t="shared" si="112"/>
        <v>0</v>
      </c>
      <c r="L554" s="551">
        <f t="shared" si="113"/>
        <v>0</v>
      </c>
      <c r="M554" s="553">
        <f t="shared" si="114"/>
        <v>0</v>
      </c>
      <c r="N554" s="553">
        <f t="shared" si="115"/>
        <v>637.74</v>
      </c>
      <c r="O554" s="175">
        <f t="shared" si="110"/>
        <v>7.5265215805364605E-6</v>
      </c>
      <c r="P554" s="526">
        <f t="shared" si="111"/>
        <v>-4.8000000000456566E-3</v>
      </c>
    </row>
    <row r="555" spans="1:16" ht="39.6" x14ac:dyDescent="0.3">
      <c r="A555" s="7" t="s">
        <v>635</v>
      </c>
      <c r="B555" s="8" t="s">
        <v>186</v>
      </c>
      <c r="C555" s="5" t="s">
        <v>24</v>
      </c>
      <c r="D555" s="584">
        <v>1.28</v>
      </c>
      <c r="E555" s="600">
        <v>0</v>
      </c>
      <c r="F555" s="619"/>
      <c r="G555" s="601">
        <f t="shared" si="116"/>
        <v>0</v>
      </c>
      <c r="H555" s="601">
        <f t="shared" si="117"/>
        <v>1.28</v>
      </c>
      <c r="I555" s="585">
        <v>130.58000000000001</v>
      </c>
      <c r="J555" s="552">
        <f t="shared" si="118"/>
        <v>167.14240000000001</v>
      </c>
      <c r="K555" s="553">
        <f t="shared" si="112"/>
        <v>0</v>
      </c>
      <c r="L555" s="551">
        <f t="shared" si="113"/>
        <v>0</v>
      </c>
      <c r="M555" s="553">
        <f t="shared" si="114"/>
        <v>0</v>
      </c>
      <c r="N555" s="553">
        <f t="shared" si="115"/>
        <v>167.14</v>
      </c>
      <c r="O555" s="175">
        <f t="shared" si="110"/>
        <v>1.4359013631670692E-5</v>
      </c>
      <c r="P555" s="526">
        <f t="shared" si="111"/>
        <v>-2.4000000000228283E-3</v>
      </c>
    </row>
    <row r="556" spans="1:16" x14ac:dyDescent="0.3">
      <c r="A556" s="7" t="s">
        <v>636</v>
      </c>
      <c r="B556" s="8" t="s">
        <v>83</v>
      </c>
      <c r="C556" s="5" t="s">
        <v>24</v>
      </c>
      <c r="D556" s="584">
        <v>1.28</v>
      </c>
      <c r="E556" s="600">
        <v>0</v>
      </c>
      <c r="F556" s="619"/>
      <c r="G556" s="601">
        <f t="shared" si="116"/>
        <v>0</v>
      </c>
      <c r="H556" s="601">
        <f t="shared" si="117"/>
        <v>1.28</v>
      </c>
      <c r="I556" s="585">
        <v>29.02</v>
      </c>
      <c r="J556" s="552">
        <f t="shared" si="118"/>
        <v>37.145600000000002</v>
      </c>
      <c r="K556" s="553">
        <f t="shared" si="112"/>
        <v>0</v>
      </c>
      <c r="L556" s="551">
        <f t="shared" si="113"/>
        <v>0</v>
      </c>
      <c r="M556" s="553">
        <f t="shared" si="114"/>
        <v>0</v>
      </c>
      <c r="N556" s="553">
        <f t="shared" si="115"/>
        <v>37.15</v>
      </c>
      <c r="O556" s="175">
        <f t="shared" si="110"/>
        <v>-1.1845279117839169E-4</v>
      </c>
      <c r="P556" s="526">
        <f t="shared" si="111"/>
        <v>4.3999999999968509E-3</v>
      </c>
    </row>
    <row r="557" spans="1:16" ht="39.6" x14ac:dyDescent="0.3">
      <c r="A557" s="7" t="s">
        <v>637</v>
      </c>
      <c r="B557" s="8" t="s">
        <v>146</v>
      </c>
      <c r="C557" s="5" t="s">
        <v>75</v>
      </c>
      <c r="D557" s="584">
        <v>1</v>
      </c>
      <c r="E557" s="600">
        <v>0</v>
      </c>
      <c r="F557" s="619"/>
      <c r="G557" s="601">
        <f t="shared" si="116"/>
        <v>0</v>
      </c>
      <c r="H557" s="601">
        <f t="shared" si="117"/>
        <v>1</v>
      </c>
      <c r="I557" s="585">
        <v>518.47</v>
      </c>
      <c r="J557" s="552">
        <f t="shared" si="118"/>
        <v>518.47</v>
      </c>
      <c r="K557" s="553">
        <f t="shared" si="112"/>
        <v>0</v>
      </c>
      <c r="L557" s="551">
        <f t="shared" si="113"/>
        <v>0</v>
      </c>
      <c r="M557" s="553">
        <f t="shared" si="114"/>
        <v>0</v>
      </c>
      <c r="N557" s="553">
        <f t="shared" si="115"/>
        <v>518.47</v>
      </c>
      <c r="O557" s="175">
        <f t="shared" si="110"/>
        <v>0</v>
      </c>
      <c r="P557" s="526">
        <f t="shared" si="111"/>
        <v>0</v>
      </c>
    </row>
    <row r="558" spans="1:16" x14ac:dyDescent="0.3">
      <c r="A558" s="3" t="s">
        <v>638</v>
      </c>
      <c r="B558" s="4" t="s">
        <v>96</v>
      </c>
      <c r="C558" s="5"/>
      <c r="D558" s="584"/>
      <c r="E558" s="600"/>
      <c r="F558" s="619"/>
      <c r="G558" s="601"/>
      <c r="H558" s="601"/>
      <c r="I558" s="585"/>
      <c r="J558" s="550">
        <f>+SUM(J559:J561)</f>
        <v>578.62799999999993</v>
      </c>
      <c r="K558" s="550">
        <f>+SUM(K559:K561)</f>
        <v>0</v>
      </c>
      <c r="L558" s="551">
        <f>+SUM(L559:L561)</f>
        <v>0</v>
      </c>
      <c r="M558" s="550">
        <f>+SUM(M559:M561)</f>
        <v>0</v>
      </c>
      <c r="N558" s="550">
        <f>+SUM(N559:N561)</f>
        <v>578.63</v>
      </c>
      <c r="O558" s="172">
        <f t="shared" si="110"/>
        <v>-3.4564521593782871E-6</v>
      </c>
      <c r="P558" s="526">
        <f t="shared" si="111"/>
        <v>2.0000000000663931E-3</v>
      </c>
    </row>
    <row r="559" spans="1:16" ht="26.4" x14ac:dyDescent="0.3">
      <c r="A559" s="7" t="s">
        <v>639</v>
      </c>
      <c r="B559" s="8" t="s">
        <v>98</v>
      </c>
      <c r="C559" s="5" t="s">
        <v>24</v>
      </c>
      <c r="D559" s="584">
        <v>1.4</v>
      </c>
      <c r="E559" s="600">
        <v>0</v>
      </c>
      <c r="F559" s="619"/>
      <c r="G559" s="601">
        <f t="shared" si="116"/>
        <v>0</v>
      </c>
      <c r="H559" s="601">
        <f t="shared" si="117"/>
        <v>1.4</v>
      </c>
      <c r="I559" s="585">
        <v>19.02</v>
      </c>
      <c r="J559" s="552">
        <f t="shared" si="118"/>
        <v>26.627999999999997</v>
      </c>
      <c r="K559" s="553">
        <f t="shared" si="112"/>
        <v>0</v>
      </c>
      <c r="L559" s="551">
        <f t="shared" si="113"/>
        <v>0</v>
      </c>
      <c r="M559" s="553">
        <f t="shared" si="114"/>
        <v>0</v>
      </c>
      <c r="N559" s="553">
        <f t="shared" si="115"/>
        <v>26.63</v>
      </c>
      <c r="O559" s="175">
        <f t="shared" si="110"/>
        <v>-7.5108907916510148E-5</v>
      </c>
      <c r="P559" s="526">
        <f t="shared" si="111"/>
        <v>2.0000000000024443E-3</v>
      </c>
    </row>
    <row r="560" spans="1:16" x14ac:dyDescent="0.3">
      <c r="A560" s="7" t="s">
        <v>640</v>
      </c>
      <c r="B560" s="8" t="s">
        <v>102</v>
      </c>
      <c r="C560" s="5" t="s">
        <v>45</v>
      </c>
      <c r="D560" s="584">
        <v>16</v>
      </c>
      <c r="E560" s="600">
        <v>0</v>
      </c>
      <c r="F560" s="619"/>
      <c r="G560" s="601">
        <f t="shared" si="116"/>
        <v>0</v>
      </c>
      <c r="H560" s="601">
        <f t="shared" si="117"/>
        <v>16</v>
      </c>
      <c r="I560" s="585">
        <v>14.39</v>
      </c>
      <c r="J560" s="552">
        <f t="shared" si="118"/>
        <v>230.24</v>
      </c>
      <c r="K560" s="553">
        <f t="shared" si="112"/>
        <v>0</v>
      </c>
      <c r="L560" s="551">
        <f t="shared" si="113"/>
        <v>0</v>
      </c>
      <c r="M560" s="553">
        <f t="shared" si="114"/>
        <v>0</v>
      </c>
      <c r="N560" s="553">
        <f t="shared" si="115"/>
        <v>230.24</v>
      </c>
      <c r="O560" s="175">
        <f t="shared" si="110"/>
        <v>0</v>
      </c>
      <c r="P560" s="526">
        <f t="shared" si="111"/>
        <v>0</v>
      </c>
    </row>
    <row r="561" spans="1:16" ht="26.4" x14ac:dyDescent="0.3">
      <c r="A561" s="7" t="s">
        <v>641</v>
      </c>
      <c r="B561" s="8" t="s">
        <v>104</v>
      </c>
      <c r="C561" s="5" t="s">
        <v>24</v>
      </c>
      <c r="D561" s="584">
        <v>16</v>
      </c>
      <c r="E561" s="600">
        <v>0</v>
      </c>
      <c r="F561" s="619"/>
      <c r="G561" s="601">
        <f t="shared" si="116"/>
        <v>0</v>
      </c>
      <c r="H561" s="601">
        <f t="shared" si="117"/>
        <v>16</v>
      </c>
      <c r="I561" s="585">
        <v>20.11</v>
      </c>
      <c r="J561" s="552">
        <f t="shared" si="118"/>
        <v>321.76</v>
      </c>
      <c r="K561" s="553">
        <f t="shared" si="112"/>
        <v>0</v>
      </c>
      <c r="L561" s="551">
        <f t="shared" si="113"/>
        <v>0</v>
      </c>
      <c r="M561" s="553">
        <f t="shared" si="114"/>
        <v>0</v>
      </c>
      <c r="N561" s="553">
        <f t="shared" si="115"/>
        <v>321.76</v>
      </c>
      <c r="O561" s="175">
        <f t="shared" si="110"/>
        <v>0</v>
      </c>
      <c r="P561" s="526">
        <f t="shared" si="111"/>
        <v>0</v>
      </c>
    </row>
    <row r="562" spans="1:16" x14ac:dyDescent="0.3">
      <c r="A562" s="3" t="s">
        <v>642</v>
      </c>
      <c r="B562" s="4" t="s">
        <v>106</v>
      </c>
      <c r="C562" s="5"/>
      <c r="D562" s="584"/>
      <c r="E562" s="600"/>
      <c r="F562" s="619"/>
      <c r="G562" s="601"/>
      <c r="H562" s="601"/>
      <c r="I562" s="585"/>
      <c r="J562" s="550">
        <f>+SUM(J563:J565)</f>
        <v>492.39760000000001</v>
      </c>
      <c r="K562" s="550">
        <f>+SUM(K563:K565)</f>
        <v>0</v>
      </c>
      <c r="L562" s="551">
        <f>+SUM(L563:L565)</f>
        <v>0</v>
      </c>
      <c r="M562" s="550">
        <f>+SUM(M563:M565)</f>
        <v>0</v>
      </c>
      <c r="N562" s="550">
        <f>+SUM(N563:N565)+0.01</f>
        <v>492.40000000000003</v>
      </c>
      <c r="O562" s="172">
        <f t="shared" si="110"/>
        <v>-4.8741098657156812E-6</v>
      </c>
      <c r="P562" s="526">
        <f t="shared" si="111"/>
        <v>2.4000000000228283E-3</v>
      </c>
    </row>
    <row r="563" spans="1:16" x14ac:dyDescent="0.3">
      <c r="A563" s="7" t="s">
        <v>643</v>
      </c>
      <c r="B563" s="8" t="s">
        <v>108</v>
      </c>
      <c r="C563" s="5" t="s">
        <v>109</v>
      </c>
      <c r="D563" s="584">
        <v>2.7</v>
      </c>
      <c r="E563" s="600">
        <v>0</v>
      </c>
      <c r="F563" s="619"/>
      <c r="G563" s="601">
        <f t="shared" si="116"/>
        <v>0</v>
      </c>
      <c r="H563" s="601">
        <f t="shared" si="117"/>
        <v>2.7</v>
      </c>
      <c r="I563" s="585">
        <v>30.62</v>
      </c>
      <c r="J563" s="552">
        <f t="shared" si="118"/>
        <v>82.674000000000007</v>
      </c>
      <c r="K563" s="553">
        <f t="shared" si="112"/>
        <v>0</v>
      </c>
      <c r="L563" s="551">
        <f t="shared" si="113"/>
        <v>0</v>
      </c>
      <c r="M563" s="553">
        <f t="shared" si="114"/>
        <v>0</v>
      </c>
      <c r="N563" s="553">
        <f t="shared" si="115"/>
        <v>82.67</v>
      </c>
      <c r="O563" s="175">
        <f t="shared" si="110"/>
        <v>4.8382804751279096E-5</v>
      </c>
      <c r="P563" s="526">
        <f t="shared" si="111"/>
        <v>-4.0000000000048885E-3</v>
      </c>
    </row>
    <row r="564" spans="1:16" x14ac:dyDescent="0.3">
      <c r="A564" s="7" t="s">
        <v>644</v>
      </c>
      <c r="B564" s="8" t="s">
        <v>117</v>
      </c>
      <c r="C564" s="5" t="s">
        <v>24</v>
      </c>
      <c r="D564" s="584">
        <v>0.34</v>
      </c>
      <c r="E564" s="600">
        <v>0</v>
      </c>
      <c r="F564" s="619"/>
      <c r="G564" s="601">
        <f t="shared" si="116"/>
        <v>0</v>
      </c>
      <c r="H564" s="601">
        <f t="shared" si="117"/>
        <v>0.34</v>
      </c>
      <c r="I564" s="585">
        <v>1081.54</v>
      </c>
      <c r="J564" s="552">
        <f t="shared" si="118"/>
        <v>367.72360000000003</v>
      </c>
      <c r="K564" s="553">
        <f t="shared" si="112"/>
        <v>0</v>
      </c>
      <c r="L564" s="551">
        <f t="shared" si="113"/>
        <v>0</v>
      </c>
      <c r="M564" s="553">
        <f t="shared" si="114"/>
        <v>0</v>
      </c>
      <c r="N564" s="553">
        <f t="shared" si="115"/>
        <v>367.72</v>
      </c>
      <c r="O564" s="175">
        <f t="shared" si="110"/>
        <v>9.7899618083374662E-6</v>
      </c>
      <c r="P564" s="526">
        <f t="shared" si="111"/>
        <v>-3.6000000000058208E-3</v>
      </c>
    </row>
    <row r="565" spans="1:16" x14ac:dyDescent="0.3">
      <c r="A565" s="7" t="s">
        <v>645</v>
      </c>
      <c r="B565" s="8" t="s">
        <v>115</v>
      </c>
      <c r="C565" s="5" t="s">
        <v>24</v>
      </c>
      <c r="D565" s="584">
        <v>0.25</v>
      </c>
      <c r="E565" s="600">
        <v>0</v>
      </c>
      <c r="F565" s="619"/>
      <c r="G565" s="601">
        <f t="shared" si="116"/>
        <v>0</v>
      </c>
      <c r="H565" s="601">
        <f t="shared" si="117"/>
        <v>0.25</v>
      </c>
      <c r="I565" s="585">
        <v>168</v>
      </c>
      <c r="J565" s="552">
        <f t="shared" si="118"/>
        <v>42</v>
      </c>
      <c r="K565" s="553">
        <f t="shared" si="112"/>
        <v>0</v>
      </c>
      <c r="L565" s="551">
        <f t="shared" si="113"/>
        <v>0</v>
      </c>
      <c r="M565" s="553">
        <f t="shared" si="114"/>
        <v>0</v>
      </c>
      <c r="N565" s="553">
        <f t="shared" si="115"/>
        <v>42</v>
      </c>
      <c r="O565" s="175">
        <f t="shared" si="110"/>
        <v>0</v>
      </c>
      <c r="P565" s="526">
        <f t="shared" si="111"/>
        <v>0</v>
      </c>
    </row>
    <row r="566" spans="1:16" x14ac:dyDescent="0.3">
      <c r="A566" s="3" t="s">
        <v>646</v>
      </c>
      <c r="B566" s="4" t="s">
        <v>231</v>
      </c>
      <c r="C566" s="5"/>
      <c r="D566" s="584"/>
      <c r="E566" s="600"/>
      <c r="F566" s="619"/>
      <c r="G566" s="601"/>
      <c r="H566" s="601"/>
      <c r="I566" s="585"/>
      <c r="J566" s="550">
        <f>+SUM(J567:J574)</f>
        <v>4365.93</v>
      </c>
      <c r="K566" s="550">
        <f>+SUM(K567:K574)</f>
        <v>0</v>
      </c>
      <c r="L566" s="551">
        <f>+SUM(L567:L574)</f>
        <v>0</v>
      </c>
      <c r="M566" s="550">
        <f>+SUM(M567:M574)</f>
        <v>0</v>
      </c>
      <c r="N566" s="550">
        <f>+SUM(N567:N574)</f>
        <v>4365.93</v>
      </c>
      <c r="O566" s="172">
        <f t="shared" si="110"/>
        <v>0</v>
      </c>
      <c r="P566" s="526">
        <f t="shared" si="111"/>
        <v>0</v>
      </c>
    </row>
    <row r="567" spans="1:16" ht="39.6" x14ac:dyDescent="0.3">
      <c r="A567" s="7" t="s">
        <v>647</v>
      </c>
      <c r="B567" s="8" t="s">
        <v>233</v>
      </c>
      <c r="C567" s="5" t="s">
        <v>75</v>
      </c>
      <c r="D567" s="584">
        <v>1</v>
      </c>
      <c r="E567" s="600">
        <v>0</v>
      </c>
      <c r="F567" s="619"/>
      <c r="G567" s="601">
        <f t="shared" si="116"/>
        <v>0</v>
      </c>
      <c r="H567" s="601">
        <f t="shared" si="117"/>
        <v>1</v>
      </c>
      <c r="I567" s="585">
        <v>1438.74</v>
      </c>
      <c r="J567" s="552">
        <f t="shared" si="118"/>
        <v>1438.74</v>
      </c>
      <c r="K567" s="553">
        <f t="shared" si="112"/>
        <v>0</v>
      </c>
      <c r="L567" s="551">
        <f t="shared" si="113"/>
        <v>0</v>
      </c>
      <c r="M567" s="553">
        <f t="shared" si="114"/>
        <v>0</v>
      </c>
      <c r="N567" s="553">
        <f t="shared" si="115"/>
        <v>1438.74</v>
      </c>
      <c r="O567" s="175">
        <f t="shared" si="110"/>
        <v>0</v>
      </c>
      <c r="P567" s="526">
        <f t="shared" si="111"/>
        <v>0</v>
      </c>
    </row>
    <row r="568" spans="1:16" x14ac:dyDescent="0.3">
      <c r="A568" s="7" t="s">
        <v>648</v>
      </c>
      <c r="B568" s="8" t="s">
        <v>235</v>
      </c>
      <c r="C568" s="5" t="s">
        <v>75</v>
      </c>
      <c r="D568" s="584">
        <v>1</v>
      </c>
      <c r="E568" s="600">
        <v>0</v>
      </c>
      <c r="F568" s="619"/>
      <c r="G568" s="601">
        <f t="shared" si="116"/>
        <v>0</v>
      </c>
      <c r="H568" s="601">
        <f t="shared" si="117"/>
        <v>1</v>
      </c>
      <c r="I568" s="585">
        <v>303.69</v>
      </c>
      <c r="J568" s="552">
        <f t="shared" si="118"/>
        <v>303.69</v>
      </c>
      <c r="K568" s="553">
        <f t="shared" si="112"/>
        <v>0</v>
      </c>
      <c r="L568" s="551">
        <f t="shared" si="113"/>
        <v>0</v>
      </c>
      <c r="M568" s="553">
        <f t="shared" si="114"/>
        <v>0</v>
      </c>
      <c r="N568" s="553">
        <f t="shared" si="115"/>
        <v>303.69</v>
      </c>
      <c r="O568" s="175">
        <f t="shared" si="110"/>
        <v>0</v>
      </c>
      <c r="P568" s="526">
        <f t="shared" si="111"/>
        <v>0</v>
      </c>
    </row>
    <row r="569" spans="1:16" x14ac:dyDescent="0.3">
      <c r="A569" s="7" t="s">
        <v>649</v>
      </c>
      <c r="B569" s="8" t="s">
        <v>239</v>
      </c>
      <c r="C569" s="5" t="s">
        <v>75</v>
      </c>
      <c r="D569" s="584">
        <v>1</v>
      </c>
      <c r="E569" s="600">
        <v>0</v>
      </c>
      <c r="F569" s="619"/>
      <c r="G569" s="601">
        <f t="shared" si="116"/>
        <v>0</v>
      </c>
      <c r="H569" s="601">
        <f t="shared" si="117"/>
        <v>1</v>
      </c>
      <c r="I569" s="585">
        <v>116.91</v>
      </c>
      <c r="J569" s="552">
        <f t="shared" si="118"/>
        <v>116.91</v>
      </c>
      <c r="K569" s="553">
        <f t="shared" si="112"/>
        <v>0</v>
      </c>
      <c r="L569" s="551">
        <f t="shared" si="113"/>
        <v>0</v>
      </c>
      <c r="M569" s="553">
        <f t="shared" si="114"/>
        <v>0</v>
      </c>
      <c r="N569" s="553">
        <f t="shared" si="115"/>
        <v>116.91</v>
      </c>
      <c r="O569" s="175">
        <f t="shared" si="110"/>
        <v>0</v>
      </c>
      <c r="P569" s="526">
        <f t="shared" si="111"/>
        <v>0</v>
      </c>
    </row>
    <row r="570" spans="1:16" x14ac:dyDescent="0.3">
      <c r="A570" s="7" t="s">
        <v>650</v>
      </c>
      <c r="B570" s="8" t="s">
        <v>237</v>
      </c>
      <c r="C570" s="5" t="s">
        <v>75</v>
      </c>
      <c r="D570" s="584">
        <v>1</v>
      </c>
      <c r="E570" s="600">
        <v>0</v>
      </c>
      <c r="F570" s="619"/>
      <c r="G570" s="601">
        <f t="shared" si="116"/>
        <v>0</v>
      </c>
      <c r="H570" s="601">
        <f t="shared" si="117"/>
        <v>1</v>
      </c>
      <c r="I570" s="585">
        <v>32.94</v>
      </c>
      <c r="J570" s="552">
        <f t="shared" si="118"/>
        <v>32.94</v>
      </c>
      <c r="K570" s="553">
        <f t="shared" si="112"/>
        <v>0</v>
      </c>
      <c r="L570" s="551">
        <f t="shared" si="113"/>
        <v>0</v>
      </c>
      <c r="M570" s="553">
        <f t="shared" si="114"/>
        <v>0</v>
      </c>
      <c r="N570" s="553">
        <f t="shared" si="115"/>
        <v>32.94</v>
      </c>
      <c r="O570" s="175">
        <f t="shared" si="110"/>
        <v>0</v>
      </c>
      <c r="P570" s="526">
        <f t="shared" si="111"/>
        <v>0</v>
      </c>
    </row>
    <row r="571" spans="1:16" x14ac:dyDescent="0.3">
      <c r="A571" s="7" t="s">
        <v>651</v>
      </c>
      <c r="B571" s="8" t="s">
        <v>241</v>
      </c>
      <c r="C571" s="5" t="s">
        <v>75</v>
      </c>
      <c r="D571" s="584">
        <v>1</v>
      </c>
      <c r="E571" s="600">
        <v>0</v>
      </c>
      <c r="F571" s="619"/>
      <c r="G571" s="601">
        <f t="shared" si="116"/>
        <v>0</v>
      </c>
      <c r="H571" s="601">
        <f t="shared" si="117"/>
        <v>1</v>
      </c>
      <c r="I571" s="585">
        <v>49.14</v>
      </c>
      <c r="J571" s="552">
        <f t="shared" si="118"/>
        <v>49.14</v>
      </c>
      <c r="K571" s="553">
        <f t="shared" si="112"/>
        <v>0</v>
      </c>
      <c r="L571" s="551">
        <f t="shared" si="113"/>
        <v>0</v>
      </c>
      <c r="M571" s="553">
        <f t="shared" si="114"/>
        <v>0</v>
      </c>
      <c r="N571" s="553">
        <f t="shared" si="115"/>
        <v>49.14</v>
      </c>
      <c r="O571" s="175">
        <f t="shared" si="110"/>
        <v>0</v>
      </c>
      <c r="P571" s="526">
        <f t="shared" si="111"/>
        <v>0</v>
      </c>
    </row>
    <row r="572" spans="1:16" ht="26.4" x14ac:dyDescent="0.3">
      <c r="A572" s="7" t="s">
        <v>652</v>
      </c>
      <c r="B572" s="8" t="s">
        <v>243</v>
      </c>
      <c r="C572" s="5" t="s">
        <v>75</v>
      </c>
      <c r="D572" s="584">
        <v>1</v>
      </c>
      <c r="E572" s="600">
        <v>0</v>
      </c>
      <c r="F572" s="619"/>
      <c r="G572" s="601">
        <f t="shared" si="116"/>
        <v>0</v>
      </c>
      <c r="H572" s="601">
        <f t="shared" si="117"/>
        <v>1</v>
      </c>
      <c r="I572" s="585">
        <v>7.07</v>
      </c>
      <c r="J572" s="552">
        <f t="shared" si="118"/>
        <v>7.07</v>
      </c>
      <c r="K572" s="553">
        <f t="shared" si="112"/>
        <v>0</v>
      </c>
      <c r="L572" s="551">
        <f t="shared" si="113"/>
        <v>0</v>
      </c>
      <c r="M572" s="553">
        <f t="shared" si="114"/>
        <v>0</v>
      </c>
      <c r="N572" s="553">
        <f t="shared" si="115"/>
        <v>7.07</v>
      </c>
      <c r="O572" s="175">
        <f t="shared" si="110"/>
        <v>0</v>
      </c>
      <c r="P572" s="526">
        <f t="shared" si="111"/>
        <v>0</v>
      </c>
    </row>
    <row r="573" spans="1:16" x14ac:dyDescent="0.3">
      <c r="A573" s="7" t="s">
        <v>653</v>
      </c>
      <c r="B573" s="8" t="s">
        <v>245</v>
      </c>
      <c r="C573" s="5" t="s">
        <v>109</v>
      </c>
      <c r="D573" s="584">
        <v>20</v>
      </c>
      <c r="E573" s="600">
        <v>0</v>
      </c>
      <c r="F573" s="619"/>
      <c r="G573" s="601">
        <f t="shared" si="116"/>
        <v>0</v>
      </c>
      <c r="H573" s="601">
        <f t="shared" si="117"/>
        <v>20</v>
      </c>
      <c r="I573" s="585">
        <v>19.11</v>
      </c>
      <c r="J573" s="552">
        <f t="shared" si="118"/>
        <v>382.2</v>
      </c>
      <c r="K573" s="553">
        <f t="shared" si="112"/>
        <v>0</v>
      </c>
      <c r="L573" s="551">
        <f t="shared" si="113"/>
        <v>0</v>
      </c>
      <c r="M573" s="553">
        <f t="shared" si="114"/>
        <v>0</v>
      </c>
      <c r="N573" s="553">
        <f t="shared" si="115"/>
        <v>382.2</v>
      </c>
      <c r="O573" s="175">
        <f t="shared" si="110"/>
        <v>0</v>
      </c>
      <c r="P573" s="526">
        <f t="shared" si="111"/>
        <v>0</v>
      </c>
    </row>
    <row r="574" spans="1:16" ht="26.4" x14ac:dyDescent="0.3">
      <c r="A574" s="7" t="s">
        <v>654</v>
      </c>
      <c r="B574" s="8" t="s">
        <v>247</v>
      </c>
      <c r="C574" s="5" t="s">
        <v>75</v>
      </c>
      <c r="D574" s="584">
        <v>1</v>
      </c>
      <c r="E574" s="600">
        <v>0</v>
      </c>
      <c r="F574" s="619"/>
      <c r="G574" s="601">
        <f t="shared" si="116"/>
        <v>0</v>
      </c>
      <c r="H574" s="601">
        <f t="shared" si="117"/>
        <v>1</v>
      </c>
      <c r="I574" s="585">
        <v>2035.24</v>
      </c>
      <c r="J574" s="552">
        <f t="shared" si="118"/>
        <v>2035.24</v>
      </c>
      <c r="K574" s="553">
        <f t="shared" si="112"/>
        <v>0</v>
      </c>
      <c r="L574" s="551">
        <f t="shared" si="113"/>
        <v>0</v>
      </c>
      <c r="M574" s="553">
        <f t="shared" si="114"/>
        <v>0</v>
      </c>
      <c r="N574" s="553">
        <f t="shared" si="115"/>
        <v>2035.24</v>
      </c>
      <c r="O574" s="175">
        <f t="shared" si="110"/>
        <v>0</v>
      </c>
      <c r="P574" s="526">
        <f t="shared" si="111"/>
        <v>0</v>
      </c>
    </row>
    <row r="575" spans="1:16" ht="26.4" x14ac:dyDescent="0.3">
      <c r="A575" s="3">
        <v>16</v>
      </c>
      <c r="B575" s="4" t="s">
        <v>655</v>
      </c>
      <c r="C575" s="5"/>
      <c r="D575" s="584"/>
      <c r="E575" s="600"/>
      <c r="F575" s="619"/>
      <c r="G575" s="601"/>
      <c r="H575" s="601"/>
      <c r="I575" s="525"/>
      <c r="J575" s="550">
        <f>+J576+J580+J595+J602+J606+J610</f>
        <v>20351.464500000002</v>
      </c>
      <c r="K575" s="550">
        <f>+K576+K580+K595+K602+K606+K610</f>
        <v>0</v>
      </c>
      <c r="L575" s="551">
        <f>+L576+L580+L595+L602+L606+L610</f>
        <v>0</v>
      </c>
      <c r="M575" s="550">
        <f>+M576+M580+M595+M602+M606+M610</f>
        <v>0</v>
      </c>
      <c r="N575" s="550">
        <f>+N576+N580+N595+N602+N606+N610-0.02</f>
        <v>20351.459999999995</v>
      </c>
      <c r="O575" s="172">
        <f t="shared" si="110"/>
        <v>2.211143088626244E-7</v>
      </c>
      <c r="P575" s="526">
        <f t="shared" si="111"/>
        <v>-4.5000000063737389E-3</v>
      </c>
    </row>
    <row r="576" spans="1:16" x14ac:dyDescent="0.3">
      <c r="A576" s="3" t="s">
        <v>656</v>
      </c>
      <c r="B576" s="4" t="s">
        <v>42</v>
      </c>
      <c r="C576" s="5"/>
      <c r="D576" s="584"/>
      <c r="E576" s="600"/>
      <c r="F576" s="619"/>
      <c r="G576" s="601"/>
      <c r="H576" s="601"/>
      <c r="I576" s="525"/>
      <c r="J576" s="550">
        <f>+SUM(J577:J579)</f>
        <v>236.51639999999998</v>
      </c>
      <c r="K576" s="550">
        <f>+SUM(K577:K579)</f>
        <v>0</v>
      </c>
      <c r="L576" s="551">
        <f>+SUM(L577:L579)</f>
        <v>0</v>
      </c>
      <c r="M576" s="550">
        <f>+SUM(M577:M579)</f>
        <v>0</v>
      </c>
      <c r="N576" s="550">
        <f>+SUM(N577:N579)+0.01</f>
        <v>236.51999999999998</v>
      </c>
      <c r="O576" s="172">
        <f t="shared" si="110"/>
        <v>-1.5220931825377093E-5</v>
      </c>
      <c r="P576" s="526">
        <f t="shared" si="111"/>
        <v>3.6000000000058208E-3</v>
      </c>
    </row>
    <row r="577" spans="1:16" x14ac:dyDescent="0.3">
      <c r="A577" s="7" t="s">
        <v>657</v>
      </c>
      <c r="B577" s="8" t="s">
        <v>47</v>
      </c>
      <c r="C577" s="5" t="s">
        <v>24</v>
      </c>
      <c r="D577" s="584">
        <v>7.48</v>
      </c>
      <c r="E577" s="600">
        <v>0</v>
      </c>
      <c r="F577" s="619"/>
      <c r="G577" s="601">
        <f t="shared" si="116"/>
        <v>0</v>
      </c>
      <c r="H577" s="601">
        <f t="shared" si="117"/>
        <v>7.48</v>
      </c>
      <c r="I577" s="585">
        <v>2.67</v>
      </c>
      <c r="J577" s="552">
        <f t="shared" si="118"/>
        <v>19.971600000000002</v>
      </c>
      <c r="K577" s="553">
        <f t="shared" si="112"/>
        <v>0</v>
      </c>
      <c r="L577" s="551">
        <f t="shared" si="113"/>
        <v>0</v>
      </c>
      <c r="M577" s="553">
        <f t="shared" si="114"/>
        <v>0</v>
      </c>
      <c r="N577" s="553">
        <f t="shared" si="115"/>
        <v>19.97</v>
      </c>
      <c r="O577" s="175">
        <f t="shared" si="110"/>
        <v>8.0113761541600326E-5</v>
      </c>
      <c r="P577" s="526">
        <f t="shared" si="111"/>
        <v>-1.6000000000033765E-3</v>
      </c>
    </row>
    <row r="578" spans="1:16" x14ac:dyDescent="0.3">
      <c r="A578" s="7" t="s">
        <v>658</v>
      </c>
      <c r="B578" s="8" t="s">
        <v>329</v>
      </c>
      <c r="C578" s="5" t="s">
        <v>24</v>
      </c>
      <c r="D578" s="584">
        <v>8</v>
      </c>
      <c r="E578" s="600">
        <v>0</v>
      </c>
      <c r="F578" s="619"/>
      <c r="G578" s="601">
        <f t="shared" si="116"/>
        <v>0</v>
      </c>
      <c r="H578" s="601">
        <f t="shared" si="117"/>
        <v>8</v>
      </c>
      <c r="I578" s="585">
        <v>16.54</v>
      </c>
      <c r="J578" s="552">
        <f t="shared" si="118"/>
        <v>132.32</v>
      </c>
      <c r="K578" s="553">
        <f t="shared" si="112"/>
        <v>0</v>
      </c>
      <c r="L578" s="551">
        <f t="shared" si="113"/>
        <v>0</v>
      </c>
      <c r="M578" s="553">
        <f t="shared" si="114"/>
        <v>0</v>
      </c>
      <c r="N578" s="553">
        <f t="shared" si="115"/>
        <v>132.32</v>
      </c>
      <c r="O578" s="175">
        <f t="shared" si="110"/>
        <v>0</v>
      </c>
      <c r="P578" s="526">
        <f t="shared" si="111"/>
        <v>0</v>
      </c>
    </row>
    <row r="579" spans="1:16" ht="26.4" x14ac:dyDescent="0.3">
      <c r="A579" s="7" t="s">
        <v>659</v>
      </c>
      <c r="B579" s="8" t="s">
        <v>49</v>
      </c>
      <c r="C579" s="5" t="s">
        <v>24</v>
      </c>
      <c r="D579" s="584">
        <v>7.48</v>
      </c>
      <c r="E579" s="600">
        <v>0</v>
      </c>
      <c r="F579" s="619"/>
      <c r="G579" s="601">
        <f t="shared" si="116"/>
        <v>0</v>
      </c>
      <c r="H579" s="601">
        <f t="shared" si="117"/>
        <v>7.48</v>
      </c>
      <c r="I579" s="585">
        <v>11.26</v>
      </c>
      <c r="J579" s="552">
        <f t="shared" si="118"/>
        <v>84.224800000000002</v>
      </c>
      <c r="K579" s="553">
        <f t="shared" si="112"/>
        <v>0</v>
      </c>
      <c r="L579" s="551">
        <f t="shared" si="113"/>
        <v>0</v>
      </c>
      <c r="M579" s="553">
        <f t="shared" si="114"/>
        <v>0</v>
      </c>
      <c r="N579" s="553">
        <f t="shared" si="115"/>
        <v>84.22</v>
      </c>
      <c r="O579" s="175">
        <f t="shared" si="110"/>
        <v>5.6990340137397233E-5</v>
      </c>
      <c r="P579" s="526">
        <f t="shared" si="111"/>
        <v>-4.8000000000030241E-3</v>
      </c>
    </row>
    <row r="580" spans="1:16" x14ac:dyDescent="0.3">
      <c r="A580" s="3" t="s">
        <v>660</v>
      </c>
      <c r="B580" s="4" t="s">
        <v>123</v>
      </c>
      <c r="C580" s="5"/>
      <c r="D580" s="584"/>
      <c r="E580" s="600"/>
      <c r="F580" s="619"/>
      <c r="G580" s="601"/>
      <c r="H580" s="601"/>
      <c r="I580" s="585"/>
      <c r="J580" s="550">
        <f>+SUM(J581:J594)</f>
        <v>13247.4769</v>
      </c>
      <c r="K580" s="550">
        <f>+SUM(K581:K594)</f>
        <v>0</v>
      </c>
      <c r="L580" s="551">
        <f>+SUM(L581:L594)</f>
        <v>0</v>
      </c>
      <c r="M580" s="550">
        <f>+SUM(M581:M594)</f>
        <v>0</v>
      </c>
      <c r="N580" s="550">
        <f>+SUM(N581:N594)-0.01</f>
        <v>13247.479999999998</v>
      </c>
      <c r="O580" s="172">
        <f t="shared" si="110"/>
        <v>-2.3400682414020935E-7</v>
      </c>
      <c r="P580" s="526">
        <f t="shared" si="111"/>
        <v>3.099999998084968E-3</v>
      </c>
    </row>
    <row r="581" spans="1:16" x14ac:dyDescent="0.3">
      <c r="A581" s="7" t="s">
        <v>661</v>
      </c>
      <c r="B581" s="8" t="s">
        <v>125</v>
      </c>
      <c r="C581" s="5" t="s">
        <v>54</v>
      </c>
      <c r="D581" s="584">
        <v>7.37</v>
      </c>
      <c r="E581" s="600">
        <v>0</v>
      </c>
      <c r="F581" s="619"/>
      <c r="G581" s="601">
        <f t="shared" si="116"/>
        <v>0</v>
      </c>
      <c r="H581" s="601">
        <f t="shared" si="117"/>
        <v>7.37</v>
      </c>
      <c r="I581" s="585">
        <v>75.03</v>
      </c>
      <c r="J581" s="552">
        <f t="shared" si="118"/>
        <v>552.97109999999998</v>
      </c>
      <c r="K581" s="553">
        <f t="shared" si="112"/>
        <v>0</v>
      </c>
      <c r="L581" s="551">
        <f t="shared" si="113"/>
        <v>0</v>
      </c>
      <c r="M581" s="553">
        <f t="shared" si="114"/>
        <v>0</v>
      </c>
      <c r="N581" s="553">
        <f t="shared" si="115"/>
        <v>552.97</v>
      </c>
      <c r="O581" s="175">
        <f t="shared" si="110"/>
        <v>1.9892540494836908E-6</v>
      </c>
      <c r="P581" s="526">
        <f t="shared" si="111"/>
        <v>-1.0999999999512511E-3</v>
      </c>
    </row>
    <row r="582" spans="1:16" x14ac:dyDescent="0.3">
      <c r="A582" s="7" t="s">
        <v>662</v>
      </c>
      <c r="B582" s="8" t="s">
        <v>56</v>
      </c>
      <c r="C582" s="5" t="s">
        <v>54</v>
      </c>
      <c r="D582" s="584">
        <v>9.58</v>
      </c>
      <c r="E582" s="600">
        <v>0</v>
      </c>
      <c r="F582" s="619"/>
      <c r="G582" s="601">
        <f t="shared" si="116"/>
        <v>0</v>
      </c>
      <c r="H582" s="601">
        <f t="shared" si="117"/>
        <v>9.58</v>
      </c>
      <c r="I582" s="585">
        <v>11.25</v>
      </c>
      <c r="J582" s="552">
        <f t="shared" si="118"/>
        <v>107.77500000000001</v>
      </c>
      <c r="K582" s="553">
        <f t="shared" si="112"/>
        <v>0</v>
      </c>
      <c r="L582" s="551">
        <f t="shared" si="113"/>
        <v>0</v>
      </c>
      <c r="M582" s="553">
        <f t="shared" si="114"/>
        <v>0</v>
      </c>
      <c r="N582" s="553">
        <f t="shared" si="115"/>
        <v>107.78</v>
      </c>
      <c r="O582" s="175">
        <f t="shared" si="110"/>
        <v>-4.6392948271911649E-5</v>
      </c>
      <c r="P582" s="526">
        <f t="shared" si="111"/>
        <v>4.9999999999954525E-3</v>
      </c>
    </row>
    <row r="583" spans="1:16" ht="26.4" x14ac:dyDescent="0.3">
      <c r="A583" s="7" t="s">
        <v>663</v>
      </c>
      <c r="B583" s="8" t="s">
        <v>58</v>
      </c>
      <c r="C583" s="5" t="s">
        <v>59</v>
      </c>
      <c r="D583" s="584">
        <v>215.57</v>
      </c>
      <c r="E583" s="600">
        <v>0</v>
      </c>
      <c r="F583" s="619"/>
      <c r="G583" s="601">
        <f t="shared" si="116"/>
        <v>0</v>
      </c>
      <c r="H583" s="601">
        <f t="shared" si="117"/>
        <v>215.57</v>
      </c>
      <c r="I583" s="585">
        <v>1.68</v>
      </c>
      <c r="J583" s="552">
        <f t="shared" si="118"/>
        <v>362.1576</v>
      </c>
      <c r="K583" s="553">
        <f t="shared" si="112"/>
        <v>0</v>
      </c>
      <c r="L583" s="551">
        <f t="shared" si="113"/>
        <v>0</v>
      </c>
      <c r="M583" s="553">
        <f t="shared" si="114"/>
        <v>0</v>
      </c>
      <c r="N583" s="553">
        <f t="shared" si="115"/>
        <v>362.16</v>
      </c>
      <c r="O583" s="175">
        <f t="shared" ref="O583:O646" si="119">1-(N583/J583)</f>
        <v>-6.626949151433692E-6</v>
      </c>
      <c r="P583" s="526">
        <f t="shared" ref="P583:P646" si="120">+N583-J583</f>
        <v>2.4000000000228283E-3</v>
      </c>
    </row>
    <row r="584" spans="1:16" x14ac:dyDescent="0.3">
      <c r="A584" s="7" t="s">
        <v>664</v>
      </c>
      <c r="B584" s="8" t="s">
        <v>61</v>
      </c>
      <c r="C584" s="5" t="s">
        <v>24</v>
      </c>
      <c r="D584" s="584">
        <v>2.09</v>
      </c>
      <c r="E584" s="600">
        <v>0</v>
      </c>
      <c r="F584" s="619"/>
      <c r="G584" s="601">
        <f t="shared" si="116"/>
        <v>0</v>
      </c>
      <c r="H584" s="601">
        <f t="shared" si="117"/>
        <v>2.09</v>
      </c>
      <c r="I584" s="585">
        <v>28.14</v>
      </c>
      <c r="J584" s="552">
        <f t="shared" si="118"/>
        <v>58.812599999999996</v>
      </c>
      <c r="K584" s="553">
        <f t="shared" ref="K584:K647" si="121">ROUND(E584*I584,2)</f>
        <v>0</v>
      </c>
      <c r="L584" s="551">
        <f t="shared" ref="L584:L647" si="122">ROUND(F584*I584,2)</f>
        <v>0</v>
      </c>
      <c r="M584" s="553">
        <f t="shared" ref="M584:M647" si="123">ROUND(G584*I584,2)</f>
        <v>0</v>
      </c>
      <c r="N584" s="553">
        <f t="shared" ref="N584:N647" si="124">ROUND(H584*I584,2)</f>
        <v>58.81</v>
      </c>
      <c r="O584" s="175">
        <f t="shared" si="119"/>
        <v>4.420821388606555E-5</v>
      </c>
      <c r="P584" s="526">
        <f t="shared" si="120"/>
        <v>-2.5999999999939405E-3</v>
      </c>
    </row>
    <row r="585" spans="1:16" ht="26.4" x14ac:dyDescent="0.3">
      <c r="A585" s="7" t="s">
        <v>665</v>
      </c>
      <c r="B585" s="8" t="s">
        <v>63</v>
      </c>
      <c r="C585" s="5" t="s">
        <v>24</v>
      </c>
      <c r="D585" s="584">
        <v>2.09</v>
      </c>
      <c r="E585" s="600">
        <v>0</v>
      </c>
      <c r="F585" s="619"/>
      <c r="G585" s="601">
        <f t="shared" si="116"/>
        <v>0</v>
      </c>
      <c r="H585" s="601">
        <f t="shared" si="117"/>
        <v>2.09</v>
      </c>
      <c r="I585" s="585">
        <v>35.090000000000003</v>
      </c>
      <c r="J585" s="552">
        <f t="shared" si="118"/>
        <v>73.338099999999997</v>
      </c>
      <c r="K585" s="553">
        <f t="shared" si="121"/>
        <v>0</v>
      </c>
      <c r="L585" s="551">
        <f t="shared" si="122"/>
        <v>0</v>
      </c>
      <c r="M585" s="553">
        <f t="shared" si="123"/>
        <v>0</v>
      </c>
      <c r="N585" s="553">
        <f t="shared" si="124"/>
        <v>73.34</v>
      </c>
      <c r="O585" s="175">
        <f t="shared" si="119"/>
        <v>-2.5907406927760945E-5</v>
      </c>
      <c r="P585" s="526">
        <f t="shared" si="120"/>
        <v>1.90000000000623E-3</v>
      </c>
    </row>
    <row r="586" spans="1:16" x14ac:dyDescent="0.3">
      <c r="A586" s="7" t="s">
        <v>666</v>
      </c>
      <c r="B586" s="8" t="s">
        <v>67</v>
      </c>
      <c r="C586" s="5" t="s">
        <v>24</v>
      </c>
      <c r="D586" s="584">
        <v>23.19</v>
      </c>
      <c r="E586" s="600">
        <v>0</v>
      </c>
      <c r="F586" s="619"/>
      <c r="G586" s="601">
        <f t="shared" ref="G586:G648" si="125">E586+F586</f>
        <v>0</v>
      </c>
      <c r="H586" s="601">
        <f t="shared" ref="H586:H648" si="126">D586-G586</f>
        <v>23.19</v>
      </c>
      <c r="I586" s="585">
        <v>272.88</v>
      </c>
      <c r="J586" s="552">
        <f t="shared" ref="J586:J648" si="127">+I586*D586</f>
        <v>6328.0871999999999</v>
      </c>
      <c r="K586" s="553">
        <f t="shared" si="121"/>
        <v>0</v>
      </c>
      <c r="L586" s="551">
        <f t="shared" si="122"/>
        <v>0</v>
      </c>
      <c r="M586" s="553">
        <f t="shared" si="123"/>
        <v>0</v>
      </c>
      <c r="N586" s="553">
        <f t="shared" si="124"/>
        <v>6328.09</v>
      </c>
      <c r="O586" s="175">
        <f t="shared" si="119"/>
        <v>-4.424717787721022E-7</v>
      </c>
      <c r="P586" s="526">
        <f t="shared" si="120"/>
        <v>2.8000000002066372E-3</v>
      </c>
    </row>
    <row r="587" spans="1:16" x14ac:dyDescent="0.3">
      <c r="A587" s="7" t="s">
        <v>667</v>
      </c>
      <c r="B587" s="8" t="s">
        <v>77</v>
      </c>
      <c r="C587" s="5" t="s">
        <v>54</v>
      </c>
      <c r="D587" s="584">
        <v>2.11</v>
      </c>
      <c r="E587" s="600">
        <v>0</v>
      </c>
      <c r="F587" s="619"/>
      <c r="G587" s="601">
        <f t="shared" si="125"/>
        <v>0</v>
      </c>
      <c r="H587" s="601">
        <f t="shared" si="126"/>
        <v>2.11</v>
      </c>
      <c r="I587" s="585">
        <v>628.20000000000005</v>
      </c>
      <c r="J587" s="552">
        <f t="shared" si="127"/>
        <v>1325.502</v>
      </c>
      <c r="K587" s="553">
        <f t="shared" si="121"/>
        <v>0</v>
      </c>
      <c r="L587" s="551">
        <f t="shared" si="122"/>
        <v>0</v>
      </c>
      <c r="M587" s="553">
        <f t="shared" si="123"/>
        <v>0</v>
      </c>
      <c r="N587" s="553">
        <f t="shared" si="124"/>
        <v>1325.5</v>
      </c>
      <c r="O587" s="175">
        <f t="shared" si="119"/>
        <v>1.5088623026571213E-6</v>
      </c>
      <c r="P587" s="526">
        <f t="shared" si="120"/>
        <v>-1.9999999999527063E-3</v>
      </c>
    </row>
    <row r="588" spans="1:16" ht="26.4" x14ac:dyDescent="0.3">
      <c r="A588" s="7" t="s">
        <v>668</v>
      </c>
      <c r="B588" s="8" t="s">
        <v>72</v>
      </c>
      <c r="C588" s="5" t="s">
        <v>70</v>
      </c>
      <c r="D588" s="584">
        <v>39.700000000000003</v>
      </c>
      <c r="E588" s="600">
        <v>0</v>
      </c>
      <c r="F588" s="619"/>
      <c r="G588" s="601">
        <f t="shared" si="125"/>
        <v>0</v>
      </c>
      <c r="H588" s="601">
        <f t="shared" si="126"/>
        <v>39.700000000000003</v>
      </c>
      <c r="I588" s="585">
        <v>16.2</v>
      </c>
      <c r="J588" s="552">
        <f t="shared" si="127"/>
        <v>643.14</v>
      </c>
      <c r="K588" s="553">
        <f t="shared" si="121"/>
        <v>0</v>
      </c>
      <c r="L588" s="551">
        <f t="shared" si="122"/>
        <v>0</v>
      </c>
      <c r="M588" s="553">
        <f t="shared" si="123"/>
        <v>0</v>
      </c>
      <c r="N588" s="553">
        <f t="shared" si="124"/>
        <v>643.14</v>
      </c>
      <c r="O588" s="175">
        <f t="shared" si="119"/>
        <v>0</v>
      </c>
      <c r="P588" s="526">
        <f t="shared" si="120"/>
        <v>0</v>
      </c>
    </row>
    <row r="589" spans="1:16" x14ac:dyDescent="0.3">
      <c r="A589" s="7" t="s">
        <v>669</v>
      </c>
      <c r="B589" s="8" t="s">
        <v>74</v>
      </c>
      <c r="C589" s="5" t="s">
        <v>75</v>
      </c>
      <c r="D589" s="584">
        <v>6</v>
      </c>
      <c r="E589" s="600">
        <v>0</v>
      </c>
      <c r="F589" s="619"/>
      <c r="G589" s="601">
        <f t="shared" si="125"/>
        <v>0</v>
      </c>
      <c r="H589" s="601">
        <f t="shared" si="126"/>
        <v>6</v>
      </c>
      <c r="I589" s="585">
        <v>68.010000000000005</v>
      </c>
      <c r="J589" s="552">
        <f t="shared" si="127"/>
        <v>408.06000000000006</v>
      </c>
      <c r="K589" s="553">
        <f t="shared" si="121"/>
        <v>0</v>
      </c>
      <c r="L589" s="551">
        <f t="shared" si="122"/>
        <v>0</v>
      </c>
      <c r="M589" s="553">
        <f t="shared" si="123"/>
        <v>0</v>
      </c>
      <c r="N589" s="553">
        <f t="shared" si="124"/>
        <v>408.06</v>
      </c>
      <c r="O589" s="175">
        <f t="shared" si="119"/>
        <v>0</v>
      </c>
      <c r="P589" s="526">
        <f t="shared" si="120"/>
        <v>0</v>
      </c>
    </row>
    <row r="590" spans="1:16" ht="26.4" x14ac:dyDescent="0.3">
      <c r="A590" s="7" t="s">
        <v>670</v>
      </c>
      <c r="B590" s="8" t="s">
        <v>69</v>
      </c>
      <c r="C590" s="5" t="s">
        <v>70</v>
      </c>
      <c r="D590" s="584">
        <v>94.6</v>
      </c>
      <c r="E590" s="600">
        <v>0</v>
      </c>
      <c r="F590" s="619"/>
      <c r="G590" s="601">
        <f t="shared" si="125"/>
        <v>0</v>
      </c>
      <c r="H590" s="601">
        <f t="shared" si="126"/>
        <v>94.6</v>
      </c>
      <c r="I590" s="585">
        <v>17.16</v>
      </c>
      <c r="J590" s="552">
        <f t="shared" si="127"/>
        <v>1623.336</v>
      </c>
      <c r="K590" s="553">
        <f t="shared" si="121"/>
        <v>0</v>
      </c>
      <c r="L590" s="551">
        <f t="shared" si="122"/>
        <v>0</v>
      </c>
      <c r="M590" s="553">
        <f t="shared" si="123"/>
        <v>0</v>
      </c>
      <c r="N590" s="553">
        <f t="shared" si="124"/>
        <v>1623.34</v>
      </c>
      <c r="O590" s="175">
        <f t="shared" si="119"/>
        <v>-2.4640616607118915E-6</v>
      </c>
      <c r="P590" s="526">
        <f t="shared" si="120"/>
        <v>3.9999999999054126E-3</v>
      </c>
    </row>
    <row r="591" spans="1:16" x14ac:dyDescent="0.3">
      <c r="A591" s="7" t="s">
        <v>671</v>
      </c>
      <c r="B591" s="8" t="s">
        <v>83</v>
      </c>
      <c r="C591" s="5" t="s">
        <v>24</v>
      </c>
      <c r="D591" s="584">
        <v>4.8</v>
      </c>
      <c r="E591" s="600">
        <v>0</v>
      </c>
      <c r="F591" s="619"/>
      <c r="G591" s="601">
        <f t="shared" si="125"/>
        <v>0</v>
      </c>
      <c r="H591" s="601">
        <f t="shared" si="126"/>
        <v>4.8</v>
      </c>
      <c r="I591" s="585">
        <v>29.02</v>
      </c>
      <c r="J591" s="552">
        <f t="shared" si="127"/>
        <v>139.29599999999999</v>
      </c>
      <c r="K591" s="553">
        <f t="shared" si="121"/>
        <v>0</v>
      </c>
      <c r="L591" s="551">
        <f t="shared" si="122"/>
        <v>0</v>
      </c>
      <c r="M591" s="553">
        <f t="shared" si="123"/>
        <v>0</v>
      </c>
      <c r="N591" s="553">
        <f t="shared" si="124"/>
        <v>139.30000000000001</v>
      </c>
      <c r="O591" s="175">
        <f t="shared" si="119"/>
        <v>-2.8715828164660451E-5</v>
      </c>
      <c r="P591" s="526">
        <f t="shared" si="120"/>
        <v>4.0000000000190994E-3</v>
      </c>
    </row>
    <row r="592" spans="1:16" ht="26.4" x14ac:dyDescent="0.3">
      <c r="A592" s="7" t="s">
        <v>672</v>
      </c>
      <c r="B592" s="8" t="s">
        <v>65</v>
      </c>
      <c r="C592" s="5" t="s">
        <v>24</v>
      </c>
      <c r="D592" s="584">
        <v>6.12</v>
      </c>
      <c r="E592" s="600">
        <v>0</v>
      </c>
      <c r="F592" s="619"/>
      <c r="G592" s="601">
        <f t="shared" si="125"/>
        <v>0</v>
      </c>
      <c r="H592" s="601">
        <f t="shared" si="126"/>
        <v>6.12</v>
      </c>
      <c r="I592" s="585">
        <v>116.19</v>
      </c>
      <c r="J592" s="552">
        <f t="shared" si="127"/>
        <v>711.08280000000002</v>
      </c>
      <c r="K592" s="553">
        <f t="shared" si="121"/>
        <v>0</v>
      </c>
      <c r="L592" s="551">
        <f t="shared" si="122"/>
        <v>0</v>
      </c>
      <c r="M592" s="553">
        <f t="shared" si="123"/>
        <v>0</v>
      </c>
      <c r="N592" s="553">
        <f t="shared" si="124"/>
        <v>711.08</v>
      </c>
      <c r="O592" s="175">
        <f t="shared" si="119"/>
        <v>3.9376567679827446E-6</v>
      </c>
      <c r="P592" s="526">
        <f t="shared" si="120"/>
        <v>-2.7999999999792635E-3</v>
      </c>
    </row>
    <row r="593" spans="1:16" ht="26.4" x14ac:dyDescent="0.3">
      <c r="A593" s="7" t="s">
        <v>673</v>
      </c>
      <c r="B593" s="8" t="s">
        <v>79</v>
      </c>
      <c r="C593" s="5" t="s">
        <v>54</v>
      </c>
      <c r="D593" s="584">
        <v>6.05</v>
      </c>
      <c r="E593" s="600">
        <v>0</v>
      </c>
      <c r="F593" s="619"/>
      <c r="G593" s="601">
        <f t="shared" si="125"/>
        <v>0</v>
      </c>
      <c r="H593" s="601">
        <f t="shared" si="126"/>
        <v>6.05</v>
      </c>
      <c r="I593" s="585">
        <v>25.65</v>
      </c>
      <c r="J593" s="552">
        <f t="shared" si="127"/>
        <v>155.18249999999998</v>
      </c>
      <c r="K593" s="553">
        <f t="shared" si="121"/>
        <v>0</v>
      </c>
      <c r="L593" s="551">
        <f t="shared" si="122"/>
        <v>0</v>
      </c>
      <c r="M593" s="553">
        <f t="shared" si="123"/>
        <v>0</v>
      </c>
      <c r="N593" s="553">
        <f t="shared" si="124"/>
        <v>155.18</v>
      </c>
      <c r="O593" s="175">
        <f t="shared" si="119"/>
        <v>1.6110063956742415E-5</v>
      </c>
      <c r="P593" s="526">
        <f t="shared" si="120"/>
        <v>-2.4999999999693046E-3</v>
      </c>
    </row>
    <row r="594" spans="1:16" ht="26.4" x14ac:dyDescent="0.3">
      <c r="A594" s="7" t="s">
        <v>674</v>
      </c>
      <c r="B594" s="8" t="s">
        <v>81</v>
      </c>
      <c r="C594" s="5" t="s">
        <v>24</v>
      </c>
      <c r="D594" s="584">
        <v>4.8</v>
      </c>
      <c r="E594" s="600">
        <v>0</v>
      </c>
      <c r="F594" s="619"/>
      <c r="G594" s="601">
        <f t="shared" si="125"/>
        <v>0</v>
      </c>
      <c r="H594" s="601">
        <f t="shared" si="126"/>
        <v>4.8</v>
      </c>
      <c r="I594" s="585">
        <v>158.07</v>
      </c>
      <c r="J594" s="552">
        <f t="shared" si="127"/>
        <v>758.73599999999999</v>
      </c>
      <c r="K594" s="553">
        <f t="shared" si="121"/>
        <v>0</v>
      </c>
      <c r="L594" s="551">
        <f t="shared" si="122"/>
        <v>0</v>
      </c>
      <c r="M594" s="553">
        <f t="shared" si="123"/>
        <v>0</v>
      </c>
      <c r="N594" s="553">
        <f t="shared" si="124"/>
        <v>758.74</v>
      </c>
      <c r="O594" s="175">
        <f t="shared" si="119"/>
        <v>-5.271925940020239E-6</v>
      </c>
      <c r="P594" s="526">
        <f t="shared" si="120"/>
        <v>4.0000000000190994E-3</v>
      </c>
    </row>
    <row r="595" spans="1:16" x14ac:dyDescent="0.3">
      <c r="A595" s="3" t="s">
        <v>675</v>
      </c>
      <c r="B595" s="4" t="s">
        <v>85</v>
      </c>
      <c r="C595" s="5"/>
      <c r="D595" s="584"/>
      <c r="E595" s="600"/>
      <c r="F595" s="619"/>
      <c r="G595" s="601"/>
      <c r="H595" s="601"/>
      <c r="I595" s="585"/>
      <c r="J595" s="550">
        <f>+SUM(J596:J601)</f>
        <v>1430.5155999999999</v>
      </c>
      <c r="K595" s="550">
        <f>+SUM(K596:K601)</f>
        <v>0</v>
      </c>
      <c r="L595" s="551">
        <f>+SUM(L596:L601)</f>
        <v>0</v>
      </c>
      <c r="M595" s="550">
        <f>+SUM(M596:M601)</f>
        <v>0</v>
      </c>
      <c r="N595" s="550">
        <f>+SUM(N596:N601)+0.01</f>
        <v>1430.52</v>
      </c>
      <c r="O595" s="172">
        <f t="shared" si="119"/>
        <v>-3.0758140632247688E-6</v>
      </c>
      <c r="P595" s="526">
        <f t="shared" si="120"/>
        <v>4.400000000032378E-3</v>
      </c>
    </row>
    <row r="596" spans="1:16" x14ac:dyDescent="0.3">
      <c r="A596" s="7" t="s">
        <v>676</v>
      </c>
      <c r="B596" s="8" t="s">
        <v>89</v>
      </c>
      <c r="C596" s="5" t="s">
        <v>24</v>
      </c>
      <c r="D596" s="584">
        <v>7.48</v>
      </c>
      <c r="E596" s="600">
        <v>0</v>
      </c>
      <c r="F596" s="619"/>
      <c r="G596" s="601">
        <f t="shared" si="125"/>
        <v>0</v>
      </c>
      <c r="H596" s="601">
        <f t="shared" si="126"/>
        <v>7.48</v>
      </c>
      <c r="I596" s="585">
        <v>3.75</v>
      </c>
      <c r="J596" s="552">
        <f t="shared" si="127"/>
        <v>28.05</v>
      </c>
      <c r="K596" s="553">
        <f t="shared" si="121"/>
        <v>0</v>
      </c>
      <c r="L596" s="551">
        <f t="shared" si="122"/>
        <v>0</v>
      </c>
      <c r="M596" s="553">
        <f t="shared" si="123"/>
        <v>0</v>
      </c>
      <c r="N596" s="553">
        <f t="shared" si="124"/>
        <v>28.05</v>
      </c>
      <c r="O596" s="175">
        <f t="shared" si="119"/>
        <v>0</v>
      </c>
      <c r="P596" s="526">
        <f t="shared" si="120"/>
        <v>0</v>
      </c>
    </row>
    <row r="597" spans="1:16" x14ac:dyDescent="0.3">
      <c r="A597" s="7" t="s">
        <v>677</v>
      </c>
      <c r="B597" s="8" t="s">
        <v>87</v>
      </c>
      <c r="C597" s="5" t="s">
        <v>24</v>
      </c>
      <c r="D597" s="584">
        <v>7.48</v>
      </c>
      <c r="E597" s="600">
        <v>0</v>
      </c>
      <c r="F597" s="619"/>
      <c r="G597" s="601">
        <f t="shared" si="125"/>
        <v>0</v>
      </c>
      <c r="H597" s="601">
        <f t="shared" si="126"/>
        <v>7.48</v>
      </c>
      <c r="I597" s="585">
        <v>5.61</v>
      </c>
      <c r="J597" s="552">
        <f t="shared" si="127"/>
        <v>41.962800000000001</v>
      </c>
      <c r="K597" s="553">
        <f t="shared" si="121"/>
        <v>0</v>
      </c>
      <c r="L597" s="551">
        <f t="shared" si="122"/>
        <v>0</v>
      </c>
      <c r="M597" s="553">
        <f t="shared" si="123"/>
        <v>0</v>
      </c>
      <c r="N597" s="553">
        <f t="shared" si="124"/>
        <v>41.96</v>
      </c>
      <c r="O597" s="175">
        <f t="shared" si="119"/>
        <v>6.6725766631359207E-5</v>
      </c>
      <c r="P597" s="526">
        <f t="shared" si="120"/>
        <v>-2.8000000000005798E-3</v>
      </c>
    </row>
    <row r="598" spans="1:16" ht="26.4" x14ac:dyDescent="0.3">
      <c r="A598" s="7" t="s">
        <v>678</v>
      </c>
      <c r="B598" s="8" t="s">
        <v>91</v>
      </c>
      <c r="C598" s="5" t="s">
        <v>24</v>
      </c>
      <c r="D598" s="584">
        <v>7.48</v>
      </c>
      <c r="E598" s="600">
        <v>0</v>
      </c>
      <c r="F598" s="619"/>
      <c r="G598" s="601">
        <f t="shared" si="125"/>
        <v>0</v>
      </c>
      <c r="H598" s="601">
        <f t="shared" si="126"/>
        <v>7.48</v>
      </c>
      <c r="I598" s="585">
        <v>85.26</v>
      </c>
      <c r="J598" s="552">
        <f t="shared" si="127"/>
        <v>637.74480000000005</v>
      </c>
      <c r="K598" s="553">
        <f t="shared" si="121"/>
        <v>0</v>
      </c>
      <c r="L598" s="551">
        <f t="shared" si="122"/>
        <v>0</v>
      </c>
      <c r="M598" s="553">
        <f t="shared" si="123"/>
        <v>0</v>
      </c>
      <c r="N598" s="553">
        <f t="shared" si="124"/>
        <v>637.74</v>
      </c>
      <c r="O598" s="175">
        <f t="shared" si="119"/>
        <v>7.5265215805364605E-6</v>
      </c>
      <c r="P598" s="526">
        <f t="shared" si="120"/>
        <v>-4.8000000000456566E-3</v>
      </c>
    </row>
    <row r="599" spans="1:16" x14ac:dyDescent="0.3">
      <c r="A599" s="7" t="s">
        <v>679</v>
      </c>
      <c r="B599" s="8" t="s">
        <v>83</v>
      </c>
      <c r="C599" s="5" t="s">
        <v>24</v>
      </c>
      <c r="D599" s="584">
        <v>1.28</v>
      </c>
      <c r="E599" s="600">
        <v>0</v>
      </c>
      <c r="F599" s="619"/>
      <c r="G599" s="601">
        <f t="shared" si="125"/>
        <v>0</v>
      </c>
      <c r="H599" s="601">
        <f t="shared" si="126"/>
        <v>1.28</v>
      </c>
      <c r="I599" s="585">
        <v>29.02</v>
      </c>
      <c r="J599" s="552">
        <f t="shared" si="127"/>
        <v>37.145600000000002</v>
      </c>
      <c r="K599" s="553">
        <f t="shared" si="121"/>
        <v>0</v>
      </c>
      <c r="L599" s="551">
        <f t="shared" si="122"/>
        <v>0</v>
      </c>
      <c r="M599" s="553">
        <f t="shared" si="123"/>
        <v>0</v>
      </c>
      <c r="N599" s="553">
        <f t="shared" si="124"/>
        <v>37.15</v>
      </c>
      <c r="O599" s="175">
        <f t="shared" si="119"/>
        <v>-1.1845279117839169E-4</v>
      </c>
      <c r="P599" s="526">
        <f t="shared" si="120"/>
        <v>4.3999999999968509E-3</v>
      </c>
    </row>
    <row r="600" spans="1:16" ht="39.6" x14ac:dyDescent="0.3">
      <c r="A600" s="7" t="s">
        <v>680</v>
      </c>
      <c r="B600" s="8" t="s">
        <v>186</v>
      </c>
      <c r="C600" s="5" t="s">
        <v>24</v>
      </c>
      <c r="D600" s="584">
        <v>1.28</v>
      </c>
      <c r="E600" s="600">
        <v>0</v>
      </c>
      <c r="F600" s="619"/>
      <c r="G600" s="601">
        <f t="shared" si="125"/>
        <v>0</v>
      </c>
      <c r="H600" s="601">
        <f t="shared" si="126"/>
        <v>1.28</v>
      </c>
      <c r="I600" s="585">
        <v>130.58000000000001</v>
      </c>
      <c r="J600" s="552">
        <f t="shared" si="127"/>
        <v>167.14240000000001</v>
      </c>
      <c r="K600" s="553">
        <f t="shared" si="121"/>
        <v>0</v>
      </c>
      <c r="L600" s="551">
        <f t="shared" si="122"/>
        <v>0</v>
      </c>
      <c r="M600" s="553">
        <f t="shared" si="123"/>
        <v>0</v>
      </c>
      <c r="N600" s="553">
        <f t="shared" si="124"/>
        <v>167.14</v>
      </c>
      <c r="O600" s="175">
        <f t="shared" si="119"/>
        <v>1.4359013631670692E-5</v>
      </c>
      <c r="P600" s="526">
        <f t="shared" si="120"/>
        <v>-2.4000000000228283E-3</v>
      </c>
    </row>
    <row r="601" spans="1:16" ht="39.6" x14ac:dyDescent="0.3">
      <c r="A601" s="7" t="s">
        <v>681</v>
      </c>
      <c r="B601" s="8" t="s">
        <v>146</v>
      </c>
      <c r="C601" s="5" t="s">
        <v>75</v>
      </c>
      <c r="D601" s="584">
        <v>1</v>
      </c>
      <c r="E601" s="600">
        <v>0</v>
      </c>
      <c r="F601" s="619"/>
      <c r="G601" s="601">
        <f t="shared" si="125"/>
        <v>0</v>
      </c>
      <c r="H601" s="601">
        <f t="shared" si="126"/>
        <v>1</v>
      </c>
      <c r="I601" s="585">
        <v>518.47</v>
      </c>
      <c r="J601" s="552">
        <f t="shared" si="127"/>
        <v>518.47</v>
      </c>
      <c r="K601" s="553">
        <f t="shared" si="121"/>
        <v>0</v>
      </c>
      <c r="L601" s="551">
        <f t="shared" si="122"/>
        <v>0</v>
      </c>
      <c r="M601" s="553">
        <f t="shared" si="123"/>
        <v>0</v>
      </c>
      <c r="N601" s="553">
        <f t="shared" si="124"/>
        <v>518.47</v>
      </c>
      <c r="O601" s="175">
        <f t="shared" si="119"/>
        <v>0</v>
      </c>
      <c r="P601" s="526">
        <f t="shared" si="120"/>
        <v>0</v>
      </c>
    </row>
    <row r="602" spans="1:16" x14ac:dyDescent="0.3">
      <c r="A602" s="3" t="s">
        <v>682</v>
      </c>
      <c r="B602" s="4" t="s">
        <v>96</v>
      </c>
      <c r="C602" s="5"/>
      <c r="D602" s="584"/>
      <c r="E602" s="600"/>
      <c r="F602" s="619"/>
      <c r="G602" s="601"/>
      <c r="H602" s="601"/>
      <c r="I602" s="585"/>
      <c r="J602" s="550">
        <f>+SUM(J603:J605)</f>
        <v>578.62799999999993</v>
      </c>
      <c r="K602" s="550">
        <f>+SUM(K603:K605)</f>
        <v>0</v>
      </c>
      <c r="L602" s="551">
        <f>+SUM(L603:L605)</f>
        <v>0</v>
      </c>
      <c r="M602" s="550">
        <f>+SUM(M603:M605)</f>
        <v>0</v>
      </c>
      <c r="N602" s="550">
        <f>+SUM(N603:N605)</f>
        <v>578.63</v>
      </c>
      <c r="O602" s="172">
        <f t="shared" si="119"/>
        <v>-3.4564521593782871E-6</v>
      </c>
      <c r="P602" s="526">
        <f t="shared" si="120"/>
        <v>2.0000000000663931E-3</v>
      </c>
    </row>
    <row r="603" spans="1:16" ht="26.4" x14ac:dyDescent="0.3">
      <c r="A603" s="7" t="s">
        <v>683</v>
      </c>
      <c r="B603" s="8" t="s">
        <v>98</v>
      </c>
      <c r="C603" s="5" t="s">
        <v>24</v>
      </c>
      <c r="D603" s="584">
        <v>1.4</v>
      </c>
      <c r="E603" s="600">
        <v>0</v>
      </c>
      <c r="F603" s="619"/>
      <c r="G603" s="601">
        <f t="shared" si="125"/>
        <v>0</v>
      </c>
      <c r="H603" s="601">
        <f t="shared" si="126"/>
        <v>1.4</v>
      </c>
      <c r="I603" s="585">
        <v>19.02</v>
      </c>
      <c r="J603" s="552">
        <f t="shared" si="127"/>
        <v>26.627999999999997</v>
      </c>
      <c r="K603" s="553">
        <f t="shared" si="121"/>
        <v>0</v>
      </c>
      <c r="L603" s="551">
        <f t="shared" si="122"/>
        <v>0</v>
      </c>
      <c r="M603" s="553">
        <f t="shared" si="123"/>
        <v>0</v>
      </c>
      <c r="N603" s="553">
        <f t="shared" si="124"/>
        <v>26.63</v>
      </c>
      <c r="O603" s="175">
        <f t="shared" si="119"/>
        <v>-7.5108907916510148E-5</v>
      </c>
      <c r="P603" s="526">
        <f t="shared" si="120"/>
        <v>2.0000000000024443E-3</v>
      </c>
    </row>
    <row r="604" spans="1:16" x14ac:dyDescent="0.3">
      <c r="A604" s="7" t="s">
        <v>684</v>
      </c>
      <c r="B604" s="8" t="s">
        <v>102</v>
      </c>
      <c r="C604" s="5" t="s">
        <v>45</v>
      </c>
      <c r="D604" s="584">
        <v>16</v>
      </c>
      <c r="E604" s="600">
        <v>0</v>
      </c>
      <c r="F604" s="619"/>
      <c r="G604" s="601">
        <f t="shared" si="125"/>
        <v>0</v>
      </c>
      <c r="H604" s="601">
        <f t="shared" si="126"/>
        <v>16</v>
      </c>
      <c r="I604" s="585">
        <v>14.39</v>
      </c>
      <c r="J604" s="552">
        <f t="shared" si="127"/>
        <v>230.24</v>
      </c>
      <c r="K604" s="553">
        <f t="shared" si="121"/>
        <v>0</v>
      </c>
      <c r="L604" s="551">
        <f t="shared" si="122"/>
        <v>0</v>
      </c>
      <c r="M604" s="553">
        <f t="shared" si="123"/>
        <v>0</v>
      </c>
      <c r="N604" s="553">
        <f t="shared" si="124"/>
        <v>230.24</v>
      </c>
      <c r="O604" s="175">
        <f t="shared" si="119"/>
        <v>0</v>
      </c>
      <c r="P604" s="526">
        <f t="shared" si="120"/>
        <v>0</v>
      </c>
    </row>
    <row r="605" spans="1:16" ht="26.4" x14ac:dyDescent="0.3">
      <c r="A605" s="7" t="s">
        <v>685</v>
      </c>
      <c r="B605" s="8" t="s">
        <v>104</v>
      </c>
      <c r="C605" s="5" t="s">
        <v>24</v>
      </c>
      <c r="D605" s="584">
        <v>16</v>
      </c>
      <c r="E605" s="600">
        <v>0</v>
      </c>
      <c r="F605" s="619"/>
      <c r="G605" s="601">
        <f t="shared" si="125"/>
        <v>0</v>
      </c>
      <c r="H605" s="601">
        <f t="shared" si="126"/>
        <v>16</v>
      </c>
      <c r="I605" s="585">
        <v>20.11</v>
      </c>
      <c r="J605" s="552">
        <f t="shared" si="127"/>
        <v>321.76</v>
      </c>
      <c r="K605" s="553">
        <f t="shared" si="121"/>
        <v>0</v>
      </c>
      <c r="L605" s="551">
        <f t="shared" si="122"/>
        <v>0</v>
      </c>
      <c r="M605" s="553">
        <f t="shared" si="123"/>
        <v>0</v>
      </c>
      <c r="N605" s="553">
        <f t="shared" si="124"/>
        <v>321.76</v>
      </c>
      <c r="O605" s="175">
        <f t="shared" si="119"/>
        <v>0</v>
      </c>
      <c r="P605" s="526">
        <f t="shared" si="120"/>
        <v>0</v>
      </c>
    </row>
    <row r="606" spans="1:16" x14ac:dyDescent="0.3">
      <c r="A606" s="3" t="s">
        <v>686</v>
      </c>
      <c r="B606" s="4" t="s">
        <v>106</v>
      </c>
      <c r="C606" s="5"/>
      <c r="D606" s="584"/>
      <c r="E606" s="600"/>
      <c r="F606" s="619"/>
      <c r="G606" s="601"/>
      <c r="H606" s="601"/>
      <c r="I606" s="585"/>
      <c r="J606" s="550">
        <f>+SUM(J607:J609)</f>
        <v>492.39760000000001</v>
      </c>
      <c r="K606" s="550">
        <f>+SUM(K607:K609)</f>
        <v>0</v>
      </c>
      <c r="L606" s="551">
        <f>+SUM(L607:L609)</f>
        <v>0</v>
      </c>
      <c r="M606" s="550">
        <f>+SUM(M607:M609)</f>
        <v>0</v>
      </c>
      <c r="N606" s="550">
        <f>+SUM(N607:N609)+0.01</f>
        <v>492.40000000000003</v>
      </c>
      <c r="O606" s="172">
        <f t="shared" si="119"/>
        <v>-4.8741098657156812E-6</v>
      </c>
      <c r="P606" s="526">
        <f t="shared" si="120"/>
        <v>2.4000000000228283E-3</v>
      </c>
    </row>
    <row r="607" spans="1:16" x14ac:dyDescent="0.3">
      <c r="A607" s="7" t="s">
        <v>687</v>
      </c>
      <c r="B607" s="8" t="s">
        <v>117</v>
      </c>
      <c r="C607" s="5" t="s">
        <v>24</v>
      </c>
      <c r="D607" s="584">
        <v>0.34</v>
      </c>
      <c r="E607" s="600">
        <v>0</v>
      </c>
      <c r="F607" s="619"/>
      <c r="G607" s="601">
        <f t="shared" si="125"/>
        <v>0</v>
      </c>
      <c r="H607" s="601">
        <f t="shared" si="126"/>
        <v>0.34</v>
      </c>
      <c r="I607" s="585">
        <v>1081.54</v>
      </c>
      <c r="J607" s="552">
        <f t="shared" si="127"/>
        <v>367.72360000000003</v>
      </c>
      <c r="K607" s="553">
        <f t="shared" si="121"/>
        <v>0</v>
      </c>
      <c r="L607" s="551">
        <f t="shared" si="122"/>
        <v>0</v>
      </c>
      <c r="M607" s="553">
        <f t="shared" si="123"/>
        <v>0</v>
      </c>
      <c r="N607" s="553">
        <f t="shared" si="124"/>
        <v>367.72</v>
      </c>
      <c r="O607" s="175">
        <f t="shared" si="119"/>
        <v>9.7899618083374662E-6</v>
      </c>
      <c r="P607" s="526">
        <f t="shared" si="120"/>
        <v>-3.6000000000058208E-3</v>
      </c>
    </row>
    <row r="608" spans="1:16" x14ac:dyDescent="0.3">
      <c r="A608" s="7" t="s">
        <v>688</v>
      </c>
      <c r="B608" s="8" t="s">
        <v>108</v>
      </c>
      <c r="C608" s="5" t="s">
        <v>109</v>
      </c>
      <c r="D608" s="584">
        <v>2.7</v>
      </c>
      <c r="E608" s="600">
        <v>0</v>
      </c>
      <c r="F608" s="619"/>
      <c r="G608" s="601">
        <f t="shared" si="125"/>
        <v>0</v>
      </c>
      <c r="H608" s="601">
        <f t="shared" si="126"/>
        <v>2.7</v>
      </c>
      <c r="I608" s="585">
        <v>30.62</v>
      </c>
      <c r="J608" s="552">
        <f t="shared" si="127"/>
        <v>82.674000000000007</v>
      </c>
      <c r="K608" s="553">
        <f t="shared" si="121"/>
        <v>0</v>
      </c>
      <c r="L608" s="551">
        <f t="shared" si="122"/>
        <v>0</v>
      </c>
      <c r="M608" s="553">
        <f t="shared" si="123"/>
        <v>0</v>
      </c>
      <c r="N608" s="553">
        <f t="shared" si="124"/>
        <v>82.67</v>
      </c>
      <c r="O608" s="175">
        <f t="shared" si="119"/>
        <v>4.8382804751279096E-5</v>
      </c>
      <c r="P608" s="526">
        <f t="shared" si="120"/>
        <v>-4.0000000000048885E-3</v>
      </c>
    </row>
    <row r="609" spans="1:16" x14ac:dyDescent="0.3">
      <c r="A609" s="7" t="s">
        <v>689</v>
      </c>
      <c r="B609" s="8" t="s">
        <v>115</v>
      </c>
      <c r="C609" s="5" t="s">
        <v>24</v>
      </c>
      <c r="D609" s="584">
        <v>0.25</v>
      </c>
      <c r="E609" s="600">
        <v>0</v>
      </c>
      <c r="F609" s="619"/>
      <c r="G609" s="601">
        <f t="shared" si="125"/>
        <v>0</v>
      </c>
      <c r="H609" s="601">
        <f t="shared" si="126"/>
        <v>0.25</v>
      </c>
      <c r="I609" s="585">
        <v>168</v>
      </c>
      <c r="J609" s="552">
        <f t="shared" si="127"/>
        <v>42</v>
      </c>
      <c r="K609" s="553">
        <f t="shared" si="121"/>
        <v>0</v>
      </c>
      <c r="L609" s="551">
        <f t="shared" si="122"/>
        <v>0</v>
      </c>
      <c r="M609" s="553">
        <f t="shared" si="123"/>
        <v>0</v>
      </c>
      <c r="N609" s="553">
        <f t="shared" si="124"/>
        <v>42</v>
      </c>
      <c r="O609" s="175">
        <f t="shared" si="119"/>
        <v>0</v>
      </c>
      <c r="P609" s="526">
        <f t="shared" si="120"/>
        <v>0</v>
      </c>
    </row>
    <row r="610" spans="1:16" x14ac:dyDescent="0.3">
      <c r="A610" s="3" t="s">
        <v>690</v>
      </c>
      <c r="B610" s="4" t="s">
        <v>231</v>
      </c>
      <c r="C610" s="5"/>
      <c r="D610" s="584"/>
      <c r="E610" s="600"/>
      <c r="F610" s="619"/>
      <c r="G610" s="601"/>
      <c r="H610" s="601"/>
      <c r="I610" s="585"/>
      <c r="J610" s="550">
        <f>+SUM(J611:J618)</f>
        <v>4365.93</v>
      </c>
      <c r="K610" s="550">
        <f>+SUM(K611:K618)</f>
        <v>0</v>
      </c>
      <c r="L610" s="551">
        <f>+SUM(L611:L618)</f>
        <v>0</v>
      </c>
      <c r="M610" s="550">
        <f>+SUM(M611:M618)</f>
        <v>0</v>
      </c>
      <c r="N610" s="550">
        <f>+SUM(N611:N618)</f>
        <v>4365.93</v>
      </c>
      <c r="O610" s="172">
        <f t="shared" si="119"/>
        <v>0</v>
      </c>
      <c r="P610" s="526">
        <f t="shared" si="120"/>
        <v>0</v>
      </c>
    </row>
    <row r="611" spans="1:16" ht="39.6" x14ac:dyDescent="0.3">
      <c r="A611" s="7" t="s">
        <v>691</v>
      </c>
      <c r="B611" s="8" t="s">
        <v>233</v>
      </c>
      <c r="C611" s="5" t="s">
        <v>75</v>
      </c>
      <c r="D611" s="584">
        <v>1</v>
      </c>
      <c r="E611" s="600">
        <v>0</v>
      </c>
      <c r="F611" s="619"/>
      <c r="G611" s="601">
        <f t="shared" si="125"/>
        <v>0</v>
      </c>
      <c r="H611" s="601">
        <f t="shared" si="126"/>
        <v>1</v>
      </c>
      <c r="I611" s="585">
        <v>1438.74</v>
      </c>
      <c r="J611" s="552">
        <f t="shared" si="127"/>
        <v>1438.74</v>
      </c>
      <c r="K611" s="553">
        <f t="shared" si="121"/>
        <v>0</v>
      </c>
      <c r="L611" s="551">
        <f t="shared" si="122"/>
        <v>0</v>
      </c>
      <c r="M611" s="553">
        <f t="shared" si="123"/>
        <v>0</v>
      </c>
      <c r="N611" s="553">
        <f t="shared" si="124"/>
        <v>1438.74</v>
      </c>
      <c r="O611" s="175">
        <f t="shared" si="119"/>
        <v>0</v>
      </c>
      <c r="P611" s="526">
        <f t="shared" si="120"/>
        <v>0</v>
      </c>
    </row>
    <row r="612" spans="1:16" x14ac:dyDescent="0.3">
      <c r="A612" s="7" t="s">
        <v>692</v>
      </c>
      <c r="B612" s="8" t="s">
        <v>235</v>
      </c>
      <c r="C612" s="5" t="s">
        <v>75</v>
      </c>
      <c r="D612" s="584">
        <v>1</v>
      </c>
      <c r="E612" s="600">
        <v>0</v>
      </c>
      <c r="F612" s="619"/>
      <c r="G612" s="601">
        <f t="shared" si="125"/>
        <v>0</v>
      </c>
      <c r="H612" s="601">
        <f t="shared" si="126"/>
        <v>1</v>
      </c>
      <c r="I612" s="585">
        <v>303.69</v>
      </c>
      <c r="J612" s="552">
        <f t="shared" si="127"/>
        <v>303.69</v>
      </c>
      <c r="K612" s="553">
        <f t="shared" si="121"/>
        <v>0</v>
      </c>
      <c r="L612" s="551">
        <f t="shared" si="122"/>
        <v>0</v>
      </c>
      <c r="M612" s="553">
        <f t="shared" si="123"/>
        <v>0</v>
      </c>
      <c r="N612" s="553">
        <f t="shared" si="124"/>
        <v>303.69</v>
      </c>
      <c r="O612" s="175">
        <f t="shared" si="119"/>
        <v>0</v>
      </c>
      <c r="P612" s="526">
        <f t="shared" si="120"/>
        <v>0</v>
      </c>
    </row>
    <row r="613" spans="1:16" x14ac:dyDescent="0.3">
      <c r="A613" s="7" t="s">
        <v>693</v>
      </c>
      <c r="B613" s="8" t="s">
        <v>239</v>
      </c>
      <c r="C613" s="5" t="s">
        <v>75</v>
      </c>
      <c r="D613" s="584">
        <v>1</v>
      </c>
      <c r="E613" s="600">
        <v>0</v>
      </c>
      <c r="F613" s="619"/>
      <c r="G613" s="601">
        <f t="shared" si="125"/>
        <v>0</v>
      </c>
      <c r="H613" s="601">
        <f t="shared" si="126"/>
        <v>1</v>
      </c>
      <c r="I613" s="585">
        <v>116.91</v>
      </c>
      <c r="J613" s="552">
        <f t="shared" si="127"/>
        <v>116.91</v>
      </c>
      <c r="K613" s="553">
        <f t="shared" si="121"/>
        <v>0</v>
      </c>
      <c r="L613" s="551">
        <f t="shared" si="122"/>
        <v>0</v>
      </c>
      <c r="M613" s="553">
        <f t="shared" si="123"/>
        <v>0</v>
      </c>
      <c r="N613" s="553">
        <f t="shared" si="124"/>
        <v>116.91</v>
      </c>
      <c r="O613" s="175">
        <f t="shared" si="119"/>
        <v>0</v>
      </c>
      <c r="P613" s="526">
        <f t="shared" si="120"/>
        <v>0</v>
      </c>
    </row>
    <row r="614" spans="1:16" x14ac:dyDescent="0.3">
      <c r="A614" s="7" t="s">
        <v>694</v>
      </c>
      <c r="B614" s="8" t="s">
        <v>237</v>
      </c>
      <c r="C614" s="5" t="s">
        <v>75</v>
      </c>
      <c r="D614" s="584">
        <v>1</v>
      </c>
      <c r="E614" s="600">
        <v>0</v>
      </c>
      <c r="F614" s="619"/>
      <c r="G614" s="601">
        <f t="shared" si="125"/>
        <v>0</v>
      </c>
      <c r="H614" s="601">
        <f t="shared" si="126"/>
        <v>1</v>
      </c>
      <c r="I614" s="585">
        <v>32.94</v>
      </c>
      <c r="J614" s="552">
        <f t="shared" si="127"/>
        <v>32.94</v>
      </c>
      <c r="K614" s="553">
        <f t="shared" si="121"/>
        <v>0</v>
      </c>
      <c r="L614" s="551">
        <f t="shared" si="122"/>
        <v>0</v>
      </c>
      <c r="M614" s="553">
        <f t="shared" si="123"/>
        <v>0</v>
      </c>
      <c r="N614" s="553">
        <f t="shared" si="124"/>
        <v>32.94</v>
      </c>
      <c r="O614" s="175">
        <f t="shared" si="119"/>
        <v>0</v>
      </c>
      <c r="P614" s="526">
        <f t="shared" si="120"/>
        <v>0</v>
      </c>
    </row>
    <row r="615" spans="1:16" x14ac:dyDescent="0.3">
      <c r="A615" s="7" t="s">
        <v>695</v>
      </c>
      <c r="B615" s="8" t="s">
        <v>241</v>
      </c>
      <c r="C615" s="5" t="s">
        <v>75</v>
      </c>
      <c r="D615" s="584">
        <v>1</v>
      </c>
      <c r="E615" s="600">
        <v>0</v>
      </c>
      <c r="F615" s="619"/>
      <c r="G615" s="601">
        <f t="shared" si="125"/>
        <v>0</v>
      </c>
      <c r="H615" s="601">
        <f t="shared" si="126"/>
        <v>1</v>
      </c>
      <c r="I615" s="585">
        <v>49.14</v>
      </c>
      <c r="J615" s="552">
        <f t="shared" si="127"/>
        <v>49.14</v>
      </c>
      <c r="K615" s="553">
        <f t="shared" si="121"/>
        <v>0</v>
      </c>
      <c r="L615" s="551">
        <f t="shared" si="122"/>
        <v>0</v>
      </c>
      <c r="M615" s="553">
        <f t="shared" si="123"/>
        <v>0</v>
      </c>
      <c r="N615" s="553">
        <f t="shared" si="124"/>
        <v>49.14</v>
      </c>
      <c r="O615" s="175">
        <f t="shared" si="119"/>
        <v>0</v>
      </c>
      <c r="P615" s="526">
        <f t="shared" si="120"/>
        <v>0</v>
      </c>
    </row>
    <row r="616" spans="1:16" ht="26.4" x14ac:dyDescent="0.3">
      <c r="A616" s="7" t="s">
        <v>696</v>
      </c>
      <c r="B616" s="8" t="s">
        <v>243</v>
      </c>
      <c r="C616" s="5" t="s">
        <v>75</v>
      </c>
      <c r="D616" s="584">
        <v>1</v>
      </c>
      <c r="E616" s="600">
        <v>0</v>
      </c>
      <c r="F616" s="619"/>
      <c r="G616" s="601">
        <f t="shared" si="125"/>
        <v>0</v>
      </c>
      <c r="H616" s="601">
        <f t="shared" si="126"/>
        <v>1</v>
      </c>
      <c r="I616" s="585">
        <v>7.07</v>
      </c>
      <c r="J616" s="552">
        <f t="shared" si="127"/>
        <v>7.07</v>
      </c>
      <c r="K616" s="553">
        <f t="shared" si="121"/>
        <v>0</v>
      </c>
      <c r="L616" s="551">
        <f t="shared" si="122"/>
        <v>0</v>
      </c>
      <c r="M616" s="553">
        <f t="shared" si="123"/>
        <v>0</v>
      </c>
      <c r="N616" s="553">
        <f t="shared" si="124"/>
        <v>7.07</v>
      </c>
      <c r="O616" s="175">
        <f t="shared" si="119"/>
        <v>0</v>
      </c>
      <c r="P616" s="526">
        <f t="shared" si="120"/>
        <v>0</v>
      </c>
    </row>
    <row r="617" spans="1:16" x14ac:dyDescent="0.3">
      <c r="A617" s="7" t="s">
        <v>697</v>
      </c>
      <c r="B617" s="8" t="s">
        <v>245</v>
      </c>
      <c r="C617" s="5" t="s">
        <v>109</v>
      </c>
      <c r="D617" s="584">
        <v>20</v>
      </c>
      <c r="E617" s="600">
        <v>0</v>
      </c>
      <c r="F617" s="619"/>
      <c r="G617" s="601">
        <f t="shared" si="125"/>
        <v>0</v>
      </c>
      <c r="H617" s="601">
        <f t="shared" si="126"/>
        <v>20</v>
      </c>
      <c r="I617" s="585">
        <v>19.11</v>
      </c>
      <c r="J617" s="552">
        <f t="shared" si="127"/>
        <v>382.2</v>
      </c>
      <c r="K617" s="553">
        <f t="shared" si="121"/>
        <v>0</v>
      </c>
      <c r="L617" s="551">
        <f t="shared" si="122"/>
        <v>0</v>
      </c>
      <c r="M617" s="553">
        <f t="shared" si="123"/>
        <v>0</v>
      </c>
      <c r="N617" s="553">
        <f t="shared" si="124"/>
        <v>382.2</v>
      </c>
      <c r="O617" s="175">
        <f t="shared" si="119"/>
        <v>0</v>
      </c>
      <c r="P617" s="526">
        <f t="shared" si="120"/>
        <v>0</v>
      </c>
    </row>
    <row r="618" spans="1:16" ht="26.4" x14ac:dyDescent="0.3">
      <c r="A618" s="7" t="s">
        <v>698</v>
      </c>
      <c r="B618" s="8" t="s">
        <v>247</v>
      </c>
      <c r="C618" s="5" t="s">
        <v>75</v>
      </c>
      <c r="D618" s="584">
        <v>1</v>
      </c>
      <c r="E618" s="600">
        <v>0</v>
      </c>
      <c r="F618" s="619"/>
      <c r="G618" s="601">
        <f t="shared" si="125"/>
        <v>0</v>
      </c>
      <c r="H618" s="601">
        <f t="shared" si="126"/>
        <v>1</v>
      </c>
      <c r="I618" s="585">
        <v>2035.24</v>
      </c>
      <c r="J618" s="552">
        <f t="shared" si="127"/>
        <v>2035.24</v>
      </c>
      <c r="K618" s="553">
        <f t="shared" si="121"/>
        <v>0</v>
      </c>
      <c r="L618" s="551">
        <f t="shared" si="122"/>
        <v>0</v>
      </c>
      <c r="M618" s="553">
        <f t="shared" si="123"/>
        <v>0</v>
      </c>
      <c r="N618" s="553">
        <f t="shared" si="124"/>
        <v>2035.24</v>
      </c>
      <c r="O618" s="175">
        <f t="shared" si="119"/>
        <v>0</v>
      </c>
      <c r="P618" s="526">
        <f t="shared" si="120"/>
        <v>0</v>
      </c>
    </row>
    <row r="619" spans="1:16" ht="26.4" x14ac:dyDescent="0.3">
      <c r="A619" s="3">
        <v>17</v>
      </c>
      <c r="B619" s="4" t="s">
        <v>699</v>
      </c>
      <c r="C619" s="5"/>
      <c r="D619" s="584"/>
      <c r="E619" s="600"/>
      <c r="F619" s="619"/>
      <c r="G619" s="601"/>
      <c r="H619" s="601"/>
      <c r="I619" s="585"/>
      <c r="J619" s="550">
        <f>+J620+J623+J638+J645+J649+J653</f>
        <v>20219.144500000002</v>
      </c>
      <c r="K619" s="550">
        <f>+K620+K623+K638+K645+K649+K653</f>
        <v>0</v>
      </c>
      <c r="L619" s="551">
        <f>+L620+L623+L638+L645+L649+L653</f>
        <v>0</v>
      </c>
      <c r="M619" s="550">
        <f>+M620+M623+M638+M645+M649+M653</f>
        <v>0</v>
      </c>
      <c r="N619" s="550">
        <f>+N620+N623+N638+N645+N649+N653-0.02</f>
        <v>20219.139999999996</v>
      </c>
      <c r="O619" s="172">
        <f t="shared" si="119"/>
        <v>2.2256134557530061E-7</v>
      </c>
      <c r="P619" s="526">
        <f t="shared" si="120"/>
        <v>-4.5000000063737389E-3</v>
      </c>
    </row>
    <row r="620" spans="1:16" x14ac:dyDescent="0.3">
      <c r="A620" s="3" t="s">
        <v>700</v>
      </c>
      <c r="B620" s="4" t="s">
        <v>42</v>
      </c>
      <c r="C620" s="5"/>
      <c r="D620" s="584"/>
      <c r="E620" s="600"/>
      <c r="F620" s="619"/>
      <c r="G620" s="601"/>
      <c r="H620" s="601"/>
      <c r="I620" s="585"/>
      <c r="J620" s="550">
        <f>+SUM(J621:J622)</f>
        <v>104.19640000000001</v>
      </c>
      <c r="K620" s="550">
        <f>+SUM(K621:K622)</f>
        <v>0</v>
      </c>
      <c r="L620" s="551">
        <f>+SUM(L621:L622)</f>
        <v>0</v>
      </c>
      <c r="M620" s="550">
        <f>+SUM(M621:M622)</f>
        <v>0</v>
      </c>
      <c r="N620" s="550">
        <f>+SUM(N621:N622)+0.01</f>
        <v>104.2</v>
      </c>
      <c r="O620" s="172">
        <f t="shared" si="119"/>
        <v>-3.4550138008571096E-5</v>
      </c>
      <c r="P620" s="526">
        <f t="shared" si="120"/>
        <v>3.5999999999916099E-3</v>
      </c>
    </row>
    <row r="621" spans="1:16" x14ac:dyDescent="0.3">
      <c r="A621" s="7" t="s">
        <v>701</v>
      </c>
      <c r="B621" s="8" t="s">
        <v>47</v>
      </c>
      <c r="C621" s="5" t="s">
        <v>24</v>
      </c>
      <c r="D621" s="584">
        <v>7.48</v>
      </c>
      <c r="E621" s="600">
        <v>0</v>
      </c>
      <c r="F621" s="619"/>
      <c r="G621" s="601">
        <f t="shared" si="125"/>
        <v>0</v>
      </c>
      <c r="H621" s="601">
        <f t="shared" si="126"/>
        <v>7.48</v>
      </c>
      <c r="I621" s="585">
        <v>2.67</v>
      </c>
      <c r="J621" s="552">
        <f t="shared" si="127"/>
        <v>19.971600000000002</v>
      </c>
      <c r="K621" s="553">
        <f t="shared" si="121"/>
        <v>0</v>
      </c>
      <c r="L621" s="551">
        <f t="shared" si="122"/>
        <v>0</v>
      </c>
      <c r="M621" s="553">
        <f t="shared" si="123"/>
        <v>0</v>
      </c>
      <c r="N621" s="553">
        <f t="shared" si="124"/>
        <v>19.97</v>
      </c>
      <c r="O621" s="175">
        <f t="shared" si="119"/>
        <v>8.0113761541600326E-5</v>
      </c>
      <c r="P621" s="526">
        <f t="shared" si="120"/>
        <v>-1.6000000000033765E-3</v>
      </c>
    </row>
    <row r="622" spans="1:16" ht="26.4" x14ac:dyDescent="0.3">
      <c r="A622" s="7" t="s">
        <v>702</v>
      </c>
      <c r="B622" s="8" t="s">
        <v>49</v>
      </c>
      <c r="C622" s="5" t="s">
        <v>24</v>
      </c>
      <c r="D622" s="584">
        <v>7.48</v>
      </c>
      <c r="E622" s="600">
        <v>0</v>
      </c>
      <c r="F622" s="619"/>
      <c r="G622" s="601">
        <f t="shared" si="125"/>
        <v>0</v>
      </c>
      <c r="H622" s="601">
        <f t="shared" si="126"/>
        <v>7.48</v>
      </c>
      <c r="I622" s="585">
        <v>11.26</v>
      </c>
      <c r="J622" s="552">
        <f t="shared" si="127"/>
        <v>84.224800000000002</v>
      </c>
      <c r="K622" s="553">
        <f t="shared" si="121"/>
        <v>0</v>
      </c>
      <c r="L622" s="551">
        <f t="shared" si="122"/>
        <v>0</v>
      </c>
      <c r="M622" s="553">
        <f t="shared" si="123"/>
        <v>0</v>
      </c>
      <c r="N622" s="553">
        <f t="shared" si="124"/>
        <v>84.22</v>
      </c>
      <c r="O622" s="175">
        <f t="shared" si="119"/>
        <v>5.6990340137397233E-5</v>
      </c>
      <c r="P622" s="526">
        <f t="shared" si="120"/>
        <v>-4.8000000000030241E-3</v>
      </c>
    </row>
    <row r="623" spans="1:16" x14ac:dyDescent="0.3">
      <c r="A623" s="3" t="s">
        <v>703</v>
      </c>
      <c r="B623" s="4" t="s">
        <v>123</v>
      </c>
      <c r="C623" s="5"/>
      <c r="D623" s="584"/>
      <c r="E623" s="600"/>
      <c r="F623" s="619"/>
      <c r="G623" s="601"/>
      <c r="H623" s="601"/>
      <c r="I623" s="585"/>
      <c r="J623" s="550">
        <f>+SUM(J624:J637)</f>
        <v>13247.4769</v>
      </c>
      <c r="K623" s="550">
        <f>+SUM(K624:K637)</f>
        <v>0</v>
      </c>
      <c r="L623" s="551">
        <f>+SUM(L624:L637)</f>
        <v>0</v>
      </c>
      <c r="M623" s="550">
        <f>+SUM(M624:M637)</f>
        <v>0</v>
      </c>
      <c r="N623" s="550">
        <f>+SUM(N624:N637)-0.01</f>
        <v>13247.479999999998</v>
      </c>
      <c r="O623" s="172">
        <f t="shared" si="119"/>
        <v>-2.3400682414020935E-7</v>
      </c>
      <c r="P623" s="526">
        <f t="shared" si="120"/>
        <v>3.099999998084968E-3</v>
      </c>
    </row>
    <row r="624" spans="1:16" x14ac:dyDescent="0.3">
      <c r="A624" s="7" t="s">
        <v>704</v>
      </c>
      <c r="B624" s="8" t="s">
        <v>125</v>
      </c>
      <c r="C624" s="5" t="s">
        <v>54</v>
      </c>
      <c r="D624" s="584">
        <v>7.37</v>
      </c>
      <c r="E624" s="600">
        <v>0</v>
      </c>
      <c r="F624" s="619"/>
      <c r="G624" s="601">
        <f t="shared" si="125"/>
        <v>0</v>
      </c>
      <c r="H624" s="601">
        <f t="shared" si="126"/>
        <v>7.37</v>
      </c>
      <c r="I624" s="585">
        <v>75.03</v>
      </c>
      <c r="J624" s="552">
        <f t="shared" si="127"/>
        <v>552.97109999999998</v>
      </c>
      <c r="K624" s="553">
        <f t="shared" si="121"/>
        <v>0</v>
      </c>
      <c r="L624" s="551">
        <f t="shared" si="122"/>
        <v>0</v>
      </c>
      <c r="M624" s="553">
        <f t="shared" si="123"/>
        <v>0</v>
      </c>
      <c r="N624" s="553">
        <f t="shared" si="124"/>
        <v>552.97</v>
      </c>
      <c r="O624" s="175">
        <f t="shared" si="119"/>
        <v>1.9892540494836908E-6</v>
      </c>
      <c r="P624" s="526">
        <f t="shared" si="120"/>
        <v>-1.0999999999512511E-3</v>
      </c>
    </row>
    <row r="625" spans="1:16" x14ac:dyDescent="0.3">
      <c r="A625" s="7" t="s">
        <v>705</v>
      </c>
      <c r="B625" s="8" t="s">
        <v>56</v>
      </c>
      <c r="C625" s="5" t="s">
        <v>54</v>
      </c>
      <c r="D625" s="584">
        <v>9.58</v>
      </c>
      <c r="E625" s="600">
        <v>0</v>
      </c>
      <c r="F625" s="619"/>
      <c r="G625" s="601">
        <f t="shared" si="125"/>
        <v>0</v>
      </c>
      <c r="H625" s="601">
        <f t="shared" si="126"/>
        <v>9.58</v>
      </c>
      <c r="I625" s="585">
        <v>11.25</v>
      </c>
      <c r="J625" s="552">
        <f t="shared" si="127"/>
        <v>107.77500000000001</v>
      </c>
      <c r="K625" s="553">
        <f t="shared" si="121"/>
        <v>0</v>
      </c>
      <c r="L625" s="551">
        <f t="shared" si="122"/>
        <v>0</v>
      </c>
      <c r="M625" s="553">
        <f t="shared" si="123"/>
        <v>0</v>
      </c>
      <c r="N625" s="553">
        <f t="shared" si="124"/>
        <v>107.78</v>
      </c>
      <c r="O625" s="175">
        <f t="shared" si="119"/>
        <v>-4.6392948271911649E-5</v>
      </c>
      <c r="P625" s="526">
        <f t="shared" si="120"/>
        <v>4.9999999999954525E-3</v>
      </c>
    </row>
    <row r="626" spans="1:16" ht="26.4" x14ac:dyDescent="0.3">
      <c r="A626" s="7" t="s">
        <v>706</v>
      </c>
      <c r="B626" s="8" t="s">
        <v>58</v>
      </c>
      <c r="C626" s="5" t="s">
        <v>59</v>
      </c>
      <c r="D626" s="584">
        <v>215.57</v>
      </c>
      <c r="E626" s="600">
        <v>0</v>
      </c>
      <c r="F626" s="619"/>
      <c r="G626" s="601">
        <f t="shared" si="125"/>
        <v>0</v>
      </c>
      <c r="H626" s="601">
        <f t="shared" si="126"/>
        <v>215.57</v>
      </c>
      <c r="I626" s="585">
        <v>1.68</v>
      </c>
      <c r="J626" s="552">
        <f t="shared" si="127"/>
        <v>362.1576</v>
      </c>
      <c r="K626" s="553">
        <f t="shared" si="121"/>
        <v>0</v>
      </c>
      <c r="L626" s="551">
        <f t="shared" si="122"/>
        <v>0</v>
      </c>
      <c r="M626" s="553">
        <f t="shared" si="123"/>
        <v>0</v>
      </c>
      <c r="N626" s="553">
        <f t="shared" si="124"/>
        <v>362.16</v>
      </c>
      <c r="O626" s="175">
        <f t="shared" si="119"/>
        <v>-6.626949151433692E-6</v>
      </c>
      <c r="P626" s="526">
        <f t="shared" si="120"/>
        <v>2.4000000000228283E-3</v>
      </c>
    </row>
    <row r="627" spans="1:16" ht="26.4" x14ac:dyDescent="0.3">
      <c r="A627" s="7" t="s">
        <v>707</v>
      </c>
      <c r="B627" s="8" t="s">
        <v>63</v>
      </c>
      <c r="C627" s="5" t="s">
        <v>24</v>
      </c>
      <c r="D627" s="584">
        <v>2.09</v>
      </c>
      <c r="E627" s="600">
        <v>0</v>
      </c>
      <c r="F627" s="619"/>
      <c r="G627" s="601">
        <f t="shared" si="125"/>
        <v>0</v>
      </c>
      <c r="H627" s="601">
        <f t="shared" si="126"/>
        <v>2.09</v>
      </c>
      <c r="I627" s="585">
        <v>35.090000000000003</v>
      </c>
      <c r="J627" s="552">
        <f t="shared" si="127"/>
        <v>73.338099999999997</v>
      </c>
      <c r="K627" s="553">
        <f t="shared" si="121"/>
        <v>0</v>
      </c>
      <c r="L627" s="551">
        <f t="shared" si="122"/>
        <v>0</v>
      </c>
      <c r="M627" s="553">
        <f t="shared" si="123"/>
        <v>0</v>
      </c>
      <c r="N627" s="553">
        <f t="shared" si="124"/>
        <v>73.34</v>
      </c>
      <c r="O627" s="175">
        <f t="shared" si="119"/>
        <v>-2.5907406927760945E-5</v>
      </c>
      <c r="P627" s="526">
        <f t="shared" si="120"/>
        <v>1.90000000000623E-3</v>
      </c>
    </row>
    <row r="628" spans="1:16" x14ac:dyDescent="0.3">
      <c r="A628" s="7" t="s">
        <v>708</v>
      </c>
      <c r="B628" s="8" t="s">
        <v>61</v>
      </c>
      <c r="C628" s="5" t="s">
        <v>24</v>
      </c>
      <c r="D628" s="584">
        <v>2.09</v>
      </c>
      <c r="E628" s="600">
        <v>0</v>
      </c>
      <c r="F628" s="619"/>
      <c r="G628" s="601">
        <f t="shared" si="125"/>
        <v>0</v>
      </c>
      <c r="H628" s="601">
        <f t="shared" si="126"/>
        <v>2.09</v>
      </c>
      <c r="I628" s="585">
        <v>28.14</v>
      </c>
      <c r="J628" s="552">
        <f t="shared" si="127"/>
        <v>58.812599999999996</v>
      </c>
      <c r="K628" s="553">
        <f t="shared" si="121"/>
        <v>0</v>
      </c>
      <c r="L628" s="551">
        <f t="shared" si="122"/>
        <v>0</v>
      </c>
      <c r="M628" s="553">
        <f t="shared" si="123"/>
        <v>0</v>
      </c>
      <c r="N628" s="553">
        <f t="shared" si="124"/>
        <v>58.81</v>
      </c>
      <c r="O628" s="175">
        <f t="shared" si="119"/>
        <v>4.420821388606555E-5</v>
      </c>
      <c r="P628" s="526">
        <f t="shared" si="120"/>
        <v>-2.5999999999939405E-3</v>
      </c>
    </row>
    <row r="629" spans="1:16" x14ac:dyDescent="0.3">
      <c r="A629" s="7" t="s">
        <v>709</v>
      </c>
      <c r="B629" s="8" t="s">
        <v>67</v>
      </c>
      <c r="C629" s="5" t="s">
        <v>24</v>
      </c>
      <c r="D629" s="584">
        <v>23.19</v>
      </c>
      <c r="E629" s="600">
        <v>0</v>
      </c>
      <c r="F629" s="619"/>
      <c r="G629" s="601">
        <f t="shared" si="125"/>
        <v>0</v>
      </c>
      <c r="H629" s="601">
        <f t="shared" si="126"/>
        <v>23.19</v>
      </c>
      <c r="I629" s="585">
        <v>272.88</v>
      </c>
      <c r="J629" s="552">
        <f t="shared" si="127"/>
        <v>6328.0871999999999</v>
      </c>
      <c r="K629" s="553">
        <f t="shared" si="121"/>
        <v>0</v>
      </c>
      <c r="L629" s="551">
        <f t="shared" si="122"/>
        <v>0</v>
      </c>
      <c r="M629" s="553">
        <f t="shared" si="123"/>
        <v>0</v>
      </c>
      <c r="N629" s="553">
        <f t="shared" si="124"/>
        <v>6328.09</v>
      </c>
      <c r="O629" s="175">
        <f t="shared" si="119"/>
        <v>-4.424717787721022E-7</v>
      </c>
      <c r="P629" s="526">
        <f t="shared" si="120"/>
        <v>2.8000000002066372E-3</v>
      </c>
    </row>
    <row r="630" spans="1:16" x14ac:dyDescent="0.3">
      <c r="A630" s="7" t="s">
        <v>710</v>
      </c>
      <c r="B630" s="8" t="s">
        <v>77</v>
      </c>
      <c r="C630" s="5" t="s">
        <v>54</v>
      </c>
      <c r="D630" s="584">
        <v>2.11</v>
      </c>
      <c r="E630" s="600">
        <v>0</v>
      </c>
      <c r="F630" s="619"/>
      <c r="G630" s="601">
        <f t="shared" si="125"/>
        <v>0</v>
      </c>
      <c r="H630" s="601">
        <f t="shared" si="126"/>
        <v>2.11</v>
      </c>
      <c r="I630" s="585">
        <v>628.20000000000005</v>
      </c>
      <c r="J630" s="552">
        <f t="shared" si="127"/>
        <v>1325.502</v>
      </c>
      <c r="K630" s="553">
        <f t="shared" si="121"/>
        <v>0</v>
      </c>
      <c r="L630" s="551">
        <f t="shared" si="122"/>
        <v>0</v>
      </c>
      <c r="M630" s="553">
        <f t="shared" si="123"/>
        <v>0</v>
      </c>
      <c r="N630" s="553">
        <f t="shared" si="124"/>
        <v>1325.5</v>
      </c>
      <c r="O630" s="175">
        <f t="shared" si="119"/>
        <v>1.5088623026571213E-6</v>
      </c>
      <c r="P630" s="526">
        <f t="shared" si="120"/>
        <v>-1.9999999999527063E-3</v>
      </c>
    </row>
    <row r="631" spans="1:16" ht="26.4" x14ac:dyDescent="0.3">
      <c r="A631" s="7" t="s">
        <v>711</v>
      </c>
      <c r="B631" s="8" t="s">
        <v>72</v>
      </c>
      <c r="C631" s="5" t="s">
        <v>70</v>
      </c>
      <c r="D631" s="584">
        <v>39.700000000000003</v>
      </c>
      <c r="E631" s="600">
        <v>0</v>
      </c>
      <c r="F631" s="619"/>
      <c r="G631" s="601">
        <f t="shared" si="125"/>
        <v>0</v>
      </c>
      <c r="H631" s="601">
        <f t="shared" si="126"/>
        <v>39.700000000000003</v>
      </c>
      <c r="I631" s="585">
        <v>16.2</v>
      </c>
      <c r="J631" s="552">
        <f t="shared" si="127"/>
        <v>643.14</v>
      </c>
      <c r="K631" s="553">
        <f t="shared" si="121"/>
        <v>0</v>
      </c>
      <c r="L631" s="551">
        <f t="shared" si="122"/>
        <v>0</v>
      </c>
      <c r="M631" s="553">
        <f t="shared" si="123"/>
        <v>0</v>
      </c>
      <c r="N631" s="553">
        <f t="shared" si="124"/>
        <v>643.14</v>
      </c>
      <c r="O631" s="175">
        <f t="shared" si="119"/>
        <v>0</v>
      </c>
      <c r="P631" s="526">
        <f t="shared" si="120"/>
        <v>0</v>
      </c>
    </row>
    <row r="632" spans="1:16" ht="26.4" x14ac:dyDescent="0.3">
      <c r="A632" s="7" t="s">
        <v>712</v>
      </c>
      <c r="B632" s="8" t="s">
        <v>69</v>
      </c>
      <c r="C632" s="5" t="s">
        <v>70</v>
      </c>
      <c r="D632" s="584">
        <v>94.6</v>
      </c>
      <c r="E632" s="600">
        <v>0</v>
      </c>
      <c r="F632" s="619"/>
      <c r="G632" s="601">
        <f t="shared" si="125"/>
        <v>0</v>
      </c>
      <c r="H632" s="601">
        <f t="shared" si="126"/>
        <v>94.6</v>
      </c>
      <c r="I632" s="585">
        <v>17.16</v>
      </c>
      <c r="J632" s="552">
        <f t="shared" si="127"/>
        <v>1623.336</v>
      </c>
      <c r="K632" s="553">
        <f t="shared" si="121"/>
        <v>0</v>
      </c>
      <c r="L632" s="551">
        <f t="shared" si="122"/>
        <v>0</v>
      </c>
      <c r="M632" s="553">
        <f t="shared" si="123"/>
        <v>0</v>
      </c>
      <c r="N632" s="553">
        <f t="shared" si="124"/>
        <v>1623.34</v>
      </c>
      <c r="O632" s="175">
        <f t="shared" si="119"/>
        <v>-2.4640616607118915E-6</v>
      </c>
      <c r="P632" s="526">
        <f t="shared" si="120"/>
        <v>3.9999999999054126E-3</v>
      </c>
    </row>
    <row r="633" spans="1:16" x14ac:dyDescent="0.3">
      <c r="A633" s="7" t="s">
        <v>713</v>
      </c>
      <c r="B633" s="8" t="s">
        <v>74</v>
      </c>
      <c r="C633" s="5" t="s">
        <v>75</v>
      </c>
      <c r="D633" s="584">
        <v>6</v>
      </c>
      <c r="E633" s="600">
        <v>0</v>
      </c>
      <c r="F633" s="619"/>
      <c r="G633" s="601">
        <f t="shared" si="125"/>
        <v>0</v>
      </c>
      <c r="H633" s="601">
        <f t="shared" si="126"/>
        <v>6</v>
      </c>
      <c r="I633" s="585">
        <v>68.010000000000005</v>
      </c>
      <c r="J633" s="552">
        <f t="shared" si="127"/>
        <v>408.06000000000006</v>
      </c>
      <c r="K633" s="553">
        <f t="shared" si="121"/>
        <v>0</v>
      </c>
      <c r="L633" s="551">
        <f t="shared" si="122"/>
        <v>0</v>
      </c>
      <c r="M633" s="553">
        <f t="shared" si="123"/>
        <v>0</v>
      </c>
      <c r="N633" s="553">
        <f t="shared" si="124"/>
        <v>408.06</v>
      </c>
      <c r="O633" s="175">
        <f t="shared" si="119"/>
        <v>0</v>
      </c>
      <c r="P633" s="526">
        <f t="shared" si="120"/>
        <v>0</v>
      </c>
    </row>
    <row r="634" spans="1:16" x14ac:dyDescent="0.3">
      <c r="A634" s="7" t="s">
        <v>714</v>
      </c>
      <c r="B634" s="8" t="s">
        <v>83</v>
      </c>
      <c r="C634" s="5" t="s">
        <v>24</v>
      </c>
      <c r="D634" s="584">
        <v>4.8</v>
      </c>
      <c r="E634" s="600">
        <v>0</v>
      </c>
      <c r="F634" s="619"/>
      <c r="G634" s="601">
        <f t="shared" si="125"/>
        <v>0</v>
      </c>
      <c r="H634" s="601">
        <f t="shared" si="126"/>
        <v>4.8</v>
      </c>
      <c r="I634" s="585">
        <v>29.02</v>
      </c>
      <c r="J634" s="552">
        <f t="shared" si="127"/>
        <v>139.29599999999999</v>
      </c>
      <c r="K634" s="553">
        <f t="shared" si="121"/>
        <v>0</v>
      </c>
      <c r="L634" s="551">
        <f t="shared" si="122"/>
        <v>0</v>
      </c>
      <c r="M634" s="553">
        <f t="shared" si="123"/>
        <v>0</v>
      </c>
      <c r="N634" s="553">
        <f t="shared" si="124"/>
        <v>139.30000000000001</v>
      </c>
      <c r="O634" s="175">
        <f t="shared" si="119"/>
        <v>-2.8715828164660451E-5</v>
      </c>
      <c r="P634" s="526">
        <f t="shared" si="120"/>
        <v>4.0000000000190994E-3</v>
      </c>
    </row>
    <row r="635" spans="1:16" ht="26.4" x14ac:dyDescent="0.3">
      <c r="A635" s="7" t="s">
        <v>715</v>
      </c>
      <c r="B635" s="8" t="s">
        <v>65</v>
      </c>
      <c r="C635" s="5" t="s">
        <v>24</v>
      </c>
      <c r="D635" s="584">
        <v>6.12</v>
      </c>
      <c r="E635" s="600">
        <v>0</v>
      </c>
      <c r="F635" s="619"/>
      <c r="G635" s="601">
        <f t="shared" si="125"/>
        <v>0</v>
      </c>
      <c r="H635" s="601">
        <f t="shared" si="126"/>
        <v>6.12</v>
      </c>
      <c r="I635" s="585">
        <v>116.19</v>
      </c>
      <c r="J635" s="552">
        <f t="shared" si="127"/>
        <v>711.08280000000002</v>
      </c>
      <c r="K635" s="553">
        <f t="shared" si="121"/>
        <v>0</v>
      </c>
      <c r="L635" s="551">
        <f t="shared" si="122"/>
        <v>0</v>
      </c>
      <c r="M635" s="553">
        <f t="shared" si="123"/>
        <v>0</v>
      </c>
      <c r="N635" s="553">
        <f t="shared" si="124"/>
        <v>711.08</v>
      </c>
      <c r="O635" s="175">
        <f t="shared" si="119"/>
        <v>3.9376567679827446E-6</v>
      </c>
      <c r="P635" s="526">
        <f t="shared" si="120"/>
        <v>-2.7999999999792635E-3</v>
      </c>
    </row>
    <row r="636" spans="1:16" ht="26.4" x14ac:dyDescent="0.3">
      <c r="A636" s="7" t="s">
        <v>716</v>
      </c>
      <c r="B636" s="8" t="s">
        <v>79</v>
      </c>
      <c r="C636" s="5" t="s">
        <v>54</v>
      </c>
      <c r="D636" s="584">
        <v>6.05</v>
      </c>
      <c r="E636" s="600">
        <v>0</v>
      </c>
      <c r="F636" s="619"/>
      <c r="G636" s="601">
        <f t="shared" si="125"/>
        <v>0</v>
      </c>
      <c r="H636" s="601">
        <f t="shared" si="126"/>
        <v>6.05</v>
      </c>
      <c r="I636" s="585">
        <v>25.65</v>
      </c>
      <c r="J636" s="552">
        <f t="shared" si="127"/>
        <v>155.18249999999998</v>
      </c>
      <c r="K636" s="553">
        <f t="shared" si="121"/>
        <v>0</v>
      </c>
      <c r="L636" s="551">
        <f t="shared" si="122"/>
        <v>0</v>
      </c>
      <c r="M636" s="553">
        <f t="shared" si="123"/>
        <v>0</v>
      </c>
      <c r="N636" s="553">
        <f t="shared" si="124"/>
        <v>155.18</v>
      </c>
      <c r="O636" s="175">
        <f t="shared" si="119"/>
        <v>1.6110063956742415E-5</v>
      </c>
      <c r="P636" s="526">
        <f t="shared" si="120"/>
        <v>-2.4999999999693046E-3</v>
      </c>
    </row>
    <row r="637" spans="1:16" ht="26.4" x14ac:dyDescent="0.3">
      <c r="A637" s="7" t="s">
        <v>717</v>
      </c>
      <c r="B637" s="8" t="s">
        <v>81</v>
      </c>
      <c r="C637" s="5" t="s">
        <v>24</v>
      </c>
      <c r="D637" s="584">
        <v>4.8</v>
      </c>
      <c r="E637" s="600">
        <v>0</v>
      </c>
      <c r="F637" s="619"/>
      <c r="G637" s="601">
        <f t="shared" si="125"/>
        <v>0</v>
      </c>
      <c r="H637" s="601">
        <f t="shared" si="126"/>
        <v>4.8</v>
      </c>
      <c r="I637" s="585">
        <v>158.07</v>
      </c>
      <c r="J637" s="552">
        <f t="shared" si="127"/>
        <v>758.73599999999999</v>
      </c>
      <c r="K637" s="553">
        <f t="shared" si="121"/>
        <v>0</v>
      </c>
      <c r="L637" s="551">
        <f t="shared" si="122"/>
        <v>0</v>
      </c>
      <c r="M637" s="553">
        <f t="shared" si="123"/>
        <v>0</v>
      </c>
      <c r="N637" s="553">
        <f t="shared" si="124"/>
        <v>758.74</v>
      </c>
      <c r="O637" s="175">
        <f t="shared" si="119"/>
        <v>-5.271925940020239E-6</v>
      </c>
      <c r="P637" s="526">
        <f t="shared" si="120"/>
        <v>4.0000000000190994E-3</v>
      </c>
    </row>
    <row r="638" spans="1:16" x14ac:dyDescent="0.3">
      <c r="A638" s="3" t="s">
        <v>718</v>
      </c>
      <c r="B638" s="4" t="s">
        <v>85</v>
      </c>
      <c r="C638" s="5"/>
      <c r="D638" s="584"/>
      <c r="E638" s="600"/>
      <c r="F638" s="619"/>
      <c r="G638" s="601"/>
      <c r="H638" s="601"/>
      <c r="I638" s="585"/>
      <c r="J638" s="550">
        <f>+SUM(J639:J644)</f>
        <v>1430.5155999999999</v>
      </c>
      <c r="K638" s="550">
        <f>+SUM(K639:K644)</f>
        <v>0</v>
      </c>
      <c r="L638" s="551">
        <f>+SUM(L639:L644)</f>
        <v>0</v>
      </c>
      <c r="M638" s="550">
        <f>+SUM(M639:M644)</f>
        <v>0</v>
      </c>
      <c r="N638" s="550">
        <f>+SUM(N639:N644)+0.01</f>
        <v>1430.52</v>
      </c>
      <c r="O638" s="172">
        <f t="shared" si="119"/>
        <v>-3.0758140632247688E-6</v>
      </c>
      <c r="P638" s="526">
        <f t="shared" si="120"/>
        <v>4.400000000032378E-3</v>
      </c>
    </row>
    <row r="639" spans="1:16" x14ac:dyDescent="0.3">
      <c r="A639" s="7" t="s">
        <v>719</v>
      </c>
      <c r="B639" s="8" t="s">
        <v>89</v>
      </c>
      <c r="C639" s="5" t="s">
        <v>24</v>
      </c>
      <c r="D639" s="584">
        <v>7.48</v>
      </c>
      <c r="E639" s="600">
        <v>0</v>
      </c>
      <c r="F639" s="619"/>
      <c r="G639" s="601">
        <f t="shared" si="125"/>
        <v>0</v>
      </c>
      <c r="H639" s="601">
        <f t="shared" si="126"/>
        <v>7.48</v>
      </c>
      <c r="I639" s="585">
        <v>3.75</v>
      </c>
      <c r="J639" s="552">
        <f t="shared" si="127"/>
        <v>28.05</v>
      </c>
      <c r="K639" s="553">
        <f t="shared" si="121"/>
        <v>0</v>
      </c>
      <c r="L639" s="551">
        <f t="shared" si="122"/>
        <v>0</v>
      </c>
      <c r="M639" s="553">
        <f t="shared" si="123"/>
        <v>0</v>
      </c>
      <c r="N639" s="553">
        <f t="shared" si="124"/>
        <v>28.05</v>
      </c>
      <c r="O639" s="175">
        <f t="shared" si="119"/>
        <v>0</v>
      </c>
      <c r="P639" s="526">
        <f t="shared" si="120"/>
        <v>0</v>
      </c>
    </row>
    <row r="640" spans="1:16" x14ac:dyDescent="0.3">
      <c r="A640" s="7" t="s">
        <v>720</v>
      </c>
      <c r="B640" s="8" t="s">
        <v>87</v>
      </c>
      <c r="C640" s="5" t="s">
        <v>24</v>
      </c>
      <c r="D640" s="584">
        <v>7.48</v>
      </c>
      <c r="E640" s="600">
        <v>0</v>
      </c>
      <c r="F640" s="619"/>
      <c r="G640" s="601">
        <f t="shared" si="125"/>
        <v>0</v>
      </c>
      <c r="H640" s="601">
        <f t="shared" si="126"/>
        <v>7.48</v>
      </c>
      <c r="I640" s="585">
        <v>5.61</v>
      </c>
      <c r="J640" s="552">
        <f t="shared" si="127"/>
        <v>41.962800000000001</v>
      </c>
      <c r="K640" s="553">
        <f t="shared" si="121"/>
        <v>0</v>
      </c>
      <c r="L640" s="551">
        <f t="shared" si="122"/>
        <v>0</v>
      </c>
      <c r="M640" s="553">
        <f t="shared" si="123"/>
        <v>0</v>
      </c>
      <c r="N640" s="553">
        <f t="shared" si="124"/>
        <v>41.96</v>
      </c>
      <c r="O640" s="175">
        <f t="shared" si="119"/>
        <v>6.6725766631359207E-5</v>
      </c>
      <c r="P640" s="526">
        <f t="shared" si="120"/>
        <v>-2.8000000000005798E-3</v>
      </c>
    </row>
    <row r="641" spans="1:16" ht="26.4" x14ac:dyDescent="0.3">
      <c r="A641" s="7" t="s">
        <v>721</v>
      </c>
      <c r="B641" s="8" t="s">
        <v>91</v>
      </c>
      <c r="C641" s="5" t="s">
        <v>24</v>
      </c>
      <c r="D641" s="584">
        <v>7.48</v>
      </c>
      <c r="E641" s="600">
        <v>0</v>
      </c>
      <c r="F641" s="619"/>
      <c r="G641" s="601">
        <f t="shared" si="125"/>
        <v>0</v>
      </c>
      <c r="H641" s="601">
        <f t="shared" si="126"/>
        <v>7.48</v>
      </c>
      <c r="I641" s="585">
        <v>85.26</v>
      </c>
      <c r="J641" s="552">
        <f t="shared" si="127"/>
        <v>637.74480000000005</v>
      </c>
      <c r="K641" s="553">
        <f t="shared" si="121"/>
        <v>0</v>
      </c>
      <c r="L641" s="551">
        <f t="shared" si="122"/>
        <v>0</v>
      </c>
      <c r="M641" s="553">
        <f t="shared" si="123"/>
        <v>0</v>
      </c>
      <c r="N641" s="553">
        <f t="shared" si="124"/>
        <v>637.74</v>
      </c>
      <c r="O641" s="175">
        <f t="shared" si="119"/>
        <v>7.5265215805364605E-6</v>
      </c>
      <c r="P641" s="526">
        <f t="shared" si="120"/>
        <v>-4.8000000000456566E-3</v>
      </c>
    </row>
    <row r="642" spans="1:16" x14ac:dyDescent="0.3">
      <c r="A642" s="7" t="s">
        <v>722</v>
      </c>
      <c r="B642" s="8" t="s">
        <v>83</v>
      </c>
      <c r="C642" s="5" t="s">
        <v>24</v>
      </c>
      <c r="D642" s="584">
        <v>1.28</v>
      </c>
      <c r="E642" s="600">
        <v>0</v>
      </c>
      <c r="F642" s="619"/>
      <c r="G642" s="601">
        <f t="shared" si="125"/>
        <v>0</v>
      </c>
      <c r="H642" s="601">
        <f t="shared" si="126"/>
        <v>1.28</v>
      </c>
      <c r="I642" s="585">
        <v>29.02</v>
      </c>
      <c r="J642" s="552">
        <f t="shared" si="127"/>
        <v>37.145600000000002</v>
      </c>
      <c r="K642" s="553">
        <f t="shared" si="121"/>
        <v>0</v>
      </c>
      <c r="L642" s="551">
        <f t="shared" si="122"/>
        <v>0</v>
      </c>
      <c r="M642" s="553">
        <f t="shared" si="123"/>
        <v>0</v>
      </c>
      <c r="N642" s="553">
        <f t="shared" si="124"/>
        <v>37.15</v>
      </c>
      <c r="O642" s="175">
        <f t="shared" si="119"/>
        <v>-1.1845279117839169E-4</v>
      </c>
      <c r="P642" s="526">
        <f t="shared" si="120"/>
        <v>4.3999999999968509E-3</v>
      </c>
    </row>
    <row r="643" spans="1:16" ht="39.6" x14ac:dyDescent="0.3">
      <c r="A643" s="7" t="s">
        <v>723</v>
      </c>
      <c r="B643" s="8" t="s">
        <v>186</v>
      </c>
      <c r="C643" s="5" t="s">
        <v>24</v>
      </c>
      <c r="D643" s="584">
        <v>1.28</v>
      </c>
      <c r="E643" s="600">
        <v>0</v>
      </c>
      <c r="F643" s="619"/>
      <c r="G643" s="601">
        <f t="shared" si="125"/>
        <v>0</v>
      </c>
      <c r="H643" s="601">
        <f t="shared" si="126"/>
        <v>1.28</v>
      </c>
      <c r="I643" s="585">
        <v>130.58000000000001</v>
      </c>
      <c r="J643" s="552">
        <f t="shared" si="127"/>
        <v>167.14240000000001</v>
      </c>
      <c r="K643" s="553">
        <f t="shared" si="121"/>
        <v>0</v>
      </c>
      <c r="L643" s="551">
        <f t="shared" si="122"/>
        <v>0</v>
      </c>
      <c r="M643" s="553">
        <f t="shared" si="123"/>
        <v>0</v>
      </c>
      <c r="N643" s="553">
        <f t="shared" si="124"/>
        <v>167.14</v>
      </c>
      <c r="O643" s="175">
        <f t="shared" si="119"/>
        <v>1.4359013631670692E-5</v>
      </c>
      <c r="P643" s="526">
        <f t="shared" si="120"/>
        <v>-2.4000000000228283E-3</v>
      </c>
    </row>
    <row r="644" spans="1:16" ht="39.6" x14ac:dyDescent="0.3">
      <c r="A644" s="7" t="s">
        <v>724</v>
      </c>
      <c r="B644" s="8" t="s">
        <v>146</v>
      </c>
      <c r="C644" s="5" t="s">
        <v>75</v>
      </c>
      <c r="D644" s="584">
        <v>1</v>
      </c>
      <c r="E644" s="600">
        <v>0</v>
      </c>
      <c r="F644" s="619"/>
      <c r="G644" s="601">
        <f t="shared" si="125"/>
        <v>0</v>
      </c>
      <c r="H644" s="601">
        <f t="shared" si="126"/>
        <v>1</v>
      </c>
      <c r="I644" s="585">
        <v>518.47</v>
      </c>
      <c r="J644" s="552">
        <f t="shared" si="127"/>
        <v>518.47</v>
      </c>
      <c r="K644" s="553">
        <f t="shared" si="121"/>
        <v>0</v>
      </c>
      <c r="L644" s="551">
        <f t="shared" si="122"/>
        <v>0</v>
      </c>
      <c r="M644" s="553">
        <f t="shared" si="123"/>
        <v>0</v>
      </c>
      <c r="N644" s="553">
        <f t="shared" si="124"/>
        <v>518.47</v>
      </c>
      <c r="O644" s="175">
        <f t="shared" si="119"/>
        <v>0</v>
      </c>
      <c r="P644" s="526">
        <f t="shared" si="120"/>
        <v>0</v>
      </c>
    </row>
    <row r="645" spans="1:16" x14ac:dyDescent="0.3">
      <c r="A645" s="3" t="s">
        <v>725</v>
      </c>
      <c r="B645" s="4" t="s">
        <v>96</v>
      </c>
      <c r="C645" s="5"/>
      <c r="D645" s="584"/>
      <c r="E645" s="600"/>
      <c r="F645" s="619"/>
      <c r="G645" s="601"/>
      <c r="H645" s="601"/>
      <c r="I645" s="585"/>
      <c r="J645" s="550">
        <f>+SUM(J646:J648)</f>
        <v>578.62799999999993</v>
      </c>
      <c r="K645" s="550">
        <f>+SUM(K646:K648)</f>
        <v>0</v>
      </c>
      <c r="L645" s="551">
        <f>+SUM(L646:L648)</f>
        <v>0</v>
      </c>
      <c r="M645" s="550">
        <f>+SUM(M646:M648)</f>
        <v>0</v>
      </c>
      <c r="N645" s="550">
        <f>+SUM(N646:N648)</f>
        <v>578.63</v>
      </c>
      <c r="O645" s="172">
        <f t="shared" si="119"/>
        <v>-3.4564521593782871E-6</v>
      </c>
      <c r="P645" s="526">
        <f t="shared" si="120"/>
        <v>2.0000000000663931E-3</v>
      </c>
    </row>
    <row r="646" spans="1:16" ht="26.4" x14ac:dyDescent="0.3">
      <c r="A646" s="7" t="s">
        <v>726</v>
      </c>
      <c r="B646" s="8" t="s">
        <v>98</v>
      </c>
      <c r="C646" s="5" t="s">
        <v>24</v>
      </c>
      <c r="D646" s="584">
        <v>1.4</v>
      </c>
      <c r="E646" s="600">
        <v>0</v>
      </c>
      <c r="F646" s="619"/>
      <c r="G646" s="601">
        <f t="shared" si="125"/>
        <v>0</v>
      </c>
      <c r="H646" s="601">
        <f t="shared" si="126"/>
        <v>1.4</v>
      </c>
      <c r="I646" s="585">
        <v>19.02</v>
      </c>
      <c r="J646" s="552">
        <f t="shared" si="127"/>
        <v>26.627999999999997</v>
      </c>
      <c r="K646" s="553">
        <f t="shared" si="121"/>
        <v>0</v>
      </c>
      <c r="L646" s="551">
        <f t="shared" si="122"/>
        <v>0</v>
      </c>
      <c r="M646" s="553">
        <f t="shared" si="123"/>
        <v>0</v>
      </c>
      <c r="N646" s="553">
        <f t="shared" si="124"/>
        <v>26.63</v>
      </c>
      <c r="O646" s="175">
        <f t="shared" si="119"/>
        <v>-7.5108907916510148E-5</v>
      </c>
      <c r="P646" s="526">
        <f t="shared" si="120"/>
        <v>2.0000000000024443E-3</v>
      </c>
    </row>
    <row r="647" spans="1:16" x14ac:dyDescent="0.3">
      <c r="A647" s="7" t="s">
        <v>727</v>
      </c>
      <c r="B647" s="8" t="s">
        <v>102</v>
      </c>
      <c r="C647" s="5" t="s">
        <v>45</v>
      </c>
      <c r="D647" s="584">
        <v>16</v>
      </c>
      <c r="E647" s="600">
        <v>0</v>
      </c>
      <c r="F647" s="619"/>
      <c r="G647" s="601">
        <f t="shared" si="125"/>
        <v>0</v>
      </c>
      <c r="H647" s="601">
        <f t="shared" si="126"/>
        <v>16</v>
      </c>
      <c r="I647" s="585">
        <v>14.39</v>
      </c>
      <c r="J647" s="552">
        <f t="shared" si="127"/>
        <v>230.24</v>
      </c>
      <c r="K647" s="553">
        <f t="shared" si="121"/>
        <v>0</v>
      </c>
      <c r="L647" s="551">
        <f t="shared" si="122"/>
        <v>0</v>
      </c>
      <c r="M647" s="553">
        <f t="shared" si="123"/>
        <v>0</v>
      </c>
      <c r="N647" s="553">
        <f t="shared" si="124"/>
        <v>230.24</v>
      </c>
      <c r="O647" s="175">
        <f t="shared" ref="O647:O710" si="128">1-(N647/J647)</f>
        <v>0</v>
      </c>
      <c r="P647" s="526">
        <f t="shared" ref="P647:P710" si="129">+N647-J647</f>
        <v>0</v>
      </c>
    </row>
    <row r="648" spans="1:16" ht="26.4" x14ac:dyDescent="0.3">
      <c r="A648" s="7" t="s">
        <v>728</v>
      </c>
      <c r="B648" s="8" t="s">
        <v>104</v>
      </c>
      <c r="C648" s="5" t="s">
        <v>24</v>
      </c>
      <c r="D648" s="584">
        <v>16</v>
      </c>
      <c r="E648" s="600">
        <v>0</v>
      </c>
      <c r="F648" s="619"/>
      <c r="G648" s="601">
        <f t="shared" si="125"/>
        <v>0</v>
      </c>
      <c r="H648" s="601">
        <f t="shared" si="126"/>
        <v>16</v>
      </c>
      <c r="I648" s="585">
        <v>20.11</v>
      </c>
      <c r="J648" s="552">
        <f t="shared" si="127"/>
        <v>321.76</v>
      </c>
      <c r="K648" s="553">
        <f t="shared" ref="K648:K711" si="130">ROUND(E648*I648,2)</f>
        <v>0</v>
      </c>
      <c r="L648" s="551">
        <f t="shared" ref="L648:L711" si="131">ROUND(F648*I648,2)</f>
        <v>0</v>
      </c>
      <c r="M648" s="553">
        <f t="shared" ref="M648:M711" si="132">ROUND(G648*I648,2)</f>
        <v>0</v>
      </c>
      <c r="N648" s="553">
        <f t="shared" ref="N648:N711" si="133">ROUND(H648*I648,2)</f>
        <v>321.76</v>
      </c>
      <c r="O648" s="175">
        <f t="shared" si="128"/>
        <v>0</v>
      </c>
      <c r="P648" s="526">
        <f t="shared" si="129"/>
        <v>0</v>
      </c>
    </row>
    <row r="649" spans="1:16" x14ac:dyDescent="0.3">
      <c r="A649" s="3" t="s">
        <v>729</v>
      </c>
      <c r="B649" s="4" t="s">
        <v>106</v>
      </c>
      <c r="C649" s="5"/>
      <c r="D649" s="584"/>
      <c r="E649" s="600"/>
      <c r="F649" s="619"/>
      <c r="G649" s="601"/>
      <c r="H649" s="601"/>
      <c r="I649" s="585"/>
      <c r="J649" s="550">
        <f>+SUM(J650:J652)</f>
        <v>492.39760000000001</v>
      </c>
      <c r="K649" s="550">
        <f>+SUM(K650:K652)</f>
        <v>0</v>
      </c>
      <c r="L649" s="551">
        <f>+SUM(L650:L652)</f>
        <v>0</v>
      </c>
      <c r="M649" s="550">
        <f>+SUM(M650:M652)</f>
        <v>0</v>
      </c>
      <c r="N649" s="550">
        <f>+SUM(N650:N652)+0.01</f>
        <v>492.40000000000003</v>
      </c>
      <c r="O649" s="172">
        <f t="shared" si="128"/>
        <v>-4.8741098657156812E-6</v>
      </c>
      <c r="P649" s="526">
        <f t="shared" si="129"/>
        <v>2.4000000000228283E-3</v>
      </c>
    </row>
    <row r="650" spans="1:16" x14ac:dyDescent="0.3">
      <c r="A650" s="7" t="s">
        <v>730</v>
      </c>
      <c r="B650" s="8" t="s">
        <v>108</v>
      </c>
      <c r="C650" s="5" t="s">
        <v>109</v>
      </c>
      <c r="D650" s="584">
        <v>2.7</v>
      </c>
      <c r="E650" s="600">
        <v>0</v>
      </c>
      <c r="F650" s="619"/>
      <c r="G650" s="601">
        <f t="shared" ref="G650:G713" si="134">E650+F650</f>
        <v>0</v>
      </c>
      <c r="H650" s="601">
        <f t="shared" ref="H650:H713" si="135">D650-G650</f>
        <v>2.7</v>
      </c>
      <c r="I650" s="585">
        <v>30.62</v>
      </c>
      <c r="J650" s="552">
        <f t="shared" ref="J650:J713" si="136">+I650*D650</f>
        <v>82.674000000000007</v>
      </c>
      <c r="K650" s="553">
        <f t="shared" si="130"/>
        <v>0</v>
      </c>
      <c r="L650" s="551">
        <f t="shared" si="131"/>
        <v>0</v>
      </c>
      <c r="M650" s="553">
        <f t="shared" si="132"/>
        <v>0</v>
      </c>
      <c r="N650" s="553">
        <f t="shared" si="133"/>
        <v>82.67</v>
      </c>
      <c r="O650" s="175">
        <f t="shared" si="128"/>
        <v>4.8382804751279096E-5</v>
      </c>
      <c r="P650" s="526">
        <f t="shared" si="129"/>
        <v>-4.0000000000048885E-3</v>
      </c>
    </row>
    <row r="651" spans="1:16" x14ac:dyDescent="0.3">
      <c r="A651" s="7" t="s">
        <v>731</v>
      </c>
      <c r="B651" s="8" t="s">
        <v>117</v>
      </c>
      <c r="C651" s="5" t="s">
        <v>24</v>
      </c>
      <c r="D651" s="584">
        <v>0.34</v>
      </c>
      <c r="E651" s="600">
        <v>0</v>
      </c>
      <c r="F651" s="619"/>
      <c r="G651" s="601">
        <f t="shared" si="134"/>
        <v>0</v>
      </c>
      <c r="H651" s="601">
        <f t="shared" si="135"/>
        <v>0.34</v>
      </c>
      <c r="I651" s="585">
        <v>1081.54</v>
      </c>
      <c r="J651" s="552">
        <f t="shared" si="136"/>
        <v>367.72360000000003</v>
      </c>
      <c r="K651" s="553">
        <f t="shared" si="130"/>
        <v>0</v>
      </c>
      <c r="L651" s="551">
        <f t="shared" si="131"/>
        <v>0</v>
      </c>
      <c r="M651" s="553">
        <f t="shared" si="132"/>
        <v>0</v>
      </c>
      <c r="N651" s="553">
        <f t="shared" si="133"/>
        <v>367.72</v>
      </c>
      <c r="O651" s="175">
        <f t="shared" si="128"/>
        <v>9.7899618083374662E-6</v>
      </c>
      <c r="P651" s="526">
        <f t="shared" si="129"/>
        <v>-3.6000000000058208E-3</v>
      </c>
    </row>
    <row r="652" spans="1:16" x14ac:dyDescent="0.3">
      <c r="A652" s="7" t="s">
        <v>732</v>
      </c>
      <c r="B652" s="8" t="s">
        <v>115</v>
      </c>
      <c r="C652" s="5" t="s">
        <v>24</v>
      </c>
      <c r="D652" s="584">
        <v>0.25</v>
      </c>
      <c r="E652" s="600">
        <v>0</v>
      </c>
      <c r="F652" s="619"/>
      <c r="G652" s="601">
        <f t="shared" si="134"/>
        <v>0</v>
      </c>
      <c r="H652" s="601">
        <f t="shared" si="135"/>
        <v>0.25</v>
      </c>
      <c r="I652" s="585">
        <v>168</v>
      </c>
      <c r="J652" s="552">
        <f t="shared" si="136"/>
        <v>42</v>
      </c>
      <c r="K652" s="553">
        <f t="shared" si="130"/>
        <v>0</v>
      </c>
      <c r="L652" s="551">
        <f t="shared" si="131"/>
        <v>0</v>
      </c>
      <c r="M652" s="553">
        <f t="shared" si="132"/>
        <v>0</v>
      </c>
      <c r="N652" s="553">
        <f t="shared" si="133"/>
        <v>42</v>
      </c>
      <c r="O652" s="175">
        <f t="shared" si="128"/>
        <v>0</v>
      </c>
      <c r="P652" s="526">
        <f t="shared" si="129"/>
        <v>0</v>
      </c>
    </row>
    <row r="653" spans="1:16" x14ac:dyDescent="0.3">
      <c r="A653" s="3" t="s">
        <v>733</v>
      </c>
      <c r="B653" s="4" t="s">
        <v>231</v>
      </c>
      <c r="C653" s="5"/>
      <c r="D653" s="584"/>
      <c r="E653" s="600"/>
      <c r="F653" s="619"/>
      <c r="G653" s="601"/>
      <c r="H653" s="601"/>
      <c r="I653" s="585"/>
      <c r="J653" s="550">
        <f>+SUM(J654:J661)</f>
        <v>4365.93</v>
      </c>
      <c r="K653" s="550">
        <f>+SUM(K654:K661)</f>
        <v>0</v>
      </c>
      <c r="L653" s="551">
        <f>+SUM(L654:L661)</f>
        <v>0</v>
      </c>
      <c r="M653" s="550">
        <f>+SUM(M654:M661)</f>
        <v>0</v>
      </c>
      <c r="N653" s="550">
        <f>+SUM(N654:N661)</f>
        <v>4365.93</v>
      </c>
      <c r="O653" s="172">
        <f t="shared" si="128"/>
        <v>0</v>
      </c>
      <c r="P653" s="526">
        <f t="shared" si="129"/>
        <v>0</v>
      </c>
    </row>
    <row r="654" spans="1:16" ht="39.6" x14ac:dyDescent="0.3">
      <c r="A654" s="7" t="s">
        <v>734</v>
      </c>
      <c r="B654" s="8" t="s">
        <v>233</v>
      </c>
      <c r="C654" s="5" t="s">
        <v>75</v>
      </c>
      <c r="D654" s="584">
        <v>1</v>
      </c>
      <c r="E654" s="600">
        <v>0</v>
      </c>
      <c r="F654" s="619"/>
      <c r="G654" s="601">
        <f t="shared" si="134"/>
        <v>0</v>
      </c>
      <c r="H654" s="601">
        <f t="shared" si="135"/>
        <v>1</v>
      </c>
      <c r="I654" s="585">
        <v>1438.74</v>
      </c>
      <c r="J654" s="552">
        <f t="shared" si="136"/>
        <v>1438.74</v>
      </c>
      <c r="K654" s="553">
        <f t="shared" si="130"/>
        <v>0</v>
      </c>
      <c r="L654" s="551">
        <f t="shared" si="131"/>
        <v>0</v>
      </c>
      <c r="M654" s="553">
        <f t="shared" si="132"/>
        <v>0</v>
      </c>
      <c r="N654" s="553">
        <f t="shared" si="133"/>
        <v>1438.74</v>
      </c>
      <c r="O654" s="175">
        <f t="shared" si="128"/>
        <v>0</v>
      </c>
      <c r="P654" s="526">
        <f t="shared" si="129"/>
        <v>0</v>
      </c>
    </row>
    <row r="655" spans="1:16" x14ac:dyDescent="0.3">
      <c r="A655" s="7" t="s">
        <v>735</v>
      </c>
      <c r="B655" s="8" t="s">
        <v>235</v>
      </c>
      <c r="C655" s="5" t="s">
        <v>75</v>
      </c>
      <c r="D655" s="584">
        <v>1</v>
      </c>
      <c r="E655" s="600">
        <v>0</v>
      </c>
      <c r="F655" s="619"/>
      <c r="G655" s="601">
        <f t="shared" si="134"/>
        <v>0</v>
      </c>
      <c r="H655" s="601">
        <f t="shared" si="135"/>
        <v>1</v>
      </c>
      <c r="I655" s="585">
        <v>303.69</v>
      </c>
      <c r="J655" s="552">
        <f t="shared" si="136"/>
        <v>303.69</v>
      </c>
      <c r="K655" s="553">
        <f t="shared" si="130"/>
        <v>0</v>
      </c>
      <c r="L655" s="551">
        <f t="shared" si="131"/>
        <v>0</v>
      </c>
      <c r="M655" s="553">
        <f t="shared" si="132"/>
        <v>0</v>
      </c>
      <c r="N655" s="553">
        <f t="shared" si="133"/>
        <v>303.69</v>
      </c>
      <c r="O655" s="175">
        <f t="shared" si="128"/>
        <v>0</v>
      </c>
      <c r="P655" s="526">
        <f t="shared" si="129"/>
        <v>0</v>
      </c>
    </row>
    <row r="656" spans="1:16" x14ac:dyDescent="0.3">
      <c r="A656" s="7" t="s">
        <v>736</v>
      </c>
      <c r="B656" s="8" t="s">
        <v>239</v>
      </c>
      <c r="C656" s="5" t="s">
        <v>75</v>
      </c>
      <c r="D656" s="584">
        <v>1</v>
      </c>
      <c r="E656" s="600">
        <v>0</v>
      </c>
      <c r="F656" s="619"/>
      <c r="G656" s="601">
        <f t="shared" si="134"/>
        <v>0</v>
      </c>
      <c r="H656" s="601">
        <f t="shared" si="135"/>
        <v>1</v>
      </c>
      <c r="I656" s="585">
        <v>116.91</v>
      </c>
      <c r="J656" s="552">
        <f t="shared" si="136"/>
        <v>116.91</v>
      </c>
      <c r="K656" s="553">
        <f t="shared" si="130"/>
        <v>0</v>
      </c>
      <c r="L656" s="551">
        <f t="shared" si="131"/>
        <v>0</v>
      </c>
      <c r="M656" s="553">
        <f t="shared" si="132"/>
        <v>0</v>
      </c>
      <c r="N656" s="553">
        <f t="shared" si="133"/>
        <v>116.91</v>
      </c>
      <c r="O656" s="175">
        <f t="shared" si="128"/>
        <v>0</v>
      </c>
      <c r="P656" s="526">
        <f t="shared" si="129"/>
        <v>0</v>
      </c>
    </row>
    <row r="657" spans="1:16" x14ac:dyDescent="0.3">
      <c r="A657" s="7" t="s">
        <v>737</v>
      </c>
      <c r="B657" s="8" t="s">
        <v>237</v>
      </c>
      <c r="C657" s="5" t="s">
        <v>75</v>
      </c>
      <c r="D657" s="584">
        <v>1</v>
      </c>
      <c r="E657" s="600">
        <v>0</v>
      </c>
      <c r="F657" s="619"/>
      <c r="G657" s="601">
        <f t="shared" si="134"/>
        <v>0</v>
      </c>
      <c r="H657" s="601">
        <f t="shared" si="135"/>
        <v>1</v>
      </c>
      <c r="I657" s="585">
        <v>32.94</v>
      </c>
      <c r="J657" s="552">
        <f t="shared" si="136"/>
        <v>32.94</v>
      </c>
      <c r="K657" s="553">
        <f t="shared" si="130"/>
        <v>0</v>
      </c>
      <c r="L657" s="551">
        <f t="shared" si="131"/>
        <v>0</v>
      </c>
      <c r="M657" s="553">
        <f t="shared" si="132"/>
        <v>0</v>
      </c>
      <c r="N657" s="553">
        <f t="shared" si="133"/>
        <v>32.94</v>
      </c>
      <c r="O657" s="175">
        <f t="shared" si="128"/>
        <v>0</v>
      </c>
      <c r="P657" s="526">
        <f t="shared" si="129"/>
        <v>0</v>
      </c>
    </row>
    <row r="658" spans="1:16" x14ac:dyDescent="0.3">
      <c r="A658" s="7" t="s">
        <v>738</v>
      </c>
      <c r="B658" s="8" t="s">
        <v>241</v>
      </c>
      <c r="C658" s="5" t="s">
        <v>75</v>
      </c>
      <c r="D658" s="584">
        <v>1</v>
      </c>
      <c r="E658" s="600">
        <v>0</v>
      </c>
      <c r="F658" s="619"/>
      <c r="G658" s="601">
        <f t="shared" si="134"/>
        <v>0</v>
      </c>
      <c r="H658" s="601">
        <f t="shared" si="135"/>
        <v>1</v>
      </c>
      <c r="I658" s="585">
        <v>49.14</v>
      </c>
      <c r="J658" s="552">
        <f t="shared" si="136"/>
        <v>49.14</v>
      </c>
      <c r="K658" s="553">
        <f t="shared" si="130"/>
        <v>0</v>
      </c>
      <c r="L658" s="551">
        <f t="shared" si="131"/>
        <v>0</v>
      </c>
      <c r="M658" s="553">
        <f t="shared" si="132"/>
        <v>0</v>
      </c>
      <c r="N658" s="553">
        <f t="shared" si="133"/>
        <v>49.14</v>
      </c>
      <c r="O658" s="175">
        <f t="shared" si="128"/>
        <v>0</v>
      </c>
      <c r="P658" s="526">
        <f t="shared" si="129"/>
        <v>0</v>
      </c>
    </row>
    <row r="659" spans="1:16" ht="26.4" x14ac:dyDescent="0.3">
      <c r="A659" s="7" t="s">
        <v>739</v>
      </c>
      <c r="B659" s="8" t="s">
        <v>243</v>
      </c>
      <c r="C659" s="5" t="s">
        <v>75</v>
      </c>
      <c r="D659" s="584">
        <v>1</v>
      </c>
      <c r="E659" s="600">
        <v>0</v>
      </c>
      <c r="F659" s="619"/>
      <c r="G659" s="601">
        <f t="shared" si="134"/>
        <v>0</v>
      </c>
      <c r="H659" s="601">
        <f t="shared" si="135"/>
        <v>1</v>
      </c>
      <c r="I659" s="585">
        <v>7.07</v>
      </c>
      <c r="J659" s="552">
        <f t="shared" si="136"/>
        <v>7.07</v>
      </c>
      <c r="K659" s="553">
        <f t="shared" si="130"/>
        <v>0</v>
      </c>
      <c r="L659" s="551">
        <f t="shared" si="131"/>
        <v>0</v>
      </c>
      <c r="M659" s="553">
        <f t="shared" si="132"/>
        <v>0</v>
      </c>
      <c r="N659" s="553">
        <f t="shared" si="133"/>
        <v>7.07</v>
      </c>
      <c r="O659" s="175">
        <f t="shared" si="128"/>
        <v>0</v>
      </c>
      <c r="P659" s="526">
        <f t="shared" si="129"/>
        <v>0</v>
      </c>
    </row>
    <row r="660" spans="1:16" x14ac:dyDescent="0.3">
      <c r="A660" s="7" t="s">
        <v>740</v>
      </c>
      <c r="B660" s="8" t="s">
        <v>245</v>
      </c>
      <c r="C660" s="5" t="s">
        <v>109</v>
      </c>
      <c r="D660" s="584">
        <v>20</v>
      </c>
      <c r="E660" s="600">
        <v>0</v>
      </c>
      <c r="F660" s="619"/>
      <c r="G660" s="601">
        <f t="shared" si="134"/>
        <v>0</v>
      </c>
      <c r="H660" s="601">
        <f t="shared" si="135"/>
        <v>20</v>
      </c>
      <c r="I660" s="585">
        <v>19.11</v>
      </c>
      <c r="J660" s="552">
        <f t="shared" si="136"/>
        <v>382.2</v>
      </c>
      <c r="K660" s="553">
        <f t="shared" si="130"/>
        <v>0</v>
      </c>
      <c r="L660" s="551">
        <f t="shared" si="131"/>
        <v>0</v>
      </c>
      <c r="M660" s="553">
        <f t="shared" si="132"/>
        <v>0</v>
      </c>
      <c r="N660" s="553">
        <f t="shared" si="133"/>
        <v>382.2</v>
      </c>
      <c r="O660" s="175">
        <f t="shared" si="128"/>
        <v>0</v>
      </c>
      <c r="P660" s="526">
        <f t="shared" si="129"/>
        <v>0</v>
      </c>
    </row>
    <row r="661" spans="1:16" ht="26.4" x14ac:dyDescent="0.3">
      <c r="A661" s="7" t="s">
        <v>741</v>
      </c>
      <c r="B661" s="8" t="s">
        <v>247</v>
      </c>
      <c r="C661" s="5" t="s">
        <v>75</v>
      </c>
      <c r="D661" s="584">
        <v>1</v>
      </c>
      <c r="E661" s="600">
        <v>0</v>
      </c>
      <c r="F661" s="619"/>
      <c r="G661" s="601">
        <f t="shared" si="134"/>
        <v>0</v>
      </c>
      <c r="H661" s="601">
        <f t="shared" si="135"/>
        <v>1</v>
      </c>
      <c r="I661" s="585">
        <v>2035.24</v>
      </c>
      <c r="J661" s="552">
        <f t="shared" si="136"/>
        <v>2035.24</v>
      </c>
      <c r="K661" s="553">
        <f t="shared" si="130"/>
        <v>0</v>
      </c>
      <c r="L661" s="551">
        <f t="shared" si="131"/>
        <v>0</v>
      </c>
      <c r="M661" s="553">
        <f t="shared" si="132"/>
        <v>0</v>
      </c>
      <c r="N661" s="553">
        <f t="shared" si="133"/>
        <v>2035.24</v>
      </c>
      <c r="O661" s="175">
        <f t="shared" si="128"/>
        <v>0</v>
      </c>
      <c r="P661" s="526">
        <f t="shared" si="129"/>
        <v>0</v>
      </c>
    </row>
    <row r="662" spans="1:16" ht="26.4" x14ac:dyDescent="0.3">
      <c r="A662" s="3">
        <v>18</v>
      </c>
      <c r="B662" s="4" t="s">
        <v>742</v>
      </c>
      <c r="C662" s="5"/>
      <c r="D662" s="584"/>
      <c r="E662" s="600"/>
      <c r="F662" s="619"/>
      <c r="G662" s="601"/>
      <c r="H662" s="601"/>
      <c r="I662" s="585"/>
      <c r="J662" s="550">
        <f>+J663+J667+J681+J688+J692</f>
        <v>15539.161000000002</v>
      </c>
      <c r="K662" s="550">
        <f>+K663+K667+K681+K688+K692</f>
        <v>0</v>
      </c>
      <c r="L662" s="551">
        <f>+L663+L667+L681+L688+L692</f>
        <v>0</v>
      </c>
      <c r="M662" s="550">
        <f>+M663+M667+M681+M688+M692</f>
        <v>0</v>
      </c>
      <c r="N662" s="550">
        <f>+N663+N667+N681+N688+N692-0.01</f>
        <v>15539.159999999996</v>
      </c>
      <c r="O662" s="172">
        <f t="shared" si="128"/>
        <v>6.4353539164230256E-8</v>
      </c>
      <c r="P662" s="526">
        <f t="shared" si="129"/>
        <v>-1.000000005660695E-3</v>
      </c>
    </row>
    <row r="663" spans="1:16" x14ac:dyDescent="0.3">
      <c r="A663" s="3" t="s">
        <v>743</v>
      </c>
      <c r="B663" s="4" t="s">
        <v>42</v>
      </c>
      <c r="C663" s="5"/>
      <c r="D663" s="584"/>
      <c r="E663" s="600"/>
      <c r="F663" s="619"/>
      <c r="G663" s="601"/>
      <c r="H663" s="601"/>
      <c r="I663" s="585"/>
      <c r="J663" s="550">
        <f>+SUM(J664:J666)</f>
        <v>126.0655</v>
      </c>
      <c r="K663" s="550">
        <f>+SUM(K664:K666)</f>
        <v>0</v>
      </c>
      <c r="L663" s="551">
        <f>+SUM(L664:L666)</f>
        <v>0</v>
      </c>
      <c r="M663" s="550">
        <f>+SUM(M664:M666)</f>
        <v>0</v>
      </c>
      <c r="N663" s="550">
        <f>+SUM(N664:N666)+0.01</f>
        <v>126.07000000000001</v>
      </c>
      <c r="O663" s="172">
        <f t="shared" si="128"/>
        <v>-3.5695729601048498E-5</v>
      </c>
      <c r="P663" s="526">
        <f t="shared" si="129"/>
        <v>4.500000000007276E-3</v>
      </c>
    </row>
    <row r="664" spans="1:16" x14ac:dyDescent="0.3">
      <c r="A664" s="7" t="s">
        <v>744</v>
      </c>
      <c r="B664" s="8" t="s">
        <v>47</v>
      </c>
      <c r="C664" s="5" t="s">
        <v>24</v>
      </c>
      <c r="D664" s="584">
        <v>7.48</v>
      </c>
      <c r="E664" s="600">
        <v>0</v>
      </c>
      <c r="F664" s="619"/>
      <c r="G664" s="601">
        <f t="shared" si="134"/>
        <v>0</v>
      </c>
      <c r="H664" s="601">
        <f t="shared" si="135"/>
        <v>7.48</v>
      </c>
      <c r="I664" s="585">
        <v>2.67</v>
      </c>
      <c r="J664" s="552">
        <f t="shared" si="136"/>
        <v>19.971600000000002</v>
      </c>
      <c r="K664" s="553">
        <f t="shared" si="130"/>
        <v>0</v>
      </c>
      <c r="L664" s="551">
        <f t="shared" si="131"/>
        <v>0</v>
      </c>
      <c r="M664" s="553">
        <f t="shared" si="132"/>
        <v>0</v>
      </c>
      <c r="N664" s="553">
        <f t="shared" si="133"/>
        <v>19.97</v>
      </c>
      <c r="O664" s="175">
        <f t="shared" si="128"/>
        <v>8.0113761541600326E-5</v>
      </c>
      <c r="P664" s="526">
        <f t="shared" si="129"/>
        <v>-1.6000000000033765E-3</v>
      </c>
    </row>
    <row r="665" spans="1:16" ht="26.4" x14ac:dyDescent="0.3">
      <c r="A665" s="7" t="s">
        <v>745</v>
      </c>
      <c r="B665" s="8" t="s">
        <v>746</v>
      </c>
      <c r="C665" s="5" t="s">
        <v>54</v>
      </c>
      <c r="D665" s="584">
        <v>0.99</v>
      </c>
      <c r="E665" s="600">
        <v>0</v>
      </c>
      <c r="F665" s="619"/>
      <c r="G665" s="601">
        <f t="shared" si="134"/>
        <v>0</v>
      </c>
      <c r="H665" s="601">
        <f t="shared" si="135"/>
        <v>0.99</v>
      </c>
      <c r="I665" s="585">
        <v>22.09</v>
      </c>
      <c r="J665" s="552">
        <f t="shared" si="136"/>
        <v>21.8691</v>
      </c>
      <c r="K665" s="553">
        <f t="shared" si="130"/>
        <v>0</v>
      </c>
      <c r="L665" s="551">
        <f t="shared" si="131"/>
        <v>0</v>
      </c>
      <c r="M665" s="553">
        <f t="shared" si="132"/>
        <v>0</v>
      </c>
      <c r="N665" s="553">
        <f t="shared" si="133"/>
        <v>21.87</v>
      </c>
      <c r="O665" s="175">
        <f t="shared" si="128"/>
        <v>-4.1153956952921789E-5</v>
      </c>
      <c r="P665" s="526">
        <f t="shared" si="129"/>
        <v>9.0000000000145519E-4</v>
      </c>
    </row>
    <row r="666" spans="1:16" ht="26.4" x14ac:dyDescent="0.3">
      <c r="A666" s="7" t="s">
        <v>747</v>
      </c>
      <c r="B666" s="8" t="s">
        <v>49</v>
      </c>
      <c r="C666" s="5" t="s">
        <v>24</v>
      </c>
      <c r="D666" s="584">
        <v>7.48</v>
      </c>
      <c r="E666" s="600">
        <v>0</v>
      </c>
      <c r="F666" s="619"/>
      <c r="G666" s="601">
        <f t="shared" si="134"/>
        <v>0</v>
      </c>
      <c r="H666" s="601">
        <f t="shared" si="135"/>
        <v>7.48</v>
      </c>
      <c r="I666" s="585">
        <v>11.26</v>
      </c>
      <c r="J666" s="552">
        <f t="shared" si="136"/>
        <v>84.224800000000002</v>
      </c>
      <c r="K666" s="553">
        <f t="shared" si="130"/>
        <v>0</v>
      </c>
      <c r="L666" s="551">
        <f t="shared" si="131"/>
        <v>0</v>
      </c>
      <c r="M666" s="553">
        <f t="shared" si="132"/>
        <v>0</v>
      </c>
      <c r="N666" s="553">
        <f t="shared" si="133"/>
        <v>84.22</v>
      </c>
      <c r="O666" s="175">
        <f t="shared" si="128"/>
        <v>5.6990340137397233E-5</v>
      </c>
      <c r="P666" s="526">
        <f t="shared" si="129"/>
        <v>-4.8000000000030241E-3</v>
      </c>
    </row>
    <row r="667" spans="1:16" x14ac:dyDescent="0.3">
      <c r="A667" s="3" t="s">
        <v>748</v>
      </c>
      <c r="B667" s="4" t="s">
        <v>123</v>
      </c>
      <c r="C667" s="5"/>
      <c r="D667" s="584"/>
      <c r="E667" s="600"/>
      <c r="F667" s="619"/>
      <c r="G667" s="601"/>
      <c r="H667" s="601"/>
      <c r="I667" s="585"/>
      <c r="J667" s="550">
        <f>+SUM(J668:J680)</f>
        <v>12911.5543</v>
      </c>
      <c r="K667" s="550">
        <f>+SUM(K668:K680)</f>
        <v>0</v>
      </c>
      <c r="L667" s="551">
        <f>+SUM(L668:L680)</f>
        <v>0</v>
      </c>
      <c r="M667" s="550">
        <f>+SUM(M668:M680)</f>
        <v>0</v>
      </c>
      <c r="N667" s="550">
        <f>+SUM(N668:N680)-0.01</f>
        <v>12911.549999999997</v>
      </c>
      <c r="O667" s="172">
        <f t="shared" si="128"/>
        <v>3.3303503998993733E-7</v>
      </c>
      <c r="P667" s="526">
        <f t="shared" si="129"/>
        <v>-4.3000000023312168E-3</v>
      </c>
    </row>
    <row r="668" spans="1:16" x14ac:dyDescent="0.3">
      <c r="A668" s="7" t="s">
        <v>749</v>
      </c>
      <c r="B668" s="8" t="s">
        <v>125</v>
      </c>
      <c r="C668" s="5" t="s">
        <v>54</v>
      </c>
      <c r="D668" s="584">
        <v>7.37</v>
      </c>
      <c r="E668" s="600">
        <v>0</v>
      </c>
      <c r="F668" s="619"/>
      <c r="G668" s="601">
        <f t="shared" si="134"/>
        <v>0</v>
      </c>
      <c r="H668" s="601">
        <f t="shared" si="135"/>
        <v>7.37</v>
      </c>
      <c r="I668" s="585">
        <v>75.03</v>
      </c>
      <c r="J668" s="552">
        <f t="shared" si="136"/>
        <v>552.97109999999998</v>
      </c>
      <c r="K668" s="553">
        <f t="shared" si="130"/>
        <v>0</v>
      </c>
      <c r="L668" s="551">
        <f t="shared" si="131"/>
        <v>0</v>
      </c>
      <c r="M668" s="553">
        <f t="shared" si="132"/>
        <v>0</v>
      </c>
      <c r="N668" s="553">
        <f t="shared" si="133"/>
        <v>552.97</v>
      </c>
      <c r="O668" s="175">
        <f t="shared" si="128"/>
        <v>1.9892540494836908E-6</v>
      </c>
      <c r="P668" s="526">
        <f t="shared" si="129"/>
        <v>-1.0999999999512511E-3</v>
      </c>
    </row>
    <row r="669" spans="1:16" x14ac:dyDescent="0.3">
      <c r="A669" s="7" t="s">
        <v>750</v>
      </c>
      <c r="B669" s="8" t="s">
        <v>202</v>
      </c>
      <c r="C669" s="5" t="s">
        <v>54</v>
      </c>
      <c r="D669" s="584">
        <v>9.58</v>
      </c>
      <c r="E669" s="600">
        <v>0</v>
      </c>
      <c r="F669" s="619"/>
      <c r="G669" s="601">
        <f t="shared" si="134"/>
        <v>0</v>
      </c>
      <c r="H669" s="601">
        <f t="shared" si="135"/>
        <v>9.58</v>
      </c>
      <c r="I669" s="585">
        <v>18.78</v>
      </c>
      <c r="J669" s="552">
        <f t="shared" si="136"/>
        <v>179.91240000000002</v>
      </c>
      <c r="K669" s="553">
        <f t="shared" si="130"/>
        <v>0</v>
      </c>
      <c r="L669" s="551">
        <f t="shared" si="131"/>
        <v>0</v>
      </c>
      <c r="M669" s="553">
        <f t="shared" si="132"/>
        <v>0</v>
      </c>
      <c r="N669" s="553">
        <f t="shared" si="133"/>
        <v>179.91</v>
      </c>
      <c r="O669" s="175">
        <f t="shared" si="128"/>
        <v>1.3339825381764037E-5</v>
      </c>
      <c r="P669" s="526">
        <f t="shared" si="129"/>
        <v>-2.4000000000228283E-3</v>
      </c>
    </row>
    <row r="670" spans="1:16" ht="26.4" x14ac:dyDescent="0.3">
      <c r="A670" s="7" t="s">
        <v>751</v>
      </c>
      <c r="B670" s="8" t="s">
        <v>58</v>
      </c>
      <c r="C670" s="5" t="s">
        <v>59</v>
      </c>
      <c r="D670" s="584">
        <v>215.57</v>
      </c>
      <c r="E670" s="600">
        <v>0</v>
      </c>
      <c r="F670" s="619"/>
      <c r="G670" s="601">
        <f t="shared" si="134"/>
        <v>0</v>
      </c>
      <c r="H670" s="601">
        <f t="shared" si="135"/>
        <v>215.57</v>
      </c>
      <c r="I670" s="585">
        <v>1.68</v>
      </c>
      <c r="J670" s="552">
        <f t="shared" si="136"/>
        <v>362.1576</v>
      </c>
      <c r="K670" s="553">
        <f t="shared" si="130"/>
        <v>0</v>
      </c>
      <c r="L670" s="551">
        <f t="shared" si="131"/>
        <v>0</v>
      </c>
      <c r="M670" s="553">
        <f t="shared" si="132"/>
        <v>0</v>
      </c>
      <c r="N670" s="553">
        <f t="shared" si="133"/>
        <v>362.16</v>
      </c>
      <c r="O670" s="175">
        <f t="shared" si="128"/>
        <v>-6.626949151433692E-6</v>
      </c>
      <c r="P670" s="526">
        <f t="shared" si="129"/>
        <v>2.4000000000228283E-3</v>
      </c>
    </row>
    <row r="671" spans="1:16" x14ac:dyDescent="0.3">
      <c r="A671" s="7" t="s">
        <v>752</v>
      </c>
      <c r="B671" s="8" t="s">
        <v>61</v>
      </c>
      <c r="C671" s="5" t="s">
        <v>24</v>
      </c>
      <c r="D671" s="584">
        <v>2.09</v>
      </c>
      <c r="E671" s="600">
        <v>0</v>
      </c>
      <c r="F671" s="619"/>
      <c r="G671" s="601">
        <f t="shared" si="134"/>
        <v>0</v>
      </c>
      <c r="H671" s="601">
        <f t="shared" si="135"/>
        <v>2.09</v>
      </c>
      <c r="I671" s="585">
        <v>28.14</v>
      </c>
      <c r="J671" s="552">
        <f t="shared" si="136"/>
        <v>58.812599999999996</v>
      </c>
      <c r="K671" s="553">
        <f t="shared" si="130"/>
        <v>0</v>
      </c>
      <c r="L671" s="551">
        <f t="shared" si="131"/>
        <v>0</v>
      </c>
      <c r="M671" s="553">
        <f t="shared" si="132"/>
        <v>0</v>
      </c>
      <c r="N671" s="553">
        <f t="shared" si="133"/>
        <v>58.81</v>
      </c>
      <c r="O671" s="175">
        <f t="shared" si="128"/>
        <v>4.420821388606555E-5</v>
      </c>
      <c r="P671" s="526">
        <f t="shared" si="129"/>
        <v>-2.5999999999939405E-3</v>
      </c>
    </row>
    <row r="672" spans="1:16" ht="26.4" x14ac:dyDescent="0.3">
      <c r="A672" s="7" t="s">
        <v>753</v>
      </c>
      <c r="B672" s="8" t="s">
        <v>63</v>
      </c>
      <c r="C672" s="5" t="s">
        <v>24</v>
      </c>
      <c r="D672" s="584">
        <v>2.09</v>
      </c>
      <c r="E672" s="600">
        <v>0</v>
      </c>
      <c r="F672" s="619"/>
      <c r="G672" s="601">
        <f t="shared" si="134"/>
        <v>0</v>
      </c>
      <c r="H672" s="601">
        <f t="shared" si="135"/>
        <v>2.09</v>
      </c>
      <c r="I672" s="585">
        <v>35.090000000000003</v>
      </c>
      <c r="J672" s="552">
        <f t="shared" si="136"/>
        <v>73.338099999999997</v>
      </c>
      <c r="K672" s="553">
        <f t="shared" si="130"/>
        <v>0</v>
      </c>
      <c r="L672" s="551">
        <f t="shared" si="131"/>
        <v>0</v>
      </c>
      <c r="M672" s="553">
        <f t="shared" si="132"/>
        <v>0</v>
      </c>
      <c r="N672" s="553">
        <f t="shared" si="133"/>
        <v>73.34</v>
      </c>
      <c r="O672" s="175">
        <f t="shared" si="128"/>
        <v>-2.5907406927760945E-5</v>
      </c>
      <c r="P672" s="526">
        <f t="shared" si="129"/>
        <v>1.90000000000623E-3</v>
      </c>
    </row>
    <row r="673" spans="1:16" x14ac:dyDescent="0.3">
      <c r="A673" s="7" t="s">
        <v>754</v>
      </c>
      <c r="B673" s="8" t="s">
        <v>67</v>
      </c>
      <c r="C673" s="5" t="s">
        <v>24</v>
      </c>
      <c r="D673" s="584">
        <v>23.19</v>
      </c>
      <c r="E673" s="600">
        <v>0</v>
      </c>
      <c r="F673" s="619"/>
      <c r="G673" s="601">
        <f t="shared" si="134"/>
        <v>0</v>
      </c>
      <c r="H673" s="601">
        <f t="shared" si="135"/>
        <v>23.19</v>
      </c>
      <c r="I673" s="585">
        <v>272.88</v>
      </c>
      <c r="J673" s="552">
        <f t="shared" si="136"/>
        <v>6328.0871999999999</v>
      </c>
      <c r="K673" s="553">
        <f t="shared" si="130"/>
        <v>0</v>
      </c>
      <c r="L673" s="551">
        <f t="shared" si="131"/>
        <v>0</v>
      </c>
      <c r="M673" s="553">
        <f t="shared" si="132"/>
        <v>0</v>
      </c>
      <c r="N673" s="553">
        <f t="shared" si="133"/>
        <v>6328.09</v>
      </c>
      <c r="O673" s="175">
        <f t="shared" si="128"/>
        <v>-4.424717787721022E-7</v>
      </c>
      <c r="P673" s="526">
        <f t="shared" si="129"/>
        <v>2.8000000002066372E-3</v>
      </c>
    </row>
    <row r="674" spans="1:16" x14ac:dyDescent="0.3">
      <c r="A674" s="7" t="s">
        <v>755</v>
      </c>
      <c r="B674" s="8" t="s">
        <v>77</v>
      </c>
      <c r="C674" s="5" t="s">
        <v>54</v>
      </c>
      <c r="D674" s="584">
        <v>2.11</v>
      </c>
      <c r="E674" s="600">
        <v>0</v>
      </c>
      <c r="F674" s="619"/>
      <c r="G674" s="601">
        <f t="shared" si="134"/>
        <v>0</v>
      </c>
      <c r="H674" s="601">
        <f t="shared" si="135"/>
        <v>2.11</v>
      </c>
      <c r="I674" s="585">
        <v>628.20000000000005</v>
      </c>
      <c r="J674" s="552">
        <f t="shared" si="136"/>
        <v>1325.502</v>
      </c>
      <c r="K674" s="553">
        <f t="shared" si="130"/>
        <v>0</v>
      </c>
      <c r="L674" s="551">
        <f t="shared" si="131"/>
        <v>0</v>
      </c>
      <c r="M674" s="553">
        <f t="shared" si="132"/>
        <v>0</v>
      </c>
      <c r="N674" s="553">
        <f t="shared" si="133"/>
        <v>1325.5</v>
      </c>
      <c r="O674" s="175">
        <f t="shared" si="128"/>
        <v>1.5088623026571213E-6</v>
      </c>
      <c r="P674" s="526">
        <f t="shared" si="129"/>
        <v>-1.9999999999527063E-3</v>
      </c>
    </row>
    <row r="675" spans="1:16" ht="26.4" x14ac:dyDescent="0.3">
      <c r="A675" s="7" t="s">
        <v>756</v>
      </c>
      <c r="B675" s="8" t="s">
        <v>72</v>
      </c>
      <c r="C675" s="5" t="s">
        <v>70</v>
      </c>
      <c r="D675" s="584">
        <v>39.700000000000003</v>
      </c>
      <c r="E675" s="600">
        <v>0</v>
      </c>
      <c r="F675" s="619"/>
      <c r="G675" s="601">
        <f t="shared" si="134"/>
        <v>0</v>
      </c>
      <c r="H675" s="601">
        <f t="shared" si="135"/>
        <v>39.700000000000003</v>
      </c>
      <c r="I675" s="585">
        <v>16.2</v>
      </c>
      <c r="J675" s="552">
        <f t="shared" si="136"/>
        <v>643.14</v>
      </c>
      <c r="K675" s="553">
        <f t="shared" si="130"/>
        <v>0</v>
      </c>
      <c r="L675" s="551">
        <f t="shared" si="131"/>
        <v>0</v>
      </c>
      <c r="M675" s="553">
        <f t="shared" si="132"/>
        <v>0</v>
      </c>
      <c r="N675" s="553">
        <f t="shared" si="133"/>
        <v>643.14</v>
      </c>
      <c r="O675" s="175">
        <f t="shared" si="128"/>
        <v>0</v>
      </c>
      <c r="P675" s="526">
        <f t="shared" si="129"/>
        <v>0</v>
      </c>
    </row>
    <row r="676" spans="1:16" ht="26.4" x14ac:dyDescent="0.3">
      <c r="A676" s="7" t="s">
        <v>757</v>
      </c>
      <c r="B676" s="8" t="s">
        <v>69</v>
      </c>
      <c r="C676" s="5" t="s">
        <v>70</v>
      </c>
      <c r="D676" s="584">
        <v>94.6</v>
      </c>
      <c r="E676" s="600">
        <v>0</v>
      </c>
      <c r="F676" s="619"/>
      <c r="G676" s="601">
        <f t="shared" si="134"/>
        <v>0</v>
      </c>
      <c r="H676" s="601">
        <f t="shared" si="135"/>
        <v>94.6</v>
      </c>
      <c r="I676" s="585">
        <v>17.16</v>
      </c>
      <c r="J676" s="552">
        <f t="shared" si="136"/>
        <v>1623.336</v>
      </c>
      <c r="K676" s="553">
        <f t="shared" si="130"/>
        <v>0</v>
      </c>
      <c r="L676" s="551">
        <f t="shared" si="131"/>
        <v>0</v>
      </c>
      <c r="M676" s="553">
        <f t="shared" si="132"/>
        <v>0</v>
      </c>
      <c r="N676" s="553">
        <f t="shared" si="133"/>
        <v>1623.34</v>
      </c>
      <c r="O676" s="175">
        <f t="shared" si="128"/>
        <v>-2.4640616607118915E-6</v>
      </c>
      <c r="P676" s="526">
        <f t="shared" si="129"/>
        <v>3.9999999999054126E-3</v>
      </c>
    </row>
    <row r="677" spans="1:16" ht="26.4" x14ac:dyDescent="0.3">
      <c r="A677" s="7" t="s">
        <v>758</v>
      </c>
      <c r="B677" s="8" t="s">
        <v>65</v>
      </c>
      <c r="C677" s="5" t="s">
        <v>24</v>
      </c>
      <c r="D677" s="584">
        <v>6.12</v>
      </c>
      <c r="E677" s="600">
        <v>0</v>
      </c>
      <c r="F677" s="619"/>
      <c r="G677" s="601">
        <f t="shared" si="134"/>
        <v>0</v>
      </c>
      <c r="H677" s="601">
        <f t="shared" si="135"/>
        <v>6.12</v>
      </c>
      <c r="I677" s="585">
        <v>116.19</v>
      </c>
      <c r="J677" s="552">
        <f t="shared" si="136"/>
        <v>711.08280000000002</v>
      </c>
      <c r="K677" s="553">
        <f t="shared" si="130"/>
        <v>0</v>
      </c>
      <c r="L677" s="551">
        <f t="shared" si="131"/>
        <v>0</v>
      </c>
      <c r="M677" s="553">
        <f t="shared" si="132"/>
        <v>0</v>
      </c>
      <c r="N677" s="553">
        <f t="shared" si="133"/>
        <v>711.08</v>
      </c>
      <c r="O677" s="175">
        <f t="shared" si="128"/>
        <v>3.9376567679827446E-6</v>
      </c>
      <c r="P677" s="526">
        <f t="shared" si="129"/>
        <v>-2.7999999999792635E-3</v>
      </c>
    </row>
    <row r="678" spans="1:16" x14ac:dyDescent="0.3">
      <c r="A678" s="7" t="s">
        <v>759</v>
      </c>
      <c r="B678" s="8" t="s">
        <v>83</v>
      </c>
      <c r="C678" s="5" t="s">
        <v>24</v>
      </c>
      <c r="D678" s="584">
        <v>4.8</v>
      </c>
      <c r="E678" s="600">
        <v>0</v>
      </c>
      <c r="F678" s="619"/>
      <c r="G678" s="601">
        <f t="shared" si="134"/>
        <v>0</v>
      </c>
      <c r="H678" s="601">
        <f t="shared" si="135"/>
        <v>4.8</v>
      </c>
      <c r="I678" s="585">
        <v>29.02</v>
      </c>
      <c r="J678" s="552">
        <f t="shared" si="136"/>
        <v>139.29599999999999</v>
      </c>
      <c r="K678" s="553">
        <f t="shared" si="130"/>
        <v>0</v>
      </c>
      <c r="L678" s="551">
        <f t="shared" si="131"/>
        <v>0</v>
      </c>
      <c r="M678" s="553">
        <f t="shared" si="132"/>
        <v>0</v>
      </c>
      <c r="N678" s="553">
        <f t="shared" si="133"/>
        <v>139.30000000000001</v>
      </c>
      <c r="O678" s="175">
        <f t="shared" si="128"/>
        <v>-2.8715828164660451E-5</v>
      </c>
      <c r="P678" s="526">
        <f t="shared" si="129"/>
        <v>4.0000000000190994E-3</v>
      </c>
    </row>
    <row r="679" spans="1:16" ht="26.4" x14ac:dyDescent="0.3">
      <c r="A679" s="7" t="s">
        <v>760</v>
      </c>
      <c r="B679" s="8" t="s">
        <v>79</v>
      </c>
      <c r="C679" s="5" t="s">
        <v>54</v>
      </c>
      <c r="D679" s="584">
        <v>6.05</v>
      </c>
      <c r="E679" s="600">
        <v>0</v>
      </c>
      <c r="F679" s="619"/>
      <c r="G679" s="601">
        <f t="shared" si="134"/>
        <v>0</v>
      </c>
      <c r="H679" s="601">
        <f t="shared" si="135"/>
        <v>6.05</v>
      </c>
      <c r="I679" s="585">
        <v>25.65</v>
      </c>
      <c r="J679" s="552">
        <f t="shared" si="136"/>
        <v>155.18249999999998</v>
      </c>
      <c r="K679" s="553">
        <f t="shared" si="130"/>
        <v>0</v>
      </c>
      <c r="L679" s="551">
        <f t="shared" si="131"/>
        <v>0</v>
      </c>
      <c r="M679" s="553">
        <f t="shared" si="132"/>
        <v>0</v>
      </c>
      <c r="N679" s="553">
        <f t="shared" si="133"/>
        <v>155.18</v>
      </c>
      <c r="O679" s="175">
        <f t="shared" si="128"/>
        <v>1.6110063956742415E-5</v>
      </c>
      <c r="P679" s="526">
        <f t="shared" si="129"/>
        <v>-2.4999999999693046E-3</v>
      </c>
    </row>
    <row r="680" spans="1:16" ht="26.4" x14ac:dyDescent="0.3">
      <c r="A680" s="7" t="s">
        <v>761</v>
      </c>
      <c r="B680" s="8" t="s">
        <v>81</v>
      </c>
      <c r="C680" s="5" t="s">
        <v>24</v>
      </c>
      <c r="D680" s="584">
        <v>4.8</v>
      </c>
      <c r="E680" s="600">
        <v>0</v>
      </c>
      <c r="F680" s="619"/>
      <c r="G680" s="601">
        <f t="shared" si="134"/>
        <v>0</v>
      </c>
      <c r="H680" s="601">
        <f t="shared" si="135"/>
        <v>4.8</v>
      </c>
      <c r="I680" s="585">
        <v>158.07</v>
      </c>
      <c r="J680" s="552">
        <f t="shared" si="136"/>
        <v>758.73599999999999</v>
      </c>
      <c r="K680" s="553">
        <f t="shared" si="130"/>
        <v>0</v>
      </c>
      <c r="L680" s="551">
        <f t="shared" si="131"/>
        <v>0</v>
      </c>
      <c r="M680" s="553">
        <f t="shared" si="132"/>
        <v>0</v>
      </c>
      <c r="N680" s="553">
        <f t="shared" si="133"/>
        <v>758.74</v>
      </c>
      <c r="O680" s="175">
        <f t="shared" si="128"/>
        <v>-5.271925940020239E-6</v>
      </c>
      <c r="P680" s="526">
        <f t="shared" si="129"/>
        <v>4.0000000000190994E-3</v>
      </c>
    </row>
    <row r="681" spans="1:16" x14ac:dyDescent="0.3">
      <c r="A681" s="3" t="s">
        <v>762</v>
      </c>
      <c r="B681" s="4" t="s">
        <v>85</v>
      </c>
      <c r="C681" s="5"/>
      <c r="D681" s="584"/>
      <c r="E681" s="600"/>
      <c r="F681" s="619"/>
      <c r="G681" s="601"/>
      <c r="H681" s="601"/>
      <c r="I681" s="585"/>
      <c r="J681" s="550">
        <f>+SUM(J682:J687)</f>
        <v>1430.5156000000002</v>
      </c>
      <c r="K681" s="550">
        <f>+SUM(K682:K687)</f>
        <v>0</v>
      </c>
      <c r="L681" s="551">
        <f>+SUM(L682:L687)</f>
        <v>0</v>
      </c>
      <c r="M681" s="550">
        <f>+SUM(M682:M687)</f>
        <v>0</v>
      </c>
      <c r="N681" s="550">
        <f>+SUM(N682:N687)+0.01</f>
        <v>1430.52</v>
      </c>
      <c r="O681" s="172">
        <f t="shared" si="128"/>
        <v>-3.0758140630027242E-6</v>
      </c>
      <c r="P681" s="526">
        <f t="shared" si="129"/>
        <v>4.3999999998050043E-3</v>
      </c>
    </row>
    <row r="682" spans="1:16" x14ac:dyDescent="0.3">
      <c r="A682" s="7" t="s">
        <v>763</v>
      </c>
      <c r="B682" s="8" t="s">
        <v>89</v>
      </c>
      <c r="C682" s="5" t="s">
        <v>24</v>
      </c>
      <c r="D682" s="584">
        <v>7.48</v>
      </c>
      <c r="E682" s="600">
        <v>0</v>
      </c>
      <c r="F682" s="619"/>
      <c r="G682" s="601">
        <f t="shared" si="134"/>
        <v>0</v>
      </c>
      <c r="H682" s="601">
        <f t="shared" si="135"/>
        <v>7.48</v>
      </c>
      <c r="I682" s="585">
        <v>3.75</v>
      </c>
      <c r="J682" s="552">
        <f t="shared" si="136"/>
        <v>28.05</v>
      </c>
      <c r="K682" s="553">
        <f t="shared" si="130"/>
        <v>0</v>
      </c>
      <c r="L682" s="551">
        <f t="shared" si="131"/>
        <v>0</v>
      </c>
      <c r="M682" s="553">
        <f t="shared" si="132"/>
        <v>0</v>
      </c>
      <c r="N682" s="553">
        <f t="shared" si="133"/>
        <v>28.05</v>
      </c>
      <c r="O682" s="175">
        <f t="shared" si="128"/>
        <v>0</v>
      </c>
      <c r="P682" s="526">
        <f t="shared" si="129"/>
        <v>0</v>
      </c>
    </row>
    <row r="683" spans="1:16" x14ac:dyDescent="0.3">
      <c r="A683" s="7" t="s">
        <v>764</v>
      </c>
      <c r="B683" s="8" t="s">
        <v>87</v>
      </c>
      <c r="C683" s="5" t="s">
        <v>24</v>
      </c>
      <c r="D683" s="584">
        <v>7.48</v>
      </c>
      <c r="E683" s="600">
        <v>0</v>
      </c>
      <c r="F683" s="619"/>
      <c r="G683" s="601">
        <f t="shared" si="134"/>
        <v>0</v>
      </c>
      <c r="H683" s="601">
        <f t="shared" si="135"/>
        <v>7.48</v>
      </c>
      <c r="I683" s="585">
        <v>5.61</v>
      </c>
      <c r="J683" s="552">
        <f t="shared" si="136"/>
        <v>41.962800000000001</v>
      </c>
      <c r="K683" s="553">
        <f t="shared" si="130"/>
        <v>0</v>
      </c>
      <c r="L683" s="551">
        <f t="shared" si="131"/>
        <v>0</v>
      </c>
      <c r="M683" s="553">
        <f t="shared" si="132"/>
        <v>0</v>
      </c>
      <c r="N683" s="553">
        <f t="shared" si="133"/>
        <v>41.96</v>
      </c>
      <c r="O683" s="175">
        <f t="shared" si="128"/>
        <v>6.6725766631359207E-5</v>
      </c>
      <c r="P683" s="526">
        <f t="shared" si="129"/>
        <v>-2.8000000000005798E-3</v>
      </c>
    </row>
    <row r="684" spans="1:16" ht="26.4" x14ac:dyDescent="0.3">
      <c r="A684" s="7" t="s">
        <v>765</v>
      </c>
      <c r="B684" s="8" t="s">
        <v>91</v>
      </c>
      <c r="C684" s="5" t="s">
        <v>24</v>
      </c>
      <c r="D684" s="584">
        <v>7.48</v>
      </c>
      <c r="E684" s="600">
        <v>0</v>
      </c>
      <c r="F684" s="619"/>
      <c r="G684" s="601">
        <f t="shared" si="134"/>
        <v>0</v>
      </c>
      <c r="H684" s="601">
        <f t="shared" si="135"/>
        <v>7.48</v>
      </c>
      <c r="I684" s="585">
        <v>85.26</v>
      </c>
      <c r="J684" s="552">
        <f t="shared" si="136"/>
        <v>637.74480000000005</v>
      </c>
      <c r="K684" s="553">
        <f t="shared" si="130"/>
        <v>0</v>
      </c>
      <c r="L684" s="551">
        <f t="shared" si="131"/>
        <v>0</v>
      </c>
      <c r="M684" s="553">
        <f t="shared" si="132"/>
        <v>0</v>
      </c>
      <c r="N684" s="553">
        <f t="shared" si="133"/>
        <v>637.74</v>
      </c>
      <c r="O684" s="175">
        <f t="shared" si="128"/>
        <v>7.5265215805364605E-6</v>
      </c>
      <c r="P684" s="526">
        <f t="shared" si="129"/>
        <v>-4.8000000000456566E-3</v>
      </c>
    </row>
    <row r="685" spans="1:16" ht="39.6" x14ac:dyDescent="0.3">
      <c r="A685" s="7" t="s">
        <v>766</v>
      </c>
      <c r="B685" s="8" t="s">
        <v>186</v>
      </c>
      <c r="C685" s="5" t="s">
        <v>24</v>
      </c>
      <c r="D685" s="584">
        <v>1.28</v>
      </c>
      <c r="E685" s="600">
        <v>0</v>
      </c>
      <c r="F685" s="619"/>
      <c r="G685" s="601">
        <f t="shared" si="134"/>
        <v>0</v>
      </c>
      <c r="H685" s="601">
        <f t="shared" si="135"/>
        <v>1.28</v>
      </c>
      <c r="I685" s="585">
        <v>130.58000000000001</v>
      </c>
      <c r="J685" s="552">
        <f t="shared" si="136"/>
        <v>167.14240000000001</v>
      </c>
      <c r="K685" s="553">
        <f t="shared" si="130"/>
        <v>0</v>
      </c>
      <c r="L685" s="551">
        <f t="shared" si="131"/>
        <v>0</v>
      </c>
      <c r="M685" s="553">
        <f t="shared" si="132"/>
        <v>0</v>
      </c>
      <c r="N685" s="553">
        <f t="shared" si="133"/>
        <v>167.14</v>
      </c>
      <c r="O685" s="175">
        <f t="shared" si="128"/>
        <v>1.4359013631670692E-5</v>
      </c>
      <c r="P685" s="526">
        <f t="shared" si="129"/>
        <v>-2.4000000000228283E-3</v>
      </c>
    </row>
    <row r="686" spans="1:16" x14ac:dyDescent="0.3">
      <c r="A686" s="7" t="s">
        <v>767</v>
      </c>
      <c r="B686" s="8" t="s">
        <v>83</v>
      </c>
      <c r="C686" s="5" t="s">
        <v>24</v>
      </c>
      <c r="D686" s="584">
        <v>1.28</v>
      </c>
      <c r="E686" s="600">
        <v>0</v>
      </c>
      <c r="F686" s="619"/>
      <c r="G686" s="601">
        <f t="shared" si="134"/>
        <v>0</v>
      </c>
      <c r="H686" s="601">
        <f t="shared" si="135"/>
        <v>1.28</v>
      </c>
      <c r="I686" s="585">
        <v>29.02</v>
      </c>
      <c r="J686" s="552">
        <f t="shared" si="136"/>
        <v>37.145600000000002</v>
      </c>
      <c r="K686" s="553">
        <f t="shared" si="130"/>
        <v>0</v>
      </c>
      <c r="L686" s="551">
        <f t="shared" si="131"/>
        <v>0</v>
      </c>
      <c r="M686" s="553">
        <f t="shared" si="132"/>
        <v>0</v>
      </c>
      <c r="N686" s="553">
        <f t="shared" si="133"/>
        <v>37.15</v>
      </c>
      <c r="O686" s="175">
        <f t="shared" si="128"/>
        <v>-1.1845279117839169E-4</v>
      </c>
      <c r="P686" s="526">
        <f t="shared" si="129"/>
        <v>4.3999999999968509E-3</v>
      </c>
    </row>
    <row r="687" spans="1:16" ht="39.6" x14ac:dyDescent="0.3">
      <c r="A687" s="7" t="s">
        <v>768</v>
      </c>
      <c r="B687" s="8" t="s">
        <v>146</v>
      </c>
      <c r="C687" s="5" t="s">
        <v>75</v>
      </c>
      <c r="D687" s="584">
        <v>1</v>
      </c>
      <c r="E687" s="600">
        <v>0</v>
      </c>
      <c r="F687" s="619"/>
      <c r="G687" s="601">
        <f t="shared" si="134"/>
        <v>0</v>
      </c>
      <c r="H687" s="601">
        <f t="shared" si="135"/>
        <v>1</v>
      </c>
      <c r="I687" s="585">
        <v>518.47</v>
      </c>
      <c r="J687" s="552">
        <f t="shared" si="136"/>
        <v>518.47</v>
      </c>
      <c r="K687" s="553">
        <f t="shared" si="130"/>
        <v>0</v>
      </c>
      <c r="L687" s="551">
        <f t="shared" si="131"/>
        <v>0</v>
      </c>
      <c r="M687" s="553">
        <f t="shared" si="132"/>
        <v>0</v>
      </c>
      <c r="N687" s="553">
        <f t="shared" si="133"/>
        <v>518.47</v>
      </c>
      <c r="O687" s="175">
        <f t="shared" si="128"/>
        <v>0</v>
      </c>
      <c r="P687" s="526">
        <f t="shared" si="129"/>
        <v>0</v>
      </c>
    </row>
    <row r="688" spans="1:16" x14ac:dyDescent="0.3">
      <c r="A688" s="3" t="s">
        <v>769</v>
      </c>
      <c r="B688" s="4" t="s">
        <v>96</v>
      </c>
      <c r="C688" s="5"/>
      <c r="D688" s="584"/>
      <c r="E688" s="600"/>
      <c r="F688" s="619"/>
      <c r="G688" s="601"/>
      <c r="H688" s="601"/>
      <c r="I688" s="585"/>
      <c r="J688" s="550">
        <f>+SUM(J689:J691)</f>
        <v>578.62799999999993</v>
      </c>
      <c r="K688" s="550">
        <f>+SUM(K689:K691)</f>
        <v>0</v>
      </c>
      <c r="L688" s="551">
        <f>+SUM(L689:L691)</f>
        <v>0</v>
      </c>
      <c r="M688" s="550">
        <f>+SUM(M689:M691)</f>
        <v>0</v>
      </c>
      <c r="N688" s="550">
        <f>+SUM(N689:N691)</f>
        <v>578.63</v>
      </c>
      <c r="O688" s="172">
        <f t="shared" si="128"/>
        <v>-3.4564521593782871E-6</v>
      </c>
      <c r="P688" s="526">
        <f t="shared" si="129"/>
        <v>2.0000000000663931E-3</v>
      </c>
    </row>
    <row r="689" spans="1:16" ht="26.4" x14ac:dyDescent="0.3">
      <c r="A689" s="7" t="s">
        <v>770</v>
      </c>
      <c r="B689" s="8" t="s">
        <v>98</v>
      </c>
      <c r="C689" s="5" t="s">
        <v>24</v>
      </c>
      <c r="D689" s="584">
        <v>1.4</v>
      </c>
      <c r="E689" s="600">
        <v>0</v>
      </c>
      <c r="F689" s="619"/>
      <c r="G689" s="601">
        <f t="shared" si="134"/>
        <v>0</v>
      </c>
      <c r="H689" s="601">
        <f t="shared" si="135"/>
        <v>1.4</v>
      </c>
      <c r="I689" s="585">
        <v>19.02</v>
      </c>
      <c r="J689" s="552">
        <f t="shared" si="136"/>
        <v>26.627999999999997</v>
      </c>
      <c r="K689" s="553">
        <f t="shared" si="130"/>
        <v>0</v>
      </c>
      <c r="L689" s="551">
        <f t="shared" si="131"/>
        <v>0</v>
      </c>
      <c r="M689" s="553">
        <f t="shared" si="132"/>
        <v>0</v>
      </c>
      <c r="N689" s="553">
        <f t="shared" si="133"/>
        <v>26.63</v>
      </c>
      <c r="O689" s="175">
        <f t="shared" si="128"/>
        <v>-7.5108907916510148E-5</v>
      </c>
      <c r="P689" s="526">
        <f t="shared" si="129"/>
        <v>2.0000000000024443E-3</v>
      </c>
    </row>
    <row r="690" spans="1:16" x14ac:dyDescent="0.3">
      <c r="A690" s="7" t="s">
        <v>771</v>
      </c>
      <c r="B690" s="8" t="s">
        <v>102</v>
      </c>
      <c r="C690" s="5" t="s">
        <v>45</v>
      </c>
      <c r="D690" s="584">
        <v>16</v>
      </c>
      <c r="E690" s="600">
        <v>0</v>
      </c>
      <c r="F690" s="619"/>
      <c r="G690" s="601">
        <f t="shared" si="134"/>
        <v>0</v>
      </c>
      <c r="H690" s="601">
        <f t="shared" si="135"/>
        <v>16</v>
      </c>
      <c r="I690" s="585">
        <v>14.39</v>
      </c>
      <c r="J690" s="552">
        <f t="shared" si="136"/>
        <v>230.24</v>
      </c>
      <c r="K690" s="553">
        <f t="shared" si="130"/>
        <v>0</v>
      </c>
      <c r="L690" s="551">
        <f t="shared" si="131"/>
        <v>0</v>
      </c>
      <c r="M690" s="553">
        <f t="shared" si="132"/>
        <v>0</v>
      </c>
      <c r="N690" s="553">
        <f t="shared" si="133"/>
        <v>230.24</v>
      </c>
      <c r="O690" s="175">
        <f t="shared" si="128"/>
        <v>0</v>
      </c>
      <c r="P690" s="526">
        <f t="shared" si="129"/>
        <v>0</v>
      </c>
    </row>
    <row r="691" spans="1:16" ht="26.4" x14ac:dyDescent="0.3">
      <c r="A691" s="7" t="s">
        <v>772</v>
      </c>
      <c r="B691" s="8" t="s">
        <v>104</v>
      </c>
      <c r="C691" s="5" t="s">
        <v>24</v>
      </c>
      <c r="D691" s="584">
        <v>16</v>
      </c>
      <c r="E691" s="600">
        <v>0</v>
      </c>
      <c r="F691" s="619"/>
      <c r="G691" s="601">
        <f t="shared" si="134"/>
        <v>0</v>
      </c>
      <c r="H691" s="601">
        <f t="shared" si="135"/>
        <v>16</v>
      </c>
      <c r="I691" s="585">
        <v>20.11</v>
      </c>
      <c r="J691" s="552">
        <f t="shared" si="136"/>
        <v>321.76</v>
      </c>
      <c r="K691" s="553">
        <f t="shared" si="130"/>
        <v>0</v>
      </c>
      <c r="L691" s="551">
        <f t="shared" si="131"/>
        <v>0</v>
      </c>
      <c r="M691" s="553">
        <f t="shared" si="132"/>
        <v>0</v>
      </c>
      <c r="N691" s="553">
        <f t="shared" si="133"/>
        <v>321.76</v>
      </c>
      <c r="O691" s="175">
        <f t="shared" si="128"/>
        <v>0</v>
      </c>
      <c r="P691" s="526">
        <f t="shared" si="129"/>
        <v>0</v>
      </c>
    </row>
    <row r="692" spans="1:16" x14ac:dyDescent="0.3">
      <c r="A692" s="3" t="s">
        <v>773</v>
      </c>
      <c r="B692" s="4" t="s">
        <v>774</v>
      </c>
      <c r="C692" s="5"/>
      <c r="D692" s="584"/>
      <c r="E692" s="600"/>
      <c r="F692" s="619"/>
      <c r="G692" s="601"/>
      <c r="H692" s="601"/>
      <c r="I692" s="585"/>
      <c r="J692" s="550">
        <f>+SUM(J693:J695)</f>
        <v>492.39760000000001</v>
      </c>
      <c r="K692" s="550">
        <f>+SUM(K693:K695)</f>
        <v>0</v>
      </c>
      <c r="L692" s="551">
        <f>+SUM(L693:L695)</f>
        <v>0</v>
      </c>
      <c r="M692" s="550">
        <f>+SUM(M693:M695)</f>
        <v>0</v>
      </c>
      <c r="N692" s="550">
        <f>+SUM(N693:N695)+0.01</f>
        <v>492.40000000000003</v>
      </c>
      <c r="O692" s="172">
        <f t="shared" si="128"/>
        <v>-4.8741098657156812E-6</v>
      </c>
      <c r="P692" s="526">
        <f t="shared" si="129"/>
        <v>2.4000000000228283E-3</v>
      </c>
    </row>
    <row r="693" spans="1:16" x14ac:dyDescent="0.3">
      <c r="A693" s="7" t="s">
        <v>775</v>
      </c>
      <c r="B693" s="8" t="s">
        <v>117</v>
      </c>
      <c r="C693" s="5" t="s">
        <v>24</v>
      </c>
      <c r="D693" s="584">
        <v>0.34</v>
      </c>
      <c r="E693" s="600">
        <v>0</v>
      </c>
      <c r="F693" s="619"/>
      <c r="G693" s="601">
        <f t="shared" si="134"/>
        <v>0</v>
      </c>
      <c r="H693" s="601">
        <f t="shared" si="135"/>
        <v>0.34</v>
      </c>
      <c r="I693" s="585">
        <v>1081.54</v>
      </c>
      <c r="J693" s="552">
        <f t="shared" si="136"/>
        <v>367.72360000000003</v>
      </c>
      <c r="K693" s="553">
        <f t="shared" si="130"/>
        <v>0</v>
      </c>
      <c r="L693" s="551">
        <f t="shared" si="131"/>
        <v>0</v>
      </c>
      <c r="M693" s="553">
        <f t="shared" si="132"/>
        <v>0</v>
      </c>
      <c r="N693" s="553">
        <f t="shared" si="133"/>
        <v>367.72</v>
      </c>
      <c r="O693" s="175">
        <f t="shared" si="128"/>
        <v>9.7899618083374662E-6</v>
      </c>
      <c r="P693" s="526">
        <f t="shared" si="129"/>
        <v>-3.6000000000058208E-3</v>
      </c>
    </row>
    <row r="694" spans="1:16" x14ac:dyDescent="0.3">
      <c r="A694" s="7" t="s">
        <v>776</v>
      </c>
      <c r="B694" s="8" t="s">
        <v>115</v>
      </c>
      <c r="C694" s="5" t="s">
        <v>24</v>
      </c>
      <c r="D694" s="584">
        <v>0.25</v>
      </c>
      <c r="E694" s="600">
        <v>0</v>
      </c>
      <c r="F694" s="619"/>
      <c r="G694" s="601">
        <f t="shared" si="134"/>
        <v>0</v>
      </c>
      <c r="H694" s="601">
        <f t="shared" si="135"/>
        <v>0.25</v>
      </c>
      <c r="I694" s="585">
        <v>168</v>
      </c>
      <c r="J694" s="552">
        <f t="shared" si="136"/>
        <v>42</v>
      </c>
      <c r="K694" s="553">
        <f t="shared" si="130"/>
        <v>0</v>
      </c>
      <c r="L694" s="551">
        <f t="shared" si="131"/>
        <v>0</v>
      </c>
      <c r="M694" s="553">
        <f t="shared" si="132"/>
        <v>0</v>
      </c>
      <c r="N694" s="553">
        <f t="shared" si="133"/>
        <v>42</v>
      </c>
      <c r="O694" s="175">
        <f t="shared" si="128"/>
        <v>0</v>
      </c>
      <c r="P694" s="526">
        <f t="shared" si="129"/>
        <v>0</v>
      </c>
    </row>
    <row r="695" spans="1:16" x14ac:dyDescent="0.3">
      <c r="A695" s="7" t="s">
        <v>777</v>
      </c>
      <c r="B695" s="8" t="s">
        <v>108</v>
      </c>
      <c r="C695" s="5" t="s">
        <v>109</v>
      </c>
      <c r="D695" s="584">
        <v>2.7</v>
      </c>
      <c r="E695" s="600">
        <v>0</v>
      </c>
      <c r="F695" s="619"/>
      <c r="G695" s="601">
        <f t="shared" si="134"/>
        <v>0</v>
      </c>
      <c r="H695" s="601">
        <f t="shared" si="135"/>
        <v>2.7</v>
      </c>
      <c r="I695" s="585">
        <v>30.62</v>
      </c>
      <c r="J695" s="552">
        <f t="shared" si="136"/>
        <v>82.674000000000007</v>
      </c>
      <c r="K695" s="553">
        <f t="shared" si="130"/>
        <v>0</v>
      </c>
      <c r="L695" s="551">
        <f t="shared" si="131"/>
        <v>0</v>
      </c>
      <c r="M695" s="553">
        <f t="shared" si="132"/>
        <v>0</v>
      </c>
      <c r="N695" s="553">
        <f t="shared" si="133"/>
        <v>82.67</v>
      </c>
      <c r="O695" s="175">
        <f t="shared" si="128"/>
        <v>4.8382804751279096E-5</v>
      </c>
      <c r="P695" s="526">
        <f t="shared" si="129"/>
        <v>-4.0000000000048885E-3</v>
      </c>
    </row>
    <row r="696" spans="1:16" x14ac:dyDescent="0.3">
      <c r="A696" s="3">
        <v>19</v>
      </c>
      <c r="B696" s="4" t="s">
        <v>778</v>
      </c>
      <c r="C696" s="5"/>
      <c r="D696" s="584"/>
      <c r="E696" s="600"/>
      <c r="F696" s="619"/>
      <c r="G696" s="601"/>
      <c r="H696" s="601"/>
      <c r="I696" s="585"/>
      <c r="J696" s="550">
        <f>+J697+J701+J717+J724+J728</f>
        <v>21531.545600000005</v>
      </c>
      <c r="K696" s="550">
        <f>+K697+K701+K717+K724+K728</f>
        <v>0</v>
      </c>
      <c r="L696" s="551">
        <f>+L697+L701+L717+L724+L728</f>
        <v>0</v>
      </c>
      <c r="M696" s="550">
        <f>+M697+M701+M717+M724+M728</f>
        <v>0</v>
      </c>
      <c r="N696" s="550">
        <f>+N697+N701+N717+N724+N728</f>
        <v>21531.55</v>
      </c>
      <c r="O696" s="172">
        <f t="shared" si="128"/>
        <v>-2.0435133074592216E-7</v>
      </c>
      <c r="P696" s="526">
        <f t="shared" si="129"/>
        <v>4.3999999943480361E-3</v>
      </c>
    </row>
    <row r="697" spans="1:16" x14ac:dyDescent="0.3">
      <c r="A697" s="3" t="s">
        <v>779</v>
      </c>
      <c r="B697" s="4" t="s">
        <v>42</v>
      </c>
      <c r="C697" s="5"/>
      <c r="D697" s="584"/>
      <c r="E697" s="600"/>
      <c r="F697" s="619"/>
      <c r="G697" s="601"/>
      <c r="H697" s="601"/>
      <c r="I697" s="585"/>
      <c r="J697" s="550">
        <f>+SUM(J698:J700)</f>
        <v>255.10970000000003</v>
      </c>
      <c r="K697" s="550">
        <f>+SUM(K698:K700)</f>
        <v>0</v>
      </c>
      <c r="L697" s="551">
        <f>+SUM(L698:L700)</f>
        <v>0</v>
      </c>
      <c r="M697" s="550">
        <f>+SUM(M698:M700)</f>
        <v>0</v>
      </c>
      <c r="N697" s="550">
        <f>+SUM(N698:N700)</f>
        <v>255.10999999999999</v>
      </c>
      <c r="O697" s="172">
        <f t="shared" si="128"/>
        <v>-1.1759646927345102E-6</v>
      </c>
      <c r="P697" s="526">
        <f t="shared" si="129"/>
        <v>2.9999999995311555E-4</v>
      </c>
    </row>
    <row r="698" spans="1:16" x14ac:dyDescent="0.3">
      <c r="A698" s="7" t="s">
        <v>780</v>
      </c>
      <c r="B698" s="8" t="s">
        <v>47</v>
      </c>
      <c r="C698" s="5" t="s">
        <v>24</v>
      </c>
      <c r="D698" s="584">
        <v>8.09</v>
      </c>
      <c r="E698" s="600">
        <v>0</v>
      </c>
      <c r="F698" s="619"/>
      <c r="G698" s="601">
        <f t="shared" si="134"/>
        <v>0</v>
      </c>
      <c r="H698" s="601">
        <f t="shared" si="135"/>
        <v>8.09</v>
      </c>
      <c r="I698" s="585">
        <v>2.67</v>
      </c>
      <c r="J698" s="552">
        <f t="shared" si="136"/>
        <v>21.600300000000001</v>
      </c>
      <c r="K698" s="553">
        <f t="shared" si="130"/>
        <v>0</v>
      </c>
      <c r="L698" s="551">
        <f t="shared" si="131"/>
        <v>0</v>
      </c>
      <c r="M698" s="553">
        <f t="shared" si="132"/>
        <v>0</v>
      </c>
      <c r="N698" s="553">
        <f t="shared" si="133"/>
        <v>21.6</v>
      </c>
      <c r="O698" s="175">
        <f t="shared" si="128"/>
        <v>1.3888695990282862E-5</v>
      </c>
      <c r="P698" s="526">
        <f t="shared" si="129"/>
        <v>-2.9999999999930083E-4</v>
      </c>
    </row>
    <row r="699" spans="1:16" ht="26.4" x14ac:dyDescent="0.3">
      <c r="A699" s="7" t="s">
        <v>781</v>
      </c>
      <c r="B699" s="8" t="s">
        <v>782</v>
      </c>
      <c r="C699" s="5" t="s">
        <v>54</v>
      </c>
      <c r="D699" s="584">
        <v>0.9</v>
      </c>
      <c r="E699" s="600">
        <v>0</v>
      </c>
      <c r="F699" s="619"/>
      <c r="G699" s="601">
        <f t="shared" si="134"/>
        <v>0</v>
      </c>
      <c r="H699" s="601">
        <f t="shared" si="135"/>
        <v>0.9</v>
      </c>
      <c r="I699" s="585">
        <v>158.24</v>
      </c>
      <c r="J699" s="552">
        <f t="shared" si="136"/>
        <v>142.41600000000003</v>
      </c>
      <c r="K699" s="553">
        <f t="shared" si="130"/>
        <v>0</v>
      </c>
      <c r="L699" s="551">
        <f t="shared" si="131"/>
        <v>0</v>
      </c>
      <c r="M699" s="553">
        <f t="shared" si="132"/>
        <v>0</v>
      </c>
      <c r="N699" s="553">
        <f t="shared" si="133"/>
        <v>142.41999999999999</v>
      </c>
      <c r="O699" s="175">
        <f t="shared" si="128"/>
        <v>-2.8086731827636768E-5</v>
      </c>
      <c r="P699" s="526">
        <f t="shared" si="129"/>
        <v>3.999999999962256E-3</v>
      </c>
    </row>
    <row r="700" spans="1:16" ht="26.4" x14ac:dyDescent="0.3">
      <c r="A700" s="7" t="s">
        <v>783</v>
      </c>
      <c r="B700" s="8" t="s">
        <v>49</v>
      </c>
      <c r="C700" s="5" t="s">
        <v>24</v>
      </c>
      <c r="D700" s="584">
        <v>8.09</v>
      </c>
      <c r="E700" s="600">
        <v>0</v>
      </c>
      <c r="F700" s="619"/>
      <c r="G700" s="601">
        <f t="shared" si="134"/>
        <v>0</v>
      </c>
      <c r="H700" s="601">
        <f t="shared" si="135"/>
        <v>8.09</v>
      </c>
      <c r="I700" s="585">
        <v>11.26</v>
      </c>
      <c r="J700" s="552">
        <f t="shared" si="136"/>
        <v>91.093400000000003</v>
      </c>
      <c r="K700" s="553">
        <f t="shared" si="130"/>
        <v>0</v>
      </c>
      <c r="L700" s="551">
        <f t="shared" si="131"/>
        <v>0</v>
      </c>
      <c r="M700" s="553">
        <f t="shared" si="132"/>
        <v>0</v>
      </c>
      <c r="N700" s="553">
        <f t="shared" si="133"/>
        <v>91.09</v>
      </c>
      <c r="O700" s="175">
        <f t="shared" si="128"/>
        <v>3.7324328656107575E-5</v>
      </c>
      <c r="P700" s="526">
        <f t="shared" si="129"/>
        <v>-3.3999999999991815E-3</v>
      </c>
    </row>
    <row r="701" spans="1:16" x14ac:dyDescent="0.3">
      <c r="A701" s="3" t="s">
        <v>784</v>
      </c>
      <c r="B701" s="4" t="s">
        <v>123</v>
      </c>
      <c r="C701" s="5"/>
      <c r="D701" s="584"/>
      <c r="E701" s="600"/>
      <c r="F701" s="619"/>
      <c r="G701" s="601"/>
      <c r="H701" s="601"/>
      <c r="I701" s="585"/>
      <c r="J701" s="550">
        <f>+SUM(J702:J716)</f>
        <v>13386.772900000002</v>
      </c>
      <c r="K701" s="550">
        <f>+SUM(K702:K716)</f>
        <v>0</v>
      </c>
      <c r="L701" s="551">
        <f>+SUM(L702:L716)</f>
        <v>0</v>
      </c>
      <c r="M701" s="550">
        <f>+SUM(M702:M716)</f>
        <v>0</v>
      </c>
      <c r="N701" s="550">
        <f>+SUM(N702:N716)-0.02</f>
        <v>13386.769999999999</v>
      </c>
      <c r="O701" s="172">
        <f t="shared" si="128"/>
        <v>2.1663174720742973E-7</v>
      </c>
      <c r="P701" s="526">
        <f t="shared" si="129"/>
        <v>-2.9000000031373929E-3</v>
      </c>
    </row>
    <row r="702" spans="1:16" x14ac:dyDescent="0.3">
      <c r="A702" s="7" t="s">
        <v>785</v>
      </c>
      <c r="B702" s="8" t="s">
        <v>125</v>
      </c>
      <c r="C702" s="5" t="s">
        <v>54</v>
      </c>
      <c r="D702" s="584">
        <v>7.37</v>
      </c>
      <c r="E702" s="600">
        <v>0</v>
      </c>
      <c r="F702" s="619"/>
      <c r="G702" s="601">
        <f t="shared" si="134"/>
        <v>0</v>
      </c>
      <c r="H702" s="601">
        <f t="shared" si="135"/>
        <v>7.37</v>
      </c>
      <c r="I702" s="585">
        <v>75.03</v>
      </c>
      <c r="J702" s="552">
        <f t="shared" si="136"/>
        <v>552.97109999999998</v>
      </c>
      <c r="K702" s="553">
        <f t="shared" si="130"/>
        <v>0</v>
      </c>
      <c r="L702" s="551">
        <f t="shared" si="131"/>
        <v>0</v>
      </c>
      <c r="M702" s="553">
        <f t="shared" si="132"/>
        <v>0</v>
      </c>
      <c r="N702" s="553">
        <f t="shared" si="133"/>
        <v>552.97</v>
      </c>
      <c r="O702" s="175">
        <f t="shared" si="128"/>
        <v>1.9892540494836908E-6</v>
      </c>
      <c r="P702" s="526">
        <f t="shared" si="129"/>
        <v>-1.0999999999512511E-3</v>
      </c>
    </row>
    <row r="703" spans="1:16" x14ac:dyDescent="0.3">
      <c r="A703" s="7" t="s">
        <v>786</v>
      </c>
      <c r="B703" s="8" t="s">
        <v>56</v>
      </c>
      <c r="C703" s="5" t="s">
        <v>54</v>
      </c>
      <c r="D703" s="584">
        <v>9.58</v>
      </c>
      <c r="E703" s="600">
        <v>0</v>
      </c>
      <c r="F703" s="619"/>
      <c r="G703" s="601">
        <f t="shared" si="134"/>
        <v>0</v>
      </c>
      <c r="H703" s="601">
        <f t="shared" si="135"/>
        <v>9.58</v>
      </c>
      <c r="I703" s="585">
        <v>11.25</v>
      </c>
      <c r="J703" s="552">
        <f t="shared" si="136"/>
        <v>107.77500000000001</v>
      </c>
      <c r="K703" s="553">
        <f t="shared" si="130"/>
        <v>0</v>
      </c>
      <c r="L703" s="551">
        <f t="shared" si="131"/>
        <v>0</v>
      </c>
      <c r="M703" s="553">
        <f t="shared" si="132"/>
        <v>0</v>
      </c>
      <c r="N703" s="553">
        <f t="shared" si="133"/>
        <v>107.78</v>
      </c>
      <c r="O703" s="175">
        <f t="shared" si="128"/>
        <v>-4.6392948271911649E-5</v>
      </c>
      <c r="P703" s="526">
        <f t="shared" si="129"/>
        <v>4.9999999999954525E-3</v>
      </c>
    </row>
    <row r="704" spans="1:16" ht="26.4" x14ac:dyDescent="0.3">
      <c r="A704" s="7" t="s">
        <v>787</v>
      </c>
      <c r="B704" s="8" t="s">
        <v>58</v>
      </c>
      <c r="C704" s="5" t="s">
        <v>59</v>
      </c>
      <c r="D704" s="584">
        <v>215.57</v>
      </c>
      <c r="E704" s="600">
        <v>0</v>
      </c>
      <c r="F704" s="619"/>
      <c r="G704" s="601">
        <f t="shared" si="134"/>
        <v>0</v>
      </c>
      <c r="H704" s="601">
        <f t="shared" si="135"/>
        <v>215.57</v>
      </c>
      <c r="I704" s="585">
        <v>1.68</v>
      </c>
      <c r="J704" s="552">
        <f t="shared" si="136"/>
        <v>362.1576</v>
      </c>
      <c r="K704" s="553">
        <f t="shared" si="130"/>
        <v>0</v>
      </c>
      <c r="L704" s="551">
        <f t="shared" si="131"/>
        <v>0</v>
      </c>
      <c r="M704" s="553">
        <f t="shared" si="132"/>
        <v>0</v>
      </c>
      <c r="N704" s="553">
        <f t="shared" si="133"/>
        <v>362.16</v>
      </c>
      <c r="O704" s="175">
        <f t="shared" si="128"/>
        <v>-6.626949151433692E-6</v>
      </c>
      <c r="P704" s="526">
        <f t="shared" si="129"/>
        <v>2.4000000000228283E-3</v>
      </c>
    </row>
    <row r="705" spans="1:16" x14ac:dyDescent="0.3">
      <c r="A705" s="7" t="s">
        <v>788</v>
      </c>
      <c r="B705" s="8" t="s">
        <v>61</v>
      </c>
      <c r="C705" s="5" t="s">
        <v>24</v>
      </c>
      <c r="D705" s="584">
        <v>2.09</v>
      </c>
      <c r="E705" s="600">
        <v>0</v>
      </c>
      <c r="F705" s="619"/>
      <c r="G705" s="601">
        <f t="shared" si="134"/>
        <v>0</v>
      </c>
      <c r="H705" s="601">
        <f t="shared" si="135"/>
        <v>2.09</v>
      </c>
      <c r="I705" s="585">
        <v>28.14</v>
      </c>
      <c r="J705" s="552">
        <f t="shared" si="136"/>
        <v>58.812599999999996</v>
      </c>
      <c r="K705" s="553">
        <f t="shared" si="130"/>
        <v>0</v>
      </c>
      <c r="L705" s="551">
        <f t="shared" si="131"/>
        <v>0</v>
      </c>
      <c r="M705" s="553">
        <f t="shared" si="132"/>
        <v>0</v>
      </c>
      <c r="N705" s="553">
        <f t="shared" si="133"/>
        <v>58.81</v>
      </c>
      <c r="O705" s="175">
        <f t="shared" si="128"/>
        <v>4.420821388606555E-5</v>
      </c>
      <c r="P705" s="526">
        <f t="shared" si="129"/>
        <v>-2.5999999999939405E-3</v>
      </c>
    </row>
    <row r="706" spans="1:16" ht="26.4" x14ac:dyDescent="0.3">
      <c r="A706" s="7" t="s">
        <v>789</v>
      </c>
      <c r="B706" s="8" t="s">
        <v>63</v>
      </c>
      <c r="C706" s="5" t="s">
        <v>24</v>
      </c>
      <c r="D706" s="584">
        <v>2.09</v>
      </c>
      <c r="E706" s="600">
        <v>0</v>
      </c>
      <c r="F706" s="619"/>
      <c r="G706" s="601">
        <f t="shared" si="134"/>
        <v>0</v>
      </c>
      <c r="H706" s="601">
        <f t="shared" si="135"/>
        <v>2.09</v>
      </c>
      <c r="I706" s="585">
        <v>35.090000000000003</v>
      </c>
      <c r="J706" s="552">
        <f t="shared" si="136"/>
        <v>73.338099999999997</v>
      </c>
      <c r="K706" s="553">
        <f t="shared" si="130"/>
        <v>0</v>
      </c>
      <c r="L706" s="551">
        <f t="shared" si="131"/>
        <v>0</v>
      </c>
      <c r="M706" s="553">
        <f t="shared" si="132"/>
        <v>0</v>
      </c>
      <c r="N706" s="553">
        <f t="shared" si="133"/>
        <v>73.34</v>
      </c>
      <c r="O706" s="175">
        <f t="shared" si="128"/>
        <v>-2.5907406927760945E-5</v>
      </c>
      <c r="P706" s="526">
        <f t="shared" si="129"/>
        <v>1.90000000000623E-3</v>
      </c>
    </row>
    <row r="707" spans="1:16" ht="26.4" x14ac:dyDescent="0.3">
      <c r="A707" s="7" t="s">
        <v>790</v>
      </c>
      <c r="B707" s="8" t="s">
        <v>72</v>
      </c>
      <c r="C707" s="5" t="s">
        <v>70</v>
      </c>
      <c r="D707" s="584">
        <v>39.700000000000003</v>
      </c>
      <c r="E707" s="600">
        <v>0</v>
      </c>
      <c r="F707" s="619"/>
      <c r="G707" s="601">
        <f t="shared" si="134"/>
        <v>0</v>
      </c>
      <c r="H707" s="601">
        <f t="shared" si="135"/>
        <v>39.700000000000003</v>
      </c>
      <c r="I707" s="585">
        <v>16.2</v>
      </c>
      <c r="J707" s="552">
        <f t="shared" si="136"/>
        <v>643.14</v>
      </c>
      <c r="K707" s="553">
        <f t="shared" si="130"/>
        <v>0</v>
      </c>
      <c r="L707" s="551">
        <f t="shared" si="131"/>
        <v>0</v>
      </c>
      <c r="M707" s="553">
        <f t="shared" si="132"/>
        <v>0</v>
      </c>
      <c r="N707" s="553">
        <f t="shared" si="133"/>
        <v>643.14</v>
      </c>
      <c r="O707" s="175">
        <f t="shared" si="128"/>
        <v>0</v>
      </c>
      <c r="P707" s="526">
        <f t="shared" si="129"/>
        <v>0</v>
      </c>
    </row>
    <row r="708" spans="1:16" ht="26.4" x14ac:dyDescent="0.3">
      <c r="A708" s="7" t="s">
        <v>791</v>
      </c>
      <c r="B708" s="8" t="s">
        <v>69</v>
      </c>
      <c r="C708" s="5" t="s">
        <v>70</v>
      </c>
      <c r="D708" s="584">
        <v>94.6</v>
      </c>
      <c r="E708" s="600">
        <v>0</v>
      </c>
      <c r="F708" s="619"/>
      <c r="G708" s="601">
        <f t="shared" si="134"/>
        <v>0</v>
      </c>
      <c r="H708" s="601">
        <f t="shared" si="135"/>
        <v>94.6</v>
      </c>
      <c r="I708" s="585">
        <v>17.16</v>
      </c>
      <c r="J708" s="552">
        <f t="shared" si="136"/>
        <v>1623.336</v>
      </c>
      <c r="K708" s="553">
        <f t="shared" si="130"/>
        <v>0</v>
      </c>
      <c r="L708" s="551">
        <f t="shared" si="131"/>
        <v>0</v>
      </c>
      <c r="M708" s="553">
        <f t="shared" si="132"/>
        <v>0</v>
      </c>
      <c r="N708" s="553">
        <f t="shared" si="133"/>
        <v>1623.34</v>
      </c>
      <c r="O708" s="175">
        <f t="shared" si="128"/>
        <v>-2.4640616607118915E-6</v>
      </c>
      <c r="P708" s="526">
        <f t="shared" si="129"/>
        <v>3.9999999999054126E-3</v>
      </c>
    </row>
    <row r="709" spans="1:16" x14ac:dyDescent="0.3">
      <c r="A709" s="7" t="s">
        <v>792</v>
      </c>
      <c r="B709" s="8" t="s">
        <v>74</v>
      </c>
      <c r="C709" s="5" t="s">
        <v>75</v>
      </c>
      <c r="D709" s="584">
        <v>6</v>
      </c>
      <c r="E709" s="600">
        <v>0</v>
      </c>
      <c r="F709" s="619"/>
      <c r="G709" s="601">
        <f t="shared" si="134"/>
        <v>0</v>
      </c>
      <c r="H709" s="601">
        <f t="shared" si="135"/>
        <v>6</v>
      </c>
      <c r="I709" s="585">
        <v>68.010000000000005</v>
      </c>
      <c r="J709" s="552">
        <f t="shared" si="136"/>
        <v>408.06000000000006</v>
      </c>
      <c r="K709" s="553">
        <f t="shared" si="130"/>
        <v>0</v>
      </c>
      <c r="L709" s="551">
        <f t="shared" si="131"/>
        <v>0</v>
      </c>
      <c r="M709" s="553">
        <f t="shared" si="132"/>
        <v>0</v>
      </c>
      <c r="N709" s="553">
        <f t="shared" si="133"/>
        <v>408.06</v>
      </c>
      <c r="O709" s="175">
        <f t="shared" si="128"/>
        <v>0</v>
      </c>
      <c r="P709" s="526">
        <f t="shared" si="129"/>
        <v>0</v>
      </c>
    </row>
    <row r="710" spans="1:16" x14ac:dyDescent="0.3">
      <c r="A710" s="7" t="s">
        <v>793</v>
      </c>
      <c r="B710" s="8" t="s">
        <v>67</v>
      </c>
      <c r="C710" s="5" t="s">
        <v>24</v>
      </c>
      <c r="D710" s="584">
        <v>23.19</v>
      </c>
      <c r="E710" s="600">
        <v>0</v>
      </c>
      <c r="F710" s="619"/>
      <c r="G710" s="601">
        <f t="shared" si="134"/>
        <v>0</v>
      </c>
      <c r="H710" s="601">
        <f t="shared" si="135"/>
        <v>23.19</v>
      </c>
      <c r="I710" s="585">
        <v>272.88</v>
      </c>
      <c r="J710" s="552">
        <f t="shared" si="136"/>
        <v>6328.0871999999999</v>
      </c>
      <c r="K710" s="553">
        <f t="shared" si="130"/>
        <v>0</v>
      </c>
      <c r="L710" s="551">
        <f t="shared" si="131"/>
        <v>0</v>
      </c>
      <c r="M710" s="553">
        <f t="shared" si="132"/>
        <v>0</v>
      </c>
      <c r="N710" s="553">
        <f t="shared" si="133"/>
        <v>6328.09</v>
      </c>
      <c r="O710" s="175">
        <f t="shared" si="128"/>
        <v>-4.424717787721022E-7</v>
      </c>
      <c r="P710" s="526">
        <f t="shared" si="129"/>
        <v>2.8000000002066372E-3</v>
      </c>
    </row>
    <row r="711" spans="1:16" x14ac:dyDescent="0.3">
      <c r="A711" s="7" t="s">
        <v>794</v>
      </c>
      <c r="B711" s="8" t="s">
        <v>77</v>
      </c>
      <c r="C711" s="5" t="s">
        <v>54</v>
      </c>
      <c r="D711" s="584">
        <v>2.11</v>
      </c>
      <c r="E711" s="600">
        <v>0</v>
      </c>
      <c r="F711" s="619"/>
      <c r="G711" s="601">
        <f t="shared" si="134"/>
        <v>0</v>
      </c>
      <c r="H711" s="601">
        <f t="shared" si="135"/>
        <v>2.11</v>
      </c>
      <c r="I711" s="585">
        <v>628.20000000000005</v>
      </c>
      <c r="J711" s="552">
        <f t="shared" si="136"/>
        <v>1325.502</v>
      </c>
      <c r="K711" s="553">
        <f t="shared" si="130"/>
        <v>0</v>
      </c>
      <c r="L711" s="551">
        <f t="shared" si="131"/>
        <v>0</v>
      </c>
      <c r="M711" s="553">
        <f t="shared" si="132"/>
        <v>0</v>
      </c>
      <c r="N711" s="553">
        <f t="shared" si="133"/>
        <v>1325.5</v>
      </c>
      <c r="O711" s="175">
        <f t="shared" ref="O711:O774" si="137">1-(N711/J711)</f>
        <v>1.5088623026571213E-6</v>
      </c>
      <c r="P711" s="526">
        <f t="shared" ref="P711:P774" si="138">+N711-J711</f>
        <v>-1.9999999999527063E-3</v>
      </c>
    </row>
    <row r="712" spans="1:16" ht="26.4" x14ac:dyDescent="0.3">
      <c r="A712" s="7" t="s">
        <v>795</v>
      </c>
      <c r="B712" s="8" t="s">
        <v>65</v>
      </c>
      <c r="C712" s="5" t="s">
        <v>24</v>
      </c>
      <c r="D712" s="584">
        <v>6.12</v>
      </c>
      <c r="E712" s="600">
        <v>0</v>
      </c>
      <c r="F712" s="619"/>
      <c r="G712" s="601">
        <f t="shared" si="134"/>
        <v>0</v>
      </c>
      <c r="H712" s="601">
        <f t="shared" si="135"/>
        <v>6.12</v>
      </c>
      <c r="I712" s="585">
        <v>116.19</v>
      </c>
      <c r="J712" s="552">
        <f t="shared" si="136"/>
        <v>711.08280000000002</v>
      </c>
      <c r="K712" s="553">
        <f t="shared" ref="K712:K775" si="139">ROUND(E712*I712,2)</f>
        <v>0</v>
      </c>
      <c r="L712" s="551">
        <f t="shared" ref="L712:L775" si="140">ROUND(F712*I712,2)</f>
        <v>0</v>
      </c>
      <c r="M712" s="553">
        <f t="shared" ref="M712:M775" si="141">ROUND(G712*I712,2)</f>
        <v>0</v>
      </c>
      <c r="N712" s="553">
        <f t="shared" ref="N712:N775" si="142">ROUND(H712*I712,2)</f>
        <v>711.08</v>
      </c>
      <c r="O712" s="175">
        <f t="shared" si="137"/>
        <v>3.9376567679827446E-6</v>
      </c>
      <c r="P712" s="526">
        <f t="shared" si="138"/>
        <v>-2.7999999999792635E-3</v>
      </c>
    </row>
    <row r="713" spans="1:16" x14ac:dyDescent="0.3">
      <c r="A713" s="7" t="s">
        <v>796</v>
      </c>
      <c r="B713" s="8" t="s">
        <v>83</v>
      </c>
      <c r="C713" s="5" t="s">
        <v>24</v>
      </c>
      <c r="D713" s="584">
        <v>4.8</v>
      </c>
      <c r="E713" s="600">
        <v>0</v>
      </c>
      <c r="F713" s="619"/>
      <c r="G713" s="601">
        <f t="shared" si="134"/>
        <v>0</v>
      </c>
      <c r="H713" s="601">
        <f t="shared" si="135"/>
        <v>4.8</v>
      </c>
      <c r="I713" s="585">
        <v>29.02</v>
      </c>
      <c r="J713" s="552">
        <f t="shared" si="136"/>
        <v>139.29599999999999</v>
      </c>
      <c r="K713" s="553">
        <f t="shared" si="139"/>
        <v>0</v>
      </c>
      <c r="L713" s="551">
        <f t="shared" si="140"/>
        <v>0</v>
      </c>
      <c r="M713" s="553">
        <f t="shared" si="141"/>
        <v>0</v>
      </c>
      <c r="N713" s="553">
        <f t="shared" si="142"/>
        <v>139.30000000000001</v>
      </c>
      <c r="O713" s="175">
        <f t="shared" si="137"/>
        <v>-2.8715828164660451E-5</v>
      </c>
      <c r="P713" s="526">
        <f t="shared" si="138"/>
        <v>4.0000000000190994E-3</v>
      </c>
    </row>
    <row r="714" spans="1:16" x14ac:dyDescent="0.3">
      <c r="A714" s="7" t="s">
        <v>797</v>
      </c>
      <c r="B714" s="8" t="s">
        <v>83</v>
      </c>
      <c r="C714" s="5" t="s">
        <v>24</v>
      </c>
      <c r="D714" s="584">
        <v>4.8</v>
      </c>
      <c r="E714" s="600">
        <v>0</v>
      </c>
      <c r="F714" s="619"/>
      <c r="G714" s="601">
        <f t="shared" ref="G714:G777" si="143">E714+F714</f>
        <v>0</v>
      </c>
      <c r="H714" s="601">
        <f t="shared" ref="H714:H777" si="144">D714-G714</f>
        <v>4.8</v>
      </c>
      <c r="I714" s="585">
        <v>29.02</v>
      </c>
      <c r="J714" s="552">
        <f t="shared" ref="J714:J777" si="145">+I714*D714</f>
        <v>139.29599999999999</v>
      </c>
      <c r="K714" s="553">
        <f t="shared" si="139"/>
        <v>0</v>
      </c>
      <c r="L714" s="551">
        <f t="shared" si="140"/>
        <v>0</v>
      </c>
      <c r="M714" s="553">
        <f t="shared" si="141"/>
        <v>0</v>
      </c>
      <c r="N714" s="553">
        <f t="shared" si="142"/>
        <v>139.30000000000001</v>
      </c>
      <c r="O714" s="175">
        <f t="shared" si="137"/>
        <v>-2.8715828164660451E-5</v>
      </c>
      <c r="P714" s="526">
        <f t="shared" si="138"/>
        <v>4.0000000000190994E-3</v>
      </c>
    </row>
    <row r="715" spans="1:16" ht="26.4" x14ac:dyDescent="0.3">
      <c r="A715" s="7" t="s">
        <v>798</v>
      </c>
      <c r="B715" s="8" t="s">
        <v>79</v>
      </c>
      <c r="C715" s="5" t="s">
        <v>54</v>
      </c>
      <c r="D715" s="584">
        <v>6.05</v>
      </c>
      <c r="E715" s="600">
        <v>0</v>
      </c>
      <c r="F715" s="619"/>
      <c r="G715" s="601">
        <f t="shared" si="143"/>
        <v>0</v>
      </c>
      <c r="H715" s="601">
        <f t="shared" si="144"/>
        <v>6.05</v>
      </c>
      <c r="I715" s="585">
        <v>25.65</v>
      </c>
      <c r="J715" s="552">
        <f t="shared" si="145"/>
        <v>155.18249999999998</v>
      </c>
      <c r="K715" s="553">
        <f t="shared" si="139"/>
        <v>0</v>
      </c>
      <c r="L715" s="551">
        <f t="shared" si="140"/>
        <v>0</v>
      </c>
      <c r="M715" s="553">
        <f t="shared" si="141"/>
        <v>0</v>
      </c>
      <c r="N715" s="553">
        <f t="shared" si="142"/>
        <v>155.18</v>
      </c>
      <c r="O715" s="175">
        <f t="shared" si="137"/>
        <v>1.6110063956742415E-5</v>
      </c>
      <c r="P715" s="526">
        <f t="shared" si="138"/>
        <v>-2.4999999999693046E-3</v>
      </c>
    </row>
    <row r="716" spans="1:16" ht="26.4" x14ac:dyDescent="0.3">
      <c r="A716" s="7" t="s">
        <v>799</v>
      </c>
      <c r="B716" s="8" t="s">
        <v>81</v>
      </c>
      <c r="C716" s="5" t="s">
        <v>24</v>
      </c>
      <c r="D716" s="584">
        <v>4.8</v>
      </c>
      <c r="E716" s="600">
        <v>0</v>
      </c>
      <c r="F716" s="619"/>
      <c r="G716" s="601">
        <f t="shared" si="143"/>
        <v>0</v>
      </c>
      <c r="H716" s="601">
        <f t="shared" si="144"/>
        <v>4.8</v>
      </c>
      <c r="I716" s="585">
        <v>158.07</v>
      </c>
      <c r="J716" s="552">
        <f t="shared" si="145"/>
        <v>758.73599999999999</v>
      </c>
      <c r="K716" s="553">
        <f t="shared" si="139"/>
        <v>0</v>
      </c>
      <c r="L716" s="551">
        <f t="shared" si="140"/>
        <v>0</v>
      </c>
      <c r="M716" s="553">
        <f t="shared" si="141"/>
        <v>0</v>
      </c>
      <c r="N716" s="553">
        <f t="shared" si="142"/>
        <v>758.74</v>
      </c>
      <c r="O716" s="175">
        <f t="shared" si="137"/>
        <v>-5.271925940020239E-6</v>
      </c>
      <c r="P716" s="526">
        <f t="shared" si="138"/>
        <v>4.0000000000190994E-3</v>
      </c>
    </row>
    <row r="717" spans="1:16" x14ac:dyDescent="0.3">
      <c r="A717" s="3" t="s">
        <v>800</v>
      </c>
      <c r="B717" s="4" t="s">
        <v>85</v>
      </c>
      <c r="C717" s="5"/>
      <c r="D717" s="584"/>
      <c r="E717" s="600"/>
      <c r="F717" s="619"/>
      <c r="G717" s="601"/>
      <c r="H717" s="601"/>
      <c r="I717" s="585"/>
      <c r="J717" s="550">
        <f>+SUM(J718:J723)</f>
        <v>1423.8579999999999</v>
      </c>
      <c r="K717" s="550">
        <f>+SUM(K718:K723)</f>
        <v>0</v>
      </c>
      <c r="L717" s="551">
        <f>+SUM(L718:L723)</f>
        <v>0</v>
      </c>
      <c r="M717" s="550">
        <f>+SUM(M718:M723)</f>
        <v>0</v>
      </c>
      <c r="N717" s="550">
        <f>+SUM(N718:N723)-0.01</f>
        <v>1423.86</v>
      </c>
      <c r="O717" s="172">
        <f t="shared" si="137"/>
        <v>-1.4046344509743847E-6</v>
      </c>
      <c r="P717" s="526">
        <f t="shared" si="138"/>
        <v>1.9999999999527063E-3</v>
      </c>
    </row>
    <row r="718" spans="1:16" x14ac:dyDescent="0.3">
      <c r="A718" s="7" t="s">
        <v>801</v>
      </c>
      <c r="B718" s="8" t="s">
        <v>89</v>
      </c>
      <c r="C718" s="5" t="s">
        <v>24</v>
      </c>
      <c r="D718" s="584">
        <v>6.6</v>
      </c>
      <c r="E718" s="600">
        <v>0</v>
      </c>
      <c r="F718" s="619"/>
      <c r="G718" s="601">
        <f t="shared" si="143"/>
        <v>0</v>
      </c>
      <c r="H718" s="601">
        <f t="shared" si="144"/>
        <v>6.6</v>
      </c>
      <c r="I718" s="585">
        <v>3.75</v>
      </c>
      <c r="J718" s="552">
        <f t="shared" si="145"/>
        <v>24.75</v>
      </c>
      <c r="K718" s="553">
        <f t="shared" si="139"/>
        <v>0</v>
      </c>
      <c r="L718" s="551">
        <f t="shared" si="140"/>
        <v>0</v>
      </c>
      <c r="M718" s="553">
        <f t="shared" si="141"/>
        <v>0</v>
      </c>
      <c r="N718" s="553">
        <f t="shared" si="142"/>
        <v>24.75</v>
      </c>
      <c r="O718" s="175">
        <f t="shared" si="137"/>
        <v>0</v>
      </c>
      <c r="P718" s="526">
        <f t="shared" si="138"/>
        <v>0</v>
      </c>
    </row>
    <row r="719" spans="1:16" x14ac:dyDescent="0.3">
      <c r="A719" s="7" t="s">
        <v>802</v>
      </c>
      <c r="B719" s="8" t="s">
        <v>87</v>
      </c>
      <c r="C719" s="5" t="s">
        <v>24</v>
      </c>
      <c r="D719" s="584">
        <v>6.6</v>
      </c>
      <c r="E719" s="600">
        <v>0</v>
      </c>
      <c r="F719" s="619"/>
      <c r="G719" s="601">
        <f t="shared" si="143"/>
        <v>0</v>
      </c>
      <c r="H719" s="601">
        <f t="shared" si="144"/>
        <v>6.6</v>
      </c>
      <c r="I719" s="585">
        <v>5.61</v>
      </c>
      <c r="J719" s="552">
        <f t="shared" si="145"/>
        <v>37.026000000000003</v>
      </c>
      <c r="K719" s="553">
        <f t="shared" si="139"/>
        <v>0</v>
      </c>
      <c r="L719" s="551">
        <f t="shared" si="140"/>
        <v>0</v>
      </c>
      <c r="M719" s="553">
        <f t="shared" si="141"/>
        <v>0</v>
      </c>
      <c r="N719" s="553">
        <f t="shared" si="142"/>
        <v>37.03</v>
      </c>
      <c r="O719" s="175">
        <f t="shared" si="137"/>
        <v>-1.0803219359356575E-4</v>
      </c>
      <c r="P719" s="526">
        <f t="shared" si="138"/>
        <v>3.9999999999977831E-3</v>
      </c>
    </row>
    <row r="720" spans="1:16" ht="26.4" x14ac:dyDescent="0.3">
      <c r="A720" s="7" t="s">
        <v>803</v>
      </c>
      <c r="B720" s="8" t="s">
        <v>91</v>
      </c>
      <c r="C720" s="5" t="s">
        <v>24</v>
      </c>
      <c r="D720" s="584">
        <v>6.6</v>
      </c>
      <c r="E720" s="600">
        <v>0</v>
      </c>
      <c r="F720" s="619"/>
      <c r="G720" s="601">
        <f t="shared" si="143"/>
        <v>0</v>
      </c>
      <c r="H720" s="601">
        <f t="shared" si="144"/>
        <v>6.6</v>
      </c>
      <c r="I720" s="585">
        <v>85.26</v>
      </c>
      <c r="J720" s="552">
        <f t="shared" si="145"/>
        <v>562.71600000000001</v>
      </c>
      <c r="K720" s="553">
        <f t="shared" si="139"/>
        <v>0</v>
      </c>
      <c r="L720" s="551">
        <f t="shared" si="140"/>
        <v>0</v>
      </c>
      <c r="M720" s="553">
        <f t="shared" si="141"/>
        <v>0</v>
      </c>
      <c r="N720" s="553">
        <f t="shared" si="142"/>
        <v>562.72</v>
      </c>
      <c r="O720" s="175">
        <f t="shared" si="137"/>
        <v>-7.1083814927597189E-6</v>
      </c>
      <c r="P720" s="526">
        <f t="shared" si="138"/>
        <v>4.0000000000190994E-3</v>
      </c>
    </row>
    <row r="721" spans="1:16" ht="39.6" x14ac:dyDescent="0.3">
      <c r="A721" s="7" t="s">
        <v>804</v>
      </c>
      <c r="B721" s="8" t="s">
        <v>186</v>
      </c>
      <c r="C721" s="5" t="s">
        <v>24</v>
      </c>
      <c r="D721" s="584">
        <v>1.76</v>
      </c>
      <c r="E721" s="600">
        <v>0</v>
      </c>
      <c r="F721" s="619"/>
      <c r="G721" s="601">
        <f t="shared" si="143"/>
        <v>0</v>
      </c>
      <c r="H721" s="601">
        <f t="shared" si="144"/>
        <v>1.76</v>
      </c>
      <c r="I721" s="585">
        <v>130.58000000000001</v>
      </c>
      <c r="J721" s="552">
        <f t="shared" si="145"/>
        <v>229.82080000000002</v>
      </c>
      <c r="K721" s="553">
        <f t="shared" si="139"/>
        <v>0</v>
      </c>
      <c r="L721" s="551">
        <f t="shared" si="140"/>
        <v>0</v>
      </c>
      <c r="M721" s="553">
        <f t="shared" si="141"/>
        <v>0</v>
      </c>
      <c r="N721" s="553">
        <f t="shared" si="142"/>
        <v>229.82</v>
      </c>
      <c r="O721" s="175">
        <f t="shared" si="137"/>
        <v>3.4809730017348883E-6</v>
      </c>
      <c r="P721" s="526">
        <f t="shared" si="138"/>
        <v>-8.0000000002655725E-4</v>
      </c>
    </row>
    <row r="722" spans="1:16" ht="39.6" x14ac:dyDescent="0.3">
      <c r="A722" s="7" t="s">
        <v>805</v>
      </c>
      <c r="B722" s="8" t="s">
        <v>146</v>
      </c>
      <c r="C722" s="5" t="s">
        <v>75</v>
      </c>
      <c r="D722" s="584">
        <v>1</v>
      </c>
      <c r="E722" s="600">
        <v>0</v>
      </c>
      <c r="F722" s="619"/>
      <c r="G722" s="601">
        <f t="shared" si="143"/>
        <v>0</v>
      </c>
      <c r="H722" s="601">
        <f t="shared" si="144"/>
        <v>1</v>
      </c>
      <c r="I722" s="585">
        <v>518.47</v>
      </c>
      <c r="J722" s="552">
        <f t="shared" si="145"/>
        <v>518.47</v>
      </c>
      <c r="K722" s="553">
        <f t="shared" si="139"/>
        <v>0</v>
      </c>
      <c r="L722" s="551">
        <f t="shared" si="140"/>
        <v>0</v>
      </c>
      <c r="M722" s="553">
        <f t="shared" si="141"/>
        <v>0</v>
      </c>
      <c r="N722" s="553">
        <f t="shared" si="142"/>
        <v>518.47</v>
      </c>
      <c r="O722" s="175">
        <f t="shared" si="137"/>
        <v>0</v>
      </c>
      <c r="P722" s="526">
        <f t="shared" si="138"/>
        <v>0</v>
      </c>
    </row>
    <row r="723" spans="1:16" x14ac:dyDescent="0.3">
      <c r="A723" s="7" t="s">
        <v>806</v>
      </c>
      <c r="B723" s="8" t="s">
        <v>83</v>
      </c>
      <c r="C723" s="5" t="s">
        <v>24</v>
      </c>
      <c r="D723" s="584">
        <v>1.76</v>
      </c>
      <c r="E723" s="600">
        <v>0</v>
      </c>
      <c r="F723" s="619"/>
      <c r="G723" s="601">
        <f t="shared" si="143"/>
        <v>0</v>
      </c>
      <c r="H723" s="601">
        <f t="shared" si="144"/>
        <v>1.76</v>
      </c>
      <c r="I723" s="585">
        <v>29.02</v>
      </c>
      <c r="J723" s="552">
        <f t="shared" si="145"/>
        <v>51.075200000000002</v>
      </c>
      <c r="K723" s="553">
        <f t="shared" si="139"/>
        <v>0</v>
      </c>
      <c r="L723" s="551">
        <f t="shared" si="140"/>
        <v>0</v>
      </c>
      <c r="M723" s="553">
        <f t="shared" si="141"/>
        <v>0</v>
      </c>
      <c r="N723" s="553">
        <f t="shared" si="142"/>
        <v>51.08</v>
      </c>
      <c r="O723" s="175">
        <f t="shared" si="137"/>
        <v>-9.3979073992667139E-5</v>
      </c>
      <c r="P723" s="526">
        <f t="shared" si="138"/>
        <v>4.7999999999959186E-3</v>
      </c>
    </row>
    <row r="724" spans="1:16" x14ac:dyDescent="0.3">
      <c r="A724" s="3" t="s">
        <v>807</v>
      </c>
      <c r="B724" s="4" t="s">
        <v>96</v>
      </c>
      <c r="C724" s="5"/>
      <c r="D724" s="584"/>
      <c r="E724" s="600"/>
      <c r="F724" s="619"/>
      <c r="G724" s="601"/>
      <c r="H724" s="601"/>
      <c r="I724" s="585"/>
      <c r="J724" s="550">
        <f>+SUM(J725:J727)</f>
        <v>578.62799999999993</v>
      </c>
      <c r="K724" s="550">
        <f>+SUM(K725:K727)</f>
        <v>0</v>
      </c>
      <c r="L724" s="551">
        <f>+SUM(L725:L727)</f>
        <v>0</v>
      </c>
      <c r="M724" s="550">
        <f>+SUM(M725:M727)</f>
        <v>0</v>
      </c>
      <c r="N724" s="550">
        <f>+SUM(N725:N727)</f>
        <v>578.63</v>
      </c>
      <c r="O724" s="172">
        <f t="shared" si="137"/>
        <v>-3.4564521593782871E-6</v>
      </c>
      <c r="P724" s="526">
        <f t="shared" si="138"/>
        <v>2.0000000000663931E-3</v>
      </c>
    </row>
    <row r="725" spans="1:16" ht="26.4" x14ac:dyDescent="0.3">
      <c r="A725" s="7" t="s">
        <v>808</v>
      </c>
      <c r="B725" s="8" t="s">
        <v>98</v>
      </c>
      <c r="C725" s="5" t="s">
        <v>24</v>
      </c>
      <c r="D725" s="584">
        <v>1.4</v>
      </c>
      <c r="E725" s="600">
        <v>0</v>
      </c>
      <c r="F725" s="619"/>
      <c r="G725" s="601">
        <f t="shared" si="143"/>
        <v>0</v>
      </c>
      <c r="H725" s="601">
        <f t="shared" si="144"/>
        <v>1.4</v>
      </c>
      <c r="I725" s="585">
        <v>19.02</v>
      </c>
      <c r="J725" s="552">
        <f t="shared" si="145"/>
        <v>26.627999999999997</v>
      </c>
      <c r="K725" s="553">
        <f t="shared" si="139"/>
        <v>0</v>
      </c>
      <c r="L725" s="551">
        <f t="shared" si="140"/>
        <v>0</v>
      </c>
      <c r="M725" s="553">
        <f t="shared" si="141"/>
        <v>0</v>
      </c>
      <c r="N725" s="553">
        <f t="shared" si="142"/>
        <v>26.63</v>
      </c>
      <c r="O725" s="175">
        <f t="shared" si="137"/>
        <v>-7.5108907916510148E-5</v>
      </c>
      <c r="P725" s="526">
        <f t="shared" si="138"/>
        <v>2.0000000000024443E-3</v>
      </c>
    </row>
    <row r="726" spans="1:16" ht="26.4" x14ac:dyDescent="0.3">
      <c r="A726" s="7" t="s">
        <v>809</v>
      </c>
      <c r="B726" s="8" t="s">
        <v>104</v>
      </c>
      <c r="C726" s="5" t="s">
        <v>24</v>
      </c>
      <c r="D726" s="584">
        <v>16</v>
      </c>
      <c r="E726" s="600">
        <v>0</v>
      </c>
      <c r="F726" s="619"/>
      <c r="G726" s="601">
        <f t="shared" si="143"/>
        <v>0</v>
      </c>
      <c r="H726" s="601">
        <f t="shared" si="144"/>
        <v>16</v>
      </c>
      <c r="I726" s="585">
        <v>20.11</v>
      </c>
      <c r="J726" s="552">
        <f t="shared" si="145"/>
        <v>321.76</v>
      </c>
      <c r="K726" s="553">
        <f t="shared" si="139"/>
        <v>0</v>
      </c>
      <c r="L726" s="551">
        <f t="shared" si="140"/>
        <v>0</v>
      </c>
      <c r="M726" s="553">
        <f t="shared" si="141"/>
        <v>0</v>
      </c>
      <c r="N726" s="553">
        <f t="shared" si="142"/>
        <v>321.76</v>
      </c>
      <c r="O726" s="175">
        <f t="shared" si="137"/>
        <v>0</v>
      </c>
      <c r="P726" s="526">
        <f t="shared" si="138"/>
        <v>0</v>
      </c>
    </row>
    <row r="727" spans="1:16" x14ac:dyDescent="0.3">
      <c r="A727" s="7" t="s">
        <v>810</v>
      </c>
      <c r="B727" s="8" t="s">
        <v>102</v>
      </c>
      <c r="C727" s="5" t="s">
        <v>45</v>
      </c>
      <c r="D727" s="584">
        <v>16</v>
      </c>
      <c r="E727" s="600">
        <v>0</v>
      </c>
      <c r="F727" s="619"/>
      <c r="G727" s="601">
        <f t="shared" si="143"/>
        <v>0</v>
      </c>
      <c r="H727" s="601">
        <f t="shared" si="144"/>
        <v>16</v>
      </c>
      <c r="I727" s="585">
        <v>14.39</v>
      </c>
      <c r="J727" s="552">
        <f t="shared" si="145"/>
        <v>230.24</v>
      </c>
      <c r="K727" s="553">
        <f t="shared" si="139"/>
        <v>0</v>
      </c>
      <c r="L727" s="551">
        <f t="shared" si="140"/>
        <v>0</v>
      </c>
      <c r="M727" s="553">
        <f t="shared" si="141"/>
        <v>0</v>
      </c>
      <c r="N727" s="553">
        <f t="shared" si="142"/>
        <v>230.24</v>
      </c>
      <c r="O727" s="175">
        <f t="shared" si="137"/>
        <v>0</v>
      </c>
      <c r="P727" s="526">
        <f t="shared" si="138"/>
        <v>0</v>
      </c>
    </row>
    <row r="728" spans="1:16" x14ac:dyDescent="0.3">
      <c r="A728" s="3" t="s">
        <v>811</v>
      </c>
      <c r="B728" s="4" t="s">
        <v>106</v>
      </c>
      <c r="C728" s="5"/>
      <c r="D728" s="584"/>
      <c r="E728" s="600"/>
      <c r="F728" s="619"/>
      <c r="G728" s="601"/>
      <c r="H728" s="601"/>
      <c r="I728" s="585"/>
      <c r="J728" s="550">
        <f>+SUM(J729:J731)</f>
        <v>5887.1769999999997</v>
      </c>
      <c r="K728" s="550">
        <f>+SUM(K729:K731)</f>
        <v>0</v>
      </c>
      <c r="L728" s="551">
        <f>+SUM(L729:L731)</f>
        <v>0</v>
      </c>
      <c r="M728" s="550">
        <f>+SUM(M729:M731)</f>
        <v>0</v>
      </c>
      <c r="N728" s="550">
        <f>+SUM(N729:N731)</f>
        <v>5887.18</v>
      </c>
      <c r="O728" s="172">
        <f t="shared" si="137"/>
        <v>-5.0958209696361223E-7</v>
      </c>
      <c r="P728" s="526">
        <f t="shared" si="138"/>
        <v>3.0000000006111804E-3</v>
      </c>
    </row>
    <row r="729" spans="1:16" x14ac:dyDescent="0.3">
      <c r="A729" s="7" t="s">
        <v>812</v>
      </c>
      <c r="B729" s="8" t="s">
        <v>117</v>
      </c>
      <c r="C729" s="5" t="s">
        <v>24</v>
      </c>
      <c r="D729" s="584">
        <v>4.79</v>
      </c>
      <c r="E729" s="600">
        <v>0</v>
      </c>
      <c r="F729" s="619"/>
      <c r="G729" s="601">
        <f t="shared" si="143"/>
        <v>0</v>
      </c>
      <c r="H729" s="601">
        <f t="shared" si="144"/>
        <v>4.79</v>
      </c>
      <c r="I729" s="585">
        <v>1081.54</v>
      </c>
      <c r="J729" s="552">
        <f t="shared" si="145"/>
        <v>5180.5765999999994</v>
      </c>
      <c r="K729" s="553">
        <f t="shared" si="139"/>
        <v>0</v>
      </c>
      <c r="L729" s="551">
        <f t="shared" si="140"/>
        <v>0</v>
      </c>
      <c r="M729" s="553">
        <f t="shared" si="141"/>
        <v>0</v>
      </c>
      <c r="N729" s="553">
        <f t="shared" si="142"/>
        <v>5180.58</v>
      </c>
      <c r="O729" s="175">
        <f t="shared" si="137"/>
        <v>-6.562976022639333E-7</v>
      </c>
      <c r="P729" s="526">
        <f t="shared" si="138"/>
        <v>3.4000000005107722E-3</v>
      </c>
    </row>
    <row r="730" spans="1:16" x14ac:dyDescent="0.3">
      <c r="A730" s="7" t="s">
        <v>813</v>
      </c>
      <c r="B730" s="8" t="s">
        <v>115</v>
      </c>
      <c r="C730" s="5" t="s">
        <v>24</v>
      </c>
      <c r="D730" s="584">
        <v>1.76</v>
      </c>
      <c r="E730" s="600">
        <v>0</v>
      </c>
      <c r="F730" s="619"/>
      <c r="G730" s="601">
        <f t="shared" si="143"/>
        <v>0</v>
      </c>
      <c r="H730" s="601">
        <f t="shared" si="144"/>
        <v>1.76</v>
      </c>
      <c r="I730" s="585">
        <v>168</v>
      </c>
      <c r="J730" s="552">
        <f t="shared" si="145"/>
        <v>295.68</v>
      </c>
      <c r="K730" s="553">
        <f t="shared" si="139"/>
        <v>0</v>
      </c>
      <c r="L730" s="551">
        <f t="shared" si="140"/>
        <v>0</v>
      </c>
      <c r="M730" s="553">
        <f t="shared" si="141"/>
        <v>0</v>
      </c>
      <c r="N730" s="553">
        <f t="shared" si="142"/>
        <v>295.68</v>
      </c>
      <c r="O730" s="175">
        <f t="shared" si="137"/>
        <v>0</v>
      </c>
      <c r="P730" s="526">
        <f t="shared" si="138"/>
        <v>0</v>
      </c>
    </row>
    <row r="731" spans="1:16" x14ac:dyDescent="0.3">
      <c r="A731" s="7" t="s">
        <v>814</v>
      </c>
      <c r="B731" s="8" t="s">
        <v>108</v>
      </c>
      <c r="C731" s="5" t="s">
        <v>109</v>
      </c>
      <c r="D731" s="584">
        <v>13.42</v>
      </c>
      <c r="E731" s="600">
        <v>0</v>
      </c>
      <c r="F731" s="619"/>
      <c r="G731" s="601">
        <f t="shared" si="143"/>
        <v>0</v>
      </c>
      <c r="H731" s="601">
        <f t="shared" si="144"/>
        <v>13.42</v>
      </c>
      <c r="I731" s="585">
        <v>30.62</v>
      </c>
      <c r="J731" s="552">
        <f t="shared" si="145"/>
        <v>410.92040000000003</v>
      </c>
      <c r="K731" s="553">
        <f t="shared" si="139"/>
        <v>0</v>
      </c>
      <c r="L731" s="551">
        <f t="shared" si="140"/>
        <v>0</v>
      </c>
      <c r="M731" s="553">
        <f t="shared" si="141"/>
        <v>0</v>
      </c>
      <c r="N731" s="553">
        <f t="shared" si="142"/>
        <v>410.92</v>
      </c>
      <c r="O731" s="175">
        <f t="shared" si="137"/>
        <v>9.7342453675430818E-7</v>
      </c>
      <c r="P731" s="526">
        <f t="shared" si="138"/>
        <v>-4.0000000001327862E-4</v>
      </c>
    </row>
    <row r="732" spans="1:16" ht="26.4" x14ac:dyDescent="0.3">
      <c r="A732" s="3">
        <v>20</v>
      </c>
      <c r="B732" s="4" t="s">
        <v>815</v>
      </c>
      <c r="C732" s="5"/>
      <c r="D732" s="584"/>
      <c r="E732" s="600"/>
      <c r="F732" s="619"/>
      <c r="G732" s="601"/>
      <c r="H732" s="601"/>
      <c r="I732" s="585"/>
      <c r="J732" s="550">
        <f>+J733+J737+J751+J758+J762</f>
        <v>15244.861000000001</v>
      </c>
      <c r="K732" s="550">
        <f>+K733+K737+K751+K758+K762</f>
        <v>2289.81</v>
      </c>
      <c r="L732" s="551">
        <f>+L733+L737+L751+L758+L762</f>
        <v>0</v>
      </c>
      <c r="M732" s="550">
        <f>+M733+M737+M751+M758+M762</f>
        <v>2289.81</v>
      </c>
      <c r="N732" s="550">
        <f>+N733+N737+N751+N758+N762-0.01</f>
        <v>12955.050000000001</v>
      </c>
      <c r="O732" s="172">
        <f t="shared" si="137"/>
        <v>0.15020215664806646</v>
      </c>
      <c r="P732" s="526">
        <f t="shared" si="138"/>
        <v>-2289.8109999999997</v>
      </c>
    </row>
    <row r="733" spans="1:16" x14ac:dyDescent="0.3">
      <c r="A733" s="3" t="s">
        <v>816</v>
      </c>
      <c r="B733" s="4" t="s">
        <v>42</v>
      </c>
      <c r="C733" s="5"/>
      <c r="D733" s="584"/>
      <c r="E733" s="600"/>
      <c r="F733" s="619"/>
      <c r="G733" s="601"/>
      <c r="H733" s="601"/>
      <c r="I733" s="585"/>
      <c r="J733" s="550">
        <f>+SUM(J734:J736)</f>
        <v>804.75549999999998</v>
      </c>
      <c r="K733" s="550">
        <f>+SUM(K734:K736)</f>
        <v>89.16</v>
      </c>
      <c r="L733" s="551">
        <f>+SUM(L734:L736)</f>
        <v>0</v>
      </c>
      <c r="M733" s="550">
        <f>+SUM(M734:M736)</f>
        <v>89.16</v>
      </c>
      <c r="N733" s="550">
        <f>+SUM(N734:N736)+0.01</f>
        <v>715.61</v>
      </c>
      <c r="O733" s="172">
        <f t="shared" si="137"/>
        <v>0.11077339639182338</v>
      </c>
      <c r="P733" s="526">
        <f t="shared" si="138"/>
        <v>-89.14549999999997</v>
      </c>
    </row>
    <row r="734" spans="1:16" x14ac:dyDescent="0.3">
      <c r="A734" s="7" t="s">
        <v>817</v>
      </c>
      <c r="B734" s="8" t="s">
        <v>294</v>
      </c>
      <c r="C734" s="5" t="s">
        <v>24</v>
      </c>
      <c r="D734" s="584">
        <v>8.09</v>
      </c>
      <c r="E734" s="600">
        <v>5.5900000000000007</v>
      </c>
      <c r="F734" s="619"/>
      <c r="G734" s="601">
        <f t="shared" si="143"/>
        <v>5.5900000000000007</v>
      </c>
      <c r="H734" s="601">
        <f t="shared" si="144"/>
        <v>2.4999999999999991</v>
      </c>
      <c r="I734" s="585">
        <v>4.6900000000000004</v>
      </c>
      <c r="J734" s="552">
        <f t="shared" si="145"/>
        <v>37.942100000000003</v>
      </c>
      <c r="K734" s="553">
        <f t="shared" si="139"/>
        <v>26.22</v>
      </c>
      <c r="L734" s="551">
        <f t="shared" si="140"/>
        <v>0</v>
      </c>
      <c r="M734" s="553">
        <f t="shared" si="141"/>
        <v>26.22</v>
      </c>
      <c r="N734" s="553">
        <f t="shared" si="142"/>
        <v>11.73</v>
      </c>
      <c r="O734" s="175">
        <f t="shared" si="137"/>
        <v>0.69084473447700578</v>
      </c>
      <c r="P734" s="526">
        <f t="shared" si="138"/>
        <v>-26.212100000000003</v>
      </c>
    </row>
    <row r="735" spans="1:16" x14ac:dyDescent="0.3">
      <c r="A735" s="7" t="s">
        <v>818</v>
      </c>
      <c r="B735" s="8" t="s">
        <v>44</v>
      </c>
      <c r="C735" s="5" t="s">
        <v>45</v>
      </c>
      <c r="D735" s="584">
        <v>12</v>
      </c>
      <c r="E735" s="600">
        <v>0</v>
      </c>
      <c r="F735" s="619"/>
      <c r="G735" s="601">
        <f t="shared" si="143"/>
        <v>0</v>
      </c>
      <c r="H735" s="601">
        <f t="shared" si="144"/>
        <v>12</v>
      </c>
      <c r="I735" s="585">
        <v>56.31</v>
      </c>
      <c r="J735" s="552">
        <f t="shared" si="145"/>
        <v>675.72</v>
      </c>
      <c r="K735" s="553">
        <f t="shared" si="139"/>
        <v>0</v>
      </c>
      <c r="L735" s="551">
        <f t="shared" si="140"/>
        <v>0</v>
      </c>
      <c r="M735" s="553">
        <f t="shared" si="141"/>
        <v>0</v>
      </c>
      <c r="N735" s="553">
        <f t="shared" si="142"/>
        <v>675.72</v>
      </c>
      <c r="O735" s="175">
        <f t="shared" si="137"/>
        <v>0</v>
      </c>
      <c r="P735" s="526">
        <f t="shared" si="138"/>
        <v>0</v>
      </c>
    </row>
    <row r="736" spans="1:16" ht="26.4" x14ac:dyDescent="0.3">
      <c r="A736" s="7" t="s">
        <v>819</v>
      </c>
      <c r="B736" s="8" t="s">
        <v>49</v>
      </c>
      <c r="C736" s="5" t="s">
        <v>24</v>
      </c>
      <c r="D736" s="584">
        <v>8.09</v>
      </c>
      <c r="E736" s="600">
        <v>5.5900000000000007</v>
      </c>
      <c r="F736" s="619"/>
      <c r="G736" s="601">
        <f t="shared" si="143"/>
        <v>5.5900000000000007</v>
      </c>
      <c r="H736" s="601">
        <f t="shared" si="144"/>
        <v>2.4999999999999991</v>
      </c>
      <c r="I736" s="585">
        <v>11.26</v>
      </c>
      <c r="J736" s="552">
        <f t="shared" si="145"/>
        <v>91.093400000000003</v>
      </c>
      <c r="K736" s="553">
        <f t="shared" si="139"/>
        <v>62.94</v>
      </c>
      <c r="L736" s="551">
        <f t="shared" si="140"/>
        <v>0</v>
      </c>
      <c r="M736" s="553">
        <f t="shared" si="141"/>
        <v>62.94</v>
      </c>
      <c r="N736" s="553">
        <f t="shared" si="142"/>
        <v>28.15</v>
      </c>
      <c r="O736" s="175">
        <f t="shared" si="137"/>
        <v>0.69097651421508033</v>
      </c>
      <c r="P736" s="526">
        <f t="shared" si="138"/>
        <v>-62.943400000000004</v>
      </c>
    </row>
    <row r="737" spans="1:16" x14ac:dyDescent="0.3">
      <c r="A737" s="3" t="s">
        <v>820</v>
      </c>
      <c r="B737" s="4" t="s">
        <v>123</v>
      </c>
      <c r="C737" s="5"/>
      <c r="D737" s="584"/>
      <c r="E737" s="600"/>
      <c r="F737" s="619"/>
      <c r="G737" s="601"/>
      <c r="H737" s="601"/>
      <c r="I737" s="585"/>
      <c r="J737" s="550">
        <f>+SUM(J738:J750)</f>
        <v>6543.7849000000006</v>
      </c>
      <c r="K737" s="550">
        <f>+SUM(K738:K750)</f>
        <v>2200.65</v>
      </c>
      <c r="L737" s="551">
        <f>+SUM(L738:L750)</f>
        <v>0</v>
      </c>
      <c r="M737" s="550">
        <f>+SUM(M738:M750)</f>
        <v>2200.65</v>
      </c>
      <c r="N737" s="550">
        <f>+SUM(N738:N750)-0.02</f>
        <v>4343.12</v>
      </c>
      <c r="O737" s="172">
        <f t="shared" si="137"/>
        <v>0.33629847765931309</v>
      </c>
      <c r="P737" s="526">
        <f t="shared" si="138"/>
        <v>-2200.6649000000007</v>
      </c>
    </row>
    <row r="738" spans="1:16" x14ac:dyDescent="0.3">
      <c r="A738" s="7" t="s">
        <v>821</v>
      </c>
      <c r="B738" s="8" t="s">
        <v>125</v>
      </c>
      <c r="C738" s="5" t="s">
        <v>54</v>
      </c>
      <c r="D738" s="584">
        <v>7.37</v>
      </c>
      <c r="E738" s="600">
        <v>1.3167</v>
      </c>
      <c r="F738" s="619"/>
      <c r="G738" s="601">
        <f t="shared" si="143"/>
        <v>1.3167</v>
      </c>
      <c r="H738" s="601">
        <f t="shared" si="144"/>
        <v>6.0533000000000001</v>
      </c>
      <c r="I738" s="585">
        <v>75.03</v>
      </c>
      <c r="J738" s="552">
        <f t="shared" si="145"/>
        <v>552.97109999999998</v>
      </c>
      <c r="K738" s="553">
        <f t="shared" si="139"/>
        <v>98.79</v>
      </c>
      <c r="L738" s="551">
        <f t="shared" si="140"/>
        <v>0</v>
      </c>
      <c r="M738" s="553">
        <f t="shared" si="141"/>
        <v>98.79</v>
      </c>
      <c r="N738" s="553">
        <f t="shared" si="142"/>
        <v>454.18</v>
      </c>
      <c r="O738" s="175">
        <f t="shared" si="137"/>
        <v>0.17865508703800248</v>
      </c>
      <c r="P738" s="526">
        <f t="shared" si="138"/>
        <v>-98.791099999999972</v>
      </c>
    </row>
    <row r="739" spans="1:16" x14ac:dyDescent="0.3">
      <c r="A739" s="7" t="s">
        <v>822</v>
      </c>
      <c r="B739" s="8" t="s">
        <v>56</v>
      </c>
      <c r="C739" s="5" t="s">
        <v>54</v>
      </c>
      <c r="D739" s="584">
        <v>9.58</v>
      </c>
      <c r="E739" s="600">
        <v>1.7117100000000001</v>
      </c>
      <c r="F739" s="619"/>
      <c r="G739" s="601">
        <f t="shared" si="143"/>
        <v>1.7117100000000001</v>
      </c>
      <c r="H739" s="601">
        <f t="shared" si="144"/>
        <v>7.86829</v>
      </c>
      <c r="I739" s="585">
        <v>11.25</v>
      </c>
      <c r="J739" s="552">
        <f t="shared" si="145"/>
        <v>107.77500000000001</v>
      </c>
      <c r="K739" s="553">
        <f t="shared" si="139"/>
        <v>19.260000000000002</v>
      </c>
      <c r="L739" s="551">
        <f t="shared" si="140"/>
        <v>0</v>
      </c>
      <c r="M739" s="553">
        <f t="shared" si="141"/>
        <v>19.260000000000002</v>
      </c>
      <c r="N739" s="553">
        <f t="shared" si="142"/>
        <v>88.52</v>
      </c>
      <c r="O739" s="175">
        <f t="shared" si="137"/>
        <v>0.17865924379494325</v>
      </c>
      <c r="P739" s="526">
        <f t="shared" si="138"/>
        <v>-19.25500000000001</v>
      </c>
    </row>
    <row r="740" spans="1:16" ht="26.4" x14ac:dyDescent="0.3">
      <c r="A740" s="7" t="s">
        <v>823</v>
      </c>
      <c r="B740" s="8" t="s">
        <v>58</v>
      </c>
      <c r="C740" s="5" t="s">
        <v>59</v>
      </c>
      <c r="D740" s="584">
        <v>215.57</v>
      </c>
      <c r="E740" s="600">
        <v>38.513475</v>
      </c>
      <c r="F740" s="619"/>
      <c r="G740" s="601">
        <f t="shared" si="143"/>
        <v>38.513475</v>
      </c>
      <c r="H740" s="601">
        <f t="shared" si="144"/>
        <v>177.05652499999999</v>
      </c>
      <c r="I740" s="585">
        <v>1.68</v>
      </c>
      <c r="J740" s="552">
        <f t="shared" si="145"/>
        <v>362.1576</v>
      </c>
      <c r="K740" s="553">
        <f t="shared" si="139"/>
        <v>64.7</v>
      </c>
      <c r="L740" s="551">
        <f t="shared" si="140"/>
        <v>0</v>
      </c>
      <c r="M740" s="553">
        <f t="shared" si="141"/>
        <v>64.7</v>
      </c>
      <c r="N740" s="553">
        <f t="shared" si="142"/>
        <v>297.45</v>
      </c>
      <c r="O740" s="175">
        <f t="shared" si="137"/>
        <v>0.1786724895459878</v>
      </c>
      <c r="P740" s="526">
        <f t="shared" si="138"/>
        <v>-64.707600000000014</v>
      </c>
    </row>
    <row r="741" spans="1:16" x14ac:dyDescent="0.3">
      <c r="A741" s="7" t="s">
        <v>824</v>
      </c>
      <c r="B741" s="8" t="s">
        <v>61</v>
      </c>
      <c r="C741" s="5" t="s">
        <v>24</v>
      </c>
      <c r="D741" s="584">
        <v>2.09</v>
      </c>
      <c r="E741" s="600">
        <v>2.09</v>
      </c>
      <c r="F741" s="619"/>
      <c r="G741" s="601">
        <f t="shared" si="143"/>
        <v>2.09</v>
      </c>
      <c r="H741" s="601">
        <f t="shared" si="144"/>
        <v>0</v>
      </c>
      <c r="I741" s="585">
        <v>28.14</v>
      </c>
      <c r="J741" s="552">
        <f t="shared" si="145"/>
        <v>58.812599999999996</v>
      </c>
      <c r="K741" s="553">
        <f t="shared" si="139"/>
        <v>58.81</v>
      </c>
      <c r="L741" s="551">
        <f t="shared" si="140"/>
        <v>0</v>
      </c>
      <c r="M741" s="553">
        <f t="shared" si="141"/>
        <v>58.81</v>
      </c>
      <c r="N741" s="553">
        <f t="shared" si="142"/>
        <v>0</v>
      </c>
      <c r="O741" s="175">
        <f t="shared" si="137"/>
        <v>1</v>
      </c>
      <c r="P741" s="526">
        <f t="shared" si="138"/>
        <v>-58.812599999999996</v>
      </c>
    </row>
    <row r="742" spans="1:16" ht="26.4" x14ac:dyDescent="0.3">
      <c r="A742" s="7" t="s">
        <v>825</v>
      </c>
      <c r="B742" s="8" t="s">
        <v>63</v>
      </c>
      <c r="C742" s="5" t="s">
        <v>24</v>
      </c>
      <c r="D742" s="584">
        <v>2.09</v>
      </c>
      <c r="E742" s="600">
        <v>2.09</v>
      </c>
      <c r="F742" s="619"/>
      <c r="G742" s="601">
        <f t="shared" si="143"/>
        <v>2.09</v>
      </c>
      <c r="H742" s="601">
        <f t="shared" si="144"/>
        <v>0</v>
      </c>
      <c r="I742" s="585">
        <v>35.090000000000003</v>
      </c>
      <c r="J742" s="552">
        <f t="shared" si="145"/>
        <v>73.338099999999997</v>
      </c>
      <c r="K742" s="553">
        <f t="shared" si="139"/>
        <v>73.34</v>
      </c>
      <c r="L742" s="551">
        <f t="shared" si="140"/>
        <v>0</v>
      </c>
      <c r="M742" s="553">
        <f t="shared" si="141"/>
        <v>73.34</v>
      </c>
      <c r="N742" s="553">
        <f t="shared" si="142"/>
        <v>0</v>
      </c>
      <c r="O742" s="175">
        <f t="shared" si="137"/>
        <v>1</v>
      </c>
      <c r="P742" s="526">
        <f t="shared" si="138"/>
        <v>-73.338099999999997</v>
      </c>
    </row>
    <row r="743" spans="1:16" x14ac:dyDescent="0.3">
      <c r="A743" s="7" t="s">
        <v>826</v>
      </c>
      <c r="B743" s="8" t="s">
        <v>67</v>
      </c>
      <c r="C743" s="5" t="s">
        <v>24</v>
      </c>
      <c r="D743" s="584">
        <v>2.09</v>
      </c>
      <c r="E743" s="600">
        <v>2.09</v>
      </c>
      <c r="F743" s="619"/>
      <c r="G743" s="601">
        <f t="shared" si="143"/>
        <v>2.09</v>
      </c>
      <c r="H743" s="601">
        <f t="shared" si="144"/>
        <v>0</v>
      </c>
      <c r="I743" s="585">
        <v>272.88</v>
      </c>
      <c r="J743" s="552">
        <f t="shared" si="145"/>
        <v>570.31919999999991</v>
      </c>
      <c r="K743" s="553">
        <f t="shared" si="139"/>
        <v>570.32000000000005</v>
      </c>
      <c r="L743" s="551">
        <f t="shared" si="140"/>
        <v>0</v>
      </c>
      <c r="M743" s="553">
        <f t="shared" si="141"/>
        <v>570.32000000000005</v>
      </c>
      <c r="N743" s="553">
        <f t="shared" si="142"/>
        <v>0</v>
      </c>
      <c r="O743" s="175">
        <f t="shared" si="137"/>
        <v>1</v>
      </c>
      <c r="P743" s="526">
        <f t="shared" si="138"/>
        <v>-570.31919999999991</v>
      </c>
    </row>
    <row r="744" spans="1:16" ht="26.4" x14ac:dyDescent="0.3">
      <c r="A744" s="7" t="s">
        <v>827</v>
      </c>
      <c r="B744" s="8" t="s">
        <v>72</v>
      </c>
      <c r="C744" s="5" t="s">
        <v>70</v>
      </c>
      <c r="D744" s="584">
        <v>39.700000000000003</v>
      </c>
      <c r="E744" s="600">
        <v>7.4292400000000001</v>
      </c>
      <c r="F744" s="619"/>
      <c r="G744" s="601">
        <f t="shared" si="143"/>
        <v>7.4292400000000001</v>
      </c>
      <c r="H744" s="601">
        <f t="shared" si="144"/>
        <v>32.270760000000003</v>
      </c>
      <c r="I744" s="585">
        <v>16.2</v>
      </c>
      <c r="J744" s="552">
        <f t="shared" si="145"/>
        <v>643.14</v>
      </c>
      <c r="K744" s="553">
        <f t="shared" si="139"/>
        <v>120.35</v>
      </c>
      <c r="L744" s="551">
        <f t="shared" si="140"/>
        <v>0</v>
      </c>
      <c r="M744" s="553">
        <f t="shared" si="141"/>
        <v>120.35</v>
      </c>
      <c r="N744" s="553">
        <f t="shared" si="142"/>
        <v>522.79</v>
      </c>
      <c r="O744" s="175">
        <f t="shared" si="137"/>
        <v>0.18712877445035303</v>
      </c>
      <c r="P744" s="526">
        <f t="shared" si="138"/>
        <v>-120.35000000000002</v>
      </c>
    </row>
    <row r="745" spans="1:16" ht="26.4" x14ac:dyDescent="0.3">
      <c r="A745" s="7" t="s">
        <v>828</v>
      </c>
      <c r="B745" s="8" t="s">
        <v>69</v>
      </c>
      <c r="C745" s="5" t="s">
        <v>70</v>
      </c>
      <c r="D745" s="584">
        <v>94.6</v>
      </c>
      <c r="E745" s="600">
        <v>40.54587448680352</v>
      </c>
      <c r="F745" s="619"/>
      <c r="G745" s="601">
        <f t="shared" si="143"/>
        <v>40.54587448680352</v>
      </c>
      <c r="H745" s="601">
        <f t="shared" si="144"/>
        <v>54.054125513196475</v>
      </c>
      <c r="I745" s="585">
        <v>17.16</v>
      </c>
      <c r="J745" s="552">
        <f t="shared" si="145"/>
        <v>1623.336</v>
      </c>
      <c r="K745" s="553">
        <f t="shared" si="139"/>
        <v>695.77</v>
      </c>
      <c r="L745" s="551">
        <f t="shared" si="140"/>
        <v>0</v>
      </c>
      <c r="M745" s="553">
        <f t="shared" si="141"/>
        <v>695.77</v>
      </c>
      <c r="N745" s="553">
        <f t="shared" si="142"/>
        <v>927.57</v>
      </c>
      <c r="O745" s="175">
        <f t="shared" si="137"/>
        <v>0.42860258135099571</v>
      </c>
      <c r="P745" s="526">
        <f t="shared" si="138"/>
        <v>-695.76599999999996</v>
      </c>
    </row>
    <row r="746" spans="1:16" x14ac:dyDescent="0.3">
      <c r="A746" s="7" t="s">
        <v>829</v>
      </c>
      <c r="B746" s="8" t="s">
        <v>77</v>
      </c>
      <c r="C746" s="5" t="s">
        <v>54</v>
      </c>
      <c r="D746" s="584">
        <v>2.11</v>
      </c>
      <c r="E746" s="600">
        <v>0.76400000000000001</v>
      </c>
      <c r="F746" s="619"/>
      <c r="G746" s="601">
        <f t="shared" si="143"/>
        <v>0.76400000000000001</v>
      </c>
      <c r="H746" s="601">
        <f t="shared" si="144"/>
        <v>1.3459999999999999</v>
      </c>
      <c r="I746" s="585">
        <v>628.20000000000005</v>
      </c>
      <c r="J746" s="552">
        <f t="shared" si="145"/>
        <v>1325.502</v>
      </c>
      <c r="K746" s="553">
        <f t="shared" si="139"/>
        <v>479.94</v>
      </c>
      <c r="L746" s="551">
        <f t="shared" si="140"/>
        <v>0</v>
      </c>
      <c r="M746" s="553">
        <f t="shared" si="141"/>
        <v>479.94</v>
      </c>
      <c r="N746" s="553">
        <f t="shared" si="142"/>
        <v>845.56</v>
      </c>
      <c r="O746" s="175">
        <f t="shared" si="137"/>
        <v>0.36208319564964819</v>
      </c>
      <c r="P746" s="526">
        <f t="shared" si="138"/>
        <v>-479.94200000000001</v>
      </c>
    </row>
    <row r="747" spans="1:16" ht="26.4" x14ac:dyDescent="0.3">
      <c r="A747" s="7" t="s">
        <v>830</v>
      </c>
      <c r="B747" s="8" t="s">
        <v>65</v>
      </c>
      <c r="C747" s="5" t="s">
        <v>24</v>
      </c>
      <c r="D747" s="584">
        <v>6.12</v>
      </c>
      <c r="E747" s="600">
        <v>0</v>
      </c>
      <c r="F747" s="619"/>
      <c r="G747" s="601">
        <f t="shared" si="143"/>
        <v>0</v>
      </c>
      <c r="H747" s="601">
        <f t="shared" si="144"/>
        <v>6.12</v>
      </c>
      <c r="I747" s="585">
        <v>116.19</v>
      </c>
      <c r="J747" s="552">
        <f t="shared" si="145"/>
        <v>711.08280000000002</v>
      </c>
      <c r="K747" s="553">
        <f t="shared" si="139"/>
        <v>0</v>
      </c>
      <c r="L747" s="551">
        <f t="shared" si="140"/>
        <v>0</v>
      </c>
      <c r="M747" s="553">
        <f t="shared" si="141"/>
        <v>0</v>
      </c>
      <c r="N747" s="553">
        <f t="shared" si="142"/>
        <v>711.08</v>
      </c>
      <c r="O747" s="175">
        <f t="shared" si="137"/>
        <v>3.9376567679827446E-6</v>
      </c>
      <c r="P747" s="526">
        <f t="shared" si="138"/>
        <v>-2.7999999999792635E-3</v>
      </c>
    </row>
    <row r="748" spans="1:16" ht="26.4" x14ac:dyDescent="0.3">
      <c r="A748" s="7" t="s">
        <v>831</v>
      </c>
      <c r="B748" s="8" t="s">
        <v>79</v>
      </c>
      <c r="C748" s="5" t="s">
        <v>54</v>
      </c>
      <c r="D748" s="584">
        <v>3.01</v>
      </c>
      <c r="E748" s="600">
        <v>0.75519999999999998</v>
      </c>
      <c r="F748" s="619"/>
      <c r="G748" s="601">
        <f t="shared" si="143"/>
        <v>0.75519999999999998</v>
      </c>
      <c r="H748" s="601">
        <f t="shared" si="144"/>
        <v>2.2547999999999999</v>
      </c>
      <c r="I748" s="585">
        <v>25.65</v>
      </c>
      <c r="J748" s="552">
        <f t="shared" si="145"/>
        <v>77.206499999999991</v>
      </c>
      <c r="K748" s="553">
        <f t="shared" si="139"/>
        <v>19.37</v>
      </c>
      <c r="L748" s="551">
        <f t="shared" si="140"/>
        <v>0</v>
      </c>
      <c r="M748" s="553">
        <f t="shared" si="141"/>
        <v>19.37</v>
      </c>
      <c r="N748" s="553">
        <f t="shared" si="142"/>
        <v>57.84</v>
      </c>
      <c r="O748" s="175">
        <f t="shared" si="137"/>
        <v>0.25084027899205363</v>
      </c>
      <c r="P748" s="526">
        <f t="shared" si="138"/>
        <v>-19.366499999999988</v>
      </c>
    </row>
    <row r="749" spans="1:16" x14ac:dyDescent="0.3">
      <c r="A749" s="7" t="s">
        <v>832</v>
      </c>
      <c r="B749" s="8" t="s">
        <v>83</v>
      </c>
      <c r="C749" s="5" t="s">
        <v>24</v>
      </c>
      <c r="D749" s="584">
        <v>4.8</v>
      </c>
      <c r="E749" s="600">
        <v>0</v>
      </c>
      <c r="F749" s="619"/>
      <c r="G749" s="601">
        <f t="shared" si="143"/>
        <v>0</v>
      </c>
      <c r="H749" s="601">
        <f t="shared" si="144"/>
        <v>4.8</v>
      </c>
      <c r="I749" s="585">
        <v>29.02</v>
      </c>
      <c r="J749" s="552">
        <f t="shared" si="145"/>
        <v>139.29599999999999</v>
      </c>
      <c r="K749" s="553">
        <f t="shared" si="139"/>
        <v>0</v>
      </c>
      <c r="L749" s="551">
        <f t="shared" si="140"/>
        <v>0</v>
      </c>
      <c r="M749" s="553">
        <f t="shared" si="141"/>
        <v>0</v>
      </c>
      <c r="N749" s="553">
        <f t="shared" si="142"/>
        <v>139.30000000000001</v>
      </c>
      <c r="O749" s="175">
        <f t="shared" si="137"/>
        <v>-2.8715828164660451E-5</v>
      </c>
      <c r="P749" s="526">
        <f t="shared" si="138"/>
        <v>4.0000000000190994E-3</v>
      </c>
    </row>
    <row r="750" spans="1:16" ht="26.4" x14ac:dyDescent="0.3">
      <c r="A750" s="7" t="s">
        <v>833</v>
      </c>
      <c r="B750" s="8" t="s">
        <v>834</v>
      </c>
      <c r="C750" s="5" t="s">
        <v>24</v>
      </c>
      <c r="D750" s="584">
        <v>4.8</v>
      </c>
      <c r="E750" s="600">
        <v>0</v>
      </c>
      <c r="F750" s="619"/>
      <c r="G750" s="601">
        <f t="shared" si="143"/>
        <v>0</v>
      </c>
      <c r="H750" s="601">
        <f t="shared" si="144"/>
        <v>4.8</v>
      </c>
      <c r="I750" s="585">
        <v>62.26</v>
      </c>
      <c r="J750" s="552">
        <f t="shared" si="145"/>
        <v>298.84799999999996</v>
      </c>
      <c r="K750" s="553">
        <f t="shared" si="139"/>
        <v>0</v>
      </c>
      <c r="L750" s="551">
        <f t="shared" si="140"/>
        <v>0</v>
      </c>
      <c r="M750" s="553">
        <f t="shared" si="141"/>
        <v>0</v>
      </c>
      <c r="N750" s="553">
        <f t="shared" si="142"/>
        <v>298.85000000000002</v>
      </c>
      <c r="O750" s="175">
        <f t="shared" si="137"/>
        <v>-6.6923653498918156E-6</v>
      </c>
      <c r="P750" s="526">
        <f t="shared" si="138"/>
        <v>2.0000000000663931E-3</v>
      </c>
    </row>
    <row r="751" spans="1:16" x14ac:dyDescent="0.3">
      <c r="A751" s="3" t="s">
        <v>835</v>
      </c>
      <c r="B751" s="4" t="s">
        <v>85</v>
      </c>
      <c r="C751" s="5"/>
      <c r="D751" s="584"/>
      <c r="E751" s="600"/>
      <c r="F751" s="619"/>
      <c r="G751" s="601"/>
      <c r="H751" s="601"/>
      <c r="I751" s="585"/>
      <c r="J751" s="550">
        <f>+SUM(J752:J757)</f>
        <v>1430.5156000000002</v>
      </c>
      <c r="K751" s="550">
        <f>+SUM(K752:K757)</f>
        <v>0</v>
      </c>
      <c r="L751" s="551">
        <f>+SUM(L752:L757)</f>
        <v>0</v>
      </c>
      <c r="M751" s="550">
        <f>+SUM(M752:M757)</f>
        <v>0</v>
      </c>
      <c r="N751" s="550">
        <f>+SUM(N752:N757)+0.01</f>
        <v>1430.5200000000002</v>
      </c>
      <c r="O751" s="172">
        <f t="shared" si="137"/>
        <v>-3.0758140632247688E-6</v>
      </c>
      <c r="P751" s="526">
        <f t="shared" si="138"/>
        <v>4.400000000032378E-3</v>
      </c>
    </row>
    <row r="752" spans="1:16" x14ac:dyDescent="0.3">
      <c r="A752" s="7" t="s">
        <v>836</v>
      </c>
      <c r="B752" s="8" t="s">
        <v>87</v>
      </c>
      <c r="C752" s="5" t="s">
        <v>24</v>
      </c>
      <c r="D752" s="584">
        <v>7.48</v>
      </c>
      <c r="E752" s="600">
        <v>0</v>
      </c>
      <c r="F752" s="619"/>
      <c r="G752" s="601">
        <f t="shared" si="143"/>
        <v>0</v>
      </c>
      <c r="H752" s="601">
        <f t="shared" si="144"/>
        <v>7.48</v>
      </c>
      <c r="I752" s="585">
        <v>5.61</v>
      </c>
      <c r="J752" s="552">
        <f t="shared" si="145"/>
        <v>41.962800000000001</v>
      </c>
      <c r="K752" s="553">
        <f t="shared" si="139"/>
        <v>0</v>
      </c>
      <c r="L752" s="551">
        <f t="shared" si="140"/>
        <v>0</v>
      </c>
      <c r="M752" s="553">
        <f t="shared" si="141"/>
        <v>0</v>
      </c>
      <c r="N752" s="553">
        <f t="shared" si="142"/>
        <v>41.96</v>
      </c>
      <c r="O752" s="175">
        <f t="shared" si="137"/>
        <v>6.6725766631359207E-5</v>
      </c>
      <c r="P752" s="526">
        <f t="shared" si="138"/>
        <v>-2.8000000000005798E-3</v>
      </c>
    </row>
    <row r="753" spans="1:16" x14ac:dyDescent="0.3">
      <c r="A753" s="7" t="s">
        <v>837</v>
      </c>
      <c r="B753" s="8" t="s">
        <v>89</v>
      </c>
      <c r="C753" s="5" t="s">
        <v>24</v>
      </c>
      <c r="D753" s="584">
        <v>7.48</v>
      </c>
      <c r="E753" s="600">
        <v>0</v>
      </c>
      <c r="F753" s="619"/>
      <c r="G753" s="601">
        <f t="shared" si="143"/>
        <v>0</v>
      </c>
      <c r="H753" s="601">
        <f t="shared" si="144"/>
        <v>7.48</v>
      </c>
      <c r="I753" s="585">
        <v>3.75</v>
      </c>
      <c r="J753" s="552">
        <f t="shared" si="145"/>
        <v>28.05</v>
      </c>
      <c r="K753" s="553">
        <f t="shared" si="139"/>
        <v>0</v>
      </c>
      <c r="L753" s="551">
        <f t="shared" si="140"/>
        <v>0</v>
      </c>
      <c r="M753" s="553">
        <f t="shared" si="141"/>
        <v>0</v>
      </c>
      <c r="N753" s="553">
        <f t="shared" si="142"/>
        <v>28.05</v>
      </c>
      <c r="O753" s="175">
        <f t="shared" si="137"/>
        <v>0</v>
      </c>
      <c r="P753" s="526">
        <f t="shared" si="138"/>
        <v>0</v>
      </c>
    </row>
    <row r="754" spans="1:16" ht="26.4" x14ac:dyDescent="0.3">
      <c r="A754" s="7" t="s">
        <v>838</v>
      </c>
      <c r="B754" s="8" t="s">
        <v>91</v>
      </c>
      <c r="C754" s="5" t="s">
        <v>24</v>
      </c>
      <c r="D754" s="584">
        <v>7.48</v>
      </c>
      <c r="E754" s="600">
        <v>0</v>
      </c>
      <c r="F754" s="619"/>
      <c r="G754" s="601">
        <f t="shared" si="143"/>
        <v>0</v>
      </c>
      <c r="H754" s="601">
        <f t="shared" si="144"/>
        <v>7.48</v>
      </c>
      <c r="I754" s="585">
        <v>85.26</v>
      </c>
      <c r="J754" s="552">
        <f t="shared" si="145"/>
        <v>637.74480000000005</v>
      </c>
      <c r="K754" s="553">
        <f t="shared" si="139"/>
        <v>0</v>
      </c>
      <c r="L754" s="551">
        <f t="shared" si="140"/>
        <v>0</v>
      </c>
      <c r="M754" s="553">
        <f t="shared" si="141"/>
        <v>0</v>
      </c>
      <c r="N754" s="553">
        <f t="shared" si="142"/>
        <v>637.74</v>
      </c>
      <c r="O754" s="175">
        <f t="shared" si="137"/>
        <v>7.5265215805364605E-6</v>
      </c>
      <c r="P754" s="526">
        <f t="shared" si="138"/>
        <v>-4.8000000000456566E-3</v>
      </c>
    </row>
    <row r="755" spans="1:16" ht="39.6" x14ac:dyDescent="0.3">
      <c r="A755" s="7" t="s">
        <v>839</v>
      </c>
      <c r="B755" s="8" t="s">
        <v>146</v>
      </c>
      <c r="C755" s="5" t="s">
        <v>75</v>
      </c>
      <c r="D755" s="584">
        <v>1</v>
      </c>
      <c r="E755" s="600">
        <v>0</v>
      </c>
      <c r="F755" s="619"/>
      <c r="G755" s="601">
        <f t="shared" si="143"/>
        <v>0</v>
      </c>
      <c r="H755" s="601">
        <f t="shared" si="144"/>
        <v>1</v>
      </c>
      <c r="I755" s="585">
        <v>518.47</v>
      </c>
      <c r="J755" s="552">
        <f t="shared" si="145"/>
        <v>518.47</v>
      </c>
      <c r="K755" s="553">
        <f t="shared" si="139"/>
        <v>0</v>
      </c>
      <c r="L755" s="551">
        <f t="shared" si="140"/>
        <v>0</v>
      </c>
      <c r="M755" s="553">
        <f t="shared" si="141"/>
        <v>0</v>
      </c>
      <c r="N755" s="553">
        <f t="shared" si="142"/>
        <v>518.47</v>
      </c>
      <c r="O755" s="175">
        <f t="shared" si="137"/>
        <v>0</v>
      </c>
      <c r="P755" s="526">
        <f t="shared" si="138"/>
        <v>0</v>
      </c>
    </row>
    <row r="756" spans="1:16" x14ac:dyDescent="0.3">
      <c r="A756" s="7" t="s">
        <v>840</v>
      </c>
      <c r="B756" s="8" t="s">
        <v>83</v>
      </c>
      <c r="C756" s="5" t="s">
        <v>24</v>
      </c>
      <c r="D756" s="584">
        <v>1.28</v>
      </c>
      <c r="E756" s="600">
        <v>0</v>
      </c>
      <c r="F756" s="619"/>
      <c r="G756" s="601">
        <f t="shared" si="143"/>
        <v>0</v>
      </c>
      <c r="H756" s="601">
        <f t="shared" si="144"/>
        <v>1.28</v>
      </c>
      <c r="I756" s="585">
        <v>29.02</v>
      </c>
      <c r="J756" s="552">
        <f t="shared" si="145"/>
        <v>37.145600000000002</v>
      </c>
      <c r="K756" s="553">
        <f t="shared" si="139"/>
        <v>0</v>
      </c>
      <c r="L756" s="551">
        <f t="shared" si="140"/>
        <v>0</v>
      </c>
      <c r="M756" s="553">
        <f t="shared" si="141"/>
        <v>0</v>
      </c>
      <c r="N756" s="553">
        <f t="shared" si="142"/>
        <v>37.15</v>
      </c>
      <c r="O756" s="175">
        <f t="shared" si="137"/>
        <v>-1.1845279117839169E-4</v>
      </c>
      <c r="P756" s="526">
        <f t="shared" si="138"/>
        <v>4.3999999999968509E-3</v>
      </c>
    </row>
    <row r="757" spans="1:16" ht="39.6" x14ac:dyDescent="0.3">
      <c r="A757" s="7" t="s">
        <v>841</v>
      </c>
      <c r="B757" s="8" t="s">
        <v>186</v>
      </c>
      <c r="C757" s="5" t="s">
        <v>24</v>
      </c>
      <c r="D757" s="584">
        <v>1.28</v>
      </c>
      <c r="E757" s="600">
        <v>0</v>
      </c>
      <c r="F757" s="619"/>
      <c r="G757" s="601">
        <f t="shared" si="143"/>
        <v>0</v>
      </c>
      <c r="H757" s="601">
        <f t="shared" si="144"/>
        <v>1.28</v>
      </c>
      <c r="I757" s="585">
        <v>130.58000000000001</v>
      </c>
      <c r="J757" s="552">
        <f t="shared" si="145"/>
        <v>167.14240000000001</v>
      </c>
      <c r="K757" s="553">
        <f t="shared" si="139"/>
        <v>0</v>
      </c>
      <c r="L757" s="551">
        <f t="shared" si="140"/>
        <v>0</v>
      </c>
      <c r="M757" s="553">
        <f t="shared" si="141"/>
        <v>0</v>
      </c>
      <c r="N757" s="553">
        <f t="shared" si="142"/>
        <v>167.14</v>
      </c>
      <c r="O757" s="175">
        <f t="shared" si="137"/>
        <v>1.4359013631670692E-5</v>
      </c>
      <c r="P757" s="526">
        <f t="shared" si="138"/>
        <v>-2.4000000000228283E-3</v>
      </c>
    </row>
    <row r="758" spans="1:16" x14ac:dyDescent="0.3">
      <c r="A758" s="3" t="s">
        <v>842</v>
      </c>
      <c r="B758" s="4" t="s">
        <v>96</v>
      </c>
      <c r="C758" s="5"/>
      <c r="D758" s="584"/>
      <c r="E758" s="600"/>
      <c r="F758" s="619"/>
      <c r="G758" s="601"/>
      <c r="H758" s="601"/>
      <c r="I758" s="585"/>
      <c r="J758" s="550">
        <f>+SUM(J759:J761)</f>
        <v>578.62799999999993</v>
      </c>
      <c r="K758" s="550">
        <f>+SUM(K759:K761)</f>
        <v>0</v>
      </c>
      <c r="L758" s="551">
        <f>+SUM(L759:L761)</f>
        <v>0</v>
      </c>
      <c r="M758" s="550">
        <f>+SUM(M759:M761)</f>
        <v>0</v>
      </c>
      <c r="N758" s="550">
        <f>+SUM(N759:N761)</f>
        <v>578.63</v>
      </c>
      <c r="O758" s="172">
        <f t="shared" si="137"/>
        <v>-3.4564521593782871E-6</v>
      </c>
      <c r="P758" s="526">
        <f t="shared" si="138"/>
        <v>2.0000000000663931E-3</v>
      </c>
    </row>
    <row r="759" spans="1:16" ht="26.4" x14ac:dyDescent="0.3">
      <c r="A759" s="7" t="s">
        <v>843</v>
      </c>
      <c r="B759" s="8" t="s">
        <v>98</v>
      </c>
      <c r="C759" s="5" t="s">
        <v>24</v>
      </c>
      <c r="D759" s="584">
        <v>1.4</v>
      </c>
      <c r="E759" s="600">
        <v>0</v>
      </c>
      <c r="F759" s="619"/>
      <c r="G759" s="601">
        <f t="shared" si="143"/>
        <v>0</v>
      </c>
      <c r="H759" s="601">
        <f t="shared" si="144"/>
        <v>1.4</v>
      </c>
      <c r="I759" s="585">
        <v>19.02</v>
      </c>
      <c r="J759" s="552">
        <f t="shared" si="145"/>
        <v>26.627999999999997</v>
      </c>
      <c r="K759" s="553">
        <f t="shared" si="139"/>
        <v>0</v>
      </c>
      <c r="L759" s="551">
        <f t="shared" si="140"/>
        <v>0</v>
      </c>
      <c r="M759" s="553">
        <f t="shared" si="141"/>
        <v>0</v>
      </c>
      <c r="N759" s="553">
        <f t="shared" si="142"/>
        <v>26.63</v>
      </c>
      <c r="O759" s="175">
        <f t="shared" si="137"/>
        <v>-7.5108907916510148E-5</v>
      </c>
      <c r="P759" s="526">
        <f t="shared" si="138"/>
        <v>2.0000000000024443E-3</v>
      </c>
    </row>
    <row r="760" spans="1:16" x14ac:dyDescent="0.3">
      <c r="A760" s="7" t="s">
        <v>844</v>
      </c>
      <c r="B760" s="8" t="s">
        <v>102</v>
      </c>
      <c r="C760" s="5" t="s">
        <v>45</v>
      </c>
      <c r="D760" s="584">
        <v>16</v>
      </c>
      <c r="E760" s="600">
        <v>0</v>
      </c>
      <c r="F760" s="619"/>
      <c r="G760" s="601">
        <f t="shared" si="143"/>
        <v>0</v>
      </c>
      <c r="H760" s="601">
        <f t="shared" si="144"/>
        <v>16</v>
      </c>
      <c r="I760" s="585">
        <v>14.39</v>
      </c>
      <c r="J760" s="552">
        <f t="shared" si="145"/>
        <v>230.24</v>
      </c>
      <c r="K760" s="553">
        <f t="shared" si="139"/>
        <v>0</v>
      </c>
      <c r="L760" s="551">
        <f t="shared" si="140"/>
        <v>0</v>
      </c>
      <c r="M760" s="553">
        <f t="shared" si="141"/>
        <v>0</v>
      </c>
      <c r="N760" s="553">
        <f t="shared" si="142"/>
        <v>230.24</v>
      </c>
      <c r="O760" s="175">
        <f t="shared" si="137"/>
        <v>0</v>
      </c>
      <c r="P760" s="526">
        <f t="shared" si="138"/>
        <v>0</v>
      </c>
    </row>
    <row r="761" spans="1:16" ht="26.4" x14ac:dyDescent="0.3">
      <c r="A761" s="7" t="s">
        <v>845</v>
      </c>
      <c r="B761" s="8" t="s">
        <v>104</v>
      </c>
      <c r="C761" s="5" t="s">
        <v>24</v>
      </c>
      <c r="D761" s="584">
        <v>16</v>
      </c>
      <c r="E761" s="600">
        <v>0</v>
      </c>
      <c r="F761" s="619"/>
      <c r="G761" s="601">
        <f t="shared" si="143"/>
        <v>0</v>
      </c>
      <c r="H761" s="601">
        <f t="shared" si="144"/>
        <v>16</v>
      </c>
      <c r="I761" s="585">
        <v>20.11</v>
      </c>
      <c r="J761" s="552">
        <f t="shared" si="145"/>
        <v>321.76</v>
      </c>
      <c r="K761" s="553">
        <f t="shared" si="139"/>
        <v>0</v>
      </c>
      <c r="L761" s="551">
        <f t="shared" si="140"/>
        <v>0</v>
      </c>
      <c r="M761" s="553">
        <f t="shared" si="141"/>
        <v>0</v>
      </c>
      <c r="N761" s="553">
        <f t="shared" si="142"/>
        <v>321.76</v>
      </c>
      <c r="O761" s="175">
        <f t="shared" si="137"/>
        <v>0</v>
      </c>
      <c r="P761" s="526">
        <f t="shared" si="138"/>
        <v>0</v>
      </c>
    </row>
    <row r="762" spans="1:16" x14ac:dyDescent="0.3">
      <c r="A762" s="3" t="s">
        <v>846</v>
      </c>
      <c r="B762" s="4" t="s">
        <v>106</v>
      </c>
      <c r="C762" s="5"/>
      <c r="D762" s="584"/>
      <c r="E762" s="600"/>
      <c r="F762" s="619"/>
      <c r="G762" s="601"/>
      <c r="H762" s="601"/>
      <c r="I762" s="585"/>
      <c r="J762" s="550">
        <f>+SUM(J763:J765)</f>
        <v>5887.1769999999997</v>
      </c>
      <c r="K762" s="550">
        <f>+SUM(K763:K765)</f>
        <v>0</v>
      </c>
      <c r="L762" s="551">
        <f>+SUM(L763:L765)</f>
        <v>0</v>
      </c>
      <c r="M762" s="550">
        <f>+SUM(M763:M765)</f>
        <v>0</v>
      </c>
      <c r="N762" s="550">
        <f>+SUM(N763:N765)</f>
        <v>5887.18</v>
      </c>
      <c r="O762" s="172">
        <f t="shared" si="137"/>
        <v>-5.0958209696361223E-7</v>
      </c>
      <c r="P762" s="526">
        <f t="shared" si="138"/>
        <v>3.0000000006111804E-3</v>
      </c>
    </row>
    <row r="763" spans="1:16" x14ac:dyDescent="0.3">
      <c r="A763" s="7" t="s">
        <v>847</v>
      </c>
      <c r="B763" s="8" t="s">
        <v>115</v>
      </c>
      <c r="C763" s="5" t="s">
        <v>24</v>
      </c>
      <c r="D763" s="584">
        <v>1.76</v>
      </c>
      <c r="E763" s="600">
        <v>0</v>
      </c>
      <c r="F763" s="619"/>
      <c r="G763" s="601">
        <f t="shared" si="143"/>
        <v>0</v>
      </c>
      <c r="H763" s="601">
        <f t="shared" si="144"/>
        <v>1.76</v>
      </c>
      <c r="I763" s="585">
        <v>168</v>
      </c>
      <c r="J763" s="552">
        <f t="shared" si="145"/>
        <v>295.68</v>
      </c>
      <c r="K763" s="553">
        <f t="shared" si="139"/>
        <v>0</v>
      </c>
      <c r="L763" s="551">
        <f t="shared" si="140"/>
        <v>0</v>
      </c>
      <c r="M763" s="553">
        <f t="shared" si="141"/>
        <v>0</v>
      </c>
      <c r="N763" s="553">
        <f t="shared" si="142"/>
        <v>295.68</v>
      </c>
      <c r="O763" s="175">
        <f t="shared" si="137"/>
        <v>0</v>
      </c>
      <c r="P763" s="526">
        <f t="shared" si="138"/>
        <v>0</v>
      </c>
    </row>
    <row r="764" spans="1:16" x14ac:dyDescent="0.3">
      <c r="A764" s="7" t="s">
        <v>848</v>
      </c>
      <c r="B764" s="8" t="s">
        <v>117</v>
      </c>
      <c r="C764" s="5" t="s">
        <v>24</v>
      </c>
      <c r="D764" s="584">
        <v>4.79</v>
      </c>
      <c r="E764" s="600">
        <v>0</v>
      </c>
      <c r="F764" s="619"/>
      <c r="G764" s="601">
        <f t="shared" si="143"/>
        <v>0</v>
      </c>
      <c r="H764" s="601">
        <f t="shared" si="144"/>
        <v>4.79</v>
      </c>
      <c r="I764" s="585">
        <v>1081.54</v>
      </c>
      <c r="J764" s="552">
        <f t="shared" si="145"/>
        <v>5180.5765999999994</v>
      </c>
      <c r="K764" s="553">
        <f t="shared" si="139"/>
        <v>0</v>
      </c>
      <c r="L764" s="551">
        <f t="shared" si="140"/>
        <v>0</v>
      </c>
      <c r="M764" s="553">
        <f t="shared" si="141"/>
        <v>0</v>
      </c>
      <c r="N764" s="553">
        <f t="shared" si="142"/>
        <v>5180.58</v>
      </c>
      <c r="O764" s="175">
        <f t="shared" si="137"/>
        <v>-6.562976022639333E-7</v>
      </c>
      <c r="P764" s="526">
        <f t="shared" si="138"/>
        <v>3.4000000005107722E-3</v>
      </c>
    </row>
    <row r="765" spans="1:16" x14ac:dyDescent="0.3">
      <c r="A765" s="7" t="s">
        <v>849</v>
      </c>
      <c r="B765" s="8" t="s">
        <v>108</v>
      </c>
      <c r="C765" s="5" t="s">
        <v>109</v>
      </c>
      <c r="D765" s="584">
        <v>13.42</v>
      </c>
      <c r="E765" s="600">
        <v>0</v>
      </c>
      <c r="F765" s="619"/>
      <c r="G765" s="601">
        <f t="shared" si="143"/>
        <v>0</v>
      </c>
      <c r="H765" s="601">
        <f t="shared" si="144"/>
        <v>13.42</v>
      </c>
      <c r="I765" s="585">
        <v>30.62</v>
      </c>
      <c r="J765" s="552">
        <f t="shared" si="145"/>
        <v>410.92040000000003</v>
      </c>
      <c r="K765" s="553">
        <f t="shared" si="139"/>
        <v>0</v>
      </c>
      <c r="L765" s="551">
        <f t="shared" si="140"/>
        <v>0</v>
      </c>
      <c r="M765" s="553">
        <f t="shared" si="141"/>
        <v>0</v>
      </c>
      <c r="N765" s="553">
        <f t="shared" si="142"/>
        <v>410.92</v>
      </c>
      <c r="O765" s="175">
        <f t="shared" si="137"/>
        <v>9.7342453675430818E-7</v>
      </c>
      <c r="P765" s="526">
        <f t="shared" si="138"/>
        <v>-4.0000000001327862E-4</v>
      </c>
    </row>
    <row r="766" spans="1:16" ht="26.4" x14ac:dyDescent="0.3">
      <c r="A766" s="3">
        <v>21</v>
      </c>
      <c r="B766" s="4" t="s">
        <v>850</v>
      </c>
      <c r="C766" s="5"/>
      <c r="D766" s="584"/>
      <c r="E766" s="600"/>
      <c r="F766" s="619"/>
      <c r="G766" s="601"/>
      <c r="H766" s="601"/>
      <c r="I766" s="585"/>
      <c r="J766" s="550">
        <f>+J767+J770+J784+J791+J795</f>
        <v>22711.940800000004</v>
      </c>
      <c r="K766" s="550">
        <f>+K767+K770+K784+K791+K795</f>
        <v>0</v>
      </c>
      <c r="L766" s="551">
        <f>+L767+L770+L784+L791+L795</f>
        <v>0</v>
      </c>
      <c r="M766" s="550">
        <f>+M767+M770+M784+M791+M795</f>
        <v>0</v>
      </c>
      <c r="N766" s="550">
        <f>+N767+N770+N784+N791+N795-0.01</f>
        <v>22711.940000000002</v>
      </c>
      <c r="O766" s="172">
        <f t="shared" si="137"/>
        <v>3.522376224029955E-8</v>
      </c>
      <c r="P766" s="526">
        <f t="shared" si="138"/>
        <v>-8.0000000161817297E-4</v>
      </c>
    </row>
    <row r="767" spans="1:16" x14ac:dyDescent="0.3">
      <c r="A767" s="3" t="s">
        <v>851</v>
      </c>
      <c r="B767" s="4" t="s">
        <v>42</v>
      </c>
      <c r="C767" s="5"/>
      <c r="D767" s="584"/>
      <c r="E767" s="600"/>
      <c r="F767" s="619"/>
      <c r="G767" s="601"/>
      <c r="H767" s="601"/>
      <c r="I767" s="585"/>
      <c r="J767" s="550">
        <f>+SUM(J768:J769)</f>
        <v>129.03550000000001</v>
      </c>
      <c r="K767" s="550">
        <f>+SUM(K768:K769)</f>
        <v>0</v>
      </c>
      <c r="L767" s="551">
        <f>+SUM(L768:L769)</f>
        <v>0</v>
      </c>
      <c r="M767" s="550">
        <f>+SUM(M768:M769)</f>
        <v>0</v>
      </c>
      <c r="N767" s="550">
        <f>+SUM(N768:N769)+0.01</f>
        <v>129.04</v>
      </c>
      <c r="O767" s="172">
        <f t="shared" si="137"/>
        <v>-3.4874123787442812E-5</v>
      </c>
      <c r="P767" s="526">
        <f t="shared" si="138"/>
        <v>4.4999999999788542E-3</v>
      </c>
    </row>
    <row r="768" spans="1:16" x14ac:dyDescent="0.3">
      <c r="A768" s="7" t="s">
        <v>852</v>
      </c>
      <c r="B768" s="8" t="s">
        <v>294</v>
      </c>
      <c r="C768" s="5" t="s">
        <v>24</v>
      </c>
      <c r="D768" s="584">
        <v>8.09</v>
      </c>
      <c r="E768" s="600">
        <v>0</v>
      </c>
      <c r="F768" s="619"/>
      <c r="G768" s="601">
        <f t="shared" si="143"/>
        <v>0</v>
      </c>
      <c r="H768" s="601">
        <f t="shared" si="144"/>
        <v>8.09</v>
      </c>
      <c r="I768" s="585">
        <v>4.6900000000000004</v>
      </c>
      <c r="J768" s="552">
        <f t="shared" si="145"/>
        <v>37.942100000000003</v>
      </c>
      <c r="K768" s="553">
        <f t="shared" si="139"/>
        <v>0</v>
      </c>
      <c r="L768" s="551">
        <f t="shared" si="140"/>
        <v>0</v>
      </c>
      <c r="M768" s="553">
        <f t="shared" si="141"/>
        <v>0</v>
      </c>
      <c r="N768" s="553">
        <f t="shared" si="142"/>
        <v>37.94</v>
      </c>
      <c r="O768" s="175">
        <f t="shared" si="137"/>
        <v>5.5347489991475207E-5</v>
      </c>
      <c r="P768" s="526">
        <f t="shared" si="138"/>
        <v>-2.1000000000057639E-3</v>
      </c>
    </row>
    <row r="769" spans="1:16" ht="26.4" x14ac:dyDescent="0.3">
      <c r="A769" s="7" t="s">
        <v>853</v>
      </c>
      <c r="B769" s="8" t="s">
        <v>49</v>
      </c>
      <c r="C769" s="5" t="s">
        <v>24</v>
      </c>
      <c r="D769" s="584">
        <v>8.09</v>
      </c>
      <c r="E769" s="600">
        <v>0</v>
      </c>
      <c r="F769" s="619"/>
      <c r="G769" s="601">
        <f t="shared" si="143"/>
        <v>0</v>
      </c>
      <c r="H769" s="601">
        <f t="shared" si="144"/>
        <v>8.09</v>
      </c>
      <c r="I769" s="585">
        <v>11.26</v>
      </c>
      <c r="J769" s="552">
        <f t="shared" si="145"/>
        <v>91.093400000000003</v>
      </c>
      <c r="K769" s="553">
        <f t="shared" si="139"/>
        <v>0</v>
      </c>
      <c r="L769" s="551">
        <f t="shared" si="140"/>
        <v>0</v>
      </c>
      <c r="M769" s="553">
        <f t="shared" si="141"/>
        <v>0</v>
      </c>
      <c r="N769" s="553">
        <f t="shared" si="142"/>
        <v>91.09</v>
      </c>
      <c r="O769" s="175">
        <f t="shared" si="137"/>
        <v>3.7324328656107575E-5</v>
      </c>
      <c r="P769" s="526">
        <f t="shared" si="138"/>
        <v>-3.3999999999991815E-3</v>
      </c>
    </row>
    <row r="770" spans="1:16" x14ac:dyDescent="0.3">
      <c r="A770" s="3" t="s">
        <v>854</v>
      </c>
      <c r="B770" s="4" t="s">
        <v>123</v>
      </c>
      <c r="C770" s="5"/>
      <c r="D770" s="584"/>
      <c r="E770" s="600"/>
      <c r="F770" s="619"/>
      <c r="G770" s="601"/>
      <c r="H770" s="601"/>
      <c r="I770" s="585"/>
      <c r="J770" s="550">
        <f>+SUM(J771:J783)</f>
        <v>12451.666300000003</v>
      </c>
      <c r="K770" s="550">
        <f>+SUM(K771:K783)</f>
        <v>0</v>
      </c>
      <c r="L770" s="551">
        <f>+SUM(L771:L783)</f>
        <v>0</v>
      </c>
      <c r="M770" s="550">
        <f>+SUM(M771:M783)</f>
        <v>0</v>
      </c>
      <c r="N770" s="550">
        <f>+SUM(N771:N783)</f>
        <v>12451.67</v>
      </c>
      <c r="O770" s="172">
        <f t="shared" si="137"/>
        <v>-2.9714898452937177E-7</v>
      </c>
      <c r="P770" s="526">
        <f t="shared" si="138"/>
        <v>3.6999999974796083E-3</v>
      </c>
    </row>
    <row r="771" spans="1:16" x14ac:dyDescent="0.3">
      <c r="A771" s="7" t="s">
        <v>855</v>
      </c>
      <c r="B771" s="8" t="s">
        <v>125</v>
      </c>
      <c r="C771" s="5" t="s">
        <v>54</v>
      </c>
      <c r="D771" s="584">
        <v>7.37</v>
      </c>
      <c r="E771" s="600">
        <v>0</v>
      </c>
      <c r="F771" s="619"/>
      <c r="G771" s="601">
        <f t="shared" si="143"/>
        <v>0</v>
      </c>
      <c r="H771" s="601">
        <f t="shared" si="144"/>
        <v>7.37</v>
      </c>
      <c r="I771" s="585">
        <v>75.03</v>
      </c>
      <c r="J771" s="552">
        <f t="shared" si="145"/>
        <v>552.97109999999998</v>
      </c>
      <c r="K771" s="553">
        <f t="shared" si="139"/>
        <v>0</v>
      </c>
      <c r="L771" s="551">
        <f t="shared" si="140"/>
        <v>0</v>
      </c>
      <c r="M771" s="553">
        <f t="shared" si="141"/>
        <v>0</v>
      </c>
      <c r="N771" s="553">
        <f t="shared" si="142"/>
        <v>552.97</v>
      </c>
      <c r="O771" s="175">
        <f t="shared" si="137"/>
        <v>1.9892540494836908E-6</v>
      </c>
      <c r="P771" s="526">
        <f t="shared" si="138"/>
        <v>-1.0999999999512511E-3</v>
      </c>
    </row>
    <row r="772" spans="1:16" x14ac:dyDescent="0.3">
      <c r="A772" s="7" t="s">
        <v>856</v>
      </c>
      <c r="B772" s="8" t="s">
        <v>202</v>
      </c>
      <c r="C772" s="5" t="s">
        <v>54</v>
      </c>
      <c r="D772" s="584">
        <v>9.58</v>
      </c>
      <c r="E772" s="600">
        <v>0</v>
      </c>
      <c r="F772" s="619"/>
      <c r="G772" s="601">
        <f t="shared" si="143"/>
        <v>0</v>
      </c>
      <c r="H772" s="601">
        <f t="shared" si="144"/>
        <v>9.58</v>
      </c>
      <c r="I772" s="585">
        <v>18.78</v>
      </c>
      <c r="J772" s="552">
        <f t="shared" si="145"/>
        <v>179.91240000000002</v>
      </c>
      <c r="K772" s="553">
        <f t="shared" si="139"/>
        <v>0</v>
      </c>
      <c r="L772" s="551">
        <f t="shared" si="140"/>
        <v>0</v>
      </c>
      <c r="M772" s="553">
        <f t="shared" si="141"/>
        <v>0</v>
      </c>
      <c r="N772" s="553">
        <f t="shared" si="142"/>
        <v>179.91</v>
      </c>
      <c r="O772" s="175">
        <f t="shared" si="137"/>
        <v>1.3339825381764037E-5</v>
      </c>
      <c r="P772" s="526">
        <f t="shared" si="138"/>
        <v>-2.4000000000228283E-3</v>
      </c>
    </row>
    <row r="773" spans="1:16" ht="26.4" x14ac:dyDescent="0.3">
      <c r="A773" s="7" t="s">
        <v>857</v>
      </c>
      <c r="B773" s="8" t="s">
        <v>58</v>
      </c>
      <c r="C773" s="5" t="s">
        <v>59</v>
      </c>
      <c r="D773" s="584">
        <v>215.57</v>
      </c>
      <c r="E773" s="600">
        <v>0</v>
      </c>
      <c r="F773" s="619"/>
      <c r="G773" s="601">
        <f t="shared" si="143"/>
        <v>0</v>
      </c>
      <c r="H773" s="601">
        <f t="shared" si="144"/>
        <v>215.57</v>
      </c>
      <c r="I773" s="585">
        <v>1.68</v>
      </c>
      <c r="J773" s="552">
        <f t="shared" si="145"/>
        <v>362.1576</v>
      </c>
      <c r="K773" s="553">
        <f t="shared" si="139"/>
        <v>0</v>
      </c>
      <c r="L773" s="551">
        <f t="shared" si="140"/>
        <v>0</v>
      </c>
      <c r="M773" s="553">
        <f t="shared" si="141"/>
        <v>0</v>
      </c>
      <c r="N773" s="553">
        <f t="shared" si="142"/>
        <v>362.16</v>
      </c>
      <c r="O773" s="175">
        <f t="shared" si="137"/>
        <v>-6.626949151433692E-6</v>
      </c>
      <c r="P773" s="526">
        <f t="shared" si="138"/>
        <v>2.4000000000228283E-3</v>
      </c>
    </row>
    <row r="774" spans="1:16" x14ac:dyDescent="0.3">
      <c r="A774" s="7" t="s">
        <v>858</v>
      </c>
      <c r="B774" s="8" t="s">
        <v>61</v>
      </c>
      <c r="C774" s="5" t="s">
        <v>24</v>
      </c>
      <c r="D774" s="584">
        <v>2.09</v>
      </c>
      <c r="E774" s="600">
        <v>0</v>
      </c>
      <c r="F774" s="619"/>
      <c r="G774" s="601">
        <f t="shared" si="143"/>
        <v>0</v>
      </c>
      <c r="H774" s="601">
        <f t="shared" si="144"/>
        <v>2.09</v>
      </c>
      <c r="I774" s="585">
        <v>28.14</v>
      </c>
      <c r="J774" s="552">
        <f t="shared" si="145"/>
        <v>58.812599999999996</v>
      </c>
      <c r="K774" s="553">
        <f t="shared" si="139"/>
        <v>0</v>
      </c>
      <c r="L774" s="551">
        <f t="shared" si="140"/>
        <v>0</v>
      </c>
      <c r="M774" s="553">
        <f t="shared" si="141"/>
        <v>0</v>
      </c>
      <c r="N774" s="553">
        <f t="shared" si="142"/>
        <v>58.81</v>
      </c>
      <c r="O774" s="175">
        <f t="shared" si="137"/>
        <v>4.420821388606555E-5</v>
      </c>
      <c r="P774" s="526">
        <f t="shared" si="138"/>
        <v>-2.5999999999939405E-3</v>
      </c>
    </row>
    <row r="775" spans="1:16" ht="26.4" x14ac:dyDescent="0.3">
      <c r="A775" s="7" t="s">
        <v>859</v>
      </c>
      <c r="B775" s="8" t="s">
        <v>63</v>
      </c>
      <c r="C775" s="5" t="s">
        <v>24</v>
      </c>
      <c r="D775" s="584">
        <v>2.09</v>
      </c>
      <c r="E775" s="600">
        <v>0</v>
      </c>
      <c r="F775" s="619"/>
      <c r="G775" s="601">
        <f t="shared" si="143"/>
        <v>0</v>
      </c>
      <c r="H775" s="601">
        <f t="shared" si="144"/>
        <v>2.09</v>
      </c>
      <c r="I775" s="585">
        <v>35.090000000000003</v>
      </c>
      <c r="J775" s="552">
        <f t="shared" si="145"/>
        <v>73.338099999999997</v>
      </c>
      <c r="K775" s="553">
        <f t="shared" si="139"/>
        <v>0</v>
      </c>
      <c r="L775" s="551">
        <f t="shared" si="140"/>
        <v>0</v>
      </c>
      <c r="M775" s="553">
        <f t="shared" si="141"/>
        <v>0</v>
      </c>
      <c r="N775" s="553">
        <f t="shared" si="142"/>
        <v>73.34</v>
      </c>
      <c r="O775" s="175">
        <f t="shared" ref="O775:O838" si="146">1-(N775/J775)</f>
        <v>-2.5907406927760945E-5</v>
      </c>
      <c r="P775" s="526">
        <f t="shared" ref="P775:P838" si="147">+N775-J775</f>
        <v>1.90000000000623E-3</v>
      </c>
    </row>
    <row r="776" spans="1:16" ht="26.4" x14ac:dyDescent="0.3">
      <c r="A776" s="7" t="s">
        <v>860</v>
      </c>
      <c r="B776" s="8" t="s">
        <v>72</v>
      </c>
      <c r="C776" s="5" t="s">
        <v>70</v>
      </c>
      <c r="D776" s="584">
        <v>39.700000000000003</v>
      </c>
      <c r="E776" s="600">
        <v>0</v>
      </c>
      <c r="F776" s="619"/>
      <c r="G776" s="601">
        <f t="shared" si="143"/>
        <v>0</v>
      </c>
      <c r="H776" s="601">
        <f t="shared" si="144"/>
        <v>39.700000000000003</v>
      </c>
      <c r="I776" s="585">
        <v>16.2</v>
      </c>
      <c r="J776" s="552">
        <f t="shared" si="145"/>
        <v>643.14</v>
      </c>
      <c r="K776" s="553">
        <f t="shared" ref="K776:K839" si="148">ROUND(E776*I776,2)</f>
        <v>0</v>
      </c>
      <c r="L776" s="551">
        <f t="shared" ref="L776:L839" si="149">ROUND(F776*I776,2)</f>
        <v>0</v>
      </c>
      <c r="M776" s="553">
        <f t="shared" ref="M776:M839" si="150">ROUND(G776*I776,2)</f>
        <v>0</v>
      </c>
      <c r="N776" s="553">
        <f t="shared" ref="N776:N839" si="151">ROUND(H776*I776,2)</f>
        <v>643.14</v>
      </c>
      <c r="O776" s="175">
        <f t="shared" si="146"/>
        <v>0</v>
      </c>
      <c r="P776" s="526">
        <f t="shared" si="147"/>
        <v>0</v>
      </c>
    </row>
    <row r="777" spans="1:16" ht="26.4" x14ac:dyDescent="0.3">
      <c r="A777" s="7" t="s">
        <v>861</v>
      </c>
      <c r="B777" s="8" t="s">
        <v>69</v>
      </c>
      <c r="C777" s="5" t="s">
        <v>70</v>
      </c>
      <c r="D777" s="584">
        <v>94.6</v>
      </c>
      <c r="E777" s="600">
        <v>0</v>
      </c>
      <c r="F777" s="619"/>
      <c r="G777" s="601">
        <f t="shared" si="143"/>
        <v>0</v>
      </c>
      <c r="H777" s="601">
        <f t="shared" si="144"/>
        <v>94.6</v>
      </c>
      <c r="I777" s="585">
        <v>17.16</v>
      </c>
      <c r="J777" s="552">
        <f t="shared" si="145"/>
        <v>1623.336</v>
      </c>
      <c r="K777" s="553">
        <f t="shared" si="148"/>
        <v>0</v>
      </c>
      <c r="L777" s="551">
        <f t="shared" si="149"/>
        <v>0</v>
      </c>
      <c r="M777" s="553">
        <f t="shared" si="150"/>
        <v>0</v>
      </c>
      <c r="N777" s="553">
        <f t="shared" si="151"/>
        <v>1623.34</v>
      </c>
      <c r="O777" s="175">
        <f t="shared" si="146"/>
        <v>-2.4640616607118915E-6</v>
      </c>
      <c r="P777" s="526">
        <f t="shared" si="147"/>
        <v>3.9999999999054126E-3</v>
      </c>
    </row>
    <row r="778" spans="1:16" x14ac:dyDescent="0.3">
      <c r="A778" s="7" t="s">
        <v>862</v>
      </c>
      <c r="B778" s="8" t="s">
        <v>67</v>
      </c>
      <c r="C778" s="5" t="s">
        <v>24</v>
      </c>
      <c r="D778" s="584">
        <v>23.19</v>
      </c>
      <c r="E778" s="600">
        <v>0</v>
      </c>
      <c r="F778" s="619"/>
      <c r="G778" s="601">
        <f t="shared" ref="G778:G839" si="152">E778+F778</f>
        <v>0</v>
      </c>
      <c r="H778" s="601">
        <f t="shared" ref="H778:H839" si="153">D778-G778</f>
        <v>23.19</v>
      </c>
      <c r="I778" s="585">
        <v>272.88</v>
      </c>
      <c r="J778" s="552">
        <f t="shared" ref="J778:J839" si="154">+I778*D778</f>
        <v>6328.0871999999999</v>
      </c>
      <c r="K778" s="553">
        <f t="shared" si="148"/>
        <v>0</v>
      </c>
      <c r="L778" s="551">
        <f t="shared" si="149"/>
        <v>0</v>
      </c>
      <c r="M778" s="553">
        <f t="shared" si="150"/>
        <v>0</v>
      </c>
      <c r="N778" s="553">
        <f t="shared" si="151"/>
        <v>6328.09</v>
      </c>
      <c r="O778" s="175">
        <f t="shared" si="146"/>
        <v>-4.424717787721022E-7</v>
      </c>
      <c r="P778" s="526">
        <f t="shared" si="147"/>
        <v>2.8000000002066372E-3</v>
      </c>
    </row>
    <row r="779" spans="1:16" x14ac:dyDescent="0.3">
      <c r="A779" s="7" t="s">
        <v>863</v>
      </c>
      <c r="B779" s="8" t="s">
        <v>77</v>
      </c>
      <c r="C779" s="5" t="s">
        <v>54</v>
      </c>
      <c r="D779" s="584">
        <v>2.11</v>
      </c>
      <c r="E779" s="600">
        <v>0</v>
      </c>
      <c r="F779" s="619"/>
      <c r="G779" s="601">
        <f t="shared" si="152"/>
        <v>0</v>
      </c>
      <c r="H779" s="601">
        <f t="shared" si="153"/>
        <v>2.11</v>
      </c>
      <c r="I779" s="585">
        <v>628.20000000000005</v>
      </c>
      <c r="J779" s="552">
        <f t="shared" si="154"/>
        <v>1325.502</v>
      </c>
      <c r="K779" s="553">
        <f t="shared" si="148"/>
        <v>0</v>
      </c>
      <c r="L779" s="551">
        <f t="shared" si="149"/>
        <v>0</v>
      </c>
      <c r="M779" s="553">
        <f t="shared" si="150"/>
        <v>0</v>
      </c>
      <c r="N779" s="553">
        <f t="shared" si="151"/>
        <v>1325.5</v>
      </c>
      <c r="O779" s="175">
        <f t="shared" si="146"/>
        <v>1.5088623026571213E-6</v>
      </c>
      <c r="P779" s="526">
        <f t="shared" si="147"/>
        <v>-1.9999999999527063E-3</v>
      </c>
    </row>
    <row r="780" spans="1:16" ht="26.4" x14ac:dyDescent="0.3">
      <c r="A780" s="7" t="s">
        <v>864</v>
      </c>
      <c r="B780" s="8" t="s">
        <v>65</v>
      </c>
      <c r="C780" s="5" t="s">
        <v>24</v>
      </c>
      <c r="D780" s="584">
        <v>6.12</v>
      </c>
      <c r="E780" s="600">
        <v>0</v>
      </c>
      <c r="F780" s="619"/>
      <c r="G780" s="601">
        <f t="shared" si="152"/>
        <v>0</v>
      </c>
      <c r="H780" s="601">
        <f t="shared" si="153"/>
        <v>6.12</v>
      </c>
      <c r="I780" s="585">
        <v>116.19</v>
      </c>
      <c r="J780" s="552">
        <f t="shared" si="154"/>
        <v>711.08280000000002</v>
      </c>
      <c r="K780" s="553">
        <f t="shared" si="148"/>
        <v>0</v>
      </c>
      <c r="L780" s="551">
        <f t="shared" si="149"/>
        <v>0</v>
      </c>
      <c r="M780" s="553">
        <f t="shared" si="150"/>
        <v>0</v>
      </c>
      <c r="N780" s="553">
        <f t="shared" si="151"/>
        <v>711.08</v>
      </c>
      <c r="O780" s="175">
        <f t="shared" si="146"/>
        <v>3.9376567679827446E-6</v>
      </c>
      <c r="P780" s="526">
        <f t="shared" si="147"/>
        <v>-2.7999999999792635E-3</v>
      </c>
    </row>
    <row r="781" spans="1:16" ht="26.4" x14ac:dyDescent="0.3">
      <c r="A781" s="7" t="s">
        <v>865</v>
      </c>
      <c r="B781" s="8" t="s">
        <v>79</v>
      </c>
      <c r="C781" s="5" t="s">
        <v>54</v>
      </c>
      <c r="D781" s="584">
        <v>6.05</v>
      </c>
      <c r="E781" s="600">
        <v>0</v>
      </c>
      <c r="F781" s="619"/>
      <c r="G781" s="601">
        <f t="shared" si="152"/>
        <v>0</v>
      </c>
      <c r="H781" s="601">
        <f t="shared" si="153"/>
        <v>6.05</v>
      </c>
      <c r="I781" s="585">
        <v>25.65</v>
      </c>
      <c r="J781" s="552">
        <f t="shared" si="154"/>
        <v>155.18249999999998</v>
      </c>
      <c r="K781" s="553">
        <f t="shared" si="148"/>
        <v>0</v>
      </c>
      <c r="L781" s="551">
        <f t="shared" si="149"/>
        <v>0</v>
      </c>
      <c r="M781" s="553">
        <f t="shared" si="150"/>
        <v>0</v>
      </c>
      <c r="N781" s="553">
        <f t="shared" si="151"/>
        <v>155.18</v>
      </c>
      <c r="O781" s="175">
        <f t="shared" si="146"/>
        <v>1.6110063956742415E-5</v>
      </c>
      <c r="P781" s="526">
        <f t="shared" si="147"/>
        <v>-2.4999999999693046E-3</v>
      </c>
    </row>
    <row r="782" spans="1:16" x14ac:dyDescent="0.3">
      <c r="A782" s="7" t="s">
        <v>866</v>
      </c>
      <c r="B782" s="8" t="s">
        <v>83</v>
      </c>
      <c r="C782" s="5" t="s">
        <v>24</v>
      </c>
      <c r="D782" s="584">
        <v>4.8</v>
      </c>
      <c r="E782" s="600">
        <v>0</v>
      </c>
      <c r="F782" s="619"/>
      <c r="G782" s="601">
        <f t="shared" si="152"/>
        <v>0</v>
      </c>
      <c r="H782" s="601">
        <f t="shared" si="153"/>
        <v>4.8</v>
      </c>
      <c r="I782" s="585">
        <v>29.02</v>
      </c>
      <c r="J782" s="552">
        <f t="shared" si="154"/>
        <v>139.29599999999999</v>
      </c>
      <c r="K782" s="553">
        <f t="shared" si="148"/>
        <v>0</v>
      </c>
      <c r="L782" s="551">
        <f t="shared" si="149"/>
        <v>0</v>
      </c>
      <c r="M782" s="553">
        <f t="shared" si="150"/>
        <v>0</v>
      </c>
      <c r="N782" s="553">
        <f t="shared" si="151"/>
        <v>139.30000000000001</v>
      </c>
      <c r="O782" s="175">
        <f t="shared" si="146"/>
        <v>-2.8715828164660451E-5</v>
      </c>
      <c r="P782" s="526">
        <f t="shared" si="147"/>
        <v>4.0000000000190994E-3</v>
      </c>
    </row>
    <row r="783" spans="1:16" ht="26.4" x14ac:dyDescent="0.3">
      <c r="A783" s="7" t="s">
        <v>867</v>
      </c>
      <c r="B783" s="8" t="s">
        <v>834</v>
      </c>
      <c r="C783" s="5" t="s">
        <v>24</v>
      </c>
      <c r="D783" s="584">
        <v>4.8</v>
      </c>
      <c r="E783" s="600">
        <v>0</v>
      </c>
      <c r="F783" s="619"/>
      <c r="G783" s="601">
        <f t="shared" si="152"/>
        <v>0</v>
      </c>
      <c r="H783" s="601">
        <f t="shared" si="153"/>
        <v>4.8</v>
      </c>
      <c r="I783" s="585">
        <v>62.26</v>
      </c>
      <c r="J783" s="552">
        <f t="shared" si="154"/>
        <v>298.84799999999996</v>
      </c>
      <c r="K783" s="553">
        <f t="shared" si="148"/>
        <v>0</v>
      </c>
      <c r="L783" s="551">
        <f t="shared" si="149"/>
        <v>0</v>
      </c>
      <c r="M783" s="553">
        <f t="shared" si="150"/>
        <v>0</v>
      </c>
      <c r="N783" s="553">
        <f t="shared" si="151"/>
        <v>298.85000000000002</v>
      </c>
      <c r="O783" s="175">
        <f t="shared" si="146"/>
        <v>-6.6923653498918156E-6</v>
      </c>
      <c r="P783" s="526">
        <f t="shared" si="147"/>
        <v>2.0000000000663931E-3</v>
      </c>
    </row>
    <row r="784" spans="1:16" x14ac:dyDescent="0.3">
      <c r="A784" s="3" t="s">
        <v>868</v>
      </c>
      <c r="B784" s="4" t="s">
        <v>85</v>
      </c>
      <c r="C784" s="5"/>
      <c r="D784" s="584"/>
      <c r="E784" s="600"/>
      <c r="F784" s="619"/>
      <c r="G784" s="601"/>
      <c r="H784" s="601"/>
      <c r="I784" s="585"/>
      <c r="J784" s="550">
        <f>+SUM(J785:J790)</f>
        <v>1347.25</v>
      </c>
      <c r="K784" s="550">
        <f>+SUM(K785:K790)</f>
        <v>0</v>
      </c>
      <c r="L784" s="551">
        <f>+SUM(L785:L790)</f>
        <v>0</v>
      </c>
      <c r="M784" s="550">
        <f>+SUM(M785:M790)</f>
        <v>0</v>
      </c>
      <c r="N784" s="550">
        <f>+SUM(N785:N790)-0.01</f>
        <v>1347.25</v>
      </c>
      <c r="O784" s="172">
        <f t="shared" si="146"/>
        <v>0</v>
      </c>
      <c r="P784" s="526">
        <f t="shared" si="147"/>
        <v>0</v>
      </c>
    </row>
    <row r="785" spans="1:16" x14ac:dyDescent="0.3">
      <c r="A785" s="7" t="s">
        <v>869</v>
      </c>
      <c r="B785" s="8" t="s">
        <v>89</v>
      </c>
      <c r="C785" s="5" t="s">
        <v>24</v>
      </c>
      <c r="D785" s="584">
        <v>6.6</v>
      </c>
      <c r="E785" s="600">
        <v>0</v>
      </c>
      <c r="F785" s="619"/>
      <c r="G785" s="601">
        <f t="shared" si="152"/>
        <v>0</v>
      </c>
      <c r="H785" s="601">
        <f t="shared" si="153"/>
        <v>6.6</v>
      </c>
      <c r="I785" s="585">
        <v>3.75</v>
      </c>
      <c r="J785" s="552">
        <f t="shared" si="154"/>
        <v>24.75</v>
      </c>
      <c r="K785" s="553">
        <f t="shared" si="148"/>
        <v>0</v>
      </c>
      <c r="L785" s="551">
        <f t="shared" si="149"/>
        <v>0</v>
      </c>
      <c r="M785" s="553">
        <f t="shared" si="150"/>
        <v>0</v>
      </c>
      <c r="N785" s="553">
        <f t="shared" si="151"/>
        <v>24.75</v>
      </c>
      <c r="O785" s="175">
        <f t="shared" si="146"/>
        <v>0</v>
      </c>
      <c r="P785" s="526">
        <f t="shared" si="147"/>
        <v>0</v>
      </c>
    </row>
    <row r="786" spans="1:16" x14ac:dyDescent="0.3">
      <c r="A786" s="7" t="s">
        <v>870</v>
      </c>
      <c r="B786" s="8" t="s">
        <v>87</v>
      </c>
      <c r="C786" s="5" t="s">
        <v>24</v>
      </c>
      <c r="D786" s="584">
        <v>6.6</v>
      </c>
      <c r="E786" s="600">
        <v>0</v>
      </c>
      <c r="F786" s="619"/>
      <c r="G786" s="601">
        <f t="shared" si="152"/>
        <v>0</v>
      </c>
      <c r="H786" s="601">
        <f t="shared" si="153"/>
        <v>6.6</v>
      </c>
      <c r="I786" s="585">
        <v>5.61</v>
      </c>
      <c r="J786" s="552">
        <f t="shared" si="154"/>
        <v>37.026000000000003</v>
      </c>
      <c r="K786" s="553">
        <f t="shared" si="148"/>
        <v>0</v>
      </c>
      <c r="L786" s="551">
        <f t="shared" si="149"/>
        <v>0</v>
      </c>
      <c r="M786" s="553">
        <f t="shared" si="150"/>
        <v>0</v>
      </c>
      <c r="N786" s="553">
        <f t="shared" si="151"/>
        <v>37.03</v>
      </c>
      <c r="O786" s="175">
        <f t="shared" si="146"/>
        <v>-1.0803219359356575E-4</v>
      </c>
      <c r="P786" s="526">
        <f t="shared" si="147"/>
        <v>3.9999999999977831E-3</v>
      </c>
    </row>
    <row r="787" spans="1:16" ht="26.4" x14ac:dyDescent="0.3">
      <c r="A787" s="7" t="s">
        <v>871</v>
      </c>
      <c r="B787" s="8" t="s">
        <v>91</v>
      </c>
      <c r="C787" s="5" t="s">
        <v>24</v>
      </c>
      <c r="D787" s="584">
        <v>6.6</v>
      </c>
      <c r="E787" s="600">
        <v>0</v>
      </c>
      <c r="F787" s="619"/>
      <c r="G787" s="601">
        <f t="shared" si="152"/>
        <v>0</v>
      </c>
      <c r="H787" s="601">
        <f t="shared" si="153"/>
        <v>6.6</v>
      </c>
      <c r="I787" s="585">
        <v>85.26</v>
      </c>
      <c r="J787" s="552">
        <f t="shared" si="154"/>
        <v>562.71600000000001</v>
      </c>
      <c r="K787" s="553">
        <f t="shared" si="148"/>
        <v>0</v>
      </c>
      <c r="L787" s="551">
        <f t="shared" si="149"/>
        <v>0</v>
      </c>
      <c r="M787" s="553">
        <f t="shared" si="150"/>
        <v>0</v>
      </c>
      <c r="N787" s="553">
        <f t="shared" si="151"/>
        <v>562.72</v>
      </c>
      <c r="O787" s="175">
        <f t="shared" si="146"/>
        <v>-7.1083814927597189E-6</v>
      </c>
      <c r="P787" s="526">
        <f t="shared" si="147"/>
        <v>4.0000000000190994E-3</v>
      </c>
    </row>
    <row r="788" spans="1:16" ht="39.6" x14ac:dyDescent="0.3">
      <c r="A788" s="7" t="s">
        <v>872</v>
      </c>
      <c r="B788" s="8" t="s">
        <v>186</v>
      </c>
      <c r="C788" s="5" t="s">
        <v>24</v>
      </c>
      <c r="D788" s="584">
        <v>1.28</v>
      </c>
      <c r="E788" s="600">
        <v>0</v>
      </c>
      <c r="F788" s="619"/>
      <c r="G788" s="601">
        <f t="shared" si="152"/>
        <v>0</v>
      </c>
      <c r="H788" s="601">
        <f t="shared" si="153"/>
        <v>1.28</v>
      </c>
      <c r="I788" s="585">
        <v>130.58000000000001</v>
      </c>
      <c r="J788" s="552">
        <f t="shared" si="154"/>
        <v>167.14240000000001</v>
      </c>
      <c r="K788" s="553">
        <f t="shared" si="148"/>
        <v>0</v>
      </c>
      <c r="L788" s="551">
        <f t="shared" si="149"/>
        <v>0</v>
      </c>
      <c r="M788" s="553">
        <f t="shared" si="150"/>
        <v>0</v>
      </c>
      <c r="N788" s="553">
        <f t="shared" si="151"/>
        <v>167.14</v>
      </c>
      <c r="O788" s="175">
        <f t="shared" si="146"/>
        <v>1.4359013631670692E-5</v>
      </c>
      <c r="P788" s="526">
        <f t="shared" si="147"/>
        <v>-2.4000000000228283E-3</v>
      </c>
    </row>
    <row r="789" spans="1:16" x14ac:dyDescent="0.3">
      <c r="A789" s="7" t="s">
        <v>873</v>
      </c>
      <c r="B789" s="8" t="s">
        <v>83</v>
      </c>
      <c r="C789" s="5" t="s">
        <v>24</v>
      </c>
      <c r="D789" s="584">
        <v>1.28</v>
      </c>
      <c r="E789" s="600">
        <v>0</v>
      </c>
      <c r="F789" s="619"/>
      <c r="G789" s="601">
        <f t="shared" si="152"/>
        <v>0</v>
      </c>
      <c r="H789" s="601">
        <f t="shared" si="153"/>
        <v>1.28</v>
      </c>
      <c r="I789" s="585">
        <v>29.02</v>
      </c>
      <c r="J789" s="552">
        <f t="shared" si="154"/>
        <v>37.145600000000002</v>
      </c>
      <c r="K789" s="553">
        <f t="shared" si="148"/>
        <v>0</v>
      </c>
      <c r="L789" s="551">
        <f t="shared" si="149"/>
        <v>0</v>
      </c>
      <c r="M789" s="553">
        <f t="shared" si="150"/>
        <v>0</v>
      </c>
      <c r="N789" s="553">
        <f t="shared" si="151"/>
        <v>37.15</v>
      </c>
      <c r="O789" s="175">
        <f t="shared" si="146"/>
        <v>-1.1845279117839169E-4</v>
      </c>
      <c r="P789" s="526">
        <f t="shared" si="147"/>
        <v>4.3999999999968509E-3</v>
      </c>
    </row>
    <row r="790" spans="1:16" ht="39.6" x14ac:dyDescent="0.3">
      <c r="A790" s="7" t="s">
        <v>874</v>
      </c>
      <c r="B790" s="8" t="s">
        <v>146</v>
      </c>
      <c r="C790" s="5" t="s">
        <v>75</v>
      </c>
      <c r="D790" s="584">
        <v>1</v>
      </c>
      <c r="E790" s="600">
        <v>0</v>
      </c>
      <c r="F790" s="619"/>
      <c r="G790" s="601">
        <f t="shared" si="152"/>
        <v>0</v>
      </c>
      <c r="H790" s="601">
        <f t="shared" si="153"/>
        <v>1</v>
      </c>
      <c r="I790" s="585">
        <v>518.47</v>
      </c>
      <c r="J790" s="552">
        <f t="shared" si="154"/>
        <v>518.47</v>
      </c>
      <c r="K790" s="553">
        <f t="shared" si="148"/>
        <v>0</v>
      </c>
      <c r="L790" s="551">
        <f t="shared" si="149"/>
        <v>0</v>
      </c>
      <c r="M790" s="553">
        <f t="shared" si="150"/>
        <v>0</v>
      </c>
      <c r="N790" s="553">
        <f t="shared" si="151"/>
        <v>518.47</v>
      </c>
      <c r="O790" s="175">
        <f t="shared" si="146"/>
        <v>0</v>
      </c>
      <c r="P790" s="526">
        <f t="shared" si="147"/>
        <v>0</v>
      </c>
    </row>
    <row r="791" spans="1:16" x14ac:dyDescent="0.3">
      <c r="A791" s="3" t="s">
        <v>875</v>
      </c>
      <c r="B791" s="4" t="s">
        <v>96</v>
      </c>
      <c r="C791" s="5"/>
      <c r="D791" s="584"/>
      <c r="E791" s="600"/>
      <c r="F791" s="619"/>
      <c r="G791" s="601"/>
      <c r="H791" s="601"/>
      <c r="I791" s="585"/>
      <c r="J791" s="550">
        <f>+SUM(J792:J794)</f>
        <v>578.62799999999993</v>
      </c>
      <c r="K791" s="550">
        <f>+SUM(K792:K794)</f>
        <v>0</v>
      </c>
      <c r="L791" s="551">
        <f>+SUM(L792:L794)</f>
        <v>0</v>
      </c>
      <c r="M791" s="550">
        <f>+SUM(M792:M794)</f>
        <v>0</v>
      </c>
      <c r="N791" s="550">
        <f>+SUM(N792:N794)</f>
        <v>578.63</v>
      </c>
      <c r="O791" s="172">
        <f t="shared" si="146"/>
        <v>-3.4564521593782871E-6</v>
      </c>
      <c r="P791" s="526">
        <f t="shared" si="147"/>
        <v>2.0000000000663931E-3</v>
      </c>
    </row>
    <row r="792" spans="1:16" ht="26.4" x14ac:dyDescent="0.3">
      <c r="A792" s="7" t="s">
        <v>876</v>
      </c>
      <c r="B792" s="8" t="s">
        <v>98</v>
      </c>
      <c r="C792" s="5" t="s">
        <v>24</v>
      </c>
      <c r="D792" s="584">
        <v>1.4</v>
      </c>
      <c r="E792" s="600">
        <v>0</v>
      </c>
      <c r="F792" s="619"/>
      <c r="G792" s="601">
        <f t="shared" si="152"/>
        <v>0</v>
      </c>
      <c r="H792" s="601">
        <f t="shared" si="153"/>
        <v>1.4</v>
      </c>
      <c r="I792" s="585">
        <v>19.02</v>
      </c>
      <c r="J792" s="552">
        <f t="shared" si="154"/>
        <v>26.627999999999997</v>
      </c>
      <c r="K792" s="553">
        <f t="shared" si="148"/>
        <v>0</v>
      </c>
      <c r="L792" s="551">
        <f t="shared" si="149"/>
        <v>0</v>
      </c>
      <c r="M792" s="553">
        <f t="shared" si="150"/>
        <v>0</v>
      </c>
      <c r="N792" s="553">
        <f t="shared" si="151"/>
        <v>26.63</v>
      </c>
      <c r="O792" s="175">
        <f t="shared" si="146"/>
        <v>-7.5108907916510148E-5</v>
      </c>
      <c r="P792" s="526">
        <f t="shared" si="147"/>
        <v>2.0000000000024443E-3</v>
      </c>
    </row>
    <row r="793" spans="1:16" ht="26.4" x14ac:dyDescent="0.3">
      <c r="A793" s="7" t="s">
        <v>877</v>
      </c>
      <c r="B793" s="8" t="s">
        <v>104</v>
      </c>
      <c r="C793" s="5" t="s">
        <v>24</v>
      </c>
      <c r="D793" s="584">
        <v>16</v>
      </c>
      <c r="E793" s="600">
        <v>0</v>
      </c>
      <c r="F793" s="619"/>
      <c r="G793" s="601">
        <f t="shared" si="152"/>
        <v>0</v>
      </c>
      <c r="H793" s="601">
        <f t="shared" si="153"/>
        <v>16</v>
      </c>
      <c r="I793" s="585">
        <v>20.11</v>
      </c>
      <c r="J793" s="552">
        <f t="shared" si="154"/>
        <v>321.76</v>
      </c>
      <c r="K793" s="553">
        <f t="shared" si="148"/>
        <v>0</v>
      </c>
      <c r="L793" s="551">
        <f t="shared" si="149"/>
        <v>0</v>
      </c>
      <c r="M793" s="553">
        <f t="shared" si="150"/>
        <v>0</v>
      </c>
      <c r="N793" s="553">
        <f t="shared" si="151"/>
        <v>321.76</v>
      </c>
      <c r="O793" s="175">
        <f t="shared" si="146"/>
        <v>0</v>
      </c>
      <c r="P793" s="526">
        <f t="shared" si="147"/>
        <v>0</v>
      </c>
    </row>
    <row r="794" spans="1:16" x14ac:dyDescent="0.3">
      <c r="A794" s="7" t="s">
        <v>878</v>
      </c>
      <c r="B794" s="8" t="s">
        <v>102</v>
      </c>
      <c r="C794" s="5" t="s">
        <v>45</v>
      </c>
      <c r="D794" s="584">
        <v>16</v>
      </c>
      <c r="E794" s="600">
        <v>0</v>
      </c>
      <c r="F794" s="619"/>
      <c r="G794" s="601">
        <f t="shared" si="152"/>
        <v>0</v>
      </c>
      <c r="H794" s="601">
        <f t="shared" si="153"/>
        <v>16</v>
      </c>
      <c r="I794" s="585">
        <v>14.39</v>
      </c>
      <c r="J794" s="552">
        <f t="shared" si="154"/>
        <v>230.24</v>
      </c>
      <c r="K794" s="553">
        <f t="shared" si="148"/>
        <v>0</v>
      </c>
      <c r="L794" s="551">
        <f t="shared" si="149"/>
        <v>0</v>
      </c>
      <c r="M794" s="553">
        <f t="shared" si="150"/>
        <v>0</v>
      </c>
      <c r="N794" s="553">
        <f t="shared" si="151"/>
        <v>230.24</v>
      </c>
      <c r="O794" s="175">
        <f t="shared" si="146"/>
        <v>0</v>
      </c>
      <c r="P794" s="526">
        <f t="shared" si="147"/>
        <v>0</v>
      </c>
    </row>
    <row r="795" spans="1:16" x14ac:dyDescent="0.3">
      <c r="A795" s="3" t="s">
        <v>879</v>
      </c>
      <c r="B795" s="4" t="s">
        <v>106</v>
      </c>
      <c r="C795" s="5"/>
      <c r="D795" s="584"/>
      <c r="E795" s="600"/>
      <c r="F795" s="619"/>
      <c r="G795" s="601"/>
      <c r="H795" s="601"/>
      <c r="I795" s="585"/>
      <c r="J795" s="550">
        <f>+SUM(J796:J801)</f>
        <v>8205.3610000000008</v>
      </c>
      <c r="K795" s="550">
        <f>+SUM(K796:K801)</f>
        <v>0</v>
      </c>
      <c r="L795" s="551">
        <f>+SUM(L796:L801)</f>
        <v>0</v>
      </c>
      <c r="M795" s="550">
        <f>+SUM(M796:M801)</f>
        <v>0</v>
      </c>
      <c r="N795" s="550">
        <f>+SUM(N796:N801)</f>
        <v>8205.36</v>
      </c>
      <c r="O795" s="172">
        <f t="shared" si="146"/>
        <v>1.218715423023653E-7</v>
      </c>
      <c r="P795" s="526">
        <f t="shared" si="147"/>
        <v>-1.0000000002037268E-3</v>
      </c>
    </row>
    <row r="796" spans="1:16" x14ac:dyDescent="0.3">
      <c r="A796" s="7" t="s">
        <v>880</v>
      </c>
      <c r="B796" s="8" t="s">
        <v>158</v>
      </c>
      <c r="C796" s="5" t="s">
        <v>159</v>
      </c>
      <c r="D796" s="584">
        <v>1</v>
      </c>
      <c r="E796" s="600">
        <v>0</v>
      </c>
      <c r="F796" s="619"/>
      <c r="G796" s="601">
        <f t="shared" si="152"/>
        <v>0</v>
      </c>
      <c r="H796" s="601">
        <f t="shared" si="153"/>
        <v>1</v>
      </c>
      <c r="I796" s="585">
        <v>1040.45</v>
      </c>
      <c r="J796" s="552">
        <f t="shared" si="154"/>
        <v>1040.45</v>
      </c>
      <c r="K796" s="553">
        <f t="shared" si="148"/>
        <v>0</v>
      </c>
      <c r="L796" s="551">
        <f t="shared" si="149"/>
        <v>0</v>
      </c>
      <c r="M796" s="553">
        <f t="shared" si="150"/>
        <v>0</v>
      </c>
      <c r="N796" s="553">
        <f t="shared" si="151"/>
        <v>1040.45</v>
      </c>
      <c r="O796" s="175">
        <f t="shared" si="146"/>
        <v>0</v>
      </c>
      <c r="P796" s="526">
        <f t="shared" si="147"/>
        <v>0</v>
      </c>
    </row>
    <row r="797" spans="1:16" ht="33" customHeight="1" x14ac:dyDescent="0.3">
      <c r="A797" s="7" t="s">
        <v>881</v>
      </c>
      <c r="B797" s="8" t="s">
        <v>111</v>
      </c>
      <c r="C797" s="5" t="s">
        <v>109</v>
      </c>
      <c r="D797" s="584">
        <v>9.35</v>
      </c>
      <c r="E797" s="600">
        <v>0</v>
      </c>
      <c r="F797" s="619"/>
      <c r="G797" s="601">
        <f t="shared" si="152"/>
        <v>0</v>
      </c>
      <c r="H797" s="601">
        <f t="shared" si="153"/>
        <v>9.35</v>
      </c>
      <c r="I797" s="585">
        <v>97.64</v>
      </c>
      <c r="J797" s="552">
        <f t="shared" si="154"/>
        <v>912.93399999999997</v>
      </c>
      <c r="K797" s="553">
        <f t="shared" si="148"/>
        <v>0</v>
      </c>
      <c r="L797" s="551">
        <f t="shared" si="149"/>
        <v>0</v>
      </c>
      <c r="M797" s="553">
        <f t="shared" si="150"/>
        <v>0</v>
      </c>
      <c r="N797" s="553">
        <f t="shared" si="151"/>
        <v>912.93</v>
      </c>
      <c r="O797" s="175">
        <f t="shared" si="146"/>
        <v>4.381477741066675E-6</v>
      </c>
      <c r="P797" s="526">
        <f t="shared" si="147"/>
        <v>-4.0000000000190994E-3</v>
      </c>
    </row>
    <row r="798" spans="1:16" x14ac:dyDescent="0.3">
      <c r="A798" s="7" t="s">
        <v>882</v>
      </c>
      <c r="B798" s="8" t="s">
        <v>113</v>
      </c>
      <c r="C798" s="5" t="s">
        <v>75</v>
      </c>
      <c r="D798" s="584">
        <v>15</v>
      </c>
      <c r="E798" s="600">
        <v>0</v>
      </c>
      <c r="F798" s="619"/>
      <c r="G798" s="601">
        <f t="shared" si="152"/>
        <v>0</v>
      </c>
      <c r="H798" s="601">
        <f t="shared" si="153"/>
        <v>15</v>
      </c>
      <c r="I798" s="585">
        <v>24.32</v>
      </c>
      <c r="J798" s="552">
        <f t="shared" si="154"/>
        <v>364.8</v>
      </c>
      <c r="K798" s="553">
        <f t="shared" si="148"/>
        <v>0</v>
      </c>
      <c r="L798" s="551">
        <f t="shared" si="149"/>
        <v>0</v>
      </c>
      <c r="M798" s="553">
        <f t="shared" si="150"/>
        <v>0</v>
      </c>
      <c r="N798" s="553">
        <f t="shared" si="151"/>
        <v>364.8</v>
      </c>
      <c r="O798" s="175">
        <f t="shared" si="146"/>
        <v>0</v>
      </c>
      <c r="P798" s="526">
        <f t="shared" si="147"/>
        <v>0</v>
      </c>
    </row>
    <row r="799" spans="1:16" x14ac:dyDescent="0.3">
      <c r="A799" s="7" t="s">
        <v>883</v>
      </c>
      <c r="B799" s="8" t="s">
        <v>117</v>
      </c>
      <c r="C799" s="5" t="s">
        <v>24</v>
      </c>
      <c r="D799" s="584">
        <v>4.79</v>
      </c>
      <c r="E799" s="600">
        <v>0</v>
      </c>
      <c r="F799" s="619"/>
      <c r="G799" s="601">
        <f t="shared" si="152"/>
        <v>0</v>
      </c>
      <c r="H799" s="601">
        <f t="shared" si="153"/>
        <v>4.79</v>
      </c>
      <c r="I799" s="585">
        <v>1081.54</v>
      </c>
      <c r="J799" s="552">
        <f t="shared" si="154"/>
        <v>5180.5765999999994</v>
      </c>
      <c r="K799" s="553">
        <f t="shared" si="148"/>
        <v>0</v>
      </c>
      <c r="L799" s="551">
        <f t="shared" si="149"/>
        <v>0</v>
      </c>
      <c r="M799" s="553">
        <f t="shared" si="150"/>
        <v>0</v>
      </c>
      <c r="N799" s="553">
        <f t="shared" si="151"/>
        <v>5180.58</v>
      </c>
      <c r="O799" s="175">
        <f t="shared" si="146"/>
        <v>-6.562976022639333E-7</v>
      </c>
      <c r="P799" s="526">
        <f t="shared" si="147"/>
        <v>3.4000000005107722E-3</v>
      </c>
    </row>
    <row r="800" spans="1:16" x14ac:dyDescent="0.3">
      <c r="A800" s="7" t="s">
        <v>884</v>
      </c>
      <c r="B800" s="8" t="s">
        <v>115</v>
      </c>
      <c r="C800" s="5" t="s">
        <v>24</v>
      </c>
      <c r="D800" s="584">
        <v>1.76</v>
      </c>
      <c r="E800" s="600">
        <v>0</v>
      </c>
      <c r="F800" s="619"/>
      <c r="G800" s="601">
        <f t="shared" si="152"/>
        <v>0</v>
      </c>
      <c r="H800" s="601">
        <f t="shared" si="153"/>
        <v>1.76</v>
      </c>
      <c r="I800" s="585">
        <v>168</v>
      </c>
      <c r="J800" s="552">
        <f t="shared" si="154"/>
        <v>295.68</v>
      </c>
      <c r="K800" s="553">
        <f t="shared" si="148"/>
        <v>0</v>
      </c>
      <c r="L800" s="551">
        <f t="shared" si="149"/>
        <v>0</v>
      </c>
      <c r="M800" s="553">
        <f t="shared" si="150"/>
        <v>0</v>
      </c>
      <c r="N800" s="553">
        <f t="shared" si="151"/>
        <v>295.68</v>
      </c>
      <c r="O800" s="175">
        <f t="shared" si="146"/>
        <v>0</v>
      </c>
      <c r="P800" s="526">
        <f t="shared" si="147"/>
        <v>0</v>
      </c>
    </row>
    <row r="801" spans="1:16" x14ac:dyDescent="0.3">
      <c r="A801" s="7" t="s">
        <v>885</v>
      </c>
      <c r="B801" s="8" t="s">
        <v>108</v>
      </c>
      <c r="C801" s="5" t="s">
        <v>109</v>
      </c>
      <c r="D801" s="584">
        <v>13.42</v>
      </c>
      <c r="E801" s="600">
        <v>0</v>
      </c>
      <c r="F801" s="619"/>
      <c r="G801" s="601">
        <f t="shared" si="152"/>
        <v>0</v>
      </c>
      <c r="H801" s="601">
        <f t="shared" si="153"/>
        <v>13.42</v>
      </c>
      <c r="I801" s="585">
        <v>30.62</v>
      </c>
      <c r="J801" s="552">
        <f t="shared" si="154"/>
        <v>410.92040000000003</v>
      </c>
      <c r="K801" s="553">
        <f t="shared" si="148"/>
        <v>0</v>
      </c>
      <c r="L801" s="551">
        <f t="shared" si="149"/>
        <v>0</v>
      </c>
      <c r="M801" s="553">
        <f t="shared" si="150"/>
        <v>0</v>
      </c>
      <c r="N801" s="553">
        <f t="shared" si="151"/>
        <v>410.92</v>
      </c>
      <c r="O801" s="175">
        <f t="shared" si="146"/>
        <v>9.7342453675430818E-7</v>
      </c>
      <c r="P801" s="526">
        <f t="shared" si="147"/>
        <v>-4.0000000001327862E-4</v>
      </c>
    </row>
    <row r="802" spans="1:16" ht="26.4" x14ac:dyDescent="0.3">
      <c r="A802" s="3">
        <v>22</v>
      </c>
      <c r="B802" s="4" t="s">
        <v>886</v>
      </c>
      <c r="C802" s="5"/>
      <c r="D802" s="584"/>
      <c r="E802" s="600"/>
      <c r="F802" s="619"/>
      <c r="G802" s="601"/>
      <c r="H802" s="601"/>
      <c r="I802" s="585"/>
      <c r="J802" s="550">
        <f>+J803+J807+J822+J828+J832</f>
        <v>16437.408899999999</v>
      </c>
      <c r="K802" s="550">
        <f>+K803+K807+K822+K828+K832</f>
        <v>0</v>
      </c>
      <c r="L802" s="551">
        <f>+L803+L807+L822+L828+L832</f>
        <v>0</v>
      </c>
      <c r="M802" s="550">
        <f>+M803+M807+M822+M828+M832</f>
        <v>0</v>
      </c>
      <c r="N802" s="550">
        <f>+N803+N807+N822+N828+N832-0.01</f>
        <v>16437.41</v>
      </c>
      <c r="O802" s="172">
        <f t="shared" si="146"/>
        <v>-6.6920523122959708E-8</v>
      </c>
      <c r="P802" s="526">
        <f t="shared" si="147"/>
        <v>1.1000000013154931E-3</v>
      </c>
    </row>
    <row r="803" spans="1:16" x14ac:dyDescent="0.3">
      <c r="A803" s="3" t="s">
        <v>887</v>
      </c>
      <c r="B803" s="4" t="s">
        <v>42</v>
      </c>
      <c r="C803" s="5"/>
      <c r="D803" s="584"/>
      <c r="E803" s="600"/>
      <c r="F803" s="619"/>
      <c r="G803" s="601"/>
      <c r="H803" s="601"/>
      <c r="I803" s="585"/>
      <c r="J803" s="550">
        <f>+SUM(J804:J806)</f>
        <v>779.91639999999995</v>
      </c>
      <c r="K803" s="550">
        <f>+SUM(K804:K806)</f>
        <v>0</v>
      </c>
      <c r="L803" s="551">
        <f>+SUM(L804:L806)</f>
        <v>0</v>
      </c>
      <c r="M803" s="550">
        <f>+SUM(M804:M806)</f>
        <v>0</v>
      </c>
      <c r="N803" s="550">
        <f>+SUM(N804:N806)+0.01</f>
        <v>779.92000000000007</v>
      </c>
      <c r="O803" s="172">
        <f t="shared" si="146"/>
        <v>-4.6158793431949618E-6</v>
      </c>
      <c r="P803" s="526">
        <f t="shared" si="147"/>
        <v>3.6000000001195076E-3</v>
      </c>
    </row>
    <row r="804" spans="1:16" x14ac:dyDescent="0.3">
      <c r="A804" s="7" t="s">
        <v>888</v>
      </c>
      <c r="B804" s="8" t="s">
        <v>47</v>
      </c>
      <c r="C804" s="5" t="s">
        <v>24</v>
      </c>
      <c r="D804" s="584">
        <v>7.48</v>
      </c>
      <c r="E804" s="600">
        <v>0</v>
      </c>
      <c r="F804" s="619"/>
      <c r="G804" s="601">
        <f t="shared" si="152"/>
        <v>0</v>
      </c>
      <c r="H804" s="601">
        <f t="shared" si="153"/>
        <v>7.48</v>
      </c>
      <c r="I804" s="585">
        <v>2.67</v>
      </c>
      <c r="J804" s="552">
        <f t="shared" si="154"/>
        <v>19.971600000000002</v>
      </c>
      <c r="K804" s="553">
        <f t="shared" si="148"/>
        <v>0</v>
      </c>
      <c r="L804" s="551">
        <f t="shared" si="149"/>
        <v>0</v>
      </c>
      <c r="M804" s="553">
        <f t="shared" si="150"/>
        <v>0</v>
      </c>
      <c r="N804" s="553">
        <f t="shared" si="151"/>
        <v>19.97</v>
      </c>
      <c r="O804" s="175">
        <f t="shared" si="146"/>
        <v>8.0113761541600326E-5</v>
      </c>
      <c r="P804" s="526">
        <f t="shared" si="147"/>
        <v>-1.6000000000033765E-3</v>
      </c>
    </row>
    <row r="805" spans="1:16" x14ac:dyDescent="0.3">
      <c r="A805" s="7" t="s">
        <v>889</v>
      </c>
      <c r="B805" s="8" t="s">
        <v>44</v>
      </c>
      <c r="C805" s="5" t="s">
        <v>45</v>
      </c>
      <c r="D805" s="584">
        <v>12</v>
      </c>
      <c r="E805" s="600">
        <v>0</v>
      </c>
      <c r="F805" s="619"/>
      <c r="G805" s="601">
        <f t="shared" si="152"/>
        <v>0</v>
      </c>
      <c r="H805" s="601">
        <f t="shared" si="153"/>
        <v>12</v>
      </c>
      <c r="I805" s="585">
        <v>56.31</v>
      </c>
      <c r="J805" s="552">
        <f t="shared" si="154"/>
        <v>675.72</v>
      </c>
      <c r="K805" s="553">
        <f t="shared" si="148"/>
        <v>0</v>
      </c>
      <c r="L805" s="551">
        <f t="shared" si="149"/>
        <v>0</v>
      </c>
      <c r="M805" s="553">
        <f t="shared" si="150"/>
        <v>0</v>
      </c>
      <c r="N805" s="553">
        <f t="shared" si="151"/>
        <v>675.72</v>
      </c>
      <c r="O805" s="175">
        <f t="shared" si="146"/>
        <v>0</v>
      </c>
      <c r="P805" s="526">
        <f t="shared" si="147"/>
        <v>0</v>
      </c>
    </row>
    <row r="806" spans="1:16" ht="26.4" x14ac:dyDescent="0.3">
      <c r="A806" s="7" t="s">
        <v>890</v>
      </c>
      <c r="B806" s="8" t="s">
        <v>49</v>
      </c>
      <c r="C806" s="5" t="s">
        <v>24</v>
      </c>
      <c r="D806" s="584">
        <v>7.48</v>
      </c>
      <c r="E806" s="600">
        <v>0</v>
      </c>
      <c r="F806" s="619"/>
      <c r="G806" s="601">
        <f t="shared" si="152"/>
        <v>0</v>
      </c>
      <c r="H806" s="601">
        <f t="shared" si="153"/>
        <v>7.48</v>
      </c>
      <c r="I806" s="585">
        <v>11.26</v>
      </c>
      <c r="J806" s="552">
        <f t="shared" si="154"/>
        <v>84.224800000000002</v>
      </c>
      <c r="K806" s="553">
        <f t="shared" si="148"/>
        <v>0</v>
      </c>
      <c r="L806" s="551">
        <f t="shared" si="149"/>
        <v>0</v>
      </c>
      <c r="M806" s="553">
        <f t="shared" si="150"/>
        <v>0</v>
      </c>
      <c r="N806" s="553">
        <f t="shared" si="151"/>
        <v>84.22</v>
      </c>
      <c r="O806" s="175">
        <f t="shared" si="146"/>
        <v>5.6990340137397233E-5</v>
      </c>
      <c r="P806" s="526">
        <f t="shared" si="147"/>
        <v>-4.8000000000030241E-3</v>
      </c>
    </row>
    <row r="807" spans="1:16" x14ac:dyDescent="0.3">
      <c r="A807" s="3" t="s">
        <v>891</v>
      </c>
      <c r="B807" s="4" t="s">
        <v>123</v>
      </c>
      <c r="C807" s="5"/>
      <c r="D807" s="584"/>
      <c r="E807" s="600"/>
      <c r="F807" s="619"/>
      <c r="G807" s="601"/>
      <c r="H807" s="601"/>
      <c r="I807" s="585"/>
      <c r="J807" s="550">
        <f>+SUM(J808:J821)</f>
        <v>13247.4769</v>
      </c>
      <c r="K807" s="550">
        <f>+SUM(K808:K821)</f>
        <v>0</v>
      </c>
      <c r="L807" s="551">
        <f>+SUM(L808:L821)</f>
        <v>0</v>
      </c>
      <c r="M807" s="550">
        <f>+SUM(M808:M821)</f>
        <v>0</v>
      </c>
      <c r="N807" s="550">
        <f>+SUM(N808:N821)-0.01</f>
        <v>13247.48</v>
      </c>
      <c r="O807" s="172">
        <f t="shared" si="146"/>
        <v>-2.3400682436225395E-7</v>
      </c>
      <c r="P807" s="526">
        <f t="shared" si="147"/>
        <v>3.0999999999039574E-3</v>
      </c>
    </row>
    <row r="808" spans="1:16" x14ac:dyDescent="0.3">
      <c r="A808" s="7" t="s">
        <v>892</v>
      </c>
      <c r="B808" s="8" t="s">
        <v>125</v>
      </c>
      <c r="C808" s="5" t="s">
        <v>54</v>
      </c>
      <c r="D808" s="584">
        <v>7.37</v>
      </c>
      <c r="E808" s="600">
        <v>0</v>
      </c>
      <c r="F808" s="619"/>
      <c r="G808" s="601">
        <f t="shared" si="152"/>
        <v>0</v>
      </c>
      <c r="H808" s="601">
        <f t="shared" si="153"/>
        <v>7.37</v>
      </c>
      <c r="I808" s="585">
        <v>75.03</v>
      </c>
      <c r="J808" s="552">
        <f t="shared" si="154"/>
        <v>552.97109999999998</v>
      </c>
      <c r="K808" s="553">
        <f t="shared" si="148"/>
        <v>0</v>
      </c>
      <c r="L808" s="551">
        <f t="shared" si="149"/>
        <v>0</v>
      </c>
      <c r="M808" s="553">
        <f t="shared" si="150"/>
        <v>0</v>
      </c>
      <c r="N808" s="553">
        <f t="shared" si="151"/>
        <v>552.97</v>
      </c>
      <c r="O808" s="175">
        <f t="shared" si="146"/>
        <v>1.9892540494836908E-6</v>
      </c>
      <c r="P808" s="526">
        <f t="shared" si="147"/>
        <v>-1.0999999999512511E-3</v>
      </c>
    </row>
    <row r="809" spans="1:16" x14ac:dyDescent="0.3">
      <c r="A809" s="7" t="s">
        <v>893</v>
      </c>
      <c r="B809" s="8" t="s">
        <v>67</v>
      </c>
      <c r="C809" s="5" t="s">
        <v>24</v>
      </c>
      <c r="D809" s="584">
        <v>23.19</v>
      </c>
      <c r="E809" s="600">
        <v>0</v>
      </c>
      <c r="F809" s="619"/>
      <c r="G809" s="601">
        <f t="shared" si="152"/>
        <v>0</v>
      </c>
      <c r="H809" s="601">
        <f t="shared" si="153"/>
        <v>23.19</v>
      </c>
      <c r="I809" s="585">
        <v>272.88</v>
      </c>
      <c r="J809" s="552">
        <f t="shared" si="154"/>
        <v>6328.0871999999999</v>
      </c>
      <c r="K809" s="553">
        <f t="shared" si="148"/>
        <v>0</v>
      </c>
      <c r="L809" s="551">
        <f t="shared" si="149"/>
        <v>0</v>
      </c>
      <c r="M809" s="553">
        <f t="shared" si="150"/>
        <v>0</v>
      </c>
      <c r="N809" s="553">
        <f t="shared" si="151"/>
        <v>6328.09</v>
      </c>
      <c r="O809" s="175">
        <f t="shared" si="146"/>
        <v>-4.424717787721022E-7</v>
      </c>
      <c r="P809" s="526">
        <f t="shared" si="147"/>
        <v>2.8000000002066372E-3</v>
      </c>
    </row>
    <row r="810" spans="1:16" ht="26.4" x14ac:dyDescent="0.3">
      <c r="A810" s="7" t="s">
        <v>894</v>
      </c>
      <c r="B810" s="8" t="s">
        <v>81</v>
      </c>
      <c r="C810" s="5" t="s">
        <v>24</v>
      </c>
      <c r="D810" s="584">
        <v>4.8</v>
      </c>
      <c r="E810" s="600">
        <v>0</v>
      </c>
      <c r="F810" s="619"/>
      <c r="G810" s="601">
        <f t="shared" si="152"/>
        <v>0</v>
      </c>
      <c r="H810" s="601">
        <f t="shared" si="153"/>
        <v>4.8</v>
      </c>
      <c r="I810" s="585">
        <v>158.07</v>
      </c>
      <c r="J810" s="552">
        <f t="shared" si="154"/>
        <v>758.73599999999999</v>
      </c>
      <c r="K810" s="553">
        <f t="shared" si="148"/>
        <v>0</v>
      </c>
      <c r="L810" s="551">
        <f t="shared" si="149"/>
        <v>0</v>
      </c>
      <c r="M810" s="553">
        <f t="shared" si="150"/>
        <v>0</v>
      </c>
      <c r="N810" s="553">
        <f t="shared" si="151"/>
        <v>758.74</v>
      </c>
      <c r="O810" s="175">
        <f t="shared" si="146"/>
        <v>-5.271925940020239E-6</v>
      </c>
      <c r="P810" s="526">
        <f t="shared" si="147"/>
        <v>4.0000000000190994E-3</v>
      </c>
    </row>
    <row r="811" spans="1:16" x14ac:dyDescent="0.3">
      <c r="A811" s="7" t="s">
        <v>895</v>
      </c>
      <c r="B811" s="8" t="s">
        <v>83</v>
      </c>
      <c r="C811" s="5" t="s">
        <v>24</v>
      </c>
      <c r="D811" s="584">
        <v>4.8</v>
      </c>
      <c r="E811" s="600">
        <v>0</v>
      </c>
      <c r="F811" s="619"/>
      <c r="G811" s="601">
        <f t="shared" si="152"/>
        <v>0</v>
      </c>
      <c r="H811" s="601">
        <f t="shared" si="153"/>
        <v>4.8</v>
      </c>
      <c r="I811" s="585">
        <v>29.02</v>
      </c>
      <c r="J811" s="552">
        <f t="shared" si="154"/>
        <v>139.29599999999999</v>
      </c>
      <c r="K811" s="553">
        <f t="shared" si="148"/>
        <v>0</v>
      </c>
      <c r="L811" s="551">
        <f t="shared" si="149"/>
        <v>0</v>
      </c>
      <c r="M811" s="553">
        <f t="shared" si="150"/>
        <v>0</v>
      </c>
      <c r="N811" s="553">
        <f t="shared" si="151"/>
        <v>139.30000000000001</v>
      </c>
      <c r="O811" s="175">
        <f t="shared" si="146"/>
        <v>-2.8715828164660451E-5</v>
      </c>
      <c r="P811" s="526">
        <f t="shared" si="147"/>
        <v>4.0000000000190994E-3</v>
      </c>
    </row>
    <row r="812" spans="1:16" x14ac:dyDescent="0.3">
      <c r="A812" s="7" t="s">
        <v>896</v>
      </c>
      <c r="B812" s="8" t="s">
        <v>77</v>
      </c>
      <c r="C812" s="5" t="s">
        <v>54</v>
      </c>
      <c r="D812" s="584">
        <v>2.11</v>
      </c>
      <c r="E812" s="600">
        <v>0</v>
      </c>
      <c r="F812" s="619"/>
      <c r="G812" s="601">
        <f t="shared" si="152"/>
        <v>0</v>
      </c>
      <c r="H812" s="601">
        <f t="shared" si="153"/>
        <v>2.11</v>
      </c>
      <c r="I812" s="585">
        <v>628.20000000000005</v>
      </c>
      <c r="J812" s="552">
        <f t="shared" si="154"/>
        <v>1325.502</v>
      </c>
      <c r="K812" s="553">
        <f t="shared" si="148"/>
        <v>0</v>
      </c>
      <c r="L812" s="551">
        <f t="shared" si="149"/>
        <v>0</v>
      </c>
      <c r="M812" s="553">
        <f t="shared" si="150"/>
        <v>0</v>
      </c>
      <c r="N812" s="553">
        <f t="shared" si="151"/>
        <v>1325.5</v>
      </c>
      <c r="O812" s="175">
        <f t="shared" si="146"/>
        <v>1.5088623026571213E-6</v>
      </c>
      <c r="P812" s="526">
        <f t="shared" si="147"/>
        <v>-1.9999999999527063E-3</v>
      </c>
    </row>
    <row r="813" spans="1:16" ht="26.4" x14ac:dyDescent="0.3">
      <c r="A813" s="7" t="s">
        <v>897</v>
      </c>
      <c r="B813" s="8" t="s">
        <v>72</v>
      </c>
      <c r="C813" s="5" t="s">
        <v>70</v>
      </c>
      <c r="D813" s="584">
        <v>39.700000000000003</v>
      </c>
      <c r="E813" s="600">
        <v>0</v>
      </c>
      <c r="F813" s="619"/>
      <c r="G813" s="601">
        <f t="shared" si="152"/>
        <v>0</v>
      </c>
      <c r="H813" s="601">
        <f t="shared" si="153"/>
        <v>39.700000000000003</v>
      </c>
      <c r="I813" s="585">
        <v>16.2</v>
      </c>
      <c r="J813" s="552">
        <f t="shared" si="154"/>
        <v>643.14</v>
      </c>
      <c r="K813" s="553">
        <f t="shared" si="148"/>
        <v>0</v>
      </c>
      <c r="L813" s="551">
        <f t="shared" si="149"/>
        <v>0</v>
      </c>
      <c r="M813" s="553">
        <f t="shared" si="150"/>
        <v>0</v>
      </c>
      <c r="N813" s="553">
        <f t="shared" si="151"/>
        <v>643.14</v>
      </c>
      <c r="O813" s="175">
        <f t="shared" si="146"/>
        <v>0</v>
      </c>
      <c r="P813" s="526">
        <f t="shared" si="147"/>
        <v>0</v>
      </c>
    </row>
    <row r="814" spans="1:16" ht="26.4" x14ac:dyDescent="0.3">
      <c r="A814" s="7" t="s">
        <v>898</v>
      </c>
      <c r="B814" s="8" t="s">
        <v>69</v>
      </c>
      <c r="C814" s="5" t="s">
        <v>70</v>
      </c>
      <c r="D814" s="584">
        <v>94.6</v>
      </c>
      <c r="E814" s="600">
        <v>0</v>
      </c>
      <c r="F814" s="619"/>
      <c r="G814" s="601">
        <f t="shared" si="152"/>
        <v>0</v>
      </c>
      <c r="H814" s="601">
        <f t="shared" si="153"/>
        <v>94.6</v>
      </c>
      <c r="I814" s="585">
        <v>17.16</v>
      </c>
      <c r="J814" s="552">
        <f t="shared" si="154"/>
        <v>1623.336</v>
      </c>
      <c r="K814" s="553">
        <f t="shared" si="148"/>
        <v>0</v>
      </c>
      <c r="L814" s="551">
        <f t="shared" si="149"/>
        <v>0</v>
      </c>
      <c r="M814" s="553">
        <f t="shared" si="150"/>
        <v>0</v>
      </c>
      <c r="N814" s="553">
        <f t="shared" si="151"/>
        <v>1623.34</v>
      </c>
      <c r="O814" s="175">
        <f t="shared" si="146"/>
        <v>-2.4640616607118915E-6</v>
      </c>
      <c r="P814" s="526">
        <f t="shared" si="147"/>
        <v>3.9999999999054126E-3</v>
      </c>
    </row>
    <row r="815" spans="1:16" x14ac:dyDescent="0.3">
      <c r="A815" s="7" t="s">
        <v>899</v>
      </c>
      <c r="B815" s="8" t="s">
        <v>56</v>
      </c>
      <c r="C815" s="5" t="s">
        <v>54</v>
      </c>
      <c r="D815" s="584">
        <v>9.58</v>
      </c>
      <c r="E815" s="600">
        <v>0</v>
      </c>
      <c r="F815" s="619"/>
      <c r="G815" s="601">
        <f t="shared" si="152"/>
        <v>0</v>
      </c>
      <c r="H815" s="601">
        <f t="shared" si="153"/>
        <v>9.58</v>
      </c>
      <c r="I815" s="585">
        <v>11.25</v>
      </c>
      <c r="J815" s="552">
        <f t="shared" si="154"/>
        <v>107.77500000000001</v>
      </c>
      <c r="K815" s="553">
        <f t="shared" si="148"/>
        <v>0</v>
      </c>
      <c r="L815" s="551">
        <f t="shared" si="149"/>
        <v>0</v>
      </c>
      <c r="M815" s="553">
        <f t="shared" si="150"/>
        <v>0</v>
      </c>
      <c r="N815" s="553">
        <f t="shared" si="151"/>
        <v>107.78</v>
      </c>
      <c r="O815" s="175">
        <f t="shared" si="146"/>
        <v>-4.6392948271911649E-5</v>
      </c>
      <c r="P815" s="526">
        <f t="shared" si="147"/>
        <v>4.9999999999954525E-3</v>
      </c>
    </row>
    <row r="816" spans="1:16" ht="26.4" x14ac:dyDescent="0.3">
      <c r="A816" s="7" t="s">
        <v>900</v>
      </c>
      <c r="B816" s="8" t="s">
        <v>65</v>
      </c>
      <c r="C816" s="5" t="s">
        <v>24</v>
      </c>
      <c r="D816" s="584">
        <v>6.12</v>
      </c>
      <c r="E816" s="600">
        <v>0</v>
      </c>
      <c r="F816" s="619"/>
      <c r="G816" s="601">
        <f t="shared" si="152"/>
        <v>0</v>
      </c>
      <c r="H816" s="601">
        <f t="shared" si="153"/>
        <v>6.12</v>
      </c>
      <c r="I816" s="585">
        <v>116.19</v>
      </c>
      <c r="J816" s="552">
        <f t="shared" si="154"/>
        <v>711.08280000000002</v>
      </c>
      <c r="K816" s="553">
        <f t="shared" si="148"/>
        <v>0</v>
      </c>
      <c r="L816" s="551">
        <f t="shared" si="149"/>
        <v>0</v>
      </c>
      <c r="M816" s="553">
        <f t="shared" si="150"/>
        <v>0</v>
      </c>
      <c r="N816" s="553">
        <f t="shared" si="151"/>
        <v>711.08</v>
      </c>
      <c r="O816" s="175">
        <f t="shared" si="146"/>
        <v>3.9376567679827446E-6</v>
      </c>
      <c r="P816" s="526">
        <f t="shared" si="147"/>
        <v>-2.7999999999792635E-3</v>
      </c>
    </row>
    <row r="817" spans="1:16" x14ac:dyDescent="0.3">
      <c r="A817" s="7" t="s">
        <v>901</v>
      </c>
      <c r="B817" s="8" t="s">
        <v>74</v>
      </c>
      <c r="C817" s="5" t="s">
        <v>75</v>
      </c>
      <c r="D817" s="584">
        <v>6</v>
      </c>
      <c r="E817" s="600">
        <v>0</v>
      </c>
      <c r="F817" s="619"/>
      <c r="G817" s="601">
        <f t="shared" si="152"/>
        <v>0</v>
      </c>
      <c r="H817" s="601">
        <f t="shared" si="153"/>
        <v>6</v>
      </c>
      <c r="I817" s="585">
        <v>68.010000000000005</v>
      </c>
      <c r="J817" s="552">
        <f t="shared" si="154"/>
        <v>408.06000000000006</v>
      </c>
      <c r="K817" s="553">
        <f t="shared" si="148"/>
        <v>0</v>
      </c>
      <c r="L817" s="551">
        <f t="shared" si="149"/>
        <v>0</v>
      </c>
      <c r="M817" s="553">
        <f t="shared" si="150"/>
        <v>0</v>
      </c>
      <c r="N817" s="553">
        <f t="shared" si="151"/>
        <v>408.06</v>
      </c>
      <c r="O817" s="175">
        <f t="shared" si="146"/>
        <v>0</v>
      </c>
      <c r="P817" s="526">
        <f t="shared" si="147"/>
        <v>0</v>
      </c>
    </row>
    <row r="818" spans="1:16" ht="26.4" x14ac:dyDescent="0.3">
      <c r="A818" s="7" t="s">
        <v>902</v>
      </c>
      <c r="B818" s="8" t="s">
        <v>79</v>
      </c>
      <c r="C818" s="5" t="s">
        <v>54</v>
      </c>
      <c r="D818" s="584">
        <v>6.05</v>
      </c>
      <c r="E818" s="600">
        <v>0</v>
      </c>
      <c r="F818" s="619"/>
      <c r="G818" s="601">
        <f t="shared" si="152"/>
        <v>0</v>
      </c>
      <c r="H818" s="601">
        <f t="shared" si="153"/>
        <v>6.05</v>
      </c>
      <c r="I818" s="585">
        <v>25.65</v>
      </c>
      <c r="J818" s="552">
        <f t="shared" si="154"/>
        <v>155.18249999999998</v>
      </c>
      <c r="K818" s="553">
        <f t="shared" si="148"/>
        <v>0</v>
      </c>
      <c r="L818" s="551">
        <f t="shared" si="149"/>
        <v>0</v>
      </c>
      <c r="M818" s="553">
        <f t="shared" si="150"/>
        <v>0</v>
      </c>
      <c r="N818" s="553">
        <f t="shared" si="151"/>
        <v>155.18</v>
      </c>
      <c r="O818" s="175">
        <f t="shared" si="146"/>
        <v>1.6110063956742415E-5</v>
      </c>
      <c r="P818" s="526">
        <f t="shared" si="147"/>
        <v>-2.4999999999693046E-3</v>
      </c>
    </row>
    <row r="819" spans="1:16" ht="26.4" x14ac:dyDescent="0.3">
      <c r="A819" s="7" t="s">
        <v>903</v>
      </c>
      <c r="B819" s="8" t="s">
        <v>58</v>
      </c>
      <c r="C819" s="5" t="s">
        <v>59</v>
      </c>
      <c r="D819" s="584">
        <v>215.57</v>
      </c>
      <c r="E819" s="600">
        <v>0</v>
      </c>
      <c r="F819" s="619"/>
      <c r="G819" s="601">
        <f t="shared" si="152"/>
        <v>0</v>
      </c>
      <c r="H819" s="601">
        <f t="shared" si="153"/>
        <v>215.57</v>
      </c>
      <c r="I819" s="585">
        <v>1.68</v>
      </c>
      <c r="J819" s="552">
        <f t="shared" si="154"/>
        <v>362.1576</v>
      </c>
      <c r="K819" s="553">
        <f t="shared" si="148"/>
        <v>0</v>
      </c>
      <c r="L819" s="551">
        <f t="shared" si="149"/>
        <v>0</v>
      </c>
      <c r="M819" s="553">
        <f t="shared" si="150"/>
        <v>0</v>
      </c>
      <c r="N819" s="553">
        <f t="shared" si="151"/>
        <v>362.16</v>
      </c>
      <c r="O819" s="175">
        <f t="shared" si="146"/>
        <v>-6.626949151433692E-6</v>
      </c>
      <c r="P819" s="526">
        <f t="shared" si="147"/>
        <v>2.4000000000228283E-3</v>
      </c>
    </row>
    <row r="820" spans="1:16" x14ac:dyDescent="0.3">
      <c r="A820" s="7" t="s">
        <v>904</v>
      </c>
      <c r="B820" s="8" t="s">
        <v>61</v>
      </c>
      <c r="C820" s="5" t="s">
        <v>24</v>
      </c>
      <c r="D820" s="584">
        <v>2.09</v>
      </c>
      <c r="E820" s="600">
        <v>0</v>
      </c>
      <c r="F820" s="619"/>
      <c r="G820" s="601">
        <f t="shared" si="152"/>
        <v>0</v>
      </c>
      <c r="H820" s="601">
        <f t="shared" si="153"/>
        <v>2.09</v>
      </c>
      <c r="I820" s="585">
        <v>28.14</v>
      </c>
      <c r="J820" s="552">
        <f t="shared" si="154"/>
        <v>58.812599999999996</v>
      </c>
      <c r="K820" s="553">
        <f t="shared" si="148"/>
        <v>0</v>
      </c>
      <c r="L820" s="551">
        <f t="shared" si="149"/>
        <v>0</v>
      </c>
      <c r="M820" s="553">
        <f t="shared" si="150"/>
        <v>0</v>
      </c>
      <c r="N820" s="553">
        <f t="shared" si="151"/>
        <v>58.81</v>
      </c>
      <c r="O820" s="175">
        <f t="shared" si="146"/>
        <v>4.420821388606555E-5</v>
      </c>
      <c r="P820" s="526">
        <f t="shared" si="147"/>
        <v>-2.5999999999939405E-3</v>
      </c>
    </row>
    <row r="821" spans="1:16" ht="26.4" x14ac:dyDescent="0.3">
      <c r="A821" s="7" t="s">
        <v>905</v>
      </c>
      <c r="B821" s="8" t="s">
        <v>63</v>
      </c>
      <c r="C821" s="5" t="s">
        <v>24</v>
      </c>
      <c r="D821" s="584">
        <v>2.09</v>
      </c>
      <c r="E821" s="600">
        <v>0</v>
      </c>
      <c r="F821" s="619"/>
      <c r="G821" s="601">
        <f t="shared" si="152"/>
        <v>0</v>
      </c>
      <c r="H821" s="601">
        <f t="shared" si="153"/>
        <v>2.09</v>
      </c>
      <c r="I821" s="585">
        <v>35.090000000000003</v>
      </c>
      <c r="J821" s="552">
        <f t="shared" si="154"/>
        <v>73.338099999999997</v>
      </c>
      <c r="K821" s="553">
        <f t="shared" si="148"/>
        <v>0</v>
      </c>
      <c r="L821" s="551">
        <f t="shared" si="149"/>
        <v>0</v>
      </c>
      <c r="M821" s="553">
        <f t="shared" si="150"/>
        <v>0</v>
      </c>
      <c r="N821" s="553">
        <f t="shared" si="151"/>
        <v>73.34</v>
      </c>
      <c r="O821" s="175">
        <f t="shared" si="146"/>
        <v>-2.5907406927760945E-5</v>
      </c>
      <c r="P821" s="526">
        <f t="shared" si="147"/>
        <v>1.90000000000623E-3</v>
      </c>
    </row>
    <row r="822" spans="1:16" x14ac:dyDescent="0.3">
      <c r="A822" s="3" t="s">
        <v>906</v>
      </c>
      <c r="B822" s="4" t="s">
        <v>85</v>
      </c>
      <c r="C822" s="5"/>
      <c r="D822" s="584"/>
      <c r="E822" s="600"/>
      <c r="F822" s="619"/>
      <c r="G822" s="601"/>
      <c r="H822" s="601"/>
      <c r="I822" s="585"/>
      <c r="J822" s="550">
        <f>+SUM(J823:J827)</f>
        <v>1338.9900000000002</v>
      </c>
      <c r="K822" s="550">
        <f>+SUM(K823:K827)</f>
        <v>0</v>
      </c>
      <c r="L822" s="551">
        <f>+SUM(L823:L827)</f>
        <v>0</v>
      </c>
      <c r="M822" s="550">
        <f>+SUM(M823:M827)</f>
        <v>0</v>
      </c>
      <c r="N822" s="550">
        <f>+SUM(N823:N827)+0.01</f>
        <v>1338.99</v>
      </c>
      <c r="O822" s="172">
        <f t="shared" si="146"/>
        <v>0</v>
      </c>
      <c r="P822" s="526">
        <f t="shared" si="147"/>
        <v>0</v>
      </c>
    </row>
    <row r="823" spans="1:16" x14ac:dyDescent="0.3">
      <c r="A823" s="7" t="s">
        <v>907</v>
      </c>
      <c r="B823" s="8" t="s">
        <v>87</v>
      </c>
      <c r="C823" s="5" t="s">
        <v>24</v>
      </c>
      <c r="D823" s="584">
        <v>7.48</v>
      </c>
      <c r="E823" s="600">
        <v>0</v>
      </c>
      <c r="F823" s="619"/>
      <c r="G823" s="601">
        <f t="shared" si="152"/>
        <v>0</v>
      </c>
      <c r="H823" s="601">
        <f t="shared" si="153"/>
        <v>7.48</v>
      </c>
      <c r="I823" s="585">
        <v>5.61</v>
      </c>
      <c r="J823" s="552">
        <f t="shared" si="154"/>
        <v>41.962800000000001</v>
      </c>
      <c r="K823" s="553">
        <f t="shared" si="148"/>
        <v>0</v>
      </c>
      <c r="L823" s="551">
        <f t="shared" si="149"/>
        <v>0</v>
      </c>
      <c r="M823" s="553">
        <f t="shared" si="150"/>
        <v>0</v>
      </c>
      <c r="N823" s="553">
        <f t="shared" si="151"/>
        <v>41.96</v>
      </c>
      <c r="O823" s="175">
        <f t="shared" si="146"/>
        <v>6.6725766631359207E-5</v>
      </c>
      <c r="P823" s="526">
        <f t="shared" si="147"/>
        <v>-2.8000000000005798E-3</v>
      </c>
    </row>
    <row r="824" spans="1:16" x14ac:dyDescent="0.3">
      <c r="A824" s="7" t="s">
        <v>908</v>
      </c>
      <c r="B824" s="8" t="s">
        <v>89</v>
      </c>
      <c r="C824" s="5" t="s">
        <v>24</v>
      </c>
      <c r="D824" s="584">
        <v>7.48</v>
      </c>
      <c r="E824" s="600">
        <v>0</v>
      </c>
      <c r="F824" s="619"/>
      <c r="G824" s="601">
        <f t="shared" si="152"/>
        <v>0</v>
      </c>
      <c r="H824" s="601">
        <f t="shared" si="153"/>
        <v>7.48</v>
      </c>
      <c r="I824" s="585">
        <v>3.75</v>
      </c>
      <c r="J824" s="552">
        <f t="shared" si="154"/>
        <v>28.05</v>
      </c>
      <c r="K824" s="553">
        <f t="shared" si="148"/>
        <v>0</v>
      </c>
      <c r="L824" s="551">
        <f t="shared" si="149"/>
        <v>0</v>
      </c>
      <c r="M824" s="553">
        <f t="shared" si="150"/>
        <v>0</v>
      </c>
      <c r="N824" s="553">
        <f t="shared" si="151"/>
        <v>28.05</v>
      </c>
      <c r="O824" s="175">
        <f t="shared" si="146"/>
        <v>0</v>
      </c>
      <c r="P824" s="526">
        <f t="shared" si="147"/>
        <v>0</v>
      </c>
    </row>
    <row r="825" spans="1:16" ht="26.4" x14ac:dyDescent="0.3">
      <c r="A825" s="7" t="s">
        <v>909</v>
      </c>
      <c r="B825" s="8" t="s">
        <v>910</v>
      </c>
      <c r="C825" s="5" t="s">
        <v>75</v>
      </c>
      <c r="D825" s="584">
        <v>1</v>
      </c>
      <c r="E825" s="600">
        <v>0</v>
      </c>
      <c r="F825" s="619"/>
      <c r="G825" s="601">
        <f t="shared" si="152"/>
        <v>0</v>
      </c>
      <c r="H825" s="601">
        <f t="shared" si="153"/>
        <v>1</v>
      </c>
      <c r="I825" s="585">
        <v>464.09</v>
      </c>
      <c r="J825" s="552">
        <f t="shared" si="154"/>
        <v>464.09</v>
      </c>
      <c r="K825" s="553">
        <f t="shared" si="148"/>
        <v>0</v>
      </c>
      <c r="L825" s="551">
        <f t="shared" si="149"/>
        <v>0</v>
      </c>
      <c r="M825" s="553">
        <f t="shared" si="150"/>
        <v>0</v>
      </c>
      <c r="N825" s="553">
        <f t="shared" si="151"/>
        <v>464.09</v>
      </c>
      <c r="O825" s="175">
        <f t="shared" si="146"/>
        <v>0</v>
      </c>
      <c r="P825" s="526">
        <f t="shared" si="147"/>
        <v>0</v>
      </c>
    </row>
    <row r="826" spans="1:16" ht="39.6" x14ac:dyDescent="0.3">
      <c r="A826" s="7" t="s">
        <v>911</v>
      </c>
      <c r="B826" s="8" t="s">
        <v>186</v>
      </c>
      <c r="C826" s="5" t="s">
        <v>24</v>
      </c>
      <c r="D826" s="584">
        <v>1.28</v>
      </c>
      <c r="E826" s="600">
        <v>0</v>
      </c>
      <c r="F826" s="619"/>
      <c r="G826" s="601">
        <f t="shared" si="152"/>
        <v>0</v>
      </c>
      <c r="H826" s="601">
        <f t="shared" si="153"/>
        <v>1.28</v>
      </c>
      <c r="I826" s="585">
        <v>130.58000000000001</v>
      </c>
      <c r="J826" s="552">
        <f t="shared" si="154"/>
        <v>167.14240000000001</v>
      </c>
      <c r="K826" s="553">
        <f t="shared" si="148"/>
        <v>0</v>
      </c>
      <c r="L826" s="551">
        <f t="shared" si="149"/>
        <v>0</v>
      </c>
      <c r="M826" s="553">
        <f t="shared" si="150"/>
        <v>0</v>
      </c>
      <c r="N826" s="553">
        <f t="shared" si="151"/>
        <v>167.14</v>
      </c>
      <c r="O826" s="175">
        <f t="shared" si="146"/>
        <v>1.4359013631670692E-5</v>
      </c>
      <c r="P826" s="526">
        <f t="shared" si="147"/>
        <v>-2.4000000000228283E-3</v>
      </c>
    </row>
    <row r="827" spans="1:16" ht="26.4" x14ac:dyDescent="0.3">
      <c r="A827" s="7" t="s">
        <v>912</v>
      </c>
      <c r="B827" s="8" t="s">
        <v>91</v>
      </c>
      <c r="C827" s="5" t="s">
        <v>24</v>
      </c>
      <c r="D827" s="584">
        <v>7.48</v>
      </c>
      <c r="E827" s="600">
        <v>0</v>
      </c>
      <c r="F827" s="619"/>
      <c r="G827" s="601">
        <f t="shared" si="152"/>
        <v>0</v>
      </c>
      <c r="H827" s="601">
        <f t="shared" si="153"/>
        <v>7.48</v>
      </c>
      <c r="I827" s="585">
        <v>85.26</v>
      </c>
      <c r="J827" s="552">
        <f t="shared" si="154"/>
        <v>637.74480000000005</v>
      </c>
      <c r="K827" s="553">
        <f t="shared" si="148"/>
        <v>0</v>
      </c>
      <c r="L827" s="551">
        <f t="shared" si="149"/>
        <v>0</v>
      </c>
      <c r="M827" s="553">
        <f t="shared" si="150"/>
        <v>0</v>
      </c>
      <c r="N827" s="553">
        <f t="shared" si="151"/>
        <v>637.74</v>
      </c>
      <c r="O827" s="175">
        <f t="shared" si="146"/>
        <v>7.5265215805364605E-6</v>
      </c>
      <c r="P827" s="526">
        <f t="shared" si="147"/>
        <v>-4.8000000000456566E-3</v>
      </c>
    </row>
    <row r="828" spans="1:16" x14ac:dyDescent="0.3">
      <c r="A828" s="3" t="s">
        <v>913</v>
      </c>
      <c r="B828" s="4" t="s">
        <v>96</v>
      </c>
      <c r="C828" s="5"/>
      <c r="D828" s="584"/>
      <c r="E828" s="600"/>
      <c r="F828" s="619"/>
      <c r="G828" s="601"/>
      <c r="H828" s="601"/>
      <c r="I828" s="585"/>
      <c r="J828" s="550">
        <f>+SUM(J829:J831)</f>
        <v>578.62799999999993</v>
      </c>
      <c r="K828" s="550">
        <f>+SUM(K829:K831)</f>
        <v>0</v>
      </c>
      <c r="L828" s="551">
        <f>+SUM(L829:L831)</f>
        <v>0</v>
      </c>
      <c r="M828" s="550">
        <f>+SUM(M829:M831)</f>
        <v>0</v>
      </c>
      <c r="N828" s="550">
        <f>+SUM(N829:N831)</f>
        <v>578.63</v>
      </c>
      <c r="O828" s="172">
        <f t="shared" si="146"/>
        <v>-3.4564521593782871E-6</v>
      </c>
      <c r="P828" s="526">
        <f t="shared" si="147"/>
        <v>2.0000000000663931E-3</v>
      </c>
    </row>
    <row r="829" spans="1:16" ht="26.4" x14ac:dyDescent="0.3">
      <c r="A829" s="7" t="s">
        <v>914</v>
      </c>
      <c r="B829" s="8" t="s">
        <v>98</v>
      </c>
      <c r="C829" s="5" t="s">
        <v>24</v>
      </c>
      <c r="D829" s="584">
        <v>1.4</v>
      </c>
      <c r="E829" s="600">
        <v>0</v>
      </c>
      <c r="F829" s="619"/>
      <c r="G829" s="601">
        <f t="shared" si="152"/>
        <v>0</v>
      </c>
      <c r="H829" s="601">
        <f t="shared" si="153"/>
        <v>1.4</v>
      </c>
      <c r="I829" s="585">
        <v>19.02</v>
      </c>
      <c r="J829" s="552">
        <f t="shared" si="154"/>
        <v>26.627999999999997</v>
      </c>
      <c r="K829" s="553">
        <f t="shared" si="148"/>
        <v>0</v>
      </c>
      <c r="L829" s="551">
        <f t="shared" si="149"/>
        <v>0</v>
      </c>
      <c r="M829" s="553">
        <f t="shared" si="150"/>
        <v>0</v>
      </c>
      <c r="N829" s="553">
        <f t="shared" si="151"/>
        <v>26.63</v>
      </c>
      <c r="O829" s="175">
        <f t="shared" si="146"/>
        <v>-7.5108907916510148E-5</v>
      </c>
      <c r="P829" s="526">
        <f t="shared" si="147"/>
        <v>2.0000000000024443E-3</v>
      </c>
    </row>
    <row r="830" spans="1:16" x14ac:dyDescent="0.3">
      <c r="A830" s="7" t="s">
        <v>915</v>
      </c>
      <c r="B830" s="8" t="s">
        <v>102</v>
      </c>
      <c r="C830" s="5" t="s">
        <v>45</v>
      </c>
      <c r="D830" s="584">
        <v>16</v>
      </c>
      <c r="E830" s="600">
        <v>0</v>
      </c>
      <c r="F830" s="619"/>
      <c r="G830" s="601">
        <f t="shared" si="152"/>
        <v>0</v>
      </c>
      <c r="H830" s="601">
        <f t="shared" si="153"/>
        <v>16</v>
      </c>
      <c r="I830" s="585">
        <v>14.39</v>
      </c>
      <c r="J830" s="552">
        <f t="shared" si="154"/>
        <v>230.24</v>
      </c>
      <c r="K830" s="553">
        <f t="shared" si="148"/>
        <v>0</v>
      </c>
      <c r="L830" s="551">
        <f t="shared" si="149"/>
        <v>0</v>
      </c>
      <c r="M830" s="553">
        <f t="shared" si="150"/>
        <v>0</v>
      </c>
      <c r="N830" s="553">
        <f t="shared" si="151"/>
        <v>230.24</v>
      </c>
      <c r="O830" s="175">
        <f t="shared" si="146"/>
        <v>0</v>
      </c>
      <c r="P830" s="526">
        <f t="shared" si="147"/>
        <v>0</v>
      </c>
    </row>
    <row r="831" spans="1:16" ht="26.4" x14ac:dyDescent="0.3">
      <c r="A831" s="7" t="s">
        <v>916</v>
      </c>
      <c r="B831" s="8" t="s">
        <v>104</v>
      </c>
      <c r="C831" s="5" t="s">
        <v>24</v>
      </c>
      <c r="D831" s="584">
        <v>16</v>
      </c>
      <c r="E831" s="600">
        <v>0</v>
      </c>
      <c r="F831" s="619"/>
      <c r="G831" s="601">
        <f t="shared" si="152"/>
        <v>0</v>
      </c>
      <c r="H831" s="601">
        <f t="shared" si="153"/>
        <v>16</v>
      </c>
      <c r="I831" s="585">
        <v>20.11</v>
      </c>
      <c r="J831" s="552">
        <f t="shared" si="154"/>
        <v>321.76</v>
      </c>
      <c r="K831" s="553">
        <f t="shared" si="148"/>
        <v>0</v>
      </c>
      <c r="L831" s="551">
        <f t="shared" si="149"/>
        <v>0</v>
      </c>
      <c r="M831" s="553">
        <f t="shared" si="150"/>
        <v>0</v>
      </c>
      <c r="N831" s="553">
        <f t="shared" si="151"/>
        <v>321.76</v>
      </c>
      <c r="O831" s="175">
        <f t="shared" si="146"/>
        <v>0</v>
      </c>
      <c r="P831" s="526">
        <f t="shared" si="147"/>
        <v>0</v>
      </c>
    </row>
    <row r="832" spans="1:16" x14ac:dyDescent="0.3">
      <c r="A832" s="3" t="s">
        <v>917</v>
      </c>
      <c r="B832" s="4" t="s">
        <v>106</v>
      </c>
      <c r="C832" s="5"/>
      <c r="D832" s="584"/>
      <c r="E832" s="600"/>
      <c r="F832" s="619"/>
      <c r="G832" s="601"/>
      <c r="H832" s="601"/>
      <c r="I832" s="585"/>
      <c r="J832" s="550">
        <f>+SUM(J833:J835)</f>
        <v>492.39760000000001</v>
      </c>
      <c r="K832" s="550">
        <f>+SUM(K833:K835)</f>
        <v>0</v>
      </c>
      <c r="L832" s="551">
        <f>+SUM(L833:L835)</f>
        <v>0</v>
      </c>
      <c r="M832" s="550">
        <f>+SUM(M833:M835)</f>
        <v>0</v>
      </c>
      <c r="N832" s="550">
        <f>+SUM(N833:N835)+0.01</f>
        <v>492.40000000000003</v>
      </c>
      <c r="O832" s="172">
        <f t="shared" si="146"/>
        <v>-4.8741098657156812E-6</v>
      </c>
      <c r="P832" s="526">
        <f t="shared" si="147"/>
        <v>2.4000000000228283E-3</v>
      </c>
    </row>
    <row r="833" spans="1:16" x14ac:dyDescent="0.3">
      <c r="A833" s="7" t="s">
        <v>918</v>
      </c>
      <c r="B833" s="8" t="s">
        <v>108</v>
      </c>
      <c r="C833" s="5" t="s">
        <v>109</v>
      </c>
      <c r="D833" s="584">
        <v>2.7</v>
      </c>
      <c r="E833" s="600">
        <v>0</v>
      </c>
      <c r="F833" s="619"/>
      <c r="G833" s="601">
        <f t="shared" si="152"/>
        <v>0</v>
      </c>
      <c r="H833" s="601">
        <f t="shared" si="153"/>
        <v>2.7</v>
      </c>
      <c r="I833" s="585">
        <v>30.62</v>
      </c>
      <c r="J833" s="552">
        <f t="shared" si="154"/>
        <v>82.674000000000007</v>
      </c>
      <c r="K833" s="553">
        <f t="shared" si="148"/>
        <v>0</v>
      </c>
      <c r="L833" s="551">
        <f t="shared" si="149"/>
        <v>0</v>
      </c>
      <c r="M833" s="553">
        <f t="shared" si="150"/>
        <v>0</v>
      </c>
      <c r="N833" s="553">
        <f t="shared" si="151"/>
        <v>82.67</v>
      </c>
      <c r="O833" s="175">
        <f t="shared" si="146"/>
        <v>4.8382804751279096E-5</v>
      </c>
      <c r="P833" s="526">
        <f t="shared" si="147"/>
        <v>-4.0000000000048885E-3</v>
      </c>
    </row>
    <row r="834" spans="1:16" x14ac:dyDescent="0.3">
      <c r="A834" s="7" t="s">
        <v>919</v>
      </c>
      <c r="B834" s="8" t="s">
        <v>117</v>
      </c>
      <c r="C834" s="5" t="s">
        <v>24</v>
      </c>
      <c r="D834" s="584">
        <v>0.34</v>
      </c>
      <c r="E834" s="600">
        <v>0</v>
      </c>
      <c r="F834" s="619"/>
      <c r="G834" s="601">
        <f t="shared" si="152"/>
        <v>0</v>
      </c>
      <c r="H834" s="601">
        <f t="shared" si="153"/>
        <v>0.34</v>
      </c>
      <c r="I834" s="585">
        <v>1081.54</v>
      </c>
      <c r="J834" s="552">
        <f t="shared" si="154"/>
        <v>367.72360000000003</v>
      </c>
      <c r="K834" s="553">
        <f t="shared" si="148"/>
        <v>0</v>
      </c>
      <c r="L834" s="551">
        <f t="shared" si="149"/>
        <v>0</v>
      </c>
      <c r="M834" s="553">
        <f t="shared" si="150"/>
        <v>0</v>
      </c>
      <c r="N834" s="553">
        <f t="shared" si="151"/>
        <v>367.72</v>
      </c>
      <c r="O834" s="175">
        <f t="shared" si="146"/>
        <v>9.7899618083374662E-6</v>
      </c>
      <c r="P834" s="526">
        <f t="shared" si="147"/>
        <v>-3.6000000000058208E-3</v>
      </c>
    </row>
    <row r="835" spans="1:16" x14ac:dyDescent="0.3">
      <c r="A835" s="7" t="s">
        <v>920</v>
      </c>
      <c r="B835" s="8" t="s">
        <v>115</v>
      </c>
      <c r="C835" s="5" t="s">
        <v>24</v>
      </c>
      <c r="D835" s="584">
        <v>0.25</v>
      </c>
      <c r="E835" s="600">
        <v>0</v>
      </c>
      <c r="F835" s="619"/>
      <c r="G835" s="601">
        <f t="shared" si="152"/>
        <v>0</v>
      </c>
      <c r="H835" s="601">
        <f t="shared" si="153"/>
        <v>0.25</v>
      </c>
      <c r="I835" s="585">
        <v>168</v>
      </c>
      <c r="J835" s="552">
        <f t="shared" si="154"/>
        <v>42</v>
      </c>
      <c r="K835" s="553">
        <f t="shared" si="148"/>
        <v>0</v>
      </c>
      <c r="L835" s="551">
        <f t="shared" si="149"/>
        <v>0</v>
      </c>
      <c r="M835" s="553">
        <f t="shared" si="150"/>
        <v>0</v>
      </c>
      <c r="N835" s="553">
        <f t="shared" si="151"/>
        <v>42</v>
      </c>
      <c r="O835" s="175">
        <f t="shared" si="146"/>
        <v>0</v>
      </c>
      <c r="P835" s="526">
        <f t="shared" si="147"/>
        <v>0</v>
      </c>
    </row>
    <row r="836" spans="1:16" ht="26.4" x14ac:dyDescent="0.3">
      <c r="A836" s="3">
        <v>23</v>
      </c>
      <c r="B836" s="4" t="s">
        <v>921</v>
      </c>
      <c r="C836" s="5"/>
      <c r="D836" s="584"/>
      <c r="E836" s="600"/>
      <c r="F836" s="619"/>
      <c r="G836" s="601"/>
      <c r="H836" s="601"/>
      <c r="I836" s="585"/>
      <c r="J836" s="550">
        <f>+J837+J840+J862+J855+J866</f>
        <v>15833.570500000002</v>
      </c>
      <c r="K836" s="550">
        <f>+K837+K840+K862+K855+K866</f>
        <v>0</v>
      </c>
      <c r="L836" s="551">
        <f>+L837+L840+L862+L855+L866</f>
        <v>0</v>
      </c>
      <c r="M836" s="550">
        <f>+M837+M840+M862+M855+M866</f>
        <v>0</v>
      </c>
      <c r="N836" s="550">
        <f>+N837+N840+N862+N855+N866</f>
        <v>15833.569999999998</v>
      </c>
      <c r="O836" s="172">
        <f t="shared" si="146"/>
        <v>3.1578474612992125E-8</v>
      </c>
      <c r="P836" s="526">
        <f t="shared" si="147"/>
        <v>-5.0000000373984221E-4</v>
      </c>
    </row>
    <row r="837" spans="1:16" x14ac:dyDescent="0.3">
      <c r="A837" s="3" t="s">
        <v>922</v>
      </c>
      <c r="B837" s="4" t="s">
        <v>42</v>
      </c>
      <c r="C837" s="5"/>
      <c r="D837" s="584"/>
      <c r="E837" s="600"/>
      <c r="F837" s="619"/>
      <c r="G837" s="601"/>
      <c r="H837" s="601"/>
      <c r="I837" s="585"/>
      <c r="J837" s="550">
        <f>+SUM(J838:J839)</f>
        <v>108.654</v>
      </c>
      <c r="K837" s="550">
        <f>+SUM(K838:K839)</f>
        <v>0</v>
      </c>
      <c r="L837" s="551">
        <f>+SUM(L838:L839)</f>
        <v>0</v>
      </c>
      <c r="M837" s="550">
        <f>+SUM(M838:M839)</f>
        <v>0</v>
      </c>
      <c r="N837" s="550">
        <f>+SUM(N838:N839)-0.01</f>
        <v>108.64999999999999</v>
      </c>
      <c r="O837" s="172">
        <f t="shared" si="146"/>
        <v>3.6814107165938914E-5</v>
      </c>
      <c r="P837" s="526">
        <f t="shared" si="147"/>
        <v>-4.0000000000048885E-3</v>
      </c>
    </row>
    <row r="838" spans="1:16" x14ac:dyDescent="0.3">
      <c r="A838" s="7" t="s">
        <v>923</v>
      </c>
      <c r="B838" s="8" t="s">
        <v>47</v>
      </c>
      <c r="C838" s="5" t="s">
        <v>24</v>
      </c>
      <c r="D838" s="584">
        <v>7.8</v>
      </c>
      <c r="E838" s="600">
        <v>0</v>
      </c>
      <c r="F838" s="619"/>
      <c r="G838" s="601">
        <f t="shared" si="152"/>
        <v>0</v>
      </c>
      <c r="H838" s="601">
        <f t="shared" si="153"/>
        <v>7.8</v>
      </c>
      <c r="I838" s="585">
        <v>2.67</v>
      </c>
      <c r="J838" s="552">
        <f t="shared" si="154"/>
        <v>20.826000000000001</v>
      </c>
      <c r="K838" s="553">
        <f t="shared" si="148"/>
        <v>0</v>
      </c>
      <c r="L838" s="551">
        <f t="shared" si="149"/>
        <v>0</v>
      </c>
      <c r="M838" s="553">
        <f t="shared" si="150"/>
        <v>0</v>
      </c>
      <c r="N838" s="553">
        <f t="shared" si="151"/>
        <v>20.83</v>
      </c>
      <c r="O838" s="175">
        <f t="shared" si="146"/>
        <v>-1.9206760779777454E-4</v>
      </c>
      <c r="P838" s="526">
        <f t="shared" si="147"/>
        <v>3.9999999999977831E-3</v>
      </c>
    </row>
    <row r="839" spans="1:16" ht="26.4" x14ac:dyDescent="0.3">
      <c r="A839" s="7" t="s">
        <v>924</v>
      </c>
      <c r="B839" s="8" t="s">
        <v>49</v>
      </c>
      <c r="C839" s="5" t="s">
        <v>24</v>
      </c>
      <c r="D839" s="584">
        <v>7.8</v>
      </c>
      <c r="E839" s="600">
        <v>0</v>
      </c>
      <c r="F839" s="619"/>
      <c r="G839" s="601">
        <f t="shared" si="152"/>
        <v>0</v>
      </c>
      <c r="H839" s="601">
        <f t="shared" si="153"/>
        <v>7.8</v>
      </c>
      <c r="I839" s="585">
        <v>11.26</v>
      </c>
      <c r="J839" s="552">
        <f t="shared" si="154"/>
        <v>87.828000000000003</v>
      </c>
      <c r="K839" s="553">
        <f t="shared" si="148"/>
        <v>0</v>
      </c>
      <c r="L839" s="551">
        <f t="shared" si="149"/>
        <v>0</v>
      </c>
      <c r="M839" s="553">
        <f t="shared" si="150"/>
        <v>0</v>
      </c>
      <c r="N839" s="553">
        <f t="shared" si="151"/>
        <v>87.83</v>
      </c>
      <c r="O839" s="175">
        <f t="shared" ref="O839:O902" si="155">1-(N839/J839)</f>
        <v>-2.2771781208685837E-5</v>
      </c>
      <c r="P839" s="526">
        <f t="shared" ref="P839:P902" si="156">+N839-J839</f>
        <v>1.9999999999953388E-3</v>
      </c>
    </row>
    <row r="840" spans="1:16" x14ac:dyDescent="0.3">
      <c r="A840" s="3" t="s">
        <v>925</v>
      </c>
      <c r="B840" s="4" t="s">
        <v>123</v>
      </c>
      <c r="C840" s="5"/>
      <c r="D840" s="584"/>
      <c r="E840" s="600"/>
      <c r="F840" s="619"/>
      <c r="G840" s="601"/>
      <c r="H840" s="601"/>
      <c r="I840" s="585"/>
      <c r="J840" s="550">
        <f>+SUM(J841:J854)</f>
        <v>13247.4769</v>
      </c>
      <c r="K840" s="550">
        <f>+SUM(K841:K854)</f>
        <v>0</v>
      </c>
      <c r="L840" s="551">
        <f>+SUM(L841:L854)</f>
        <v>0</v>
      </c>
      <c r="M840" s="550">
        <f>+SUM(M841:M854)</f>
        <v>0</v>
      </c>
      <c r="N840" s="550">
        <f>+SUM(N841:N854)-0.01</f>
        <v>13247.48</v>
      </c>
      <c r="O840" s="172">
        <f t="shared" si="155"/>
        <v>-2.3400682436225395E-7</v>
      </c>
      <c r="P840" s="526">
        <f t="shared" si="156"/>
        <v>3.0999999999039574E-3</v>
      </c>
    </row>
    <row r="841" spans="1:16" x14ac:dyDescent="0.3">
      <c r="A841" s="7" t="s">
        <v>926</v>
      </c>
      <c r="B841" s="8" t="s">
        <v>125</v>
      </c>
      <c r="C841" s="5" t="s">
        <v>54</v>
      </c>
      <c r="D841" s="584">
        <v>7.37</v>
      </c>
      <c r="E841" s="600">
        <v>0</v>
      </c>
      <c r="F841" s="619"/>
      <c r="G841" s="601">
        <f t="shared" ref="G841:G904" si="157">E841+F841</f>
        <v>0</v>
      </c>
      <c r="H841" s="601">
        <f t="shared" ref="H841:H904" si="158">D841-G841</f>
        <v>7.37</v>
      </c>
      <c r="I841" s="585">
        <v>75.03</v>
      </c>
      <c r="J841" s="552">
        <f t="shared" ref="J841:J904" si="159">+I841*D841</f>
        <v>552.97109999999998</v>
      </c>
      <c r="K841" s="553">
        <f t="shared" ref="K841:K904" si="160">ROUND(E841*I841,2)</f>
        <v>0</v>
      </c>
      <c r="L841" s="551">
        <f t="shared" ref="L841:L904" si="161">ROUND(F841*I841,2)</f>
        <v>0</v>
      </c>
      <c r="M841" s="553">
        <f t="shared" ref="M841:M904" si="162">ROUND(G841*I841,2)</f>
        <v>0</v>
      </c>
      <c r="N841" s="553">
        <f t="shared" ref="N841:N904" si="163">ROUND(H841*I841,2)</f>
        <v>552.97</v>
      </c>
      <c r="O841" s="175">
        <f t="shared" si="155"/>
        <v>1.9892540494836908E-6</v>
      </c>
      <c r="P841" s="526">
        <f t="shared" si="156"/>
        <v>-1.0999999999512511E-3</v>
      </c>
    </row>
    <row r="842" spans="1:16" ht="26.4" x14ac:dyDescent="0.3">
      <c r="A842" s="7" t="s">
        <v>927</v>
      </c>
      <c r="B842" s="8" t="s">
        <v>81</v>
      </c>
      <c r="C842" s="5" t="s">
        <v>24</v>
      </c>
      <c r="D842" s="584">
        <v>4.8</v>
      </c>
      <c r="E842" s="600">
        <v>0</v>
      </c>
      <c r="F842" s="619"/>
      <c r="G842" s="601">
        <f t="shared" si="157"/>
        <v>0</v>
      </c>
      <c r="H842" s="601">
        <f t="shared" si="158"/>
        <v>4.8</v>
      </c>
      <c r="I842" s="585">
        <v>158.07</v>
      </c>
      <c r="J842" s="552">
        <f t="shared" si="159"/>
        <v>758.73599999999999</v>
      </c>
      <c r="K842" s="553">
        <f t="shared" si="160"/>
        <v>0</v>
      </c>
      <c r="L842" s="551">
        <f t="shared" si="161"/>
        <v>0</v>
      </c>
      <c r="M842" s="553">
        <f t="shared" si="162"/>
        <v>0</v>
      </c>
      <c r="N842" s="553">
        <f t="shared" si="163"/>
        <v>758.74</v>
      </c>
      <c r="O842" s="175">
        <f t="shared" si="155"/>
        <v>-5.271925940020239E-6</v>
      </c>
      <c r="P842" s="526">
        <f t="shared" si="156"/>
        <v>4.0000000000190994E-3</v>
      </c>
    </row>
    <row r="843" spans="1:16" x14ac:dyDescent="0.3">
      <c r="A843" s="7" t="s">
        <v>928</v>
      </c>
      <c r="B843" s="8" t="s">
        <v>83</v>
      </c>
      <c r="C843" s="5" t="s">
        <v>24</v>
      </c>
      <c r="D843" s="584">
        <v>4.8</v>
      </c>
      <c r="E843" s="600">
        <v>0</v>
      </c>
      <c r="F843" s="619"/>
      <c r="G843" s="601">
        <f t="shared" si="157"/>
        <v>0</v>
      </c>
      <c r="H843" s="601">
        <f t="shared" si="158"/>
        <v>4.8</v>
      </c>
      <c r="I843" s="585">
        <v>29.02</v>
      </c>
      <c r="J843" s="552">
        <f t="shared" si="159"/>
        <v>139.29599999999999</v>
      </c>
      <c r="K843" s="553">
        <f t="shared" si="160"/>
        <v>0</v>
      </c>
      <c r="L843" s="551">
        <f t="shared" si="161"/>
        <v>0</v>
      </c>
      <c r="M843" s="553">
        <f t="shared" si="162"/>
        <v>0</v>
      </c>
      <c r="N843" s="553">
        <f t="shared" si="163"/>
        <v>139.30000000000001</v>
      </c>
      <c r="O843" s="175">
        <f t="shared" si="155"/>
        <v>-2.8715828164660451E-5</v>
      </c>
      <c r="P843" s="526">
        <f t="shared" si="156"/>
        <v>4.0000000000190994E-3</v>
      </c>
    </row>
    <row r="844" spans="1:16" x14ac:dyDescent="0.3">
      <c r="A844" s="7" t="s">
        <v>929</v>
      </c>
      <c r="B844" s="8" t="s">
        <v>67</v>
      </c>
      <c r="C844" s="5" t="s">
        <v>24</v>
      </c>
      <c r="D844" s="584">
        <v>23.19</v>
      </c>
      <c r="E844" s="600">
        <v>0</v>
      </c>
      <c r="F844" s="619"/>
      <c r="G844" s="601">
        <f t="shared" si="157"/>
        <v>0</v>
      </c>
      <c r="H844" s="601">
        <f t="shared" si="158"/>
        <v>23.19</v>
      </c>
      <c r="I844" s="585">
        <v>272.88</v>
      </c>
      <c r="J844" s="552">
        <f t="shared" si="159"/>
        <v>6328.0871999999999</v>
      </c>
      <c r="K844" s="553">
        <f t="shared" si="160"/>
        <v>0</v>
      </c>
      <c r="L844" s="551">
        <f t="shared" si="161"/>
        <v>0</v>
      </c>
      <c r="M844" s="553">
        <f t="shared" si="162"/>
        <v>0</v>
      </c>
      <c r="N844" s="553">
        <f t="shared" si="163"/>
        <v>6328.09</v>
      </c>
      <c r="O844" s="175">
        <f t="shared" si="155"/>
        <v>-4.424717787721022E-7</v>
      </c>
      <c r="P844" s="526">
        <f t="shared" si="156"/>
        <v>2.8000000002066372E-3</v>
      </c>
    </row>
    <row r="845" spans="1:16" x14ac:dyDescent="0.3">
      <c r="A845" s="7" t="s">
        <v>930</v>
      </c>
      <c r="B845" s="8" t="s">
        <v>77</v>
      </c>
      <c r="C845" s="5" t="s">
        <v>54</v>
      </c>
      <c r="D845" s="584">
        <v>2.11</v>
      </c>
      <c r="E845" s="600">
        <v>0</v>
      </c>
      <c r="F845" s="619"/>
      <c r="G845" s="601">
        <f t="shared" si="157"/>
        <v>0</v>
      </c>
      <c r="H845" s="601">
        <f t="shared" si="158"/>
        <v>2.11</v>
      </c>
      <c r="I845" s="585">
        <v>628.20000000000005</v>
      </c>
      <c r="J845" s="552">
        <f t="shared" si="159"/>
        <v>1325.502</v>
      </c>
      <c r="K845" s="553">
        <f t="shared" si="160"/>
        <v>0</v>
      </c>
      <c r="L845" s="551">
        <f t="shared" si="161"/>
        <v>0</v>
      </c>
      <c r="M845" s="553">
        <f t="shared" si="162"/>
        <v>0</v>
      </c>
      <c r="N845" s="553">
        <f t="shared" si="163"/>
        <v>1325.5</v>
      </c>
      <c r="O845" s="175">
        <f t="shared" si="155"/>
        <v>1.5088623026571213E-6</v>
      </c>
      <c r="P845" s="526">
        <f t="shared" si="156"/>
        <v>-1.9999999999527063E-3</v>
      </c>
    </row>
    <row r="846" spans="1:16" ht="26.4" x14ac:dyDescent="0.3">
      <c r="A846" s="7" t="s">
        <v>931</v>
      </c>
      <c r="B846" s="8" t="s">
        <v>72</v>
      </c>
      <c r="C846" s="5" t="s">
        <v>70</v>
      </c>
      <c r="D846" s="584">
        <v>39.700000000000003</v>
      </c>
      <c r="E846" s="600">
        <v>0</v>
      </c>
      <c r="F846" s="619"/>
      <c r="G846" s="601">
        <f t="shared" si="157"/>
        <v>0</v>
      </c>
      <c r="H846" s="601">
        <f t="shared" si="158"/>
        <v>39.700000000000003</v>
      </c>
      <c r="I846" s="585">
        <v>16.2</v>
      </c>
      <c r="J846" s="552">
        <f t="shared" si="159"/>
        <v>643.14</v>
      </c>
      <c r="K846" s="553">
        <f t="shared" si="160"/>
        <v>0</v>
      </c>
      <c r="L846" s="551">
        <f t="shared" si="161"/>
        <v>0</v>
      </c>
      <c r="M846" s="553">
        <f t="shared" si="162"/>
        <v>0</v>
      </c>
      <c r="N846" s="553">
        <f t="shared" si="163"/>
        <v>643.14</v>
      </c>
      <c r="O846" s="175">
        <f t="shared" si="155"/>
        <v>0</v>
      </c>
      <c r="P846" s="526">
        <f t="shared" si="156"/>
        <v>0</v>
      </c>
    </row>
    <row r="847" spans="1:16" ht="26.4" x14ac:dyDescent="0.3">
      <c r="A847" s="7" t="s">
        <v>932</v>
      </c>
      <c r="B847" s="8" t="s">
        <v>69</v>
      </c>
      <c r="C847" s="5" t="s">
        <v>70</v>
      </c>
      <c r="D847" s="584">
        <v>94.6</v>
      </c>
      <c r="E847" s="600">
        <v>0</v>
      </c>
      <c r="F847" s="619"/>
      <c r="G847" s="601">
        <f t="shared" si="157"/>
        <v>0</v>
      </c>
      <c r="H847" s="601">
        <f t="shared" si="158"/>
        <v>94.6</v>
      </c>
      <c r="I847" s="585">
        <v>17.16</v>
      </c>
      <c r="J847" s="552">
        <f t="shared" si="159"/>
        <v>1623.336</v>
      </c>
      <c r="K847" s="553">
        <f t="shared" si="160"/>
        <v>0</v>
      </c>
      <c r="L847" s="551">
        <f t="shared" si="161"/>
        <v>0</v>
      </c>
      <c r="M847" s="553">
        <f t="shared" si="162"/>
        <v>0</v>
      </c>
      <c r="N847" s="553">
        <f t="shared" si="163"/>
        <v>1623.34</v>
      </c>
      <c r="O847" s="175">
        <f t="shared" si="155"/>
        <v>-2.4640616607118915E-6</v>
      </c>
      <c r="P847" s="526">
        <f t="shared" si="156"/>
        <v>3.9999999999054126E-3</v>
      </c>
    </row>
    <row r="848" spans="1:16" ht="40.200000000000003" customHeight="1" x14ac:dyDescent="0.3">
      <c r="A848" s="7" t="s">
        <v>933</v>
      </c>
      <c r="B848" s="8" t="s">
        <v>65</v>
      </c>
      <c r="C848" s="5" t="s">
        <v>24</v>
      </c>
      <c r="D848" s="584">
        <v>6.12</v>
      </c>
      <c r="E848" s="600">
        <v>0</v>
      </c>
      <c r="F848" s="619"/>
      <c r="G848" s="601">
        <f t="shared" si="157"/>
        <v>0</v>
      </c>
      <c r="H848" s="601">
        <f t="shared" si="158"/>
        <v>6.12</v>
      </c>
      <c r="I848" s="585">
        <v>116.19</v>
      </c>
      <c r="J848" s="552">
        <f t="shared" si="159"/>
        <v>711.08280000000002</v>
      </c>
      <c r="K848" s="553">
        <f t="shared" si="160"/>
        <v>0</v>
      </c>
      <c r="L848" s="551">
        <f t="shared" si="161"/>
        <v>0</v>
      </c>
      <c r="M848" s="553">
        <f t="shared" si="162"/>
        <v>0</v>
      </c>
      <c r="N848" s="553">
        <f t="shared" si="163"/>
        <v>711.08</v>
      </c>
      <c r="O848" s="175">
        <f t="shared" si="155"/>
        <v>3.9376567679827446E-6</v>
      </c>
      <c r="P848" s="526">
        <f t="shared" si="156"/>
        <v>-2.7999999999792635E-3</v>
      </c>
    </row>
    <row r="849" spans="1:16" x14ac:dyDescent="0.3">
      <c r="A849" s="7" t="s">
        <v>934</v>
      </c>
      <c r="B849" s="8" t="s">
        <v>56</v>
      </c>
      <c r="C849" s="5" t="s">
        <v>54</v>
      </c>
      <c r="D849" s="584">
        <v>9.58</v>
      </c>
      <c r="E849" s="600">
        <v>0</v>
      </c>
      <c r="F849" s="619"/>
      <c r="G849" s="601">
        <f t="shared" si="157"/>
        <v>0</v>
      </c>
      <c r="H849" s="601">
        <f t="shared" si="158"/>
        <v>9.58</v>
      </c>
      <c r="I849" s="585">
        <v>11.25</v>
      </c>
      <c r="J849" s="552">
        <f t="shared" si="159"/>
        <v>107.77500000000001</v>
      </c>
      <c r="K849" s="553">
        <f t="shared" si="160"/>
        <v>0</v>
      </c>
      <c r="L849" s="551">
        <f t="shared" si="161"/>
        <v>0</v>
      </c>
      <c r="M849" s="553">
        <f t="shared" si="162"/>
        <v>0</v>
      </c>
      <c r="N849" s="553">
        <f t="shared" si="163"/>
        <v>107.78</v>
      </c>
      <c r="O849" s="175">
        <f t="shared" si="155"/>
        <v>-4.6392948271911649E-5</v>
      </c>
      <c r="P849" s="526">
        <f t="shared" si="156"/>
        <v>4.9999999999954525E-3</v>
      </c>
    </row>
    <row r="850" spans="1:16" x14ac:dyDescent="0.3">
      <c r="A850" s="7" t="s">
        <v>935</v>
      </c>
      <c r="B850" s="8" t="s">
        <v>74</v>
      </c>
      <c r="C850" s="5" t="s">
        <v>75</v>
      </c>
      <c r="D850" s="584">
        <v>6</v>
      </c>
      <c r="E850" s="600">
        <v>0</v>
      </c>
      <c r="F850" s="619"/>
      <c r="G850" s="601">
        <f t="shared" si="157"/>
        <v>0</v>
      </c>
      <c r="H850" s="601">
        <f t="shared" si="158"/>
        <v>6</v>
      </c>
      <c r="I850" s="585">
        <v>68.010000000000005</v>
      </c>
      <c r="J850" s="552">
        <f t="shared" si="159"/>
        <v>408.06000000000006</v>
      </c>
      <c r="K850" s="553">
        <f t="shared" si="160"/>
        <v>0</v>
      </c>
      <c r="L850" s="551">
        <f t="shared" si="161"/>
        <v>0</v>
      </c>
      <c r="M850" s="553">
        <f t="shared" si="162"/>
        <v>0</v>
      </c>
      <c r="N850" s="553">
        <f t="shared" si="163"/>
        <v>408.06</v>
      </c>
      <c r="O850" s="175">
        <f t="shared" si="155"/>
        <v>0</v>
      </c>
      <c r="P850" s="526">
        <f t="shared" si="156"/>
        <v>0</v>
      </c>
    </row>
    <row r="851" spans="1:16" ht="26.4" x14ac:dyDescent="0.3">
      <c r="A851" s="7" t="s">
        <v>936</v>
      </c>
      <c r="B851" s="8" t="s">
        <v>79</v>
      </c>
      <c r="C851" s="5" t="s">
        <v>54</v>
      </c>
      <c r="D851" s="584">
        <v>6.05</v>
      </c>
      <c r="E851" s="600">
        <v>0</v>
      </c>
      <c r="F851" s="619"/>
      <c r="G851" s="601">
        <f t="shared" si="157"/>
        <v>0</v>
      </c>
      <c r="H851" s="601">
        <f t="shared" si="158"/>
        <v>6.05</v>
      </c>
      <c r="I851" s="585">
        <v>25.65</v>
      </c>
      <c r="J851" s="552">
        <f t="shared" si="159"/>
        <v>155.18249999999998</v>
      </c>
      <c r="K851" s="553">
        <f t="shared" si="160"/>
        <v>0</v>
      </c>
      <c r="L851" s="551">
        <f t="shared" si="161"/>
        <v>0</v>
      </c>
      <c r="M851" s="553">
        <f t="shared" si="162"/>
        <v>0</v>
      </c>
      <c r="N851" s="553">
        <f t="shared" si="163"/>
        <v>155.18</v>
      </c>
      <c r="O851" s="175">
        <f t="shared" si="155"/>
        <v>1.6110063956742415E-5</v>
      </c>
      <c r="P851" s="526">
        <f t="shared" si="156"/>
        <v>-2.4999999999693046E-3</v>
      </c>
    </row>
    <row r="852" spans="1:16" ht="26.4" x14ac:dyDescent="0.3">
      <c r="A852" s="7" t="s">
        <v>937</v>
      </c>
      <c r="B852" s="8" t="s">
        <v>58</v>
      </c>
      <c r="C852" s="5" t="s">
        <v>59</v>
      </c>
      <c r="D852" s="584">
        <v>215.57</v>
      </c>
      <c r="E852" s="600">
        <v>0</v>
      </c>
      <c r="F852" s="619"/>
      <c r="G852" s="601">
        <f t="shared" si="157"/>
        <v>0</v>
      </c>
      <c r="H852" s="601">
        <f t="shared" si="158"/>
        <v>215.57</v>
      </c>
      <c r="I852" s="585">
        <v>1.68</v>
      </c>
      <c r="J852" s="552">
        <f t="shared" si="159"/>
        <v>362.1576</v>
      </c>
      <c r="K852" s="553">
        <f t="shared" si="160"/>
        <v>0</v>
      </c>
      <c r="L852" s="551">
        <f t="shared" si="161"/>
        <v>0</v>
      </c>
      <c r="M852" s="553">
        <f t="shared" si="162"/>
        <v>0</v>
      </c>
      <c r="N852" s="553">
        <f t="shared" si="163"/>
        <v>362.16</v>
      </c>
      <c r="O852" s="175">
        <f t="shared" si="155"/>
        <v>-6.626949151433692E-6</v>
      </c>
      <c r="P852" s="526">
        <f t="shared" si="156"/>
        <v>2.4000000000228283E-3</v>
      </c>
    </row>
    <row r="853" spans="1:16" x14ac:dyDescent="0.3">
      <c r="A853" s="7" t="s">
        <v>938</v>
      </c>
      <c r="B853" s="8" t="s">
        <v>61</v>
      </c>
      <c r="C853" s="5" t="s">
        <v>24</v>
      </c>
      <c r="D853" s="584">
        <v>2.09</v>
      </c>
      <c r="E853" s="600">
        <v>0</v>
      </c>
      <c r="F853" s="619"/>
      <c r="G853" s="601">
        <f t="shared" si="157"/>
        <v>0</v>
      </c>
      <c r="H853" s="601">
        <f t="shared" si="158"/>
        <v>2.09</v>
      </c>
      <c r="I853" s="585">
        <v>28.14</v>
      </c>
      <c r="J853" s="552">
        <f t="shared" si="159"/>
        <v>58.812599999999996</v>
      </c>
      <c r="K853" s="553">
        <f t="shared" si="160"/>
        <v>0</v>
      </c>
      <c r="L853" s="551">
        <f t="shared" si="161"/>
        <v>0</v>
      </c>
      <c r="M853" s="553">
        <f t="shared" si="162"/>
        <v>0</v>
      </c>
      <c r="N853" s="553">
        <f t="shared" si="163"/>
        <v>58.81</v>
      </c>
      <c r="O853" s="175">
        <f t="shared" si="155"/>
        <v>4.420821388606555E-5</v>
      </c>
      <c r="P853" s="526">
        <f t="shared" si="156"/>
        <v>-2.5999999999939405E-3</v>
      </c>
    </row>
    <row r="854" spans="1:16" ht="26.4" x14ac:dyDescent="0.3">
      <c r="A854" s="7" t="s">
        <v>939</v>
      </c>
      <c r="B854" s="8" t="s">
        <v>63</v>
      </c>
      <c r="C854" s="5" t="s">
        <v>24</v>
      </c>
      <c r="D854" s="584">
        <v>2.09</v>
      </c>
      <c r="E854" s="600">
        <v>0</v>
      </c>
      <c r="F854" s="619"/>
      <c r="G854" s="601">
        <f t="shared" si="157"/>
        <v>0</v>
      </c>
      <c r="H854" s="601">
        <f t="shared" si="158"/>
        <v>2.09</v>
      </c>
      <c r="I854" s="585">
        <v>35.090000000000003</v>
      </c>
      <c r="J854" s="552">
        <f t="shared" si="159"/>
        <v>73.338099999999997</v>
      </c>
      <c r="K854" s="553">
        <f t="shared" si="160"/>
        <v>0</v>
      </c>
      <c r="L854" s="551">
        <f t="shared" si="161"/>
        <v>0</v>
      </c>
      <c r="M854" s="553">
        <f t="shared" si="162"/>
        <v>0</v>
      </c>
      <c r="N854" s="553">
        <f t="shared" si="163"/>
        <v>73.34</v>
      </c>
      <c r="O854" s="175">
        <f t="shared" si="155"/>
        <v>-2.5907406927760945E-5</v>
      </c>
      <c r="P854" s="526">
        <f t="shared" si="156"/>
        <v>1.90000000000623E-3</v>
      </c>
    </row>
    <row r="855" spans="1:16" x14ac:dyDescent="0.3">
      <c r="A855" s="3" t="s">
        <v>940</v>
      </c>
      <c r="B855" s="4" t="s">
        <v>85</v>
      </c>
      <c r="C855" s="5"/>
      <c r="D855" s="584"/>
      <c r="E855" s="600"/>
      <c r="F855" s="619"/>
      <c r="G855" s="601"/>
      <c r="H855" s="601"/>
      <c r="I855" s="585"/>
      <c r="J855" s="550">
        <f>+SUM(J856:J861)</f>
        <v>1406.414</v>
      </c>
      <c r="K855" s="550">
        <f>+SUM(K856:K861)</f>
        <v>0</v>
      </c>
      <c r="L855" s="551">
        <f>+SUM(L856:L861)</f>
        <v>0</v>
      </c>
      <c r="M855" s="550">
        <f>+SUM(M856:M861)</f>
        <v>0</v>
      </c>
      <c r="N855" s="550">
        <f>+SUM(N856:N861)-0.01</f>
        <v>1406.4099999999999</v>
      </c>
      <c r="O855" s="172">
        <f t="shared" si="155"/>
        <v>2.8441127577494285E-6</v>
      </c>
      <c r="P855" s="526">
        <f t="shared" si="156"/>
        <v>-4.0000000001327862E-3</v>
      </c>
    </row>
    <row r="856" spans="1:16" x14ac:dyDescent="0.3">
      <c r="A856" s="7" t="s">
        <v>941</v>
      </c>
      <c r="B856" s="8" t="s">
        <v>87</v>
      </c>
      <c r="C856" s="5" t="s">
        <v>24</v>
      </c>
      <c r="D856" s="584">
        <v>7.8</v>
      </c>
      <c r="E856" s="600">
        <v>0</v>
      </c>
      <c r="F856" s="619"/>
      <c r="G856" s="601">
        <f t="shared" si="157"/>
        <v>0</v>
      </c>
      <c r="H856" s="601">
        <f t="shared" si="158"/>
        <v>7.8</v>
      </c>
      <c r="I856" s="585">
        <v>5.61</v>
      </c>
      <c r="J856" s="552">
        <f t="shared" si="159"/>
        <v>43.758000000000003</v>
      </c>
      <c r="K856" s="553">
        <f t="shared" si="160"/>
        <v>0</v>
      </c>
      <c r="L856" s="551">
        <f t="shared" si="161"/>
        <v>0</v>
      </c>
      <c r="M856" s="553">
        <f t="shared" si="162"/>
        <v>0</v>
      </c>
      <c r="N856" s="553">
        <f t="shared" si="163"/>
        <v>43.76</v>
      </c>
      <c r="O856" s="175">
        <f t="shared" si="155"/>
        <v>-4.5705928058747958E-5</v>
      </c>
      <c r="P856" s="526">
        <f t="shared" si="156"/>
        <v>1.9999999999953388E-3</v>
      </c>
    </row>
    <row r="857" spans="1:16" ht="26.4" x14ac:dyDescent="0.3">
      <c r="A857" s="7" t="s">
        <v>942</v>
      </c>
      <c r="B857" s="8" t="s">
        <v>910</v>
      </c>
      <c r="C857" s="5" t="s">
        <v>75</v>
      </c>
      <c r="D857" s="584">
        <v>1</v>
      </c>
      <c r="E857" s="600">
        <v>0</v>
      </c>
      <c r="F857" s="619"/>
      <c r="G857" s="601">
        <f t="shared" si="157"/>
        <v>0</v>
      </c>
      <c r="H857" s="601">
        <f t="shared" si="158"/>
        <v>1</v>
      </c>
      <c r="I857" s="585">
        <v>464.09</v>
      </c>
      <c r="J857" s="552">
        <f t="shared" si="159"/>
        <v>464.09</v>
      </c>
      <c r="K857" s="553">
        <f t="shared" si="160"/>
        <v>0</v>
      </c>
      <c r="L857" s="551">
        <f t="shared" si="161"/>
        <v>0</v>
      </c>
      <c r="M857" s="553">
        <f t="shared" si="162"/>
        <v>0</v>
      </c>
      <c r="N857" s="553">
        <f t="shared" si="163"/>
        <v>464.09</v>
      </c>
      <c r="O857" s="175">
        <f t="shared" si="155"/>
        <v>0</v>
      </c>
      <c r="P857" s="526">
        <f t="shared" si="156"/>
        <v>0</v>
      </c>
    </row>
    <row r="858" spans="1:16" x14ac:dyDescent="0.3">
      <c r="A858" s="7" t="s">
        <v>943</v>
      </c>
      <c r="B858" s="8" t="s">
        <v>89</v>
      </c>
      <c r="C858" s="5" t="s">
        <v>24</v>
      </c>
      <c r="D858" s="584">
        <v>7.8</v>
      </c>
      <c r="E858" s="600">
        <v>0</v>
      </c>
      <c r="F858" s="619"/>
      <c r="G858" s="601">
        <f t="shared" si="157"/>
        <v>0</v>
      </c>
      <c r="H858" s="601">
        <f t="shared" si="158"/>
        <v>7.8</v>
      </c>
      <c r="I858" s="585">
        <v>3.75</v>
      </c>
      <c r="J858" s="552">
        <f t="shared" si="159"/>
        <v>29.25</v>
      </c>
      <c r="K858" s="553">
        <f t="shared" si="160"/>
        <v>0</v>
      </c>
      <c r="L858" s="551">
        <f t="shared" si="161"/>
        <v>0</v>
      </c>
      <c r="M858" s="553">
        <f t="shared" si="162"/>
        <v>0</v>
      </c>
      <c r="N858" s="553">
        <f t="shared" si="163"/>
        <v>29.25</v>
      </c>
      <c r="O858" s="175">
        <f t="shared" si="155"/>
        <v>0</v>
      </c>
      <c r="P858" s="526">
        <f t="shared" si="156"/>
        <v>0</v>
      </c>
    </row>
    <row r="859" spans="1:16" x14ac:dyDescent="0.3">
      <c r="A859" s="7" t="s">
        <v>944</v>
      </c>
      <c r="B859" s="8" t="s">
        <v>83</v>
      </c>
      <c r="C859" s="5" t="s">
        <v>24</v>
      </c>
      <c r="D859" s="584">
        <v>1.28</v>
      </c>
      <c r="E859" s="600">
        <v>0</v>
      </c>
      <c r="F859" s="619"/>
      <c r="G859" s="601">
        <f t="shared" si="157"/>
        <v>0</v>
      </c>
      <c r="H859" s="601">
        <f t="shared" si="158"/>
        <v>1.28</v>
      </c>
      <c r="I859" s="585">
        <v>29.02</v>
      </c>
      <c r="J859" s="552">
        <f t="shared" si="159"/>
        <v>37.145600000000002</v>
      </c>
      <c r="K859" s="553">
        <f t="shared" si="160"/>
        <v>0</v>
      </c>
      <c r="L859" s="551">
        <f t="shared" si="161"/>
        <v>0</v>
      </c>
      <c r="M859" s="553">
        <f t="shared" si="162"/>
        <v>0</v>
      </c>
      <c r="N859" s="553">
        <f t="shared" si="163"/>
        <v>37.15</v>
      </c>
      <c r="O859" s="175">
        <f t="shared" si="155"/>
        <v>-1.1845279117839169E-4</v>
      </c>
      <c r="P859" s="526">
        <f t="shared" si="156"/>
        <v>4.3999999999968509E-3</v>
      </c>
    </row>
    <row r="860" spans="1:16" ht="39.6" x14ac:dyDescent="0.3">
      <c r="A860" s="7" t="s">
        <v>945</v>
      </c>
      <c r="B860" s="8" t="s">
        <v>186</v>
      </c>
      <c r="C860" s="5" t="s">
        <v>24</v>
      </c>
      <c r="D860" s="584">
        <v>1.28</v>
      </c>
      <c r="E860" s="600">
        <v>0</v>
      </c>
      <c r="F860" s="619"/>
      <c r="G860" s="601">
        <f t="shared" si="157"/>
        <v>0</v>
      </c>
      <c r="H860" s="601">
        <f t="shared" si="158"/>
        <v>1.28</v>
      </c>
      <c r="I860" s="585">
        <v>130.58000000000001</v>
      </c>
      <c r="J860" s="552">
        <f t="shared" si="159"/>
        <v>167.14240000000001</v>
      </c>
      <c r="K860" s="553">
        <f t="shared" si="160"/>
        <v>0</v>
      </c>
      <c r="L860" s="551">
        <f t="shared" si="161"/>
        <v>0</v>
      </c>
      <c r="M860" s="553">
        <f t="shared" si="162"/>
        <v>0</v>
      </c>
      <c r="N860" s="553">
        <f t="shared" si="163"/>
        <v>167.14</v>
      </c>
      <c r="O860" s="175">
        <f t="shared" si="155"/>
        <v>1.4359013631670692E-5</v>
      </c>
      <c r="P860" s="526">
        <f t="shared" si="156"/>
        <v>-2.4000000000228283E-3</v>
      </c>
    </row>
    <row r="861" spans="1:16" ht="26.4" x14ac:dyDescent="0.3">
      <c r="A861" s="7" t="s">
        <v>946</v>
      </c>
      <c r="B861" s="8" t="s">
        <v>91</v>
      </c>
      <c r="C861" s="5" t="s">
        <v>24</v>
      </c>
      <c r="D861" s="584">
        <v>7.8</v>
      </c>
      <c r="E861" s="600">
        <v>0</v>
      </c>
      <c r="F861" s="619"/>
      <c r="G861" s="601">
        <f t="shared" si="157"/>
        <v>0</v>
      </c>
      <c r="H861" s="601">
        <f t="shared" si="158"/>
        <v>7.8</v>
      </c>
      <c r="I861" s="585">
        <v>85.26</v>
      </c>
      <c r="J861" s="552">
        <f t="shared" si="159"/>
        <v>665.02800000000002</v>
      </c>
      <c r="K861" s="553">
        <f t="shared" si="160"/>
        <v>0</v>
      </c>
      <c r="L861" s="551">
        <f t="shared" si="161"/>
        <v>0</v>
      </c>
      <c r="M861" s="553">
        <f t="shared" si="162"/>
        <v>0</v>
      </c>
      <c r="N861" s="553">
        <f t="shared" si="163"/>
        <v>665.03</v>
      </c>
      <c r="O861" s="175">
        <f t="shared" si="155"/>
        <v>-3.0073921699624862E-6</v>
      </c>
      <c r="P861" s="526">
        <f t="shared" si="156"/>
        <v>1.9999999999527063E-3</v>
      </c>
    </row>
    <row r="862" spans="1:16" x14ac:dyDescent="0.3">
      <c r="A862" s="3" t="s">
        <v>947</v>
      </c>
      <c r="B862" s="4" t="s">
        <v>96</v>
      </c>
      <c r="C862" s="5"/>
      <c r="D862" s="584"/>
      <c r="E862" s="600"/>
      <c r="F862" s="619"/>
      <c r="G862" s="601"/>
      <c r="H862" s="601"/>
      <c r="I862" s="585"/>
      <c r="J862" s="550">
        <f>+SUM(J863:J865)</f>
        <v>578.62799999999993</v>
      </c>
      <c r="K862" s="550">
        <f>+SUM(K863:K865)</f>
        <v>0</v>
      </c>
      <c r="L862" s="551">
        <f>+SUM(L863:L865)</f>
        <v>0</v>
      </c>
      <c r="M862" s="550">
        <f>+SUM(M863:M865)</f>
        <v>0</v>
      </c>
      <c r="N862" s="550">
        <f>+SUM(N863:N865)</f>
        <v>578.63</v>
      </c>
      <c r="O862" s="172">
        <f t="shared" si="155"/>
        <v>-3.4564521593782871E-6</v>
      </c>
      <c r="P862" s="526">
        <f t="shared" si="156"/>
        <v>2.0000000000663931E-3</v>
      </c>
    </row>
    <row r="863" spans="1:16" ht="26.4" x14ac:dyDescent="0.3">
      <c r="A863" s="7" t="s">
        <v>948</v>
      </c>
      <c r="B863" s="8" t="s">
        <v>98</v>
      </c>
      <c r="C863" s="5" t="s">
        <v>24</v>
      </c>
      <c r="D863" s="584">
        <v>1.4</v>
      </c>
      <c r="E863" s="600">
        <v>0</v>
      </c>
      <c r="F863" s="619"/>
      <c r="G863" s="601">
        <f t="shared" si="157"/>
        <v>0</v>
      </c>
      <c r="H863" s="601">
        <f t="shared" si="158"/>
        <v>1.4</v>
      </c>
      <c r="I863" s="585">
        <v>19.02</v>
      </c>
      <c r="J863" s="552">
        <f t="shared" si="159"/>
        <v>26.627999999999997</v>
      </c>
      <c r="K863" s="553">
        <f t="shared" si="160"/>
        <v>0</v>
      </c>
      <c r="L863" s="551">
        <f t="shared" si="161"/>
        <v>0</v>
      </c>
      <c r="M863" s="553">
        <f t="shared" si="162"/>
        <v>0</v>
      </c>
      <c r="N863" s="553">
        <f t="shared" si="163"/>
        <v>26.63</v>
      </c>
      <c r="O863" s="175">
        <f t="shared" si="155"/>
        <v>-7.5108907916510148E-5</v>
      </c>
      <c r="P863" s="526">
        <f t="shared" si="156"/>
        <v>2.0000000000024443E-3</v>
      </c>
    </row>
    <row r="864" spans="1:16" x14ac:dyDescent="0.3">
      <c r="A864" s="7" t="s">
        <v>949</v>
      </c>
      <c r="B864" s="8" t="s">
        <v>102</v>
      </c>
      <c r="C864" s="5" t="s">
        <v>45</v>
      </c>
      <c r="D864" s="584">
        <v>16</v>
      </c>
      <c r="E864" s="600">
        <v>0</v>
      </c>
      <c r="F864" s="619"/>
      <c r="G864" s="601">
        <f t="shared" si="157"/>
        <v>0</v>
      </c>
      <c r="H864" s="601">
        <f t="shared" si="158"/>
        <v>16</v>
      </c>
      <c r="I864" s="585">
        <v>14.39</v>
      </c>
      <c r="J864" s="552">
        <f t="shared" si="159"/>
        <v>230.24</v>
      </c>
      <c r="K864" s="553">
        <f t="shared" si="160"/>
        <v>0</v>
      </c>
      <c r="L864" s="551">
        <f t="shared" si="161"/>
        <v>0</v>
      </c>
      <c r="M864" s="553">
        <f t="shared" si="162"/>
        <v>0</v>
      </c>
      <c r="N864" s="553">
        <f t="shared" si="163"/>
        <v>230.24</v>
      </c>
      <c r="O864" s="175">
        <f t="shared" si="155"/>
        <v>0</v>
      </c>
      <c r="P864" s="526">
        <f t="shared" si="156"/>
        <v>0</v>
      </c>
    </row>
    <row r="865" spans="1:16" ht="26.4" x14ac:dyDescent="0.3">
      <c r="A865" s="7" t="s">
        <v>950</v>
      </c>
      <c r="B865" s="8" t="s">
        <v>104</v>
      </c>
      <c r="C865" s="5" t="s">
        <v>24</v>
      </c>
      <c r="D865" s="584">
        <v>16</v>
      </c>
      <c r="E865" s="600">
        <v>0</v>
      </c>
      <c r="F865" s="619"/>
      <c r="G865" s="601">
        <f t="shared" si="157"/>
        <v>0</v>
      </c>
      <c r="H865" s="601">
        <f t="shared" si="158"/>
        <v>16</v>
      </c>
      <c r="I865" s="585">
        <v>20.11</v>
      </c>
      <c r="J865" s="552">
        <f t="shared" si="159"/>
        <v>321.76</v>
      </c>
      <c r="K865" s="553">
        <f t="shared" si="160"/>
        <v>0</v>
      </c>
      <c r="L865" s="551">
        <f t="shared" si="161"/>
        <v>0</v>
      </c>
      <c r="M865" s="553">
        <f t="shared" si="162"/>
        <v>0</v>
      </c>
      <c r="N865" s="553">
        <f t="shared" si="163"/>
        <v>321.76</v>
      </c>
      <c r="O865" s="175">
        <f t="shared" si="155"/>
        <v>0</v>
      </c>
      <c r="P865" s="526">
        <f t="shared" si="156"/>
        <v>0</v>
      </c>
    </row>
    <row r="866" spans="1:16" x14ac:dyDescent="0.3">
      <c r="A866" s="3" t="s">
        <v>951</v>
      </c>
      <c r="B866" s="4" t="s">
        <v>106</v>
      </c>
      <c r="C866" s="5"/>
      <c r="D866" s="584"/>
      <c r="E866" s="600"/>
      <c r="F866" s="619"/>
      <c r="G866" s="601"/>
      <c r="H866" s="601"/>
      <c r="I866" s="585"/>
      <c r="J866" s="550">
        <f>+SUM(J867:J869)</f>
        <v>492.39760000000001</v>
      </c>
      <c r="K866" s="550">
        <f>+SUM(K867:K869)</f>
        <v>0</v>
      </c>
      <c r="L866" s="551">
        <f>+SUM(L867:L869)</f>
        <v>0</v>
      </c>
      <c r="M866" s="550">
        <f>+SUM(M867:M869)</f>
        <v>0</v>
      </c>
      <c r="N866" s="550">
        <f>+SUM(N867:N869)+0.01</f>
        <v>492.40000000000003</v>
      </c>
      <c r="O866" s="172">
        <f t="shared" si="155"/>
        <v>-4.8741098657156812E-6</v>
      </c>
      <c r="P866" s="526">
        <f t="shared" si="156"/>
        <v>2.4000000000228283E-3</v>
      </c>
    </row>
    <row r="867" spans="1:16" x14ac:dyDescent="0.3">
      <c r="A867" s="7" t="s">
        <v>952</v>
      </c>
      <c r="B867" s="8" t="s">
        <v>108</v>
      </c>
      <c r="C867" s="5" t="s">
        <v>109</v>
      </c>
      <c r="D867" s="584">
        <v>2.7</v>
      </c>
      <c r="E867" s="600">
        <v>0</v>
      </c>
      <c r="F867" s="619"/>
      <c r="G867" s="601">
        <f t="shared" si="157"/>
        <v>0</v>
      </c>
      <c r="H867" s="601">
        <f t="shared" si="158"/>
        <v>2.7</v>
      </c>
      <c r="I867" s="585">
        <v>30.62</v>
      </c>
      <c r="J867" s="552">
        <f t="shared" si="159"/>
        <v>82.674000000000007</v>
      </c>
      <c r="K867" s="553">
        <f t="shared" si="160"/>
        <v>0</v>
      </c>
      <c r="L867" s="551">
        <f t="shared" si="161"/>
        <v>0</v>
      </c>
      <c r="M867" s="553">
        <f t="shared" si="162"/>
        <v>0</v>
      </c>
      <c r="N867" s="553">
        <f t="shared" si="163"/>
        <v>82.67</v>
      </c>
      <c r="O867" s="175">
        <f t="shared" si="155"/>
        <v>4.8382804751279096E-5</v>
      </c>
      <c r="P867" s="526">
        <f t="shared" si="156"/>
        <v>-4.0000000000048885E-3</v>
      </c>
    </row>
    <row r="868" spans="1:16" x14ac:dyDescent="0.3">
      <c r="A868" s="7" t="s">
        <v>953</v>
      </c>
      <c r="B868" s="8" t="s">
        <v>117</v>
      </c>
      <c r="C868" s="5" t="s">
        <v>24</v>
      </c>
      <c r="D868" s="584">
        <v>0.34</v>
      </c>
      <c r="E868" s="600">
        <v>0</v>
      </c>
      <c r="F868" s="619"/>
      <c r="G868" s="601">
        <f t="shared" si="157"/>
        <v>0</v>
      </c>
      <c r="H868" s="601">
        <f t="shared" si="158"/>
        <v>0.34</v>
      </c>
      <c r="I868" s="585">
        <v>1081.54</v>
      </c>
      <c r="J868" s="552">
        <f t="shared" si="159"/>
        <v>367.72360000000003</v>
      </c>
      <c r="K868" s="553">
        <f t="shared" si="160"/>
        <v>0</v>
      </c>
      <c r="L868" s="551">
        <f t="shared" si="161"/>
        <v>0</v>
      </c>
      <c r="M868" s="553">
        <f t="shared" si="162"/>
        <v>0</v>
      </c>
      <c r="N868" s="553">
        <f t="shared" si="163"/>
        <v>367.72</v>
      </c>
      <c r="O868" s="175">
        <f t="shared" si="155"/>
        <v>9.7899618083374662E-6</v>
      </c>
      <c r="P868" s="526">
        <f t="shared" si="156"/>
        <v>-3.6000000000058208E-3</v>
      </c>
    </row>
    <row r="869" spans="1:16" x14ac:dyDescent="0.3">
      <c r="A869" s="7" t="s">
        <v>954</v>
      </c>
      <c r="B869" s="8" t="s">
        <v>115</v>
      </c>
      <c r="C869" s="5" t="s">
        <v>24</v>
      </c>
      <c r="D869" s="584">
        <v>0.25</v>
      </c>
      <c r="E869" s="600">
        <v>0</v>
      </c>
      <c r="F869" s="619"/>
      <c r="G869" s="601">
        <f t="shared" si="157"/>
        <v>0</v>
      </c>
      <c r="H869" s="601">
        <f t="shared" si="158"/>
        <v>0.25</v>
      </c>
      <c r="I869" s="585">
        <v>168</v>
      </c>
      <c r="J869" s="552">
        <f t="shared" si="159"/>
        <v>42</v>
      </c>
      <c r="K869" s="553">
        <f t="shared" si="160"/>
        <v>0</v>
      </c>
      <c r="L869" s="551">
        <f t="shared" si="161"/>
        <v>0</v>
      </c>
      <c r="M869" s="553">
        <f t="shared" si="162"/>
        <v>0</v>
      </c>
      <c r="N869" s="553">
        <f t="shared" si="163"/>
        <v>42</v>
      </c>
      <c r="O869" s="175">
        <f t="shared" si="155"/>
        <v>0</v>
      </c>
      <c r="P869" s="526">
        <f t="shared" si="156"/>
        <v>0</v>
      </c>
    </row>
    <row r="870" spans="1:16" x14ac:dyDescent="0.3">
      <c r="A870" s="3">
        <v>24</v>
      </c>
      <c r="B870" s="4" t="s">
        <v>955</v>
      </c>
      <c r="C870" s="5"/>
      <c r="D870" s="584"/>
      <c r="E870" s="600"/>
      <c r="F870" s="619"/>
      <c r="G870" s="601"/>
      <c r="H870" s="601"/>
      <c r="I870" s="585"/>
      <c r="J870" s="550">
        <f>+J871+J875+J890+J902+J897</f>
        <v>23747.929700000001</v>
      </c>
      <c r="K870" s="550">
        <f>+K871+K875+K890+K902+K897</f>
        <v>0</v>
      </c>
      <c r="L870" s="551">
        <f>+L871+L875+L890+L902+L897</f>
        <v>0</v>
      </c>
      <c r="M870" s="550">
        <f>+M871+M875+M890+M902+M897</f>
        <v>0</v>
      </c>
      <c r="N870" s="550">
        <f>+N871+N875+N890+N902+N897+0.01</f>
        <v>23747.929999999997</v>
      </c>
      <c r="O870" s="172">
        <f t="shared" si="155"/>
        <v>-1.2632680013169306E-8</v>
      </c>
      <c r="P870" s="526">
        <f t="shared" si="156"/>
        <v>2.9999999605934136E-4</v>
      </c>
    </row>
    <row r="871" spans="1:16" x14ac:dyDescent="0.3">
      <c r="A871" s="3" t="s">
        <v>956</v>
      </c>
      <c r="B871" s="4" t="s">
        <v>42</v>
      </c>
      <c r="C871" s="5"/>
      <c r="D871" s="584"/>
      <c r="E871" s="600"/>
      <c r="F871" s="619"/>
      <c r="G871" s="601"/>
      <c r="H871" s="601"/>
      <c r="I871" s="585"/>
      <c r="J871" s="550">
        <f>+SUM(J872:J874)</f>
        <v>1408.7534000000001</v>
      </c>
      <c r="K871" s="550">
        <f>+SUM(K872:K874)</f>
        <v>0</v>
      </c>
      <c r="L871" s="551">
        <f>+SUM(L872:L874)</f>
        <v>0</v>
      </c>
      <c r="M871" s="550">
        <f>+SUM(M872:M874)</f>
        <v>0</v>
      </c>
      <c r="N871" s="550">
        <f>+SUM(N872:N874)</f>
        <v>1408.75</v>
      </c>
      <c r="O871" s="172">
        <f t="shared" si="155"/>
        <v>2.4134813091380991E-6</v>
      </c>
      <c r="P871" s="526">
        <f t="shared" si="156"/>
        <v>-3.4000000000560249E-3</v>
      </c>
    </row>
    <row r="872" spans="1:16" ht="26.4" x14ac:dyDescent="0.3">
      <c r="A872" s="7" t="s">
        <v>957</v>
      </c>
      <c r="B872" s="8" t="s">
        <v>49</v>
      </c>
      <c r="C872" s="5" t="s">
        <v>24</v>
      </c>
      <c r="D872" s="584">
        <v>5.09</v>
      </c>
      <c r="E872" s="600">
        <v>0</v>
      </c>
      <c r="F872" s="619"/>
      <c r="G872" s="601">
        <f t="shared" si="157"/>
        <v>0</v>
      </c>
      <c r="H872" s="601">
        <f t="shared" si="158"/>
        <v>5.09</v>
      </c>
      <c r="I872" s="585">
        <v>11.26</v>
      </c>
      <c r="J872" s="552">
        <f t="shared" si="159"/>
        <v>57.313399999999994</v>
      </c>
      <c r="K872" s="553">
        <f t="shared" si="160"/>
        <v>0</v>
      </c>
      <c r="L872" s="551">
        <f t="shared" si="161"/>
        <v>0</v>
      </c>
      <c r="M872" s="553">
        <f t="shared" si="162"/>
        <v>0</v>
      </c>
      <c r="N872" s="553">
        <f t="shared" si="163"/>
        <v>57.31</v>
      </c>
      <c r="O872" s="175">
        <f t="shared" si="155"/>
        <v>5.9322950653584172E-5</v>
      </c>
      <c r="P872" s="526">
        <f t="shared" si="156"/>
        <v>-3.399999999992076E-3</v>
      </c>
    </row>
    <row r="873" spans="1:16" x14ac:dyDescent="0.3">
      <c r="A873" s="7" t="s">
        <v>958</v>
      </c>
      <c r="B873" s="8" t="s">
        <v>44</v>
      </c>
      <c r="C873" s="5" t="s">
        <v>45</v>
      </c>
      <c r="D873" s="584">
        <v>12</v>
      </c>
      <c r="E873" s="600">
        <v>0</v>
      </c>
      <c r="F873" s="619"/>
      <c r="G873" s="601">
        <f t="shared" si="157"/>
        <v>0</v>
      </c>
      <c r="H873" s="601">
        <f t="shared" si="158"/>
        <v>12</v>
      </c>
      <c r="I873" s="585">
        <v>56.31</v>
      </c>
      <c r="J873" s="552">
        <f t="shared" si="159"/>
        <v>675.72</v>
      </c>
      <c r="K873" s="553">
        <f t="shared" si="160"/>
        <v>0</v>
      </c>
      <c r="L873" s="551">
        <f t="shared" si="161"/>
        <v>0</v>
      </c>
      <c r="M873" s="553">
        <f t="shared" si="162"/>
        <v>0</v>
      </c>
      <c r="N873" s="553">
        <f t="shared" si="163"/>
        <v>675.72</v>
      </c>
      <c r="O873" s="175">
        <f t="shared" si="155"/>
        <v>0</v>
      </c>
      <c r="P873" s="526">
        <f t="shared" si="156"/>
        <v>0</v>
      </c>
    </row>
    <row r="874" spans="1:16" x14ac:dyDescent="0.3">
      <c r="A874" s="7" t="s">
        <v>959</v>
      </c>
      <c r="B874" s="8" t="s">
        <v>44</v>
      </c>
      <c r="C874" s="5" t="s">
        <v>45</v>
      </c>
      <c r="D874" s="584">
        <v>12</v>
      </c>
      <c r="E874" s="600">
        <v>0</v>
      </c>
      <c r="F874" s="619"/>
      <c r="G874" s="601">
        <f t="shared" si="157"/>
        <v>0</v>
      </c>
      <c r="H874" s="601">
        <f t="shared" si="158"/>
        <v>12</v>
      </c>
      <c r="I874" s="585">
        <v>56.31</v>
      </c>
      <c r="J874" s="552">
        <f t="shared" si="159"/>
        <v>675.72</v>
      </c>
      <c r="K874" s="553">
        <f t="shared" si="160"/>
        <v>0</v>
      </c>
      <c r="L874" s="551">
        <f t="shared" si="161"/>
        <v>0</v>
      </c>
      <c r="M874" s="553">
        <f t="shared" si="162"/>
        <v>0</v>
      </c>
      <c r="N874" s="553">
        <f t="shared" si="163"/>
        <v>675.72</v>
      </c>
      <c r="O874" s="175">
        <f t="shared" si="155"/>
        <v>0</v>
      </c>
      <c r="P874" s="526">
        <f t="shared" si="156"/>
        <v>0</v>
      </c>
    </row>
    <row r="875" spans="1:16" x14ac:dyDescent="0.3">
      <c r="A875" s="3" t="s">
        <v>960</v>
      </c>
      <c r="B875" s="4" t="s">
        <v>51</v>
      </c>
      <c r="C875" s="5"/>
      <c r="D875" s="584"/>
      <c r="E875" s="600">
        <v>0</v>
      </c>
      <c r="F875" s="619"/>
      <c r="G875" s="601"/>
      <c r="H875" s="601"/>
      <c r="I875" s="585"/>
      <c r="J875" s="550">
        <f>+SUM(J876:J889)</f>
        <v>13191.771700000003</v>
      </c>
      <c r="K875" s="550">
        <f>+SUM(K876:K889)</f>
        <v>0</v>
      </c>
      <c r="L875" s="551">
        <f>+SUM(L876:L889)</f>
        <v>0</v>
      </c>
      <c r="M875" s="550">
        <f>+SUM(M876:M889)</f>
        <v>0</v>
      </c>
      <c r="N875" s="550">
        <f>+SUM(N876:N889)-0.01</f>
        <v>13191.769999999999</v>
      </c>
      <c r="O875" s="172">
        <f t="shared" si="155"/>
        <v>1.2886820988100567E-7</v>
      </c>
      <c r="P875" s="526">
        <f t="shared" si="156"/>
        <v>-1.7000000043481123E-3</v>
      </c>
    </row>
    <row r="876" spans="1:16" x14ac:dyDescent="0.3">
      <c r="A876" s="7" t="s">
        <v>961</v>
      </c>
      <c r="B876" s="8" t="s">
        <v>125</v>
      </c>
      <c r="C876" s="5" t="s">
        <v>54</v>
      </c>
      <c r="D876" s="584">
        <v>7.33</v>
      </c>
      <c r="E876" s="600">
        <v>0</v>
      </c>
      <c r="F876" s="619"/>
      <c r="G876" s="601">
        <f t="shared" si="157"/>
        <v>0</v>
      </c>
      <c r="H876" s="601">
        <f t="shared" si="158"/>
        <v>7.33</v>
      </c>
      <c r="I876" s="585">
        <v>75.03</v>
      </c>
      <c r="J876" s="552">
        <f t="shared" si="159"/>
        <v>549.96990000000005</v>
      </c>
      <c r="K876" s="553">
        <f t="shared" si="160"/>
        <v>0</v>
      </c>
      <c r="L876" s="551">
        <f t="shared" si="161"/>
        <v>0</v>
      </c>
      <c r="M876" s="553">
        <f t="shared" si="162"/>
        <v>0</v>
      </c>
      <c r="N876" s="553">
        <f t="shared" si="163"/>
        <v>549.97</v>
      </c>
      <c r="O876" s="175">
        <f t="shared" si="155"/>
        <v>-1.8182813277256571E-7</v>
      </c>
      <c r="P876" s="526">
        <f t="shared" si="156"/>
        <v>9.9999999974897946E-5</v>
      </c>
    </row>
    <row r="877" spans="1:16" x14ac:dyDescent="0.3">
      <c r="A877" s="7" t="s">
        <v>962</v>
      </c>
      <c r="B877" s="8" t="s">
        <v>56</v>
      </c>
      <c r="C877" s="5" t="s">
        <v>54</v>
      </c>
      <c r="D877" s="584">
        <v>9.58</v>
      </c>
      <c r="E877" s="600">
        <v>0</v>
      </c>
      <c r="F877" s="619"/>
      <c r="G877" s="601">
        <f t="shared" si="157"/>
        <v>0</v>
      </c>
      <c r="H877" s="601">
        <f t="shared" si="158"/>
        <v>9.58</v>
      </c>
      <c r="I877" s="585">
        <v>11.25</v>
      </c>
      <c r="J877" s="552">
        <f t="shared" si="159"/>
        <v>107.77500000000001</v>
      </c>
      <c r="K877" s="553">
        <f t="shared" si="160"/>
        <v>0</v>
      </c>
      <c r="L877" s="551">
        <f t="shared" si="161"/>
        <v>0</v>
      </c>
      <c r="M877" s="553">
        <f t="shared" si="162"/>
        <v>0</v>
      </c>
      <c r="N877" s="553">
        <f t="shared" si="163"/>
        <v>107.78</v>
      </c>
      <c r="O877" s="175">
        <f t="shared" si="155"/>
        <v>-4.6392948271911649E-5</v>
      </c>
      <c r="P877" s="526">
        <f t="shared" si="156"/>
        <v>4.9999999999954525E-3</v>
      </c>
    </row>
    <row r="878" spans="1:16" ht="26.4" x14ac:dyDescent="0.3">
      <c r="A878" s="7" t="s">
        <v>963</v>
      </c>
      <c r="B878" s="8" t="s">
        <v>58</v>
      </c>
      <c r="C878" s="5" t="s">
        <v>59</v>
      </c>
      <c r="D878" s="584">
        <v>215.57</v>
      </c>
      <c r="E878" s="600">
        <v>0</v>
      </c>
      <c r="F878" s="619"/>
      <c r="G878" s="601">
        <f t="shared" si="157"/>
        <v>0</v>
      </c>
      <c r="H878" s="601">
        <f t="shared" si="158"/>
        <v>215.57</v>
      </c>
      <c r="I878" s="585">
        <v>1.68</v>
      </c>
      <c r="J878" s="552">
        <f t="shared" si="159"/>
        <v>362.1576</v>
      </c>
      <c r="K878" s="553">
        <f t="shared" si="160"/>
        <v>0</v>
      </c>
      <c r="L878" s="551">
        <f t="shared" si="161"/>
        <v>0</v>
      </c>
      <c r="M878" s="553">
        <f t="shared" si="162"/>
        <v>0</v>
      </c>
      <c r="N878" s="553">
        <f t="shared" si="163"/>
        <v>362.16</v>
      </c>
      <c r="O878" s="175">
        <f t="shared" si="155"/>
        <v>-6.626949151433692E-6</v>
      </c>
      <c r="P878" s="526">
        <f t="shared" si="156"/>
        <v>2.4000000000228283E-3</v>
      </c>
    </row>
    <row r="879" spans="1:16" x14ac:dyDescent="0.3">
      <c r="A879" s="7" t="s">
        <v>964</v>
      </c>
      <c r="B879" s="8" t="s">
        <v>61</v>
      </c>
      <c r="C879" s="5" t="s">
        <v>24</v>
      </c>
      <c r="D879" s="584">
        <v>2.09</v>
      </c>
      <c r="E879" s="600">
        <v>0</v>
      </c>
      <c r="F879" s="619"/>
      <c r="G879" s="601">
        <f t="shared" si="157"/>
        <v>0</v>
      </c>
      <c r="H879" s="601">
        <f t="shared" si="158"/>
        <v>2.09</v>
      </c>
      <c r="I879" s="585">
        <v>28.14</v>
      </c>
      <c r="J879" s="552">
        <f t="shared" si="159"/>
        <v>58.812599999999996</v>
      </c>
      <c r="K879" s="553">
        <f t="shared" si="160"/>
        <v>0</v>
      </c>
      <c r="L879" s="551">
        <f t="shared" si="161"/>
        <v>0</v>
      </c>
      <c r="M879" s="553">
        <f t="shared" si="162"/>
        <v>0</v>
      </c>
      <c r="N879" s="553">
        <f t="shared" si="163"/>
        <v>58.81</v>
      </c>
      <c r="O879" s="175">
        <f t="shared" si="155"/>
        <v>4.420821388606555E-5</v>
      </c>
      <c r="P879" s="526">
        <f t="shared" si="156"/>
        <v>-2.5999999999939405E-3</v>
      </c>
    </row>
    <row r="880" spans="1:16" ht="26.4" x14ac:dyDescent="0.3">
      <c r="A880" s="7" t="s">
        <v>965</v>
      </c>
      <c r="B880" s="8" t="s">
        <v>63</v>
      </c>
      <c r="C880" s="5" t="s">
        <v>24</v>
      </c>
      <c r="D880" s="584">
        <v>2.09</v>
      </c>
      <c r="E880" s="600">
        <v>0</v>
      </c>
      <c r="F880" s="619"/>
      <c r="G880" s="601">
        <f t="shared" si="157"/>
        <v>0</v>
      </c>
      <c r="H880" s="601">
        <f t="shared" si="158"/>
        <v>2.09</v>
      </c>
      <c r="I880" s="585">
        <v>35.090000000000003</v>
      </c>
      <c r="J880" s="552">
        <f t="shared" si="159"/>
        <v>73.338099999999997</v>
      </c>
      <c r="K880" s="553">
        <f t="shared" si="160"/>
        <v>0</v>
      </c>
      <c r="L880" s="551">
        <f t="shared" si="161"/>
        <v>0</v>
      </c>
      <c r="M880" s="553">
        <f t="shared" si="162"/>
        <v>0</v>
      </c>
      <c r="N880" s="553">
        <f t="shared" si="163"/>
        <v>73.34</v>
      </c>
      <c r="O880" s="175">
        <f t="shared" si="155"/>
        <v>-2.5907406927760945E-5</v>
      </c>
      <c r="P880" s="526">
        <f t="shared" si="156"/>
        <v>1.90000000000623E-3</v>
      </c>
    </row>
    <row r="881" spans="1:16" ht="26.4" x14ac:dyDescent="0.3">
      <c r="A881" s="7" t="s">
        <v>966</v>
      </c>
      <c r="B881" s="8" t="s">
        <v>69</v>
      </c>
      <c r="C881" s="5" t="s">
        <v>70</v>
      </c>
      <c r="D881" s="584">
        <v>39.700000000000003</v>
      </c>
      <c r="E881" s="600">
        <v>0</v>
      </c>
      <c r="F881" s="619"/>
      <c r="G881" s="601">
        <f t="shared" si="157"/>
        <v>0</v>
      </c>
      <c r="H881" s="601">
        <f t="shared" si="158"/>
        <v>39.700000000000003</v>
      </c>
      <c r="I881" s="585">
        <v>17.16</v>
      </c>
      <c r="J881" s="552">
        <f t="shared" si="159"/>
        <v>681.25200000000007</v>
      </c>
      <c r="K881" s="553">
        <f t="shared" si="160"/>
        <v>0</v>
      </c>
      <c r="L881" s="551">
        <f t="shared" si="161"/>
        <v>0</v>
      </c>
      <c r="M881" s="553">
        <f t="shared" si="162"/>
        <v>0</v>
      </c>
      <c r="N881" s="553">
        <f t="shared" si="163"/>
        <v>681.25</v>
      </c>
      <c r="O881" s="175">
        <f t="shared" si="155"/>
        <v>2.9357711978095224E-6</v>
      </c>
      <c r="P881" s="526">
        <f t="shared" si="156"/>
        <v>-2.0000000000663931E-3</v>
      </c>
    </row>
    <row r="882" spans="1:16" ht="26.4" x14ac:dyDescent="0.3">
      <c r="A882" s="7" t="s">
        <v>967</v>
      </c>
      <c r="B882" s="8" t="s">
        <v>72</v>
      </c>
      <c r="C882" s="5" t="s">
        <v>70</v>
      </c>
      <c r="D882" s="584">
        <v>94.6</v>
      </c>
      <c r="E882" s="600">
        <v>0</v>
      </c>
      <c r="F882" s="619"/>
      <c r="G882" s="601">
        <f t="shared" si="157"/>
        <v>0</v>
      </c>
      <c r="H882" s="601">
        <f t="shared" si="158"/>
        <v>94.6</v>
      </c>
      <c r="I882" s="585">
        <v>16.2</v>
      </c>
      <c r="J882" s="552">
        <f t="shared" si="159"/>
        <v>1532.5199999999998</v>
      </c>
      <c r="K882" s="553">
        <f t="shared" si="160"/>
        <v>0</v>
      </c>
      <c r="L882" s="551">
        <f t="shared" si="161"/>
        <v>0</v>
      </c>
      <c r="M882" s="553">
        <f t="shared" si="162"/>
        <v>0</v>
      </c>
      <c r="N882" s="553">
        <f t="shared" si="163"/>
        <v>1532.52</v>
      </c>
      <c r="O882" s="175">
        <f t="shared" si="155"/>
        <v>0</v>
      </c>
      <c r="P882" s="526">
        <f t="shared" si="156"/>
        <v>0</v>
      </c>
    </row>
    <row r="883" spans="1:16" x14ac:dyDescent="0.3">
      <c r="A883" s="7" t="s">
        <v>968</v>
      </c>
      <c r="B883" s="8" t="s">
        <v>74</v>
      </c>
      <c r="C883" s="5" t="s">
        <v>75</v>
      </c>
      <c r="D883" s="584">
        <v>6</v>
      </c>
      <c r="E883" s="600">
        <v>0</v>
      </c>
      <c r="F883" s="619"/>
      <c r="G883" s="601">
        <f t="shared" si="157"/>
        <v>0</v>
      </c>
      <c r="H883" s="601">
        <f t="shared" si="158"/>
        <v>6</v>
      </c>
      <c r="I883" s="585">
        <v>68.010000000000005</v>
      </c>
      <c r="J883" s="552">
        <f t="shared" si="159"/>
        <v>408.06000000000006</v>
      </c>
      <c r="K883" s="553">
        <f t="shared" si="160"/>
        <v>0</v>
      </c>
      <c r="L883" s="551">
        <f t="shared" si="161"/>
        <v>0</v>
      </c>
      <c r="M883" s="553">
        <f t="shared" si="162"/>
        <v>0</v>
      </c>
      <c r="N883" s="553">
        <f t="shared" si="163"/>
        <v>408.06</v>
      </c>
      <c r="O883" s="175">
        <f t="shared" si="155"/>
        <v>0</v>
      </c>
      <c r="P883" s="526">
        <f t="shared" si="156"/>
        <v>0</v>
      </c>
    </row>
    <row r="884" spans="1:16" x14ac:dyDescent="0.3">
      <c r="A884" s="7" t="s">
        <v>969</v>
      </c>
      <c r="B884" s="8" t="s">
        <v>67</v>
      </c>
      <c r="C884" s="5" t="s">
        <v>24</v>
      </c>
      <c r="D884" s="584">
        <v>23.19</v>
      </c>
      <c r="E884" s="600">
        <v>0</v>
      </c>
      <c r="F884" s="619"/>
      <c r="G884" s="601">
        <f t="shared" si="157"/>
        <v>0</v>
      </c>
      <c r="H884" s="601">
        <f t="shared" si="158"/>
        <v>23.19</v>
      </c>
      <c r="I884" s="585">
        <v>272.88</v>
      </c>
      <c r="J884" s="552">
        <f t="shared" si="159"/>
        <v>6328.0871999999999</v>
      </c>
      <c r="K884" s="553">
        <f t="shared" si="160"/>
        <v>0</v>
      </c>
      <c r="L884" s="551">
        <f t="shared" si="161"/>
        <v>0</v>
      </c>
      <c r="M884" s="553">
        <f t="shared" si="162"/>
        <v>0</v>
      </c>
      <c r="N884" s="553">
        <f t="shared" si="163"/>
        <v>6328.09</v>
      </c>
      <c r="O884" s="175">
        <f t="shared" si="155"/>
        <v>-4.424717787721022E-7</v>
      </c>
      <c r="P884" s="526">
        <f t="shared" si="156"/>
        <v>2.8000000002066372E-3</v>
      </c>
    </row>
    <row r="885" spans="1:16" x14ac:dyDescent="0.3">
      <c r="A885" s="7" t="s">
        <v>970</v>
      </c>
      <c r="B885" s="8" t="s">
        <v>77</v>
      </c>
      <c r="C885" s="5" t="s">
        <v>54</v>
      </c>
      <c r="D885" s="584">
        <v>2.11</v>
      </c>
      <c r="E885" s="600">
        <v>0</v>
      </c>
      <c r="F885" s="619"/>
      <c r="G885" s="601">
        <f t="shared" si="157"/>
        <v>0</v>
      </c>
      <c r="H885" s="601">
        <f t="shared" si="158"/>
        <v>2.11</v>
      </c>
      <c r="I885" s="585">
        <v>628.20000000000005</v>
      </c>
      <c r="J885" s="552">
        <f t="shared" si="159"/>
        <v>1325.502</v>
      </c>
      <c r="K885" s="553">
        <f t="shared" si="160"/>
        <v>0</v>
      </c>
      <c r="L885" s="551">
        <f t="shared" si="161"/>
        <v>0</v>
      </c>
      <c r="M885" s="553">
        <f t="shared" si="162"/>
        <v>0</v>
      </c>
      <c r="N885" s="553">
        <f t="shared" si="163"/>
        <v>1325.5</v>
      </c>
      <c r="O885" s="175">
        <f t="shared" si="155"/>
        <v>1.5088623026571213E-6</v>
      </c>
      <c r="P885" s="526">
        <f t="shared" si="156"/>
        <v>-1.9999999999527063E-3</v>
      </c>
    </row>
    <row r="886" spans="1:16" ht="40.950000000000003" customHeight="1" x14ac:dyDescent="0.3">
      <c r="A886" s="7" t="s">
        <v>971</v>
      </c>
      <c r="B886" s="8" t="s">
        <v>65</v>
      </c>
      <c r="C886" s="5" t="s">
        <v>24</v>
      </c>
      <c r="D886" s="584">
        <v>6.12</v>
      </c>
      <c r="E886" s="600">
        <v>0</v>
      </c>
      <c r="F886" s="619"/>
      <c r="G886" s="601">
        <f t="shared" si="157"/>
        <v>0</v>
      </c>
      <c r="H886" s="601">
        <f t="shared" si="158"/>
        <v>6.12</v>
      </c>
      <c r="I886" s="585">
        <v>116.19</v>
      </c>
      <c r="J886" s="552">
        <f t="shared" si="159"/>
        <v>711.08280000000002</v>
      </c>
      <c r="K886" s="553">
        <f t="shared" si="160"/>
        <v>0</v>
      </c>
      <c r="L886" s="551">
        <f t="shared" si="161"/>
        <v>0</v>
      </c>
      <c r="M886" s="553">
        <f t="shared" si="162"/>
        <v>0</v>
      </c>
      <c r="N886" s="553">
        <f t="shared" si="163"/>
        <v>711.08</v>
      </c>
      <c r="O886" s="175">
        <f t="shared" si="155"/>
        <v>3.9376567679827446E-6</v>
      </c>
      <c r="P886" s="526">
        <f t="shared" si="156"/>
        <v>-2.7999999999792635E-3</v>
      </c>
    </row>
    <row r="887" spans="1:16" x14ac:dyDescent="0.3">
      <c r="A887" s="7" t="s">
        <v>972</v>
      </c>
      <c r="B887" s="8" t="s">
        <v>83</v>
      </c>
      <c r="C887" s="5" t="s">
        <v>24</v>
      </c>
      <c r="D887" s="584">
        <v>4.8</v>
      </c>
      <c r="E887" s="600">
        <v>0</v>
      </c>
      <c r="F887" s="619"/>
      <c r="G887" s="601">
        <f t="shared" si="157"/>
        <v>0</v>
      </c>
      <c r="H887" s="601">
        <f t="shared" si="158"/>
        <v>4.8</v>
      </c>
      <c r="I887" s="585">
        <v>29.02</v>
      </c>
      <c r="J887" s="552">
        <f t="shared" si="159"/>
        <v>139.29599999999999</v>
      </c>
      <c r="K887" s="553">
        <f t="shared" si="160"/>
        <v>0</v>
      </c>
      <c r="L887" s="551">
        <f t="shared" si="161"/>
        <v>0</v>
      </c>
      <c r="M887" s="553">
        <f t="shared" si="162"/>
        <v>0</v>
      </c>
      <c r="N887" s="553">
        <f t="shared" si="163"/>
        <v>139.30000000000001</v>
      </c>
      <c r="O887" s="175">
        <f t="shared" si="155"/>
        <v>-2.8715828164660451E-5</v>
      </c>
      <c r="P887" s="526">
        <f t="shared" si="156"/>
        <v>4.0000000000190994E-3</v>
      </c>
    </row>
    <row r="888" spans="1:16" ht="26.4" x14ac:dyDescent="0.3">
      <c r="A888" s="7" t="s">
        <v>973</v>
      </c>
      <c r="B888" s="8" t="s">
        <v>79</v>
      </c>
      <c r="C888" s="5" t="s">
        <v>54</v>
      </c>
      <c r="D888" s="584">
        <v>6.05</v>
      </c>
      <c r="E888" s="600">
        <v>0</v>
      </c>
      <c r="F888" s="619"/>
      <c r="G888" s="601">
        <f t="shared" si="157"/>
        <v>0</v>
      </c>
      <c r="H888" s="601">
        <f t="shared" si="158"/>
        <v>6.05</v>
      </c>
      <c r="I888" s="585">
        <v>25.65</v>
      </c>
      <c r="J888" s="552">
        <f t="shared" si="159"/>
        <v>155.18249999999998</v>
      </c>
      <c r="K888" s="553">
        <f t="shared" si="160"/>
        <v>0</v>
      </c>
      <c r="L888" s="551">
        <f t="shared" si="161"/>
        <v>0</v>
      </c>
      <c r="M888" s="553">
        <f t="shared" si="162"/>
        <v>0</v>
      </c>
      <c r="N888" s="553">
        <f t="shared" si="163"/>
        <v>155.18</v>
      </c>
      <c r="O888" s="175">
        <f t="shared" si="155"/>
        <v>1.6110063956742415E-5</v>
      </c>
      <c r="P888" s="526">
        <f t="shared" si="156"/>
        <v>-2.4999999999693046E-3</v>
      </c>
    </row>
    <row r="889" spans="1:16" ht="26.4" x14ac:dyDescent="0.3">
      <c r="A889" s="7" t="s">
        <v>974</v>
      </c>
      <c r="B889" s="8" t="s">
        <v>81</v>
      </c>
      <c r="C889" s="5" t="s">
        <v>24</v>
      </c>
      <c r="D889" s="584">
        <v>4.8</v>
      </c>
      <c r="E889" s="600">
        <v>0</v>
      </c>
      <c r="F889" s="619"/>
      <c r="G889" s="601">
        <f t="shared" si="157"/>
        <v>0</v>
      </c>
      <c r="H889" s="601">
        <f t="shared" si="158"/>
        <v>4.8</v>
      </c>
      <c r="I889" s="585">
        <v>158.07</v>
      </c>
      <c r="J889" s="552">
        <f t="shared" si="159"/>
        <v>758.73599999999999</v>
      </c>
      <c r="K889" s="553">
        <f t="shared" si="160"/>
        <v>0</v>
      </c>
      <c r="L889" s="551">
        <f t="shared" si="161"/>
        <v>0</v>
      </c>
      <c r="M889" s="553">
        <f t="shared" si="162"/>
        <v>0</v>
      </c>
      <c r="N889" s="553">
        <f t="shared" si="163"/>
        <v>758.74</v>
      </c>
      <c r="O889" s="175">
        <f t="shared" si="155"/>
        <v>-5.271925940020239E-6</v>
      </c>
      <c r="P889" s="526">
        <f t="shared" si="156"/>
        <v>4.0000000000190994E-3</v>
      </c>
    </row>
    <row r="890" spans="1:16" x14ac:dyDescent="0.3">
      <c r="A890" s="3" t="s">
        <v>975</v>
      </c>
      <c r="B890" s="4" t="s">
        <v>85</v>
      </c>
      <c r="C890" s="5"/>
      <c r="D890" s="584"/>
      <c r="E890" s="600"/>
      <c r="F890" s="619"/>
      <c r="G890" s="601"/>
      <c r="H890" s="601"/>
      <c r="I890" s="585"/>
      <c r="J890" s="550">
        <f>+SUM(J891:J896)</f>
        <v>1364.9019999999998</v>
      </c>
      <c r="K890" s="550">
        <f>+SUM(K891:K896)</f>
        <v>0</v>
      </c>
      <c r="L890" s="551">
        <f>+SUM(L891:L896)</f>
        <v>0</v>
      </c>
      <c r="M890" s="550">
        <f>+SUM(M891:M896)</f>
        <v>0</v>
      </c>
      <c r="N890" s="550">
        <f>+SUM(N891:N896)-0.01</f>
        <v>1364.9</v>
      </c>
      <c r="O890" s="172">
        <f t="shared" si="155"/>
        <v>1.4653066665593073E-6</v>
      </c>
      <c r="P890" s="526">
        <f t="shared" si="156"/>
        <v>-1.9999999997253326E-3</v>
      </c>
    </row>
    <row r="891" spans="1:16" x14ac:dyDescent="0.3">
      <c r="A891" s="7" t="s">
        <v>976</v>
      </c>
      <c r="B891" s="8" t="s">
        <v>87</v>
      </c>
      <c r="C891" s="5" t="s">
        <v>24</v>
      </c>
      <c r="D891" s="584">
        <v>6.6</v>
      </c>
      <c r="E891" s="600">
        <v>0</v>
      </c>
      <c r="F891" s="619"/>
      <c r="G891" s="601">
        <f t="shared" si="157"/>
        <v>0</v>
      </c>
      <c r="H891" s="601">
        <f t="shared" si="158"/>
        <v>6.6</v>
      </c>
      <c r="I891" s="585">
        <v>5.61</v>
      </c>
      <c r="J891" s="552">
        <f t="shared" si="159"/>
        <v>37.026000000000003</v>
      </c>
      <c r="K891" s="553">
        <f t="shared" si="160"/>
        <v>0</v>
      </c>
      <c r="L891" s="551">
        <f t="shared" si="161"/>
        <v>0</v>
      </c>
      <c r="M891" s="553">
        <f t="shared" si="162"/>
        <v>0</v>
      </c>
      <c r="N891" s="553">
        <f t="shared" si="163"/>
        <v>37.03</v>
      </c>
      <c r="O891" s="175">
        <f t="shared" si="155"/>
        <v>-1.0803219359356575E-4</v>
      </c>
      <c r="P891" s="526">
        <f t="shared" si="156"/>
        <v>3.9999999999977831E-3</v>
      </c>
    </row>
    <row r="892" spans="1:16" x14ac:dyDescent="0.3">
      <c r="A892" s="7" t="s">
        <v>977</v>
      </c>
      <c r="B892" s="8" t="s">
        <v>89</v>
      </c>
      <c r="C892" s="5" t="s">
        <v>24</v>
      </c>
      <c r="D892" s="584">
        <v>6.6</v>
      </c>
      <c r="E892" s="600">
        <v>0</v>
      </c>
      <c r="F892" s="619"/>
      <c r="G892" s="601">
        <f t="shared" si="157"/>
        <v>0</v>
      </c>
      <c r="H892" s="601">
        <f t="shared" si="158"/>
        <v>6.6</v>
      </c>
      <c r="I892" s="585">
        <v>3.75</v>
      </c>
      <c r="J892" s="552">
        <f t="shared" si="159"/>
        <v>24.75</v>
      </c>
      <c r="K892" s="553">
        <f t="shared" si="160"/>
        <v>0</v>
      </c>
      <c r="L892" s="551">
        <f t="shared" si="161"/>
        <v>0</v>
      </c>
      <c r="M892" s="553">
        <f t="shared" si="162"/>
        <v>0</v>
      </c>
      <c r="N892" s="553">
        <f t="shared" si="163"/>
        <v>24.75</v>
      </c>
      <c r="O892" s="175">
        <f t="shared" si="155"/>
        <v>0</v>
      </c>
      <c r="P892" s="526">
        <f t="shared" si="156"/>
        <v>0</v>
      </c>
    </row>
    <row r="893" spans="1:16" ht="26.4" x14ac:dyDescent="0.3">
      <c r="A893" s="7" t="s">
        <v>978</v>
      </c>
      <c r="B893" s="8" t="s">
        <v>91</v>
      </c>
      <c r="C893" s="5" t="s">
        <v>24</v>
      </c>
      <c r="D893" s="584">
        <v>6.6</v>
      </c>
      <c r="E893" s="600">
        <v>0</v>
      </c>
      <c r="F893" s="619"/>
      <c r="G893" s="601">
        <f t="shared" si="157"/>
        <v>0</v>
      </c>
      <c r="H893" s="601">
        <f t="shared" si="158"/>
        <v>6.6</v>
      </c>
      <c r="I893" s="585">
        <v>85.26</v>
      </c>
      <c r="J893" s="552">
        <f t="shared" si="159"/>
        <v>562.71600000000001</v>
      </c>
      <c r="K893" s="553">
        <f t="shared" si="160"/>
        <v>0</v>
      </c>
      <c r="L893" s="551">
        <f t="shared" si="161"/>
        <v>0</v>
      </c>
      <c r="M893" s="553">
        <f t="shared" si="162"/>
        <v>0</v>
      </c>
      <c r="N893" s="553">
        <f t="shared" si="163"/>
        <v>562.72</v>
      </c>
      <c r="O893" s="175">
        <f t="shared" si="155"/>
        <v>-7.1083814927597189E-6</v>
      </c>
      <c r="P893" s="526">
        <f t="shared" si="156"/>
        <v>4.0000000000190994E-3</v>
      </c>
    </row>
    <row r="894" spans="1:16" ht="39.6" x14ac:dyDescent="0.3">
      <c r="A894" s="7" t="s">
        <v>979</v>
      </c>
      <c r="B894" s="8" t="s">
        <v>94</v>
      </c>
      <c r="C894" s="5" t="s">
        <v>24</v>
      </c>
      <c r="D894" s="584">
        <v>1.76</v>
      </c>
      <c r="E894" s="600">
        <v>0</v>
      </c>
      <c r="F894" s="619"/>
      <c r="G894" s="601">
        <f t="shared" si="157"/>
        <v>0</v>
      </c>
      <c r="H894" s="601">
        <f t="shared" si="158"/>
        <v>1.76</v>
      </c>
      <c r="I894" s="585">
        <v>127.98</v>
      </c>
      <c r="J894" s="552">
        <f t="shared" si="159"/>
        <v>225.2448</v>
      </c>
      <c r="K894" s="553">
        <f t="shared" si="160"/>
        <v>0</v>
      </c>
      <c r="L894" s="551">
        <f t="shared" si="161"/>
        <v>0</v>
      </c>
      <c r="M894" s="553">
        <f t="shared" si="162"/>
        <v>0</v>
      </c>
      <c r="N894" s="553">
        <f t="shared" si="163"/>
        <v>225.24</v>
      </c>
      <c r="O894" s="175">
        <f t="shared" si="155"/>
        <v>2.1310147892417142E-5</v>
      </c>
      <c r="P894" s="526">
        <f t="shared" si="156"/>
        <v>-4.7999999999888132E-3</v>
      </c>
    </row>
    <row r="895" spans="1:16" x14ac:dyDescent="0.3">
      <c r="A895" s="7" t="s">
        <v>980</v>
      </c>
      <c r="B895" s="8" t="s">
        <v>83</v>
      </c>
      <c r="C895" s="5" t="s">
        <v>24</v>
      </c>
      <c r="D895" s="584">
        <v>1.76</v>
      </c>
      <c r="E895" s="600">
        <v>0</v>
      </c>
      <c r="F895" s="619"/>
      <c r="G895" s="601">
        <f t="shared" si="157"/>
        <v>0</v>
      </c>
      <c r="H895" s="601">
        <f t="shared" si="158"/>
        <v>1.76</v>
      </c>
      <c r="I895" s="585">
        <v>29.02</v>
      </c>
      <c r="J895" s="552">
        <f t="shared" si="159"/>
        <v>51.075200000000002</v>
      </c>
      <c r="K895" s="553">
        <f t="shared" si="160"/>
        <v>0</v>
      </c>
      <c r="L895" s="551">
        <f t="shared" si="161"/>
        <v>0</v>
      </c>
      <c r="M895" s="553">
        <f t="shared" si="162"/>
        <v>0</v>
      </c>
      <c r="N895" s="553">
        <f t="shared" si="163"/>
        <v>51.08</v>
      </c>
      <c r="O895" s="175">
        <f t="shared" si="155"/>
        <v>-9.3979073992667139E-5</v>
      </c>
      <c r="P895" s="526">
        <f t="shared" si="156"/>
        <v>4.7999999999959186E-3</v>
      </c>
    </row>
    <row r="896" spans="1:16" ht="26.4" x14ac:dyDescent="0.3">
      <c r="A896" s="7" t="s">
        <v>981</v>
      </c>
      <c r="B896" s="8" t="s">
        <v>910</v>
      </c>
      <c r="C896" s="5" t="s">
        <v>75</v>
      </c>
      <c r="D896" s="584">
        <v>1</v>
      </c>
      <c r="E896" s="600">
        <v>0</v>
      </c>
      <c r="F896" s="619"/>
      <c r="G896" s="601">
        <f t="shared" si="157"/>
        <v>0</v>
      </c>
      <c r="H896" s="601">
        <f t="shared" si="158"/>
        <v>1</v>
      </c>
      <c r="I896" s="585">
        <v>464.09</v>
      </c>
      <c r="J896" s="552">
        <f t="shared" si="159"/>
        <v>464.09</v>
      </c>
      <c r="K896" s="553">
        <f t="shared" si="160"/>
        <v>0</v>
      </c>
      <c r="L896" s="551">
        <f t="shared" si="161"/>
        <v>0</v>
      </c>
      <c r="M896" s="553">
        <f t="shared" si="162"/>
        <v>0</v>
      </c>
      <c r="N896" s="553">
        <f t="shared" si="163"/>
        <v>464.09</v>
      </c>
      <c r="O896" s="175">
        <f t="shared" si="155"/>
        <v>0</v>
      </c>
      <c r="P896" s="526">
        <f t="shared" si="156"/>
        <v>0</v>
      </c>
    </row>
    <row r="897" spans="1:18" x14ac:dyDescent="0.3">
      <c r="A897" s="3" t="s">
        <v>982</v>
      </c>
      <c r="B897" s="4" t="s">
        <v>96</v>
      </c>
      <c r="C897" s="5"/>
      <c r="D897" s="584"/>
      <c r="E897" s="600"/>
      <c r="F897" s="619"/>
      <c r="G897" s="601"/>
      <c r="H897" s="601"/>
      <c r="I897" s="585"/>
      <c r="J897" s="550">
        <f>+SUM(J898:J901)</f>
        <v>617.59159999999997</v>
      </c>
      <c r="K897" s="550">
        <f>+SUM(K898:K901)</f>
        <v>0</v>
      </c>
      <c r="L897" s="551">
        <f>+SUM(L898:L901)</f>
        <v>0</v>
      </c>
      <c r="M897" s="550">
        <f>+SUM(M898:M901)</f>
        <v>0</v>
      </c>
      <c r="N897" s="550">
        <f>+SUM(N898:N901)</f>
        <v>617.59</v>
      </c>
      <c r="O897" s="172">
        <f t="shared" si="155"/>
        <v>2.5907088113674703E-6</v>
      </c>
      <c r="P897" s="526">
        <f t="shared" si="156"/>
        <v>-1.5999999999394277E-3</v>
      </c>
    </row>
    <row r="898" spans="1:18" ht="26.4" x14ac:dyDescent="0.3">
      <c r="A898" s="7" t="s">
        <v>983</v>
      </c>
      <c r="B898" s="8" t="s">
        <v>104</v>
      </c>
      <c r="C898" s="5" t="s">
        <v>24</v>
      </c>
      <c r="D898" s="584">
        <v>16</v>
      </c>
      <c r="E898" s="600">
        <v>0</v>
      </c>
      <c r="F898" s="619"/>
      <c r="G898" s="601">
        <f t="shared" si="157"/>
        <v>0</v>
      </c>
      <c r="H898" s="601">
        <f t="shared" si="158"/>
        <v>16</v>
      </c>
      <c r="I898" s="585">
        <v>20.11</v>
      </c>
      <c r="J898" s="552">
        <f t="shared" si="159"/>
        <v>321.76</v>
      </c>
      <c r="K898" s="553">
        <f t="shared" si="160"/>
        <v>0</v>
      </c>
      <c r="L898" s="551">
        <f t="shared" si="161"/>
        <v>0</v>
      </c>
      <c r="M898" s="553">
        <f t="shared" si="162"/>
        <v>0</v>
      </c>
      <c r="N898" s="553">
        <f t="shared" si="163"/>
        <v>321.76</v>
      </c>
      <c r="O898" s="175">
        <f t="shared" si="155"/>
        <v>0</v>
      </c>
      <c r="P898" s="526">
        <f t="shared" si="156"/>
        <v>0</v>
      </c>
    </row>
    <row r="899" spans="1:18" ht="26.4" x14ac:dyDescent="0.3">
      <c r="A899" s="7" t="s">
        <v>984</v>
      </c>
      <c r="B899" s="8" t="s">
        <v>98</v>
      </c>
      <c r="C899" s="5" t="s">
        <v>24</v>
      </c>
      <c r="D899" s="584">
        <v>1.4</v>
      </c>
      <c r="E899" s="600">
        <v>0</v>
      </c>
      <c r="F899" s="619"/>
      <c r="G899" s="601">
        <f t="shared" si="157"/>
        <v>0</v>
      </c>
      <c r="H899" s="601">
        <f t="shared" si="158"/>
        <v>1.4</v>
      </c>
      <c r="I899" s="585">
        <v>19.02</v>
      </c>
      <c r="J899" s="552">
        <f t="shared" si="159"/>
        <v>26.627999999999997</v>
      </c>
      <c r="K899" s="553">
        <f t="shared" si="160"/>
        <v>0</v>
      </c>
      <c r="L899" s="551">
        <f t="shared" si="161"/>
        <v>0</v>
      </c>
      <c r="M899" s="553">
        <f t="shared" si="162"/>
        <v>0</v>
      </c>
      <c r="N899" s="553">
        <f t="shared" si="163"/>
        <v>26.63</v>
      </c>
      <c r="O899" s="175">
        <f t="shared" si="155"/>
        <v>-7.5108907916510148E-5</v>
      </c>
      <c r="P899" s="526">
        <f t="shared" si="156"/>
        <v>2.0000000000024443E-3</v>
      </c>
    </row>
    <row r="900" spans="1:18" x14ac:dyDescent="0.3">
      <c r="A900" s="7" t="s">
        <v>985</v>
      </c>
      <c r="B900" s="8" t="s">
        <v>102</v>
      </c>
      <c r="C900" s="5" t="s">
        <v>45</v>
      </c>
      <c r="D900" s="584">
        <v>16</v>
      </c>
      <c r="E900" s="600">
        <v>0</v>
      </c>
      <c r="F900" s="619"/>
      <c r="G900" s="601">
        <f t="shared" si="157"/>
        <v>0</v>
      </c>
      <c r="H900" s="601">
        <f t="shared" si="158"/>
        <v>16</v>
      </c>
      <c r="I900" s="585">
        <v>14.39</v>
      </c>
      <c r="J900" s="552">
        <f t="shared" si="159"/>
        <v>230.24</v>
      </c>
      <c r="K900" s="553">
        <f t="shared" si="160"/>
        <v>0</v>
      </c>
      <c r="L900" s="551">
        <f t="shared" si="161"/>
        <v>0</v>
      </c>
      <c r="M900" s="553">
        <f t="shared" si="162"/>
        <v>0</v>
      </c>
      <c r="N900" s="553">
        <f t="shared" si="163"/>
        <v>230.24</v>
      </c>
      <c r="O900" s="175">
        <f t="shared" si="155"/>
        <v>0</v>
      </c>
      <c r="P900" s="526">
        <f t="shared" si="156"/>
        <v>0</v>
      </c>
    </row>
    <row r="901" spans="1:18" ht="26.4" x14ac:dyDescent="0.3">
      <c r="A901" s="7" t="s">
        <v>986</v>
      </c>
      <c r="B901" s="8" t="s">
        <v>100</v>
      </c>
      <c r="C901" s="5" t="s">
        <v>24</v>
      </c>
      <c r="D901" s="584">
        <v>2.36</v>
      </c>
      <c r="E901" s="600">
        <v>0</v>
      </c>
      <c r="F901" s="619"/>
      <c r="G901" s="601">
        <f t="shared" si="157"/>
        <v>0</v>
      </c>
      <c r="H901" s="601">
        <f t="shared" si="158"/>
        <v>2.36</v>
      </c>
      <c r="I901" s="585">
        <v>16.510000000000002</v>
      </c>
      <c r="J901" s="552">
        <f t="shared" si="159"/>
        <v>38.9636</v>
      </c>
      <c r="K901" s="553">
        <f t="shared" si="160"/>
        <v>0</v>
      </c>
      <c r="L901" s="551">
        <f t="shared" si="161"/>
        <v>0</v>
      </c>
      <c r="M901" s="553">
        <f t="shared" si="162"/>
        <v>0</v>
      </c>
      <c r="N901" s="553">
        <f t="shared" si="163"/>
        <v>38.96</v>
      </c>
      <c r="O901" s="175">
        <f t="shared" si="155"/>
        <v>9.2393926639178225E-5</v>
      </c>
      <c r="P901" s="526">
        <f t="shared" si="156"/>
        <v>-3.5999999999987153E-3</v>
      </c>
    </row>
    <row r="902" spans="1:18" x14ac:dyDescent="0.3">
      <c r="A902" s="3" t="s">
        <v>987</v>
      </c>
      <c r="B902" s="4" t="s">
        <v>106</v>
      </c>
      <c r="C902" s="5"/>
      <c r="D902" s="584"/>
      <c r="E902" s="600"/>
      <c r="F902" s="619"/>
      <c r="G902" s="601"/>
      <c r="H902" s="601"/>
      <c r="I902" s="585"/>
      <c r="J902" s="550">
        <f>+SUM(J903:J907)</f>
        <v>7164.9109999999991</v>
      </c>
      <c r="K902" s="550">
        <f>+SUM(K903:K907)</f>
        <v>0</v>
      </c>
      <c r="L902" s="551">
        <f>+SUM(L903:L907)</f>
        <v>0</v>
      </c>
      <c r="M902" s="550">
        <f>+SUM(M903:M907)</f>
        <v>0</v>
      </c>
      <c r="N902" s="550">
        <f>+SUM(N903:N907)</f>
        <v>7164.91</v>
      </c>
      <c r="O902" s="172">
        <f t="shared" si="155"/>
        <v>1.395690748529077E-7</v>
      </c>
      <c r="P902" s="526">
        <f t="shared" si="156"/>
        <v>-9.9999999929423211E-4</v>
      </c>
    </row>
    <row r="903" spans="1:18" ht="27.6" customHeight="1" x14ac:dyDescent="0.3">
      <c r="A903" s="7" t="s">
        <v>988</v>
      </c>
      <c r="B903" s="8" t="s">
        <v>111</v>
      </c>
      <c r="C903" s="5" t="s">
        <v>109</v>
      </c>
      <c r="D903" s="584">
        <v>9.35</v>
      </c>
      <c r="E903" s="600">
        <v>0</v>
      </c>
      <c r="F903" s="619"/>
      <c r="G903" s="601">
        <f t="shared" si="157"/>
        <v>0</v>
      </c>
      <c r="H903" s="601">
        <f t="shared" si="158"/>
        <v>9.35</v>
      </c>
      <c r="I903" s="585">
        <v>97.64</v>
      </c>
      <c r="J903" s="552">
        <f t="shared" si="159"/>
        <v>912.93399999999997</v>
      </c>
      <c r="K903" s="553">
        <f t="shared" si="160"/>
        <v>0</v>
      </c>
      <c r="L903" s="551">
        <f t="shared" si="161"/>
        <v>0</v>
      </c>
      <c r="M903" s="553">
        <f t="shared" si="162"/>
        <v>0</v>
      </c>
      <c r="N903" s="553">
        <f t="shared" si="163"/>
        <v>912.93</v>
      </c>
      <c r="O903" s="175">
        <f t="shared" ref="O903:O945" si="164">1-(N903/J903)</f>
        <v>4.381477741066675E-6</v>
      </c>
      <c r="P903" s="526">
        <f t="shared" ref="P903:P945" si="165">+N903-J903</f>
        <v>-4.0000000000190994E-3</v>
      </c>
    </row>
    <row r="904" spans="1:18" x14ac:dyDescent="0.3">
      <c r="A904" s="7" t="s">
        <v>989</v>
      </c>
      <c r="B904" s="8" t="s">
        <v>113</v>
      </c>
      <c r="C904" s="5" t="s">
        <v>75</v>
      </c>
      <c r="D904" s="584">
        <v>15</v>
      </c>
      <c r="E904" s="600">
        <v>0</v>
      </c>
      <c r="F904" s="619"/>
      <c r="G904" s="601">
        <f t="shared" si="157"/>
        <v>0</v>
      </c>
      <c r="H904" s="601">
        <f t="shared" si="158"/>
        <v>15</v>
      </c>
      <c r="I904" s="585">
        <v>24.32</v>
      </c>
      <c r="J904" s="552">
        <f t="shared" si="159"/>
        <v>364.8</v>
      </c>
      <c r="K904" s="553">
        <f t="shared" si="160"/>
        <v>0</v>
      </c>
      <c r="L904" s="551">
        <f t="shared" si="161"/>
        <v>0</v>
      </c>
      <c r="M904" s="553">
        <f t="shared" si="162"/>
        <v>0</v>
      </c>
      <c r="N904" s="553">
        <f t="shared" si="163"/>
        <v>364.8</v>
      </c>
      <c r="O904" s="175">
        <f t="shared" si="164"/>
        <v>0</v>
      </c>
      <c r="P904" s="526">
        <f t="shared" si="165"/>
        <v>0</v>
      </c>
    </row>
    <row r="905" spans="1:18" x14ac:dyDescent="0.3">
      <c r="A905" s="7" t="s">
        <v>990</v>
      </c>
      <c r="B905" s="8" t="s">
        <v>117</v>
      </c>
      <c r="C905" s="5" t="s">
        <v>24</v>
      </c>
      <c r="D905" s="584">
        <v>4.79</v>
      </c>
      <c r="E905" s="600">
        <v>0</v>
      </c>
      <c r="F905" s="619"/>
      <c r="G905" s="601">
        <f t="shared" ref="G905:G944" si="166">E905+F905</f>
        <v>0</v>
      </c>
      <c r="H905" s="601">
        <f t="shared" ref="H905:H944" si="167">D905-G905</f>
        <v>4.79</v>
      </c>
      <c r="I905" s="585">
        <v>1081.54</v>
      </c>
      <c r="J905" s="552">
        <f t="shared" ref="J905:J944" si="168">+I905*D905</f>
        <v>5180.5765999999994</v>
      </c>
      <c r="K905" s="553">
        <f t="shared" ref="K905:K944" si="169">ROUND(E905*I905,2)</f>
        <v>0</v>
      </c>
      <c r="L905" s="551">
        <f t="shared" ref="L905:L944" si="170">ROUND(F905*I905,2)</f>
        <v>0</v>
      </c>
      <c r="M905" s="553">
        <f t="shared" ref="M905:M944" si="171">ROUND(G905*I905,2)</f>
        <v>0</v>
      </c>
      <c r="N905" s="553">
        <f t="shared" ref="N905:N944" si="172">ROUND(H905*I905,2)</f>
        <v>5180.58</v>
      </c>
      <c r="O905" s="175">
        <f t="shared" si="164"/>
        <v>-6.562976022639333E-7</v>
      </c>
      <c r="P905" s="526">
        <f t="shared" si="165"/>
        <v>3.4000000005107722E-3</v>
      </c>
    </row>
    <row r="906" spans="1:18" x14ac:dyDescent="0.3">
      <c r="A906" s="7" t="s">
        <v>991</v>
      </c>
      <c r="B906" s="8" t="s">
        <v>115</v>
      </c>
      <c r="C906" s="5" t="s">
        <v>24</v>
      </c>
      <c r="D906" s="584">
        <v>1.76</v>
      </c>
      <c r="E906" s="600">
        <v>0</v>
      </c>
      <c r="F906" s="619"/>
      <c r="G906" s="601">
        <f t="shared" si="166"/>
        <v>0</v>
      </c>
      <c r="H906" s="601">
        <f t="shared" si="167"/>
        <v>1.76</v>
      </c>
      <c r="I906" s="585">
        <v>168</v>
      </c>
      <c r="J906" s="552">
        <f t="shared" si="168"/>
        <v>295.68</v>
      </c>
      <c r="K906" s="553">
        <f t="shared" si="169"/>
        <v>0</v>
      </c>
      <c r="L906" s="551">
        <f t="shared" si="170"/>
        <v>0</v>
      </c>
      <c r="M906" s="553">
        <f t="shared" si="171"/>
        <v>0</v>
      </c>
      <c r="N906" s="553">
        <f t="shared" si="172"/>
        <v>295.68</v>
      </c>
      <c r="O906" s="175">
        <f t="shared" si="164"/>
        <v>0</v>
      </c>
      <c r="P906" s="526">
        <f t="shared" si="165"/>
        <v>0</v>
      </c>
    </row>
    <row r="907" spans="1:18" x14ac:dyDescent="0.3">
      <c r="A907" s="7" t="s">
        <v>992</v>
      </c>
      <c r="B907" s="8" t="s">
        <v>108</v>
      </c>
      <c r="C907" s="5" t="s">
        <v>109</v>
      </c>
      <c r="D907" s="584">
        <v>13.42</v>
      </c>
      <c r="E907" s="600">
        <v>0</v>
      </c>
      <c r="F907" s="619"/>
      <c r="G907" s="601">
        <f t="shared" si="166"/>
        <v>0</v>
      </c>
      <c r="H907" s="601">
        <f t="shared" si="167"/>
        <v>13.42</v>
      </c>
      <c r="I907" s="585">
        <v>30.62</v>
      </c>
      <c r="J907" s="552">
        <f t="shared" si="168"/>
        <v>410.92040000000003</v>
      </c>
      <c r="K907" s="553">
        <f t="shared" si="169"/>
        <v>0</v>
      </c>
      <c r="L907" s="551">
        <f t="shared" si="170"/>
        <v>0</v>
      </c>
      <c r="M907" s="553">
        <f t="shared" si="171"/>
        <v>0</v>
      </c>
      <c r="N907" s="553">
        <f t="shared" si="172"/>
        <v>410.92</v>
      </c>
      <c r="O907" s="175">
        <f t="shared" si="164"/>
        <v>9.7342453675430818E-7</v>
      </c>
      <c r="P907" s="526">
        <f t="shared" si="165"/>
        <v>-4.0000000001327862E-4</v>
      </c>
    </row>
    <row r="908" spans="1:18" ht="24.75" customHeight="1" x14ac:dyDescent="0.3">
      <c r="A908" s="3">
        <v>25</v>
      </c>
      <c r="B908" s="4" t="s">
        <v>993</v>
      </c>
      <c r="C908" s="5"/>
      <c r="D908" s="584"/>
      <c r="E908" s="600"/>
      <c r="F908" s="619"/>
      <c r="G908" s="601"/>
      <c r="H908" s="601"/>
      <c r="I908" s="585"/>
      <c r="J908" s="550">
        <f>+J909+J913+J927+J934+J939</f>
        <v>43158.749300000003</v>
      </c>
      <c r="K908" s="550">
        <f>+K909+K913+K927+K934+K939</f>
        <v>4012.22</v>
      </c>
      <c r="L908" s="551">
        <f>+L909+L913+L927+L934+L939</f>
        <v>18551.62</v>
      </c>
      <c r="M908" s="550">
        <f>+M909+M913+M927+M934+M939</f>
        <v>22563.850000000002</v>
      </c>
      <c r="N908" s="550">
        <f>+N909+N913+N927+N934+N939</f>
        <v>20594.900000000001</v>
      </c>
      <c r="O908" s="172">
        <f t="shared" si="164"/>
        <v>0.5228105463195154</v>
      </c>
      <c r="P908" s="526">
        <f t="shared" si="165"/>
        <v>-22563.849300000002</v>
      </c>
    </row>
    <row r="909" spans="1:18" x14ac:dyDescent="0.3">
      <c r="A909" s="3" t="s">
        <v>994</v>
      </c>
      <c r="B909" s="4" t="s">
        <v>42</v>
      </c>
      <c r="C909" s="5"/>
      <c r="D909" s="584"/>
      <c r="E909" s="600"/>
      <c r="F909" s="619"/>
      <c r="G909" s="601"/>
      <c r="H909" s="601"/>
      <c r="I909" s="585"/>
      <c r="J909" s="550">
        <f>+SUM(J910:J912)</f>
        <v>1496.9192</v>
      </c>
      <c r="K909" s="550">
        <f>+SUM(K910:K912)</f>
        <v>57.18</v>
      </c>
      <c r="L909" s="551">
        <f>+SUM(L910:L912)</f>
        <v>88.28</v>
      </c>
      <c r="M909" s="550">
        <f>+SUM(M910:M912)</f>
        <v>145.46</v>
      </c>
      <c r="N909" s="550">
        <f>+SUM(N910:N912)</f>
        <v>1351.46</v>
      </c>
      <c r="O909" s="172">
        <f t="shared" si="164"/>
        <v>9.7172379110375462E-2</v>
      </c>
      <c r="P909" s="526">
        <f t="shared" si="165"/>
        <v>-145.45920000000001</v>
      </c>
    </row>
    <row r="910" spans="1:18" ht="26.4" x14ac:dyDescent="0.3">
      <c r="A910" s="7" t="s">
        <v>995</v>
      </c>
      <c r="B910" s="8" t="s">
        <v>49</v>
      </c>
      <c r="C910" s="5" t="s">
        <v>24</v>
      </c>
      <c r="D910" s="584">
        <v>12.92</v>
      </c>
      <c r="E910" s="600">
        <v>5.0780000000000012</v>
      </c>
      <c r="F910" s="619">
        <v>7.84</v>
      </c>
      <c r="G910" s="601">
        <f t="shared" si="166"/>
        <v>12.918000000000001</v>
      </c>
      <c r="H910" s="601">
        <f t="shared" si="167"/>
        <v>1.9999999999988916E-3</v>
      </c>
      <c r="I910" s="585">
        <v>11.26</v>
      </c>
      <c r="J910" s="552">
        <f t="shared" si="168"/>
        <v>145.47919999999999</v>
      </c>
      <c r="K910" s="553">
        <f t="shared" si="169"/>
        <v>57.18</v>
      </c>
      <c r="L910" s="551">
        <f t="shared" si="170"/>
        <v>88.28</v>
      </c>
      <c r="M910" s="553">
        <f t="shared" si="171"/>
        <v>145.46</v>
      </c>
      <c r="N910" s="553">
        <f t="shared" si="172"/>
        <v>0.02</v>
      </c>
      <c r="O910" s="175">
        <f t="shared" si="164"/>
        <v>0.9998625233023003</v>
      </c>
      <c r="P910" s="526">
        <f t="shared" si="165"/>
        <v>-145.45919999999998</v>
      </c>
      <c r="Q910" s="7" t="s">
        <v>957</v>
      </c>
      <c r="R910" s="8" t="s">
        <v>49</v>
      </c>
    </row>
    <row r="911" spans="1:18" x14ac:dyDescent="0.3">
      <c r="A911" s="7" t="s">
        <v>996</v>
      </c>
      <c r="B911" s="8" t="s">
        <v>44</v>
      </c>
      <c r="C911" s="5" t="s">
        <v>45</v>
      </c>
      <c r="D911" s="584">
        <v>12</v>
      </c>
      <c r="E911" s="600">
        <v>0</v>
      </c>
      <c r="F911" s="619"/>
      <c r="G911" s="601">
        <f t="shared" si="166"/>
        <v>0</v>
      </c>
      <c r="H911" s="601">
        <f t="shared" si="167"/>
        <v>12</v>
      </c>
      <c r="I911" s="585">
        <v>56.31</v>
      </c>
      <c r="J911" s="552">
        <f t="shared" si="168"/>
        <v>675.72</v>
      </c>
      <c r="K911" s="553">
        <f t="shared" si="169"/>
        <v>0</v>
      </c>
      <c r="L911" s="551">
        <f t="shared" si="170"/>
        <v>0</v>
      </c>
      <c r="M911" s="553">
        <f t="shared" si="171"/>
        <v>0</v>
      </c>
      <c r="N911" s="553">
        <f t="shared" si="172"/>
        <v>675.72</v>
      </c>
      <c r="O911" s="175">
        <f t="shared" si="164"/>
        <v>0</v>
      </c>
      <c r="P911" s="526">
        <f t="shared" si="165"/>
        <v>0</v>
      </c>
      <c r="Q911" s="7" t="s">
        <v>958</v>
      </c>
      <c r="R911" s="8" t="s">
        <v>44</v>
      </c>
    </row>
    <row r="912" spans="1:18" x14ac:dyDescent="0.3">
      <c r="A912" s="7" t="s">
        <v>997</v>
      </c>
      <c r="B912" s="8" t="s">
        <v>44</v>
      </c>
      <c r="C912" s="5" t="s">
        <v>45</v>
      </c>
      <c r="D912" s="584">
        <v>12</v>
      </c>
      <c r="E912" s="600">
        <v>0</v>
      </c>
      <c r="F912" s="619"/>
      <c r="G912" s="601">
        <f t="shared" si="166"/>
        <v>0</v>
      </c>
      <c r="H912" s="601">
        <f t="shared" si="167"/>
        <v>12</v>
      </c>
      <c r="I912" s="585">
        <v>56.31</v>
      </c>
      <c r="J912" s="552">
        <f t="shared" si="168"/>
        <v>675.72</v>
      </c>
      <c r="K912" s="553">
        <f t="shared" si="169"/>
        <v>0</v>
      </c>
      <c r="L912" s="551">
        <f t="shared" si="170"/>
        <v>0</v>
      </c>
      <c r="M912" s="553">
        <f t="shared" si="171"/>
        <v>0</v>
      </c>
      <c r="N912" s="553">
        <f t="shared" si="172"/>
        <v>675.72</v>
      </c>
      <c r="O912" s="175">
        <f t="shared" si="164"/>
        <v>0</v>
      </c>
      <c r="P912" s="526">
        <f t="shared" si="165"/>
        <v>0</v>
      </c>
      <c r="Q912" s="7" t="s">
        <v>959</v>
      </c>
      <c r="R912" s="8" t="s">
        <v>44</v>
      </c>
    </row>
    <row r="913" spans="1:18" x14ac:dyDescent="0.3">
      <c r="A913" s="3" t="s">
        <v>998</v>
      </c>
      <c r="B913" s="4" t="s">
        <v>51</v>
      </c>
      <c r="C913" s="5"/>
      <c r="D913" s="584"/>
      <c r="E913" s="600"/>
      <c r="F913" s="619"/>
      <c r="G913" s="601"/>
      <c r="H913" s="601"/>
      <c r="I913" s="585"/>
      <c r="J913" s="550">
        <f>+SUM(J914:J926)</f>
        <v>24996.917800000003</v>
      </c>
      <c r="K913" s="550">
        <f>+SUM(K914:K926)</f>
        <v>3955.04</v>
      </c>
      <c r="L913" s="551">
        <f>+SUM(L914:L926)</f>
        <v>15813.55</v>
      </c>
      <c r="M913" s="550">
        <f>+SUM(M914:M926)</f>
        <v>19768.600000000002</v>
      </c>
      <c r="N913" s="550">
        <f>+SUM(N914:N926)+0.01</f>
        <v>5228.3100000000004</v>
      </c>
      <c r="O913" s="172">
        <f t="shared" si="164"/>
        <v>0.79084181330547887</v>
      </c>
      <c r="P913" s="526">
        <f t="shared" si="165"/>
        <v>-19768.607800000002</v>
      </c>
      <c r="Q913" s="3" t="s">
        <v>960</v>
      </c>
      <c r="R913" s="4" t="s">
        <v>51</v>
      </c>
    </row>
    <row r="914" spans="1:18" x14ac:dyDescent="0.3">
      <c r="A914" s="7" t="s">
        <v>999</v>
      </c>
      <c r="B914" s="8" t="s">
        <v>125</v>
      </c>
      <c r="C914" s="5" t="s">
        <v>54</v>
      </c>
      <c r="D914" s="584">
        <v>15.39</v>
      </c>
      <c r="E914" s="600">
        <v>1.6301999999999999</v>
      </c>
      <c r="F914" s="619">
        <v>13.76</v>
      </c>
      <c r="G914" s="601">
        <f t="shared" si="166"/>
        <v>15.3902</v>
      </c>
      <c r="H914" s="601">
        <f t="shared" si="167"/>
        <v>-1.9999999999953388E-4</v>
      </c>
      <c r="I914" s="585">
        <v>75.03</v>
      </c>
      <c r="J914" s="552">
        <f t="shared" si="168"/>
        <v>1154.7117000000001</v>
      </c>
      <c r="K914" s="553">
        <f t="shared" si="169"/>
        <v>122.31</v>
      </c>
      <c r="L914" s="551">
        <f t="shared" si="170"/>
        <v>1032.4100000000001</v>
      </c>
      <c r="M914" s="553">
        <f t="shared" si="171"/>
        <v>1154.73</v>
      </c>
      <c r="N914" s="553">
        <f t="shared" si="172"/>
        <v>-0.02</v>
      </c>
      <c r="O914" s="175">
        <f t="shared" si="164"/>
        <v>1.000017320340653</v>
      </c>
      <c r="P914" s="526">
        <f t="shared" si="165"/>
        <v>-1154.7317</v>
      </c>
      <c r="Q914" s="7" t="s">
        <v>961</v>
      </c>
      <c r="R914" s="8" t="s">
        <v>125</v>
      </c>
    </row>
    <row r="915" spans="1:18" x14ac:dyDescent="0.3">
      <c r="A915" s="7" t="s">
        <v>1000</v>
      </c>
      <c r="B915" s="8" t="s">
        <v>56</v>
      </c>
      <c r="C915" s="5" t="s">
        <v>54</v>
      </c>
      <c r="D915" s="584">
        <v>20</v>
      </c>
      <c r="E915" s="600">
        <v>2.1192599999999997</v>
      </c>
      <c r="F915" s="619">
        <v>17.88</v>
      </c>
      <c r="G915" s="601">
        <f t="shared" si="166"/>
        <v>19.99926</v>
      </c>
      <c r="H915" s="601">
        <f t="shared" si="167"/>
        <v>7.40000000000407E-4</v>
      </c>
      <c r="I915" s="585">
        <v>11.25</v>
      </c>
      <c r="J915" s="552">
        <f t="shared" si="168"/>
        <v>225</v>
      </c>
      <c r="K915" s="553">
        <f t="shared" si="169"/>
        <v>23.84</v>
      </c>
      <c r="L915" s="551">
        <f t="shared" si="170"/>
        <v>201.15</v>
      </c>
      <c r="M915" s="553">
        <f t="shared" si="171"/>
        <v>224.99</v>
      </c>
      <c r="N915" s="553">
        <f t="shared" si="172"/>
        <v>0.01</v>
      </c>
      <c r="O915" s="175">
        <f t="shared" si="164"/>
        <v>0.9999555555555556</v>
      </c>
      <c r="P915" s="526">
        <f t="shared" si="165"/>
        <v>-224.99</v>
      </c>
      <c r="Q915" s="7" t="s">
        <v>962</v>
      </c>
      <c r="R915" s="8" t="s">
        <v>56</v>
      </c>
    </row>
    <row r="916" spans="1:18" ht="26.4" x14ac:dyDescent="0.3">
      <c r="A916" s="7" t="s">
        <v>1001</v>
      </c>
      <c r="B916" s="8" t="s">
        <v>58</v>
      </c>
      <c r="C916" s="5" t="s">
        <v>59</v>
      </c>
      <c r="D916" s="584">
        <v>450.01</v>
      </c>
      <c r="E916" s="600">
        <v>47.803349999999988</v>
      </c>
      <c r="F916" s="619">
        <v>402.21</v>
      </c>
      <c r="G916" s="601">
        <f t="shared" si="166"/>
        <v>450.01334999999995</v>
      </c>
      <c r="H916" s="601">
        <f t="shared" si="167"/>
        <v>-3.3499999999548891E-3</v>
      </c>
      <c r="I916" s="585">
        <v>1.68</v>
      </c>
      <c r="J916" s="552">
        <f t="shared" si="168"/>
        <v>756.01679999999999</v>
      </c>
      <c r="K916" s="553">
        <f t="shared" si="169"/>
        <v>80.31</v>
      </c>
      <c r="L916" s="551">
        <f t="shared" si="170"/>
        <v>675.71</v>
      </c>
      <c r="M916" s="553">
        <f t="shared" si="171"/>
        <v>756.02</v>
      </c>
      <c r="N916" s="553">
        <f t="shared" si="172"/>
        <v>-0.01</v>
      </c>
      <c r="O916" s="175">
        <f t="shared" si="164"/>
        <v>1.0000132272192892</v>
      </c>
      <c r="P916" s="526">
        <f t="shared" si="165"/>
        <v>-756.02679999999998</v>
      </c>
      <c r="Q916" s="7" t="s">
        <v>963</v>
      </c>
      <c r="R916" s="8" t="s">
        <v>58</v>
      </c>
    </row>
    <row r="917" spans="1:18" x14ac:dyDescent="0.3">
      <c r="A917" s="7" t="s">
        <v>1002</v>
      </c>
      <c r="B917" s="8" t="s">
        <v>61</v>
      </c>
      <c r="C917" s="5" t="s">
        <v>24</v>
      </c>
      <c r="D917" s="584">
        <v>2.42</v>
      </c>
      <c r="E917" s="600">
        <v>2.09</v>
      </c>
      <c r="F917" s="619">
        <v>0.33</v>
      </c>
      <c r="G917" s="601">
        <f t="shared" si="166"/>
        <v>2.42</v>
      </c>
      <c r="H917" s="601">
        <f t="shared" si="167"/>
        <v>0</v>
      </c>
      <c r="I917" s="585">
        <v>28.14</v>
      </c>
      <c r="J917" s="552">
        <f t="shared" si="168"/>
        <v>68.098799999999997</v>
      </c>
      <c r="K917" s="553">
        <f t="shared" si="169"/>
        <v>58.81</v>
      </c>
      <c r="L917" s="551">
        <f t="shared" si="170"/>
        <v>9.2899999999999991</v>
      </c>
      <c r="M917" s="553">
        <f t="shared" si="171"/>
        <v>68.099999999999994</v>
      </c>
      <c r="N917" s="553">
        <f t="shared" si="172"/>
        <v>0</v>
      </c>
      <c r="O917" s="175">
        <f t="shared" si="164"/>
        <v>1</v>
      </c>
      <c r="P917" s="526">
        <f t="shared" si="165"/>
        <v>-68.098799999999997</v>
      </c>
      <c r="Q917" s="7" t="s">
        <v>964</v>
      </c>
      <c r="R917" s="8" t="s">
        <v>61</v>
      </c>
    </row>
    <row r="918" spans="1:18" ht="26.4" x14ac:dyDescent="0.3">
      <c r="A918" s="7" t="s">
        <v>1003</v>
      </c>
      <c r="B918" s="8" t="s">
        <v>63</v>
      </c>
      <c r="C918" s="5" t="s">
        <v>24</v>
      </c>
      <c r="D918" s="584">
        <v>2.42</v>
      </c>
      <c r="E918" s="600">
        <v>2.09</v>
      </c>
      <c r="F918" s="619">
        <v>0.33</v>
      </c>
      <c r="G918" s="601">
        <f t="shared" si="166"/>
        <v>2.42</v>
      </c>
      <c r="H918" s="601">
        <f t="shared" si="167"/>
        <v>0</v>
      </c>
      <c r="I918" s="585">
        <v>35.090000000000003</v>
      </c>
      <c r="J918" s="552">
        <f t="shared" si="168"/>
        <v>84.9178</v>
      </c>
      <c r="K918" s="553">
        <f t="shared" si="169"/>
        <v>73.34</v>
      </c>
      <c r="L918" s="551">
        <f t="shared" si="170"/>
        <v>11.58</v>
      </c>
      <c r="M918" s="553">
        <f t="shared" si="171"/>
        <v>84.92</v>
      </c>
      <c r="N918" s="553">
        <f t="shared" si="172"/>
        <v>0</v>
      </c>
      <c r="O918" s="175">
        <f t="shared" si="164"/>
        <v>1</v>
      </c>
      <c r="P918" s="526">
        <f t="shared" si="165"/>
        <v>-84.9178</v>
      </c>
      <c r="Q918" s="7" t="s">
        <v>965</v>
      </c>
      <c r="R918" s="8" t="s">
        <v>63</v>
      </c>
    </row>
    <row r="919" spans="1:18" ht="26.4" x14ac:dyDescent="0.3">
      <c r="A919" s="7" t="s">
        <v>1004</v>
      </c>
      <c r="B919" s="8" t="s">
        <v>72</v>
      </c>
      <c r="C919" s="5" t="s">
        <v>70</v>
      </c>
      <c r="D919" s="584">
        <v>79.400000000000006</v>
      </c>
      <c r="E919" s="600">
        <v>40.549999999999997</v>
      </c>
      <c r="F919" s="619">
        <v>38.35</v>
      </c>
      <c r="G919" s="601">
        <f t="shared" si="166"/>
        <v>78.900000000000006</v>
      </c>
      <c r="H919" s="601">
        <f t="shared" si="167"/>
        <v>0.5</v>
      </c>
      <c r="I919" s="585">
        <v>16.2</v>
      </c>
      <c r="J919" s="552">
        <f t="shared" si="168"/>
        <v>1286.28</v>
      </c>
      <c r="K919" s="553">
        <f t="shared" si="169"/>
        <v>656.91</v>
      </c>
      <c r="L919" s="551">
        <f t="shared" si="170"/>
        <v>621.27</v>
      </c>
      <c r="M919" s="553">
        <f t="shared" si="171"/>
        <v>1278.18</v>
      </c>
      <c r="N919" s="553">
        <f t="shared" si="172"/>
        <v>8.1</v>
      </c>
      <c r="O919" s="175">
        <f t="shared" si="164"/>
        <v>0.99370277078085645</v>
      </c>
      <c r="P919" s="526">
        <f t="shared" si="165"/>
        <v>-1278.18</v>
      </c>
      <c r="Q919" s="7" t="s">
        <v>966</v>
      </c>
      <c r="R919" s="8" t="s">
        <v>69</v>
      </c>
    </row>
    <row r="920" spans="1:18" ht="26.4" x14ac:dyDescent="0.3">
      <c r="A920" s="7" t="s">
        <v>1005</v>
      </c>
      <c r="B920" s="8" t="s">
        <v>69</v>
      </c>
      <c r="C920" s="5" t="s">
        <v>70</v>
      </c>
      <c r="D920" s="584">
        <v>189.2</v>
      </c>
      <c r="E920" s="600">
        <v>7.43</v>
      </c>
      <c r="F920" s="619">
        <v>7.43</v>
      </c>
      <c r="G920" s="601">
        <f t="shared" si="166"/>
        <v>14.86</v>
      </c>
      <c r="H920" s="601">
        <f t="shared" si="167"/>
        <v>174.33999999999997</v>
      </c>
      <c r="I920" s="585">
        <v>17.16</v>
      </c>
      <c r="J920" s="552">
        <f t="shared" si="168"/>
        <v>3246.672</v>
      </c>
      <c r="K920" s="553">
        <f t="shared" si="169"/>
        <v>127.5</v>
      </c>
      <c r="L920" s="551">
        <f t="shared" si="170"/>
        <v>127.5</v>
      </c>
      <c r="M920" s="553">
        <f t="shared" si="171"/>
        <v>255</v>
      </c>
      <c r="N920" s="553">
        <f t="shared" si="172"/>
        <v>2991.67</v>
      </c>
      <c r="O920" s="175">
        <f t="shared" si="164"/>
        <v>7.8542581449558169E-2</v>
      </c>
      <c r="P920" s="526">
        <f t="shared" si="165"/>
        <v>-255.00199999999995</v>
      </c>
      <c r="Q920" s="7" t="s">
        <v>967</v>
      </c>
      <c r="R920" s="8" t="s">
        <v>72</v>
      </c>
    </row>
    <row r="921" spans="1:18" x14ac:dyDescent="0.3">
      <c r="A921" s="7" t="s">
        <v>1006</v>
      </c>
      <c r="B921" s="8" t="s">
        <v>67</v>
      </c>
      <c r="C921" s="5" t="s">
        <v>24</v>
      </c>
      <c r="D921" s="584">
        <v>46.38</v>
      </c>
      <c r="E921" s="600">
        <v>8.42</v>
      </c>
      <c r="F921" s="619">
        <v>37.96</v>
      </c>
      <c r="G921" s="601">
        <f t="shared" si="166"/>
        <v>46.38</v>
      </c>
      <c r="H921" s="601">
        <f t="shared" si="167"/>
        <v>0</v>
      </c>
      <c r="I921" s="585">
        <v>272.88</v>
      </c>
      <c r="J921" s="552">
        <f t="shared" si="168"/>
        <v>12656.1744</v>
      </c>
      <c r="K921" s="553">
        <f t="shared" si="169"/>
        <v>2297.65</v>
      </c>
      <c r="L921" s="551">
        <f t="shared" si="170"/>
        <v>10358.52</v>
      </c>
      <c r="M921" s="553">
        <f t="shared" si="171"/>
        <v>12656.17</v>
      </c>
      <c r="N921" s="553">
        <f t="shared" si="172"/>
        <v>0</v>
      </c>
      <c r="O921" s="175">
        <f t="shared" si="164"/>
        <v>1</v>
      </c>
      <c r="P921" s="526">
        <f t="shared" si="165"/>
        <v>-12656.1744</v>
      </c>
      <c r="Q921" s="7" t="s">
        <v>968</v>
      </c>
      <c r="R921" s="8" t="s">
        <v>74</v>
      </c>
    </row>
    <row r="922" spans="1:18" x14ac:dyDescent="0.3">
      <c r="A922" s="7" t="s">
        <v>1007</v>
      </c>
      <c r="B922" s="8" t="s">
        <v>77</v>
      </c>
      <c r="C922" s="5" t="s">
        <v>54</v>
      </c>
      <c r="D922" s="584">
        <v>4.22</v>
      </c>
      <c r="E922" s="600">
        <v>0.76</v>
      </c>
      <c r="F922" s="619">
        <v>3.46</v>
      </c>
      <c r="G922" s="601">
        <f t="shared" si="166"/>
        <v>4.22</v>
      </c>
      <c r="H922" s="601">
        <f t="shared" si="167"/>
        <v>0</v>
      </c>
      <c r="I922" s="585">
        <v>628.20000000000005</v>
      </c>
      <c r="J922" s="552">
        <f t="shared" si="168"/>
        <v>2651.0039999999999</v>
      </c>
      <c r="K922" s="553">
        <f t="shared" si="169"/>
        <v>477.43</v>
      </c>
      <c r="L922" s="551">
        <f t="shared" si="170"/>
        <v>2173.5700000000002</v>
      </c>
      <c r="M922" s="553">
        <f t="shared" si="171"/>
        <v>2651</v>
      </c>
      <c r="N922" s="553">
        <f t="shared" si="172"/>
        <v>0</v>
      </c>
      <c r="O922" s="175">
        <f t="shared" si="164"/>
        <v>1</v>
      </c>
      <c r="P922" s="526">
        <f t="shared" si="165"/>
        <v>-2651.0039999999999</v>
      </c>
      <c r="Q922" s="7" t="s">
        <v>969</v>
      </c>
      <c r="R922" s="8" t="s">
        <v>67</v>
      </c>
    </row>
    <row r="923" spans="1:18" ht="34.950000000000003" customHeight="1" x14ac:dyDescent="0.3">
      <c r="A923" s="7" t="s">
        <v>1008</v>
      </c>
      <c r="B923" s="8" t="s">
        <v>65</v>
      </c>
      <c r="C923" s="5" t="s">
        <v>24</v>
      </c>
      <c r="D923" s="584">
        <v>6.12</v>
      </c>
      <c r="E923" s="600"/>
      <c r="F923" s="619"/>
      <c r="G923" s="601">
        <f t="shared" si="166"/>
        <v>0</v>
      </c>
      <c r="H923" s="601">
        <f t="shared" si="167"/>
        <v>6.12</v>
      </c>
      <c r="I923" s="585">
        <v>116.19</v>
      </c>
      <c r="J923" s="552">
        <f t="shared" si="168"/>
        <v>711.08280000000002</v>
      </c>
      <c r="K923" s="553">
        <f t="shared" si="169"/>
        <v>0</v>
      </c>
      <c r="L923" s="551">
        <f t="shared" si="170"/>
        <v>0</v>
      </c>
      <c r="M923" s="553">
        <f t="shared" si="171"/>
        <v>0</v>
      </c>
      <c r="N923" s="553">
        <f t="shared" si="172"/>
        <v>711.08</v>
      </c>
      <c r="O923" s="175">
        <f t="shared" si="164"/>
        <v>3.9376567679827446E-6</v>
      </c>
      <c r="P923" s="526">
        <f t="shared" si="165"/>
        <v>-2.7999999999792635E-3</v>
      </c>
      <c r="Q923" s="7" t="s">
        <v>970</v>
      </c>
      <c r="R923" s="8" t="s">
        <v>77</v>
      </c>
    </row>
    <row r="924" spans="1:18" ht="26.4" x14ac:dyDescent="0.3">
      <c r="A924" s="7" t="s">
        <v>1009</v>
      </c>
      <c r="B924" s="8" t="s">
        <v>83</v>
      </c>
      <c r="C924" s="5" t="s">
        <v>24</v>
      </c>
      <c r="D924" s="584">
        <v>9.6</v>
      </c>
      <c r="E924" s="600"/>
      <c r="F924" s="619">
        <v>9.6</v>
      </c>
      <c r="G924" s="601">
        <f t="shared" si="166"/>
        <v>9.6</v>
      </c>
      <c r="H924" s="601">
        <f t="shared" si="167"/>
        <v>0</v>
      </c>
      <c r="I924" s="585">
        <v>29.02</v>
      </c>
      <c r="J924" s="552">
        <f t="shared" si="168"/>
        <v>278.59199999999998</v>
      </c>
      <c r="K924" s="553">
        <f t="shared" si="169"/>
        <v>0</v>
      </c>
      <c r="L924" s="551">
        <f t="shared" si="170"/>
        <v>278.58999999999997</v>
      </c>
      <c r="M924" s="553">
        <f t="shared" si="171"/>
        <v>278.58999999999997</v>
      </c>
      <c r="N924" s="553">
        <f t="shared" si="172"/>
        <v>0</v>
      </c>
      <c r="O924" s="175">
        <f t="shared" si="164"/>
        <v>1</v>
      </c>
      <c r="P924" s="526">
        <f t="shared" si="165"/>
        <v>-278.59199999999998</v>
      </c>
      <c r="Q924" s="7" t="s">
        <v>971</v>
      </c>
      <c r="R924" s="8" t="s">
        <v>65</v>
      </c>
    </row>
    <row r="925" spans="1:18" ht="26.4" x14ac:dyDescent="0.3">
      <c r="A925" s="7" t="s">
        <v>1010</v>
      </c>
      <c r="B925" s="8" t="s">
        <v>79</v>
      </c>
      <c r="C925" s="5" t="s">
        <v>54</v>
      </c>
      <c r="D925" s="584">
        <v>14.07</v>
      </c>
      <c r="E925" s="600">
        <v>1.44</v>
      </c>
      <c r="F925" s="619">
        <v>12.63</v>
      </c>
      <c r="G925" s="601">
        <f t="shared" si="166"/>
        <v>14.07</v>
      </c>
      <c r="H925" s="601">
        <f t="shared" si="167"/>
        <v>0</v>
      </c>
      <c r="I925" s="585">
        <v>25.65</v>
      </c>
      <c r="J925" s="552">
        <f t="shared" si="168"/>
        <v>360.89549999999997</v>
      </c>
      <c r="K925" s="553">
        <f t="shared" si="169"/>
        <v>36.94</v>
      </c>
      <c r="L925" s="551">
        <f t="shared" si="170"/>
        <v>323.95999999999998</v>
      </c>
      <c r="M925" s="553">
        <f t="shared" si="171"/>
        <v>360.9</v>
      </c>
      <c r="N925" s="553">
        <f t="shared" si="172"/>
        <v>0</v>
      </c>
      <c r="O925" s="175">
        <f t="shared" si="164"/>
        <v>1</v>
      </c>
      <c r="P925" s="526">
        <f t="shared" si="165"/>
        <v>-360.89549999999997</v>
      </c>
      <c r="Q925" s="7" t="s">
        <v>972</v>
      </c>
      <c r="R925" s="8" t="s">
        <v>83</v>
      </c>
    </row>
    <row r="926" spans="1:18" ht="26.4" x14ac:dyDescent="0.3">
      <c r="A926" s="7" t="s">
        <v>1011</v>
      </c>
      <c r="B926" s="8" t="s">
        <v>81</v>
      </c>
      <c r="C926" s="5" t="s">
        <v>24</v>
      </c>
      <c r="D926" s="584">
        <v>9.6</v>
      </c>
      <c r="E926" s="600"/>
      <c r="F926" s="619"/>
      <c r="G926" s="601">
        <f t="shared" si="166"/>
        <v>0</v>
      </c>
      <c r="H926" s="601">
        <f t="shared" si="167"/>
        <v>9.6</v>
      </c>
      <c r="I926" s="585">
        <v>158.07</v>
      </c>
      <c r="J926" s="552">
        <f t="shared" si="168"/>
        <v>1517.472</v>
      </c>
      <c r="K926" s="553">
        <f t="shared" si="169"/>
        <v>0</v>
      </c>
      <c r="L926" s="551">
        <f t="shared" si="170"/>
        <v>0</v>
      </c>
      <c r="M926" s="553">
        <f t="shared" si="171"/>
        <v>0</v>
      </c>
      <c r="N926" s="553">
        <f t="shared" si="172"/>
        <v>1517.47</v>
      </c>
      <c r="O926" s="175">
        <f t="shared" si="164"/>
        <v>1.3179814849495486E-6</v>
      </c>
      <c r="P926" s="526">
        <f t="shared" si="165"/>
        <v>-1.9999999999527063E-3</v>
      </c>
      <c r="Q926" s="7" t="s">
        <v>973</v>
      </c>
      <c r="R926" s="8" t="s">
        <v>79</v>
      </c>
    </row>
    <row r="927" spans="1:18" ht="26.4" x14ac:dyDescent="0.3">
      <c r="A927" s="3" t="s">
        <v>1012</v>
      </c>
      <c r="B927" s="4" t="s">
        <v>85</v>
      </c>
      <c r="C927" s="5"/>
      <c r="D927" s="584"/>
      <c r="E927" s="600"/>
      <c r="F927" s="619"/>
      <c r="G927" s="601"/>
      <c r="H927" s="601"/>
      <c r="I927" s="585"/>
      <c r="J927" s="550">
        <f>+SUM(J928:J933)</f>
        <v>2064.4412000000002</v>
      </c>
      <c r="K927" s="550">
        <f>+SUM(K928:K933)</f>
        <v>0</v>
      </c>
      <c r="L927" s="551">
        <f>+SUM(L928:L933)</f>
        <v>1545.79</v>
      </c>
      <c r="M927" s="550">
        <f>+SUM(M928:M933)</f>
        <v>1545.79</v>
      </c>
      <c r="N927" s="550">
        <f>+SUM(N928:N933)</f>
        <v>518.66000000000008</v>
      </c>
      <c r="O927" s="172">
        <f t="shared" si="164"/>
        <v>0.74876494423769491</v>
      </c>
      <c r="P927" s="526">
        <f t="shared" si="165"/>
        <v>-1545.7812000000001</v>
      </c>
      <c r="Q927" s="7" t="s">
        <v>974</v>
      </c>
      <c r="R927" s="8" t="s">
        <v>81</v>
      </c>
    </row>
    <row r="928" spans="1:18" x14ac:dyDescent="0.3">
      <c r="A928" s="7" t="s">
        <v>1013</v>
      </c>
      <c r="B928" s="8" t="s">
        <v>87</v>
      </c>
      <c r="C928" s="5" t="s">
        <v>24</v>
      </c>
      <c r="D928" s="584">
        <v>12.92</v>
      </c>
      <c r="E928" s="600">
        <v>0</v>
      </c>
      <c r="F928" s="619">
        <f>+MEM_CAL_MED_02!K1766</f>
        <v>12.899999999999999</v>
      </c>
      <c r="G928" s="601">
        <f t="shared" si="166"/>
        <v>12.899999999999999</v>
      </c>
      <c r="H928" s="601">
        <f t="shared" si="167"/>
        <v>2.000000000000135E-2</v>
      </c>
      <c r="I928" s="585">
        <v>5.61</v>
      </c>
      <c r="J928" s="552">
        <f t="shared" si="168"/>
        <v>72.481200000000001</v>
      </c>
      <c r="K928" s="553">
        <f t="shared" si="169"/>
        <v>0</v>
      </c>
      <c r="L928" s="551">
        <f t="shared" si="170"/>
        <v>72.37</v>
      </c>
      <c r="M928" s="553">
        <f t="shared" si="171"/>
        <v>72.37</v>
      </c>
      <c r="N928" s="553">
        <f t="shared" si="172"/>
        <v>0.11</v>
      </c>
      <c r="O928" s="175">
        <f t="shared" si="164"/>
        <v>0.99848236508225585</v>
      </c>
      <c r="P928" s="526">
        <f t="shared" si="165"/>
        <v>-72.371200000000002</v>
      </c>
    </row>
    <row r="929" spans="1:17" x14ac:dyDescent="0.3">
      <c r="A929" s="7" t="s">
        <v>1014</v>
      </c>
      <c r="B929" s="8" t="s">
        <v>89</v>
      </c>
      <c r="C929" s="5" t="s">
        <v>24</v>
      </c>
      <c r="D929" s="584">
        <v>12.92</v>
      </c>
      <c r="E929" s="600">
        <v>0</v>
      </c>
      <c r="F929" s="619">
        <f>+MEM_CAL_MED_02!K1769</f>
        <v>12.899999999999999</v>
      </c>
      <c r="G929" s="601">
        <f t="shared" si="166"/>
        <v>12.899999999999999</v>
      </c>
      <c r="H929" s="601">
        <f t="shared" si="167"/>
        <v>2.000000000000135E-2</v>
      </c>
      <c r="I929" s="585">
        <v>3.75</v>
      </c>
      <c r="J929" s="552">
        <f t="shared" si="168"/>
        <v>48.45</v>
      </c>
      <c r="K929" s="553">
        <f t="shared" si="169"/>
        <v>0</v>
      </c>
      <c r="L929" s="551">
        <f t="shared" si="170"/>
        <v>48.38</v>
      </c>
      <c r="M929" s="553">
        <f t="shared" si="171"/>
        <v>48.38</v>
      </c>
      <c r="N929" s="553">
        <f t="shared" si="172"/>
        <v>0.08</v>
      </c>
      <c r="O929" s="175">
        <f t="shared" si="164"/>
        <v>0.99834881320949431</v>
      </c>
      <c r="P929" s="526">
        <f t="shared" si="165"/>
        <v>-48.370000000000005</v>
      </c>
      <c r="Q929" s="526">
        <f t="shared" ref="Q912:Q937" si="173">F929+E891</f>
        <v>12.899999999999999</v>
      </c>
    </row>
    <row r="930" spans="1:17" ht="26.4" x14ac:dyDescent="0.3">
      <c r="A930" s="7" t="s">
        <v>1015</v>
      </c>
      <c r="B930" s="8" t="s">
        <v>91</v>
      </c>
      <c r="C930" s="5" t="s">
        <v>24</v>
      </c>
      <c r="D930" s="584">
        <v>12</v>
      </c>
      <c r="E930" s="600">
        <v>0</v>
      </c>
      <c r="F930" s="619">
        <v>12</v>
      </c>
      <c r="G930" s="601">
        <f t="shared" si="166"/>
        <v>12</v>
      </c>
      <c r="H930" s="601">
        <f t="shared" si="167"/>
        <v>0</v>
      </c>
      <c r="I930" s="585">
        <v>85.26</v>
      </c>
      <c r="J930" s="552">
        <f t="shared" si="168"/>
        <v>1023.1200000000001</v>
      </c>
      <c r="K930" s="553">
        <f t="shared" si="169"/>
        <v>0</v>
      </c>
      <c r="L930" s="551">
        <f t="shared" si="170"/>
        <v>1023.12</v>
      </c>
      <c r="M930" s="553">
        <f t="shared" si="171"/>
        <v>1023.12</v>
      </c>
      <c r="N930" s="553">
        <f t="shared" si="172"/>
        <v>0</v>
      </c>
      <c r="O930" s="175">
        <f t="shared" si="164"/>
        <v>1</v>
      </c>
      <c r="P930" s="526">
        <f t="shared" si="165"/>
        <v>-1023.1200000000001</v>
      </c>
      <c r="Q930" s="526">
        <f t="shared" si="173"/>
        <v>12</v>
      </c>
    </row>
    <row r="931" spans="1:17" x14ac:dyDescent="0.3">
      <c r="A931" s="7" t="s">
        <v>1016</v>
      </c>
      <c r="B931" s="8" t="s">
        <v>83</v>
      </c>
      <c r="C931" s="5" t="s">
        <v>24</v>
      </c>
      <c r="D931" s="584">
        <v>2.56</v>
      </c>
      <c r="E931" s="600">
        <v>0</v>
      </c>
      <c r="F931" s="619">
        <f>+MEM_CAL_MED_02!K1775</f>
        <v>2.5600000000000005</v>
      </c>
      <c r="G931" s="601">
        <f t="shared" si="166"/>
        <v>2.5600000000000005</v>
      </c>
      <c r="H931" s="601">
        <f t="shared" si="167"/>
        <v>0</v>
      </c>
      <c r="I931" s="585">
        <v>29.02</v>
      </c>
      <c r="J931" s="552">
        <f t="shared" si="168"/>
        <v>74.291200000000003</v>
      </c>
      <c r="K931" s="553">
        <f t="shared" si="169"/>
        <v>0</v>
      </c>
      <c r="L931" s="551">
        <f t="shared" si="170"/>
        <v>74.290000000000006</v>
      </c>
      <c r="M931" s="553">
        <f t="shared" si="171"/>
        <v>74.290000000000006</v>
      </c>
      <c r="N931" s="553">
        <f t="shared" si="172"/>
        <v>0</v>
      </c>
      <c r="O931" s="175">
        <f t="shared" si="164"/>
        <v>1</v>
      </c>
      <c r="P931" s="526">
        <f t="shared" si="165"/>
        <v>-74.291200000000003</v>
      </c>
      <c r="Q931" s="526">
        <f t="shared" si="173"/>
        <v>2.5600000000000005</v>
      </c>
    </row>
    <row r="932" spans="1:17" ht="39.6" x14ac:dyDescent="0.3">
      <c r="A932" s="7" t="s">
        <v>1017</v>
      </c>
      <c r="B932" s="8" t="s">
        <v>94</v>
      </c>
      <c r="C932" s="5" t="s">
        <v>24</v>
      </c>
      <c r="D932" s="584">
        <v>2.56</v>
      </c>
      <c r="E932" s="600">
        <v>0</v>
      </c>
      <c r="F932" s="619">
        <f>+MEM_CAL_MED_02!K1778</f>
        <v>2.5600000000000005</v>
      </c>
      <c r="G932" s="601">
        <f t="shared" si="166"/>
        <v>2.5600000000000005</v>
      </c>
      <c r="H932" s="601">
        <f t="shared" si="167"/>
        <v>0</v>
      </c>
      <c r="I932" s="585">
        <v>127.98</v>
      </c>
      <c r="J932" s="552">
        <f t="shared" si="168"/>
        <v>327.62880000000001</v>
      </c>
      <c r="K932" s="553">
        <f t="shared" si="169"/>
        <v>0</v>
      </c>
      <c r="L932" s="551">
        <f t="shared" si="170"/>
        <v>327.63</v>
      </c>
      <c r="M932" s="553">
        <f t="shared" si="171"/>
        <v>327.63</v>
      </c>
      <c r="N932" s="553">
        <f t="shared" si="172"/>
        <v>0</v>
      </c>
      <c r="O932" s="175">
        <f t="shared" si="164"/>
        <v>1</v>
      </c>
      <c r="P932" s="526">
        <f t="shared" si="165"/>
        <v>-327.62880000000001</v>
      </c>
      <c r="Q932" s="526">
        <f t="shared" si="173"/>
        <v>2.5600000000000005</v>
      </c>
    </row>
    <row r="933" spans="1:17" ht="39.6" x14ac:dyDescent="0.3">
      <c r="A933" s="7" t="s">
        <v>1018</v>
      </c>
      <c r="B933" s="8" t="s">
        <v>146</v>
      </c>
      <c r="C933" s="5" t="s">
        <v>75</v>
      </c>
      <c r="D933" s="584">
        <v>1</v>
      </c>
      <c r="E933" s="600">
        <v>0</v>
      </c>
      <c r="F933" s="619"/>
      <c r="G933" s="601">
        <f t="shared" si="166"/>
        <v>0</v>
      </c>
      <c r="H933" s="601">
        <f t="shared" si="167"/>
        <v>1</v>
      </c>
      <c r="I933" s="585">
        <v>518.47</v>
      </c>
      <c r="J933" s="552">
        <f t="shared" si="168"/>
        <v>518.47</v>
      </c>
      <c r="K933" s="553">
        <f t="shared" si="169"/>
        <v>0</v>
      </c>
      <c r="L933" s="551">
        <f t="shared" si="170"/>
        <v>0</v>
      </c>
      <c r="M933" s="553">
        <f t="shared" si="171"/>
        <v>0</v>
      </c>
      <c r="N933" s="553">
        <f t="shared" si="172"/>
        <v>518.47</v>
      </c>
      <c r="O933" s="175">
        <f t="shared" si="164"/>
        <v>0</v>
      </c>
      <c r="P933" s="526">
        <f t="shared" si="165"/>
        <v>0</v>
      </c>
      <c r="Q933" s="526">
        <f t="shared" si="173"/>
        <v>0</v>
      </c>
    </row>
    <row r="934" spans="1:17" x14ac:dyDescent="0.3">
      <c r="A934" s="3" t="s">
        <v>1019</v>
      </c>
      <c r="B934" s="4" t="s">
        <v>96</v>
      </c>
      <c r="C934" s="5"/>
      <c r="D934" s="584"/>
      <c r="E934" s="600"/>
      <c r="F934" s="619"/>
      <c r="G934" s="601"/>
      <c r="H934" s="601"/>
      <c r="I934" s="585"/>
      <c r="J934" s="550">
        <f>+SUM(J935:J938)</f>
        <v>1272.0569</v>
      </c>
      <c r="K934" s="550">
        <f>+SUM(K935:K938)</f>
        <v>0</v>
      </c>
      <c r="L934" s="551">
        <f>+SUM(L935:L938)</f>
        <v>1104</v>
      </c>
      <c r="M934" s="550">
        <f>+SUM(M935:M938)</f>
        <v>1104</v>
      </c>
      <c r="N934" s="550">
        <f>+SUM(N935:N938)+0.01</f>
        <v>168.06</v>
      </c>
      <c r="O934" s="172">
        <f t="shared" si="164"/>
        <v>0.867883268429266</v>
      </c>
      <c r="P934" s="526">
        <f t="shared" si="165"/>
        <v>-1103.9969000000001</v>
      </c>
      <c r="Q934" s="526">
        <f t="shared" si="173"/>
        <v>0</v>
      </c>
    </row>
    <row r="935" spans="1:17" ht="26.4" x14ac:dyDescent="0.3">
      <c r="A935" s="7" t="s">
        <v>1020</v>
      </c>
      <c r="B935" s="8" t="s">
        <v>98</v>
      </c>
      <c r="C935" s="5" t="s">
        <v>24</v>
      </c>
      <c r="D935" s="584">
        <v>4.7300000000000004</v>
      </c>
      <c r="E935" s="600">
        <v>0</v>
      </c>
      <c r="F935" s="619"/>
      <c r="G935" s="601">
        <f t="shared" si="166"/>
        <v>0</v>
      </c>
      <c r="H935" s="601">
        <f t="shared" si="167"/>
        <v>4.7300000000000004</v>
      </c>
      <c r="I935" s="585">
        <v>19.02</v>
      </c>
      <c r="J935" s="552">
        <f t="shared" si="168"/>
        <v>89.964600000000004</v>
      </c>
      <c r="K935" s="553">
        <f t="shared" si="169"/>
        <v>0</v>
      </c>
      <c r="L935" s="551">
        <f t="shared" si="170"/>
        <v>0</v>
      </c>
      <c r="M935" s="553">
        <f t="shared" si="171"/>
        <v>0</v>
      </c>
      <c r="N935" s="553">
        <f t="shared" si="172"/>
        <v>89.96</v>
      </c>
      <c r="O935" s="175">
        <f t="shared" si="164"/>
        <v>5.1131222725486758E-5</v>
      </c>
      <c r="P935" s="526">
        <f t="shared" si="165"/>
        <v>-4.6000000000105956E-3</v>
      </c>
      <c r="Q935" s="526">
        <f t="shared" si="173"/>
        <v>0</v>
      </c>
    </row>
    <row r="936" spans="1:17" x14ac:dyDescent="0.3">
      <c r="A936" s="7" t="s">
        <v>1021</v>
      </c>
      <c r="B936" s="8" t="s">
        <v>102</v>
      </c>
      <c r="C936" s="5" t="s">
        <v>45</v>
      </c>
      <c r="D936" s="584">
        <v>32</v>
      </c>
      <c r="E936" s="600">
        <v>0</v>
      </c>
      <c r="F936" s="619">
        <v>32</v>
      </c>
      <c r="G936" s="601">
        <f t="shared" si="166"/>
        <v>32</v>
      </c>
      <c r="H936" s="601">
        <f t="shared" si="167"/>
        <v>0</v>
      </c>
      <c r="I936" s="585">
        <v>14.39</v>
      </c>
      <c r="J936" s="552">
        <f t="shared" si="168"/>
        <v>460.48</v>
      </c>
      <c r="K936" s="553">
        <f t="shared" si="169"/>
        <v>0</v>
      </c>
      <c r="L936" s="551">
        <f t="shared" si="170"/>
        <v>460.48</v>
      </c>
      <c r="M936" s="553">
        <f t="shared" si="171"/>
        <v>460.48</v>
      </c>
      <c r="N936" s="553">
        <f t="shared" si="172"/>
        <v>0</v>
      </c>
      <c r="O936" s="175">
        <f t="shared" si="164"/>
        <v>1</v>
      </c>
      <c r="P936" s="526">
        <f t="shared" si="165"/>
        <v>-460.48</v>
      </c>
      <c r="Q936" s="526">
        <f t="shared" si="173"/>
        <v>32</v>
      </c>
    </row>
    <row r="937" spans="1:17" ht="26.4" x14ac:dyDescent="0.3">
      <c r="A937" s="7" t="s">
        <v>1022</v>
      </c>
      <c r="B937" s="8" t="s">
        <v>104</v>
      </c>
      <c r="C937" s="5" t="s">
        <v>24</v>
      </c>
      <c r="D937" s="584">
        <v>32</v>
      </c>
      <c r="E937" s="600">
        <v>0</v>
      </c>
      <c r="F937" s="619">
        <v>32</v>
      </c>
      <c r="G937" s="601">
        <f t="shared" si="166"/>
        <v>32</v>
      </c>
      <c r="H937" s="601">
        <f t="shared" si="167"/>
        <v>0</v>
      </c>
      <c r="I937" s="585">
        <v>20.11</v>
      </c>
      <c r="J937" s="552">
        <f t="shared" si="168"/>
        <v>643.52</v>
      </c>
      <c r="K937" s="553">
        <f t="shared" si="169"/>
        <v>0</v>
      </c>
      <c r="L937" s="551">
        <f t="shared" si="170"/>
        <v>643.52</v>
      </c>
      <c r="M937" s="553">
        <f t="shared" si="171"/>
        <v>643.52</v>
      </c>
      <c r="N937" s="553">
        <f t="shared" si="172"/>
        <v>0</v>
      </c>
      <c r="O937" s="175">
        <f t="shared" si="164"/>
        <v>1</v>
      </c>
      <c r="P937" s="526">
        <f t="shared" si="165"/>
        <v>-643.52</v>
      </c>
      <c r="Q937" s="526">
        <f t="shared" si="173"/>
        <v>32</v>
      </c>
    </row>
    <row r="938" spans="1:17" ht="26.4" x14ac:dyDescent="0.3">
      <c r="A938" s="7" t="s">
        <v>1023</v>
      </c>
      <c r="B938" s="8" t="s">
        <v>100</v>
      </c>
      <c r="C938" s="5" t="s">
        <v>24</v>
      </c>
      <c r="D938" s="584">
        <v>4.7300000000000004</v>
      </c>
      <c r="E938" s="600">
        <v>0</v>
      </c>
      <c r="F938" s="619"/>
      <c r="G938" s="601">
        <f t="shared" si="166"/>
        <v>0</v>
      </c>
      <c r="H938" s="601">
        <f t="shared" si="167"/>
        <v>4.7300000000000004</v>
      </c>
      <c r="I938" s="585">
        <v>16.510000000000002</v>
      </c>
      <c r="J938" s="552">
        <f t="shared" si="168"/>
        <v>78.092300000000009</v>
      </c>
      <c r="K938" s="553">
        <f t="shared" si="169"/>
        <v>0</v>
      </c>
      <c r="L938" s="551">
        <f t="shared" si="170"/>
        <v>0</v>
      </c>
      <c r="M938" s="553">
        <f t="shared" si="171"/>
        <v>0</v>
      </c>
      <c r="N938" s="553">
        <f t="shared" si="172"/>
        <v>78.09</v>
      </c>
      <c r="O938" s="175">
        <f t="shared" si="164"/>
        <v>2.9452327566348302E-5</v>
      </c>
      <c r="P938" s="526">
        <f t="shared" si="165"/>
        <v>-2.3000000000052978E-3</v>
      </c>
    </row>
    <row r="939" spans="1:17" x14ac:dyDescent="0.3">
      <c r="A939" s="3" t="s">
        <v>1024</v>
      </c>
      <c r="B939" s="4" t="s">
        <v>106</v>
      </c>
      <c r="C939" s="5"/>
      <c r="D939" s="584"/>
      <c r="E939" s="600"/>
      <c r="F939" s="619"/>
      <c r="G939" s="601"/>
      <c r="H939" s="601"/>
      <c r="I939" s="585"/>
      <c r="J939" s="550">
        <f>+SUM(J940:J944)</f>
        <v>13328.414200000001</v>
      </c>
      <c r="K939" s="550">
        <f>+SUM(K940:K944)</f>
        <v>0</v>
      </c>
      <c r="L939" s="551">
        <f>+SUM(L940:L944)</f>
        <v>0</v>
      </c>
      <c r="M939" s="550">
        <f>+SUM(M940:M944)</f>
        <v>0</v>
      </c>
      <c r="N939" s="550">
        <f>+SUM(N940:N944)</f>
        <v>13328.410000000002</v>
      </c>
      <c r="O939" s="172">
        <f t="shared" si="164"/>
        <v>3.1511625742108862E-7</v>
      </c>
      <c r="P939" s="526">
        <f t="shared" si="165"/>
        <v>-4.1999999994004611E-3</v>
      </c>
    </row>
    <row r="940" spans="1:17" ht="26.4" x14ac:dyDescent="0.3">
      <c r="A940" s="7" t="s">
        <v>1025</v>
      </c>
      <c r="B940" s="8" t="s">
        <v>1026</v>
      </c>
      <c r="C940" s="5" t="s">
        <v>109</v>
      </c>
      <c r="D940" s="584">
        <v>18.7</v>
      </c>
      <c r="E940" s="600">
        <v>0</v>
      </c>
      <c r="F940" s="619"/>
      <c r="G940" s="601">
        <f t="shared" si="166"/>
        <v>0</v>
      </c>
      <c r="H940" s="601">
        <f t="shared" si="167"/>
        <v>18.7</v>
      </c>
      <c r="I940" s="585">
        <v>55.26</v>
      </c>
      <c r="J940" s="552">
        <f t="shared" si="168"/>
        <v>1033.3619999999999</v>
      </c>
      <c r="K940" s="553">
        <f t="shared" si="169"/>
        <v>0</v>
      </c>
      <c r="L940" s="551">
        <f t="shared" si="170"/>
        <v>0</v>
      </c>
      <c r="M940" s="553">
        <f t="shared" si="171"/>
        <v>0</v>
      </c>
      <c r="N940" s="553">
        <f t="shared" si="172"/>
        <v>1033.3599999999999</v>
      </c>
      <c r="O940" s="175">
        <f t="shared" si="164"/>
        <v>1.9354301783458538E-6</v>
      </c>
      <c r="P940" s="526">
        <f t="shared" si="165"/>
        <v>-1.9999999999527063E-3</v>
      </c>
    </row>
    <row r="941" spans="1:17" x14ac:dyDescent="0.3">
      <c r="A941" s="7" t="s">
        <v>1027</v>
      </c>
      <c r="B941" s="8" t="s">
        <v>108</v>
      </c>
      <c r="C941" s="5" t="s">
        <v>109</v>
      </c>
      <c r="D941" s="584">
        <v>27.42</v>
      </c>
      <c r="E941" s="600">
        <v>0</v>
      </c>
      <c r="F941" s="619"/>
      <c r="G941" s="601">
        <f t="shared" si="166"/>
        <v>0</v>
      </c>
      <c r="H941" s="601">
        <f t="shared" si="167"/>
        <v>27.42</v>
      </c>
      <c r="I941" s="585">
        <v>30.62</v>
      </c>
      <c r="J941" s="552">
        <f t="shared" si="168"/>
        <v>839.60040000000004</v>
      </c>
      <c r="K941" s="553">
        <f t="shared" si="169"/>
        <v>0</v>
      </c>
      <c r="L941" s="551">
        <f t="shared" si="170"/>
        <v>0</v>
      </c>
      <c r="M941" s="553">
        <f t="shared" si="171"/>
        <v>0</v>
      </c>
      <c r="N941" s="553">
        <f t="shared" si="172"/>
        <v>839.6</v>
      </c>
      <c r="O941" s="175">
        <f t="shared" si="164"/>
        <v>4.7641711464763148E-7</v>
      </c>
      <c r="P941" s="526">
        <f t="shared" si="165"/>
        <v>-4.0000000001327862E-4</v>
      </c>
    </row>
    <row r="942" spans="1:17" x14ac:dyDescent="0.3">
      <c r="A942" s="7" t="s">
        <v>1028</v>
      </c>
      <c r="B942" s="8" t="s">
        <v>117</v>
      </c>
      <c r="C942" s="5" t="s">
        <v>24</v>
      </c>
      <c r="D942" s="584">
        <v>9.17</v>
      </c>
      <c r="E942" s="600">
        <v>0</v>
      </c>
      <c r="F942" s="619"/>
      <c r="G942" s="601">
        <f t="shared" si="166"/>
        <v>0</v>
      </c>
      <c r="H942" s="601">
        <f t="shared" si="167"/>
        <v>9.17</v>
      </c>
      <c r="I942" s="585">
        <v>1081.54</v>
      </c>
      <c r="J942" s="552">
        <f t="shared" si="168"/>
        <v>9917.7217999999993</v>
      </c>
      <c r="K942" s="553">
        <f t="shared" si="169"/>
        <v>0</v>
      </c>
      <c r="L942" s="551">
        <f t="shared" si="170"/>
        <v>0</v>
      </c>
      <c r="M942" s="553">
        <f t="shared" si="171"/>
        <v>0</v>
      </c>
      <c r="N942" s="553">
        <f t="shared" si="172"/>
        <v>9917.7199999999993</v>
      </c>
      <c r="O942" s="175">
        <f t="shared" si="164"/>
        <v>1.8149329417127547E-7</v>
      </c>
      <c r="P942" s="526">
        <f t="shared" si="165"/>
        <v>-1.8000000000029104E-3</v>
      </c>
    </row>
    <row r="943" spans="1:17" x14ac:dyDescent="0.3">
      <c r="A943" s="7" t="s">
        <v>1029</v>
      </c>
      <c r="B943" s="8" t="s">
        <v>115</v>
      </c>
      <c r="C943" s="5" t="s">
        <v>24</v>
      </c>
      <c r="D943" s="584">
        <v>2.96</v>
      </c>
      <c r="E943" s="600">
        <v>0</v>
      </c>
      <c r="F943" s="619"/>
      <c r="G943" s="601">
        <f t="shared" si="166"/>
        <v>0</v>
      </c>
      <c r="H943" s="601">
        <f t="shared" si="167"/>
        <v>2.96</v>
      </c>
      <c r="I943" s="585">
        <v>168</v>
      </c>
      <c r="J943" s="552">
        <f t="shared" si="168"/>
        <v>497.28</v>
      </c>
      <c r="K943" s="553">
        <f t="shared" si="169"/>
        <v>0</v>
      </c>
      <c r="L943" s="551">
        <f t="shared" si="170"/>
        <v>0</v>
      </c>
      <c r="M943" s="553">
        <f t="shared" si="171"/>
        <v>0</v>
      </c>
      <c r="N943" s="553">
        <f t="shared" si="172"/>
        <v>497.28</v>
      </c>
      <c r="O943" s="175">
        <f t="shared" si="164"/>
        <v>0</v>
      </c>
      <c r="P943" s="526">
        <f t="shared" si="165"/>
        <v>0</v>
      </c>
    </row>
    <row r="944" spans="1:17" x14ac:dyDescent="0.3">
      <c r="A944" s="7" t="s">
        <v>1030</v>
      </c>
      <c r="B944" s="8" t="s">
        <v>158</v>
      </c>
      <c r="C944" s="5" t="s">
        <v>159</v>
      </c>
      <c r="D944" s="584">
        <v>1</v>
      </c>
      <c r="E944" s="600">
        <v>0</v>
      </c>
      <c r="F944" s="619"/>
      <c r="G944" s="601">
        <f t="shared" si="166"/>
        <v>0</v>
      </c>
      <c r="H944" s="601">
        <f t="shared" si="167"/>
        <v>1</v>
      </c>
      <c r="I944" s="585">
        <v>1040.45</v>
      </c>
      <c r="J944" s="552">
        <f t="shared" si="168"/>
        <v>1040.45</v>
      </c>
      <c r="K944" s="553">
        <f t="shared" si="169"/>
        <v>0</v>
      </c>
      <c r="L944" s="551">
        <f t="shared" si="170"/>
        <v>0</v>
      </c>
      <c r="M944" s="553">
        <f t="shared" si="171"/>
        <v>0</v>
      </c>
      <c r="N944" s="553">
        <f t="shared" si="172"/>
        <v>1040.45</v>
      </c>
      <c r="O944" s="175">
        <f t="shared" si="164"/>
        <v>0</v>
      </c>
      <c r="P944" s="526">
        <f t="shared" si="165"/>
        <v>0</v>
      </c>
    </row>
    <row r="945" spans="1:16" ht="13.8" thickBot="1" x14ac:dyDescent="0.35">
      <c r="A945" s="177"/>
      <c r="B945" s="9" t="s">
        <v>1031</v>
      </c>
      <c r="C945" s="10"/>
      <c r="D945" s="586"/>
      <c r="E945" s="603"/>
      <c r="F945" s="624"/>
      <c r="G945" s="604"/>
      <c r="H945" s="604"/>
      <c r="I945" s="587"/>
      <c r="J945" s="554">
        <v>568231.04</v>
      </c>
      <c r="K945" s="555">
        <f>+K939+K934+K927+K913+K909+K902+K897+K890+K875+K871+K866+K862+K855+K840+K837+K832+K828+K822+K807+K803+K791+K795+K784+K770+K767+K762+K758+K751+K737+K733+K728+K724+K717+K701+K697+K692+K688+K681+K667+K663+K653+K645+K649+K638+K623+K620+K610+K606+K602+K595+K580+K576++K566+K562+K558+K551++K536+K533++K523+K519+K515+K509++K494+K490+K480+K476+K472+K465++K450+K445++K437+K432+K425+K410++K407+K397+K393+K389+K382+K367+K362+K357+K353+K346+K331+K326+K321+K317+K310+K295+K291++K281+K277+K273+K267+K252+K248+K243+K239++K233+K218+K215+K205+K201+K197+K190+K175+K172+K162+K158+K154+K147+K132+K129+K123+K120+K114+K99+K96+K88+K83+K76+K61+K58+K51+K46+K40+K25+K21+K15+K10+K7-0.24</f>
        <v>52338.060000000005</v>
      </c>
      <c r="L945" s="556">
        <f>+L939+L934+L927+L913+L909+L902+L897+L890+L875+L871+L866+L862+L855+L840+L837+L832+L828+L822+L807+L803+L791+L795+L784+L770+L767+L762+L758+L751+L737+L733+L728+L724+L717+L701+L697+L692+L688+L681+L667+L663+L653+L645+L649+L638+L623+L620+L610+L606+L602+L595+L580+L576++L566+L562+L558+L551++L536+L533++L523+L519+L515+L509++L494+L490+L480+L476+L472+L465++L450+L445++L437+L432+L425+L410++L407+L397+L393+L389+L382+L367+L362+L357+L353+L346+L331+L326+L321+L317+L310+L295+L291++L281+L277+L273+L267+L252+L248+L243+L239++L233+L218+L215+L205+L201+L197+L190+L175+L172+L162+L158+L154+L147+L132+L129+L123+L120+L114+L99+L96+L88+L83+L76+L61+L58+L51+L46+L40+L25+L21+L15+L10+L7</f>
        <v>73843.810000000027</v>
      </c>
      <c r="M945" s="555">
        <f>+M939+M934+M927+M913+M909+M902+M897+M890+M875+M871+M866+M862+M855+M840+M837+M832+M828+M822+M807+M803+M791+M795+M784+M770+M767+M762+M758+M751+M737+M733+M728+M724+M717+M701+M697+M692+M688+M681+M667+M663+M653+M645+M649+M638+M623+M620+M610+M606+M602+M595+M580+M576++M566+M562+M558+M551++M536+M533++M523+M519+M515+M509++M494+M490+M480+M476+M472+M465++M450+M445++M437+M432+M425+M410++M407+M397+M393+M389+M382+M367+M362+M357+M353+M346+M331+M326+M321+M317+M310+M295+M291++M281+M277+M273+M267+M252+M248+M243+M239++M233+M218+M215+M205+M201+M197+M190+M175+M172+M162+M158+M154+M147+M132+M129+M123+M120+M114+M99+M96+M88+M83+M76+M61+M58+M51+M46+M40+M25+M21+M15+M10+M7-0.25</f>
        <v>126181.96000000002</v>
      </c>
      <c r="N945" s="555">
        <f>+N939+N934+N927+N913+N909+N902+N897+N890+N875+N871+N866+N862+N855+N840+N837+N832+N828+N822+N807+N803+N791+N795+N784+N770+N767+N762+N758+N751+N737+N733+N728+N724+N717+N701+N697+N692+N688+N681+N667+N663+N653+N645+N649+N638+N623+N620+N610+N606+N602+N595+N580+N576++N566+N562+N558+N551++N536+N533++N523+N519+N515+N509++N494+N490+N480+N476+N472+N465++N450+N445++N437+N432+N425+N410++N407+N397+N393+N389+N382+N367+N362+N357+N353+N346+N331+N326+N321+N317+N310+N295+N291++N281+N277+N273+N267+N252+N248+N243+N239++N233+N218+N215+N205+N201+N197+N190+N175+N172+N162+N158+N154+N147+N132+N129+N123+N120+N114+N99+N96+N88+N83+N76+N61+N58+N51+N46+N40+N25+N21+N15+N10+N7</f>
        <v>442049.33000000007</v>
      </c>
      <c r="O945" s="183">
        <f t="shared" si="164"/>
        <v>0.2220605724037884</v>
      </c>
      <c r="P945" s="526">
        <f t="shared" si="165"/>
        <v>-126181.70999999996</v>
      </c>
    </row>
    <row r="946" spans="1:16" x14ac:dyDescent="0.3">
      <c r="A946" s="72"/>
      <c r="B946" s="73"/>
      <c r="C946" s="73"/>
      <c r="D946" s="588"/>
      <c r="E946" s="605"/>
      <c r="F946" s="625"/>
      <c r="G946" s="606" t="s">
        <v>1099</v>
      </c>
      <c r="H946" s="607"/>
      <c r="I946" s="588"/>
      <c r="J946" s="557"/>
      <c r="K946" s="558"/>
      <c r="L946" s="559" t="s">
        <v>1100</v>
      </c>
      <c r="M946" s="557"/>
      <c r="N946" s="560"/>
      <c r="O946" s="527"/>
    </row>
    <row r="947" spans="1:16" x14ac:dyDescent="0.3">
      <c r="A947" s="64"/>
      <c r="B947" s="58"/>
      <c r="C947" s="58"/>
      <c r="D947" s="589"/>
      <c r="E947" s="608"/>
      <c r="F947" s="626"/>
      <c r="G947" s="609" t="s">
        <v>1101</v>
      </c>
      <c r="H947" s="610"/>
      <c r="I947" s="589"/>
      <c r="J947" s="561"/>
      <c r="K947" s="562"/>
      <c r="L947" s="563" t="s">
        <v>1102</v>
      </c>
      <c r="M947" s="561"/>
      <c r="N947" s="564"/>
      <c r="O947" s="528"/>
    </row>
    <row r="948" spans="1:16" x14ac:dyDescent="0.3">
      <c r="A948" s="64"/>
      <c r="B948" s="58" t="s">
        <v>1103</v>
      </c>
      <c r="C948" s="58"/>
      <c r="D948" s="589"/>
      <c r="E948" s="608"/>
      <c r="F948" s="626"/>
      <c r="G948" s="609" t="s">
        <v>1102</v>
      </c>
      <c r="H948" s="611"/>
      <c r="I948" s="590"/>
      <c r="J948" s="565"/>
      <c r="K948" s="562"/>
      <c r="L948" s="566"/>
      <c r="M948" s="567"/>
      <c r="N948" s="567"/>
      <c r="O948" s="529"/>
    </row>
    <row r="949" spans="1:16" x14ac:dyDescent="0.3">
      <c r="A949" s="64"/>
      <c r="B949" s="58"/>
      <c r="C949" s="58"/>
      <c r="D949" s="589"/>
      <c r="E949" s="608"/>
      <c r="F949" s="626"/>
      <c r="G949" s="609"/>
      <c r="H949" s="612"/>
      <c r="I949" s="591"/>
      <c r="J949" s="561"/>
      <c r="K949" s="562"/>
      <c r="L949" s="566"/>
      <c r="M949" s="567"/>
      <c r="N949" s="567"/>
      <c r="O949" s="529"/>
    </row>
    <row r="950" spans="1:16" x14ac:dyDescent="0.3">
      <c r="A950" s="64"/>
      <c r="B950" s="358" t="s">
        <v>1104</v>
      </c>
      <c r="C950" s="358"/>
      <c r="D950" s="358"/>
      <c r="E950" s="358"/>
      <c r="F950" s="359"/>
      <c r="G950" s="609"/>
      <c r="H950" s="612"/>
      <c r="I950" s="591"/>
      <c r="J950" s="561"/>
      <c r="K950" s="562"/>
      <c r="L950" s="566"/>
      <c r="M950" s="567"/>
      <c r="N950" s="567"/>
      <c r="O950" s="529"/>
    </row>
    <row r="951" spans="1:16" x14ac:dyDescent="0.3">
      <c r="A951" s="64"/>
      <c r="B951" s="348" t="s">
        <v>1112</v>
      </c>
      <c r="C951" s="348"/>
      <c r="D951" s="348"/>
      <c r="E951" s="348"/>
      <c r="F951" s="349"/>
      <c r="G951" s="609"/>
      <c r="H951" s="612"/>
      <c r="I951" s="591"/>
      <c r="J951" s="561"/>
      <c r="K951" s="562"/>
      <c r="L951" s="568"/>
      <c r="M951" s="569"/>
      <c r="N951" s="569"/>
      <c r="O951" s="529"/>
    </row>
    <row r="952" spans="1:16" ht="13.8" thickBot="1" x14ac:dyDescent="0.35">
      <c r="A952" s="85"/>
      <c r="B952" s="350" t="s">
        <v>1106</v>
      </c>
      <c r="C952" s="350"/>
      <c r="D952" s="350"/>
      <c r="E952" s="350"/>
      <c r="F952" s="351"/>
      <c r="G952" s="613"/>
      <c r="H952" s="614"/>
      <c r="I952" s="592"/>
      <c r="J952" s="570"/>
      <c r="K952" s="571"/>
      <c r="L952" s="572"/>
      <c r="M952" s="570"/>
      <c r="N952" s="570"/>
      <c r="O952" s="530"/>
    </row>
    <row r="954" spans="1:16" x14ac:dyDescent="0.3">
      <c r="J954" s="573">
        <v>568231.04</v>
      </c>
      <c r="K954" s="574">
        <v>0</v>
      </c>
      <c r="L954" s="575">
        <v>52339.4</v>
      </c>
      <c r="M954" s="574">
        <v>52339.4</v>
      </c>
      <c r="N954" s="576">
        <v>515891.64000000025</v>
      </c>
    </row>
    <row r="956" spans="1:16" x14ac:dyDescent="0.3">
      <c r="N956" s="576">
        <f>+M945/J945</f>
        <v>0.22206101236567438</v>
      </c>
    </row>
    <row r="957" spans="1:16" x14ac:dyDescent="0.3">
      <c r="L957" s="575">
        <f>+L945/J945</f>
        <v>0.12995384764619691</v>
      </c>
    </row>
    <row r="962" spans="12:12" x14ac:dyDescent="0.3">
      <c r="L962" s="575">
        <f>L945/J945</f>
        <v>0.12995384764619691</v>
      </c>
    </row>
  </sheetData>
  <mergeCells count="14">
    <mergeCell ref="A4:A5"/>
    <mergeCell ref="B4:B5"/>
    <mergeCell ref="C4:C5"/>
    <mergeCell ref="D4:D5"/>
    <mergeCell ref="E4:H4"/>
    <mergeCell ref="O4:O5"/>
    <mergeCell ref="B950:F950"/>
    <mergeCell ref="B951:F951"/>
    <mergeCell ref="B952:F952"/>
    <mergeCell ref="E1:K1"/>
    <mergeCell ref="E2:K2"/>
    <mergeCell ref="E3:K3"/>
    <mergeCell ref="I4:I5"/>
    <mergeCell ref="J4:J5"/>
  </mergeCells>
  <printOptions horizontalCentered="1"/>
  <pageMargins left="0.11811023622047245" right="0.11811023622047245" top="0.19685039370078741" bottom="0.19685039370078741" header="0" footer="0"/>
  <pageSetup paperSize="9" scale="53" orientation="landscape" r:id="rId1"/>
  <rowBreaks count="1" manualBreakCount="1">
    <brk id="902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06"/>
  <sheetViews>
    <sheetView showGridLines="0" view="pageBreakPreview" topLeftCell="A1697" zoomScale="60" zoomScaleNormal="70" workbookViewId="0">
      <selection activeCell="K1748" sqref="K1748"/>
    </sheetView>
  </sheetViews>
  <sheetFormatPr defaultColWidth="9.109375" defaultRowHeight="13.8" x14ac:dyDescent="0.3"/>
  <cols>
    <col min="1" max="1" width="11.109375" style="209" customWidth="1"/>
    <col min="2" max="2" width="60.6640625" style="208" customWidth="1"/>
    <col min="3" max="3" width="8.5546875" style="209" customWidth="1"/>
    <col min="4" max="4" width="11.6640625" style="209" customWidth="1"/>
    <col min="5" max="5" width="9.109375" style="245"/>
    <col min="6" max="6" width="10.6640625" style="245" customWidth="1"/>
    <col min="7" max="9" width="9.109375" style="245"/>
    <col min="10" max="10" width="10.6640625" style="245" customWidth="1"/>
    <col min="11" max="11" width="11.5546875" style="245" customWidth="1"/>
    <col min="12" max="16384" width="9.109375" style="243"/>
  </cols>
  <sheetData>
    <row r="1" spans="1:14" x14ac:dyDescent="0.3">
      <c r="A1" s="205" t="s">
        <v>0</v>
      </c>
      <c r="B1" s="206"/>
      <c r="C1" s="360" t="s">
        <v>1107</v>
      </c>
      <c r="D1" s="361"/>
      <c r="E1" s="361"/>
      <c r="F1" s="361"/>
      <c r="G1" s="361"/>
      <c r="H1" s="362"/>
      <c r="I1" s="240"/>
      <c r="J1" s="241"/>
      <c r="K1" s="242"/>
    </row>
    <row r="2" spans="1:14" x14ac:dyDescent="0.3">
      <c r="A2" s="207" t="s">
        <v>1</v>
      </c>
      <c r="C2" s="363" t="str">
        <f>+MED_02!$E$2</f>
        <v>B.M.Nº:  02</v>
      </c>
      <c r="D2" s="364"/>
      <c r="E2" s="364"/>
      <c r="F2" s="364"/>
      <c r="G2" s="364"/>
      <c r="H2" s="365"/>
      <c r="I2" s="244"/>
      <c r="J2" s="301"/>
      <c r="K2" s="246"/>
    </row>
    <row r="3" spans="1:14" ht="14.4" thickBot="1" x14ac:dyDescent="0.35">
      <c r="A3" s="207" t="s">
        <v>2</v>
      </c>
      <c r="C3" s="366" t="str">
        <f>+MED_02!$E$3</f>
        <v>Período: 01/12/2023 a 17/04/2024</v>
      </c>
      <c r="D3" s="367"/>
      <c r="E3" s="367"/>
      <c r="F3" s="367"/>
      <c r="G3" s="367"/>
      <c r="H3" s="368"/>
      <c r="I3" s="247"/>
      <c r="J3" s="248"/>
      <c r="K3" s="249"/>
    </row>
    <row r="4" spans="1:14" x14ac:dyDescent="0.3">
      <c r="A4" s="371" t="s">
        <v>3</v>
      </c>
      <c r="B4" s="373" t="s">
        <v>4</v>
      </c>
      <c r="C4" s="375" t="s">
        <v>5</v>
      </c>
      <c r="D4" s="375" t="s">
        <v>6</v>
      </c>
      <c r="E4" s="369"/>
      <c r="F4" s="369"/>
      <c r="G4" s="369"/>
      <c r="H4" s="369"/>
      <c r="I4" s="369"/>
      <c r="J4" s="369"/>
      <c r="K4" s="379"/>
    </row>
    <row r="5" spans="1:14" ht="14.4" thickBot="1" x14ac:dyDescent="0.35">
      <c r="A5" s="372"/>
      <c r="B5" s="374"/>
      <c r="C5" s="376"/>
      <c r="D5" s="376"/>
      <c r="E5" s="370"/>
      <c r="F5" s="370"/>
      <c r="G5" s="370"/>
      <c r="H5" s="370"/>
      <c r="I5" s="370"/>
      <c r="J5" s="370"/>
      <c r="K5" s="380"/>
    </row>
    <row r="6" spans="1:14" x14ac:dyDescent="0.3">
      <c r="A6" s="210">
        <v>1</v>
      </c>
      <c r="B6" s="211" t="s">
        <v>9</v>
      </c>
      <c r="C6" s="212"/>
      <c r="D6" s="212"/>
      <c r="E6" s="213"/>
      <c r="F6" s="307"/>
      <c r="G6" s="307"/>
      <c r="H6" s="307"/>
      <c r="I6" s="307"/>
      <c r="J6" s="307"/>
      <c r="K6" s="308"/>
      <c r="L6" s="309"/>
      <c r="M6" s="309"/>
      <c r="N6" s="309"/>
    </row>
    <row r="7" spans="1:14" x14ac:dyDescent="0.3">
      <c r="A7" s="214" t="s">
        <v>10</v>
      </c>
      <c r="B7" s="215" t="s">
        <v>11</v>
      </c>
      <c r="C7" s="216"/>
      <c r="D7" s="216"/>
      <c r="E7" s="217"/>
      <c r="F7" s="310"/>
      <c r="G7" s="310"/>
      <c r="H7" s="310"/>
      <c r="I7" s="310"/>
      <c r="J7" s="310"/>
      <c r="K7" s="311"/>
      <c r="L7" s="309"/>
      <c r="M7" s="309"/>
      <c r="N7" s="309"/>
    </row>
    <row r="8" spans="1:14" x14ac:dyDescent="0.3">
      <c r="A8" s="218" t="s">
        <v>12</v>
      </c>
      <c r="B8" s="219" t="s">
        <v>13</v>
      </c>
      <c r="C8" s="216" t="s">
        <v>14</v>
      </c>
      <c r="D8" s="216">
        <v>100</v>
      </c>
      <c r="E8" s="220"/>
      <c r="F8" s="304"/>
      <c r="G8" s="304"/>
      <c r="H8" s="304"/>
      <c r="I8" s="304"/>
      <c r="J8" s="304"/>
      <c r="K8" s="312"/>
      <c r="L8" s="309"/>
      <c r="M8" s="309"/>
      <c r="N8" s="309"/>
    </row>
    <row r="9" spans="1:14" x14ac:dyDescent="0.3">
      <c r="A9" s="218"/>
      <c r="B9" s="219"/>
      <c r="C9" s="226" t="s">
        <v>1196</v>
      </c>
      <c r="D9" s="216"/>
      <c r="E9" s="217"/>
      <c r="F9" s="310"/>
      <c r="G9" s="310"/>
      <c r="H9" s="310"/>
      <c r="I9" s="310"/>
      <c r="J9" s="313" t="s">
        <v>1218</v>
      </c>
      <c r="K9" s="311">
        <v>14</v>
      </c>
      <c r="L9" s="309"/>
      <c r="M9" s="309"/>
      <c r="N9" s="309"/>
    </row>
    <row r="10" spans="1:14" x14ac:dyDescent="0.3">
      <c r="A10" s="218"/>
      <c r="B10" s="219"/>
      <c r="C10" s="216"/>
      <c r="D10" s="216"/>
      <c r="E10" s="217"/>
      <c r="F10" s="310"/>
      <c r="G10" s="310"/>
      <c r="H10" s="310"/>
      <c r="I10" s="310"/>
      <c r="J10" s="304" t="s">
        <v>1040</v>
      </c>
      <c r="K10" s="312">
        <f>+SUM(K9:K9)</f>
        <v>14</v>
      </c>
      <c r="L10" s="309"/>
      <c r="M10" s="309"/>
      <c r="N10" s="309"/>
    </row>
    <row r="11" spans="1:14" x14ac:dyDescent="0.3">
      <c r="A11" s="218" t="s">
        <v>15</v>
      </c>
      <c r="B11" s="219" t="s">
        <v>16</v>
      </c>
      <c r="C11" s="216" t="s">
        <v>14</v>
      </c>
      <c r="D11" s="216">
        <v>300</v>
      </c>
      <c r="E11" s="220"/>
      <c r="F11" s="304"/>
      <c r="G11" s="304"/>
      <c r="H11" s="304"/>
      <c r="I11" s="304"/>
      <c r="J11" s="304"/>
      <c r="K11" s="312"/>
      <c r="L11" s="309"/>
      <c r="M11" s="309"/>
      <c r="N11" s="309"/>
    </row>
    <row r="12" spans="1:14" x14ac:dyDescent="0.3">
      <c r="A12" s="218"/>
      <c r="B12" s="219"/>
      <c r="C12" s="226" t="s">
        <v>1196</v>
      </c>
      <c r="D12" s="216"/>
      <c r="E12" s="217"/>
      <c r="F12" s="310"/>
      <c r="G12" s="310"/>
      <c r="H12" s="310"/>
      <c r="I12" s="310"/>
      <c r="J12" s="313" t="s">
        <v>1219</v>
      </c>
      <c r="K12" s="311">
        <v>59</v>
      </c>
      <c r="L12" s="309"/>
      <c r="M12" s="309"/>
      <c r="N12" s="309"/>
    </row>
    <row r="13" spans="1:14" x14ac:dyDescent="0.3">
      <c r="A13" s="218"/>
      <c r="B13" s="219"/>
      <c r="C13" s="216"/>
      <c r="D13" s="216"/>
      <c r="E13" s="217"/>
      <c r="F13" s="310"/>
      <c r="G13" s="310"/>
      <c r="H13" s="310"/>
      <c r="I13" s="310"/>
      <c r="J13" s="304" t="s">
        <v>1040</v>
      </c>
      <c r="K13" s="312">
        <f>+SUM(K12:K12)</f>
        <v>59</v>
      </c>
      <c r="L13" s="309"/>
      <c r="M13" s="309"/>
      <c r="N13" s="309"/>
    </row>
    <row r="14" spans="1:14" hidden="1" x14ac:dyDescent="0.3">
      <c r="A14" s="214" t="s">
        <v>17</v>
      </c>
      <c r="B14" s="215" t="s">
        <v>18</v>
      </c>
      <c r="C14" s="216"/>
      <c r="D14" s="216"/>
      <c r="E14" s="222"/>
      <c r="F14" s="304"/>
      <c r="G14" s="304"/>
      <c r="H14" s="304"/>
      <c r="I14" s="304"/>
      <c r="J14" s="304"/>
      <c r="K14" s="312"/>
      <c r="L14" s="309"/>
      <c r="M14" s="309"/>
      <c r="N14" s="309"/>
    </row>
    <row r="15" spans="1:14" hidden="1" x14ac:dyDescent="0.3">
      <c r="A15" s="218" t="s">
        <v>19</v>
      </c>
      <c r="B15" s="219" t="s">
        <v>20</v>
      </c>
      <c r="C15" s="216" t="s">
        <v>21</v>
      </c>
      <c r="D15" s="216">
        <v>6</v>
      </c>
      <c r="E15" s="220"/>
      <c r="F15" s="304"/>
      <c r="G15" s="304"/>
      <c r="H15" s="304"/>
      <c r="I15" s="304"/>
      <c r="J15" s="304"/>
      <c r="K15" s="312" t="s">
        <v>1047</v>
      </c>
      <c r="L15" s="309"/>
      <c r="M15" s="309"/>
      <c r="N15" s="309"/>
    </row>
    <row r="16" spans="1:14" hidden="1" x14ac:dyDescent="0.3">
      <c r="A16" s="218"/>
      <c r="B16" s="219"/>
      <c r="C16" s="216"/>
      <c r="D16" s="216"/>
      <c r="E16" s="217"/>
      <c r="F16" s="310"/>
      <c r="G16" s="310"/>
      <c r="H16" s="310"/>
      <c r="I16" s="310"/>
      <c r="J16" s="310"/>
      <c r="K16" s="311">
        <v>2</v>
      </c>
      <c r="L16" s="309"/>
      <c r="M16" s="309"/>
      <c r="N16" s="309"/>
    </row>
    <row r="17" spans="1:14" hidden="1" x14ac:dyDescent="0.3">
      <c r="A17" s="218"/>
      <c r="B17" s="219"/>
      <c r="C17" s="216"/>
      <c r="D17" s="216"/>
      <c r="E17" s="217"/>
      <c r="F17" s="310"/>
      <c r="G17" s="310"/>
      <c r="H17" s="310"/>
      <c r="I17" s="310"/>
      <c r="J17" s="304" t="s">
        <v>1040</v>
      </c>
      <c r="K17" s="312">
        <f>+SUM(K16:K16)</f>
        <v>2</v>
      </c>
      <c r="L17" s="309"/>
      <c r="M17" s="309"/>
      <c r="N17" s="309"/>
    </row>
    <row r="18" spans="1:14" hidden="1" x14ac:dyDescent="0.3">
      <c r="A18" s="218" t="s">
        <v>22</v>
      </c>
      <c r="B18" s="219" t="s">
        <v>23</v>
      </c>
      <c r="C18" s="216" t="s">
        <v>24</v>
      </c>
      <c r="D18" s="216">
        <v>20</v>
      </c>
      <c r="E18" s="220"/>
      <c r="F18" s="304"/>
      <c r="G18" s="304"/>
      <c r="H18" s="304"/>
      <c r="I18" s="304"/>
      <c r="J18" s="304"/>
      <c r="K18" s="312"/>
      <c r="L18" s="309"/>
      <c r="M18" s="309"/>
      <c r="N18" s="309"/>
    </row>
    <row r="19" spans="1:14" hidden="1" x14ac:dyDescent="0.3">
      <c r="A19" s="218"/>
      <c r="B19" s="219"/>
      <c r="C19" s="216"/>
      <c r="D19" s="216"/>
      <c r="E19" s="217"/>
      <c r="F19" s="310"/>
      <c r="G19" s="310"/>
      <c r="H19" s="310"/>
      <c r="I19" s="310"/>
      <c r="J19" s="310"/>
      <c r="K19" s="311"/>
      <c r="L19" s="309"/>
      <c r="M19" s="309"/>
      <c r="N19" s="309"/>
    </row>
    <row r="20" spans="1:14" hidden="1" x14ac:dyDescent="0.3">
      <c r="A20" s="218"/>
      <c r="B20" s="219"/>
      <c r="C20" s="216"/>
      <c r="D20" s="216"/>
      <c r="E20" s="217"/>
      <c r="F20" s="310"/>
      <c r="G20" s="310"/>
      <c r="H20" s="310"/>
      <c r="I20" s="310"/>
      <c r="J20" s="310"/>
      <c r="K20" s="311"/>
      <c r="L20" s="309"/>
      <c r="M20" s="309"/>
      <c r="N20" s="309"/>
    </row>
    <row r="21" spans="1:14" hidden="1" x14ac:dyDescent="0.3">
      <c r="A21" s="218"/>
      <c r="B21" s="219"/>
      <c r="C21" s="216"/>
      <c r="D21" s="216"/>
      <c r="E21" s="217"/>
      <c r="F21" s="310"/>
      <c r="G21" s="310"/>
      <c r="H21" s="310"/>
      <c r="I21" s="310"/>
      <c r="J21" s="304" t="s">
        <v>1040</v>
      </c>
      <c r="K21" s="312">
        <f>+SUM(K19:K20)</f>
        <v>0</v>
      </c>
      <c r="L21" s="309"/>
      <c r="M21" s="309"/>
      <c r="N21" s="309"/>
    </row>
    <row r="22" spans="1:14" hidden="1" x14ac:dyDescent="0.3">
      <c r="A22" s="218" t="s">
        <v>25</v>
      </c>
      <c r="B22" s="219" t="s">
        <v>26</v>
      </c>
      <c r="C22" s="216" t="s">
        <v>24</v>
      </c>
      <c r="D22" s="216">
        <v>100</v>
      </c>
      <c r="E22" s="220"/>
      <c r="F22" s="304"/>
      <c r="G22" s="304"/>
      <c r="H22" s="304"/>
      <c r="I22" s="304"/>
      <c r="J22" s="304"/>
      <c r="K22" s="312"/>
      <c r="L22" s="309"/>
      <c r="M22" s="309"/>
      <c r="N22" s="309"/>
    </row>
    <row r="23" spans="1:14" hidden="1" x14ac:dyDescent="0.3">
      <c r="A23" s="218"/>
      <c r="B23" s="219"/>
      <c r="C23" s="216"/>
      <c r="D23" s="216"/>
      <c r="E23" s="217"/>
      <c r="F23" s="310"/>
      <c r="G23" s="310"/>
      <c r="H23" s="310"/>
      <c r="I23" s="310"/>
      <c r="J23" s="310"/>
      <c r="K23" s="311"/>
      <c r="L23" s="309"/>
      <c r="M23" s="309"/>
      <c r="N23" s="309"/>
    </row>
    <row r="24" spans="1:14" hidden="1" x14ac:dyDescent="0.3">
      <c r="A24" s="218"/>
      <c r="B24" s="219"/>
      <c r="C24" s="216"/>
      <c r="D24" s="216"/>
      <c r="E24" s="217"/>
      <c r="F24" s="310"/>
      <c r="G24" s="310"/>
      <c r="H24" s="310"/>
      <c r="I24" s="310"/>
      <c r="J24" s="310"/>
      <c r="K24" s="311"/>
      <c r="L24" s="309"/>
      <c r="M24" s="309"/>
      <c r="N24" s="309"/>
    </row>
    <row r="25" spans="1:14" hidden="1" x14ac:dyDescent="0.3">
      <c r="A25" s="218"/>
      <c r="B25" s="219"/>
      <c r="C25" s="216"/>
      <c r="D25" s="216"/>
      <c r="E25" s="217"/>
      <c r="F25" s="310"/>
      <c r="G25" s="310"/>
      <c r="H25" s="310"/>
      <c r="I25" s="310"/>
      <c r="J25" s="304" t="s">
        <v>1040</v>
      </c>
      <c r="K25" s="312">
        <f>+SUM(K23:K24)</f>
        <v>0</v>
      </c>
      <c r="L25" s="309"/>
      <c r="M25" s="309"/>
      <c r="N25" s="309"/>
    </row>
    <row r="26" spans="1:14" ht="25.5" hidden="1" customHeight="1" x14ac:dyDescent="0.3">
      <c r="A26" s="218" t="s">
        <v>27</v>
      </c>
      <c r="B26" s="219" t="s">
        <v>28</v>
      </c>
      <c r="C26" s="216" t="s">
        <v>24</v>
      </c>
      <c r="D26" s="216">
        <v>12</v>
      </c>
      <c r="E26" s="220"/>
      <c r="F26" s="304"/>
      <c r="G26" s="304"/>
      <c r="H26" s="304"/>
      <c r="I26" s="304" t="s">
        <v>1108</v>
      </c>
      <c r="J26" s="304" t="s">
        <v>1058</v>
      </c>
      <c r="K26" s="312" t="s">
        <v>1044</v>
      </c>
      <c r="L26" s="309"/>
      <c r="M26" s="309"/>
      <c r="N26" s="309"/>
    </row>
    <row r="27" spans="1:14" hidden="1" x14ac:dyDescent="0.3">
      <c r="A27" s="218"/>
      <c r="B27" s="219"/>
      <c r="C27" s="216"/>
      <c r="D27" s="216"/>
      <c r="E27" s="217"/>
      <c r="F27" s="310"/>
      <c r="G27" s="310"/>
      <c r="H27" s="310"/>
      <c r="I27" s="310">
        <v>4</v>
      </c>
      <c r="J27" s="310">
        <v>3</v>
      </c>
      <c r="K27" s="311">
        <f>+J27*I27</f>
        <v>12</v>
      </c>
      <c r="L27" s="309"/>
      <c r="M27" s="309"/>
      <c r="N27" s="309"/>
    </row>
    <row r="28" spans="1:14" hidden="1" x14ac:dyDescent="0.3">
      <c r="A28" s="218"/>
      <c r="B28" s="219"/>
      <c r="C28" s="216"/>
      <c r="D28" s="216"/>
      <c r="E28" s="217"/>
      <c r="F28" s="310"/>
      <c r="G28" s="310"/>
      <c r="H28" s="310"/>
      <c r="I28" s="310"/>
      <c r="J28" s="304" t="s">
        <v>1040</v>
      </c>
      <c r="K28" s="312">
        <f>+SUM(K27:K27)</f>
        <v>12</v>
      </c>
      <c r="L28" s="309"/>
      <c r="M28" s="309"/>
      <c r="N28" s="309"/>
    </row>
    <row r="29" spans="1:14" hidden="1" x14ac:dyDescent="0.3">
      <c r="A29" s="214" t="s">
        <v>29</v>
      </c>
      <c r="B29" s="215" t="s">
        <v>30</v>
      </c>
      <c r="C29" s="216"/>
      <c r="D29" s="216"/>
      <c r="E29" s="217"/>
      <c r="F29" s="310"/>
      <c r="G29" s="310"/>
      <c r="H29" s="310"/>
      <c r="I29" s="310"/>
      <c r="J29" s="310"/>
      <c r="K29" s="311"/>
      <c r="L29" s="309"/>
      <c r="M29" s="309"/>
      <c r="N29" s="309"/>
    </row>
    <row r="30" spans="1:14" hidden="1" x14ac:dyDescent="0.3">
      <c r="A30" s="218" t="s">
        <v>31</v>
      </c>
      <c r="B30" s="219" t="s">
        <v>32</v>
      </c>
      <c r="C30" s="216" t="s">
        <v>14</v>
      </c>
      <c r="D30" s="216">
        <v>15</v>
      </c>
      <c r="E30" s="220"/>
      <c r="F30" s="304"/>
      <c r="G30" s="304"/>
      <c r="H30" s="304"/>
      <c r="I30" s="304"/>
      <c r="J30" s="304"/>
      <c r="K30" s="312"/>
      <c r="L30" s="309"/>
      <c r="M30" s="309"/>
      <c r="N30" s="309"/>
    </row>
    <row r="31" spans="1:14" hidden="1" x14ac:dyDescent="0.3">
      <c r="A31" s="218"/>
      <c r="B31" s="219"/>
      <c r="C31" s="216"/>
      <c r="D31" s="216"/>
      <c r="E31" s="217"/>
      <c r="F31" s="310"/>
      <c r="G31" s="310"/>
      <c r="H31" s="310"/>
      <c r="I31" s="310"/>
      <c r="J31" s="313" t="s">
        <v>1109</v>
      </c>
      <c r="K31" s="311">
        <v>7.5</v>
      </c>
      <c r="L31" s="309"/>
      <c r="M31" s="309"/>
      <c r="N31" s="309"/>
    </row>
    <row r="32" spans="1:14" hidden="1" x14ac:dyDescent="0.3">
      <c r="A32" s="218"/>
      <c r="B32" s="219"/>
      <c r="C32" s="216"/>
      <c r="D32" s="216"/>
      <c r="E32" s="217"/>
      <c r="F32" s="310"/>
      <c r="G32" s="310"/>
      <c r="H32" s="310"/>
      <c r="I32" s="310"/>
      <c r="J32" s="304" t="s">
        <v>1040</v>
      </c>
      <c r="K32" s="312">
        <f>+SUM(K31:K31)</f>
        <v>7.5</v>
      </c>
      <c r="L32" s="309"/>
      <c r="M32" s="309"/>
      <c r="N32" s="309"/>
    </row>
    <row r="33" spans="1:14" hidden="1" x14ac:dyDescent="0.3">
      <c r="A33" s="218" t="s">
        <v>33</v>
      </c>
      <c r="B33" s="219" t="s">
        <v>34</v>
      </c>
      <c r="C33" s="216" t="s">
        <v>35</v>
      </c>
      <c r="D33" s="216">
        <v>40</v>
      </c>
      <c r="E33" s="220"/>
      <c r="F33" s="304"/>
      <c r="G33" s="304"/>
      <c r="H33" s="304"/>
      <c r="I33" s="304"/>
      <c r="J33" s="304"/>
      <c r="K33" s="312"/>
      <c r="L33" s="309"/>
      <c r="M33" s="309"/>
      <c r="N33" s="309"/>
    </row>
    <row r="34" spans="1:14" hidden="1" x14ac:dyDescent="0.3">
      <c r="A34" s="218"/>
      <c r="B34" s="219"/>
      <c r="C34" s="216"/>
      <c r="D34" s="216"/>
      <c r="E34" s="217"/>
      <c r="F34" s="310"/>
      <c r="G34" s="310"/>
      <c r="H34" s="310"/>
      <c r="I34" s="310"/>
      <c r="J34" s="313" t="s">
        <v>1109</v>
      </c>
      <c r="K34" s="311">
        <v>20</v>
      </c>
      <c r="L34" s="309"/>
      <c r="M34" s="309"/>
      <c r="N34" s="309"/>
    </row>
    <row r="35" spans="1:14" hidden="1" x14ac:dyDescent="0.3">
      <c r="A35" s="218"/>
      <c r="B35" s="219"/>
      <c r="C35" s="216"/>
      <c r="D35" s="216"/>
      <c r="E35" s="217"/>
      <c r="F35" s="310"/>
      <c r="G35" s="310"/>
      <c r="H35" s="310"/>
      <c r="I35" s="310"/>
      <c r="J35" s="304" t="s">
        <v>1040</v>
      </c>
      <c r="K35" s="312">
        <f>+SUM(K34:K34)</f>
        <v>20</v>
      </c>
      <c r="L35" s="309"/>
      <c r="M35" s="309"/>
      <c r="N35" s="309"/>
    </row>
    <row r="36" spans="1:14" hidden="1" x14ac:dyDescent="0.3">
      <c r="A36" s="218" t="s">
        <v>36</v>
      </c>
      <c r="B36" s="219" t="s">
        <v>37</v>
      </c>
      <c r="C36" s="216" t="s">
        <v>14</v>
      </c>
      <c r="D36" s="216">
        <v>10</v>
      </c>
      <c r="E36" s="220"/>
      <c r="F36" s="304"/>
      <c r="G36" s="304"/>
      <c r="H36" s="304"/>
      <c r="I36" s="304"/>
      <c r="J36" s="304"/>
      <c r="K36" s="312"/>
      <c r="L36" s="309"/>
      <c r="M36" s="309"/>
      <c r="N36" s="309"/>
    </row>
    <row r="37" spans="1:14" hidden="1" x14ac:dyDescent="0.3">
      <c r="A37" s="218"/>
      <c r="B37" s="219"/>
      <c r="C37" s="216"/>
      <c r="D37" s="216"/>
      <c r="E37" s="217"/>
      <c r="F37" s="310"/>
      <c r="G37" s="310"/>
      <c r="H37" s="310"/>
      <c r="I37" s="310"/>
      <c r="J37" s="313" t="s">
        <v>1109</v>
      </c>
      <c r="K37" s="311">
        <v>5</v>
      </c>
      <c r="L37" s="309"/>
      <c r="M37" s="309"/>
      <c r="N37" s="309"/>
    </row>
    <row r="38" spans="1:14" hidden="1" x14ac:dyDescent="0.3">
      <c r="A38" s="218"/>
      <c r="B38" s="219"/>
      <c r="C38" s="216"/>
      <c r="D38" s="216"/>
      <c r="E38" s="217"/>
      <c r="F38" s="310"/>
      <c r="G38" s="310"/>
      <c r="H38" s="310"/>
      <c r="I38" s="310"/>
      <c r="J38" s="304" t="s">
        <v>1040</v>
      </c>
      <c r="K38" s="312">
        <f>+SUM(K37:K37)</f>
        <v>5</v>
      </c>
      <c r="L38" s="309"/>
      <c r="M38" s="309"/>
      <c r="N38" s="309"/>
    </row>
    <row r="39" spans="1:14" hidden="1" x14ac:dyDescent="0.3">
      <c r="A39" s="218" t="s">
        <v>38</v>
      </c>
      <c r="B39" s="219" t="s">
        <v>39</v>
      </c>
      <c r="C39" s="216" t="s">
        <v>14</v>
      </c>
      <c r="D39" s="216">
        <v>10</v>
      </c>
      <c r="E39" s="220"/>
      <c r="F39" s="304"/>
      <c r="G39" s="304"/>
      <c r="H39" s="304"/>
      <c r="I39" s="304"/>
      <c r="J39" s="304"/>
      <c r="K39" s="312"/>
      <c r="L39" s="309"/>
      <c r="M39" s="309"/>
      <c r="N39" s="309"/>
    </row>
    <row r="40" spans="1:14" hidden="1" x14ac:dyDescent="0.3">
      <c r="A40" s="218"/>
      <c r="B40" s="219"/>
      <c r="C40" s="216"/>
      <c r="D40" s="216"/>
      <c r="E40" s="217"/>
      <c r="F40" s="310"/>
      <c r="G40" s="310"/>
      <c r="H40" s="310"/>
      <c r="I40" s="310"/>
      <c r="J40" s="313" t="s">
        <v>1109</v>
      </c>
      <c r="K40" s="311">
        <v>5</v>
      </c>
      <c r="L40" s="309"/>
      <c r="M40" s="309"/>
      <c r="N40" s="309"/>
    </row>
    <row r="41" spans="1:14" hidden="1" x14ac:dyDescent="0.3">
      <c r="A41" s="218"/>
      <c r="B41" s="219"/>
      <c r="C41" s="216"/>
      <c r="D41" s="216"/>
      <c r="E41" s="217"/>
      <c r="F41" s="310"/>
      <c r="G41" s="310"/>
      <c r="H41" s="310"/>
      <c r="I41" s="310"/>
      <c r="J41" s="304" t="s">
        <v>1040</v>
      </c>
      <c r="K41" s="312">
        <f>+SUM(K40:K40)</f>
        <v>5</v>
      </c>
      <c r="L41" s="309"/>
      <c r="M41" s="309"/>
      <c r="N41" s="309"/>
    </row>
    <row r="42" spans="1:14" ht="27" customHeight="1" x14ac:dyDescent="0.3">
      <c r="A42" s="214">
        <v>2</v>
      </c>
      <c r="B42" s="215" t="s">
        <v>40</v>
      </c>
      <c r="C42" s="216"/>
      <c r="D42" s="216"/>
      <c r="E42" s="217"/>
      <c r="F42" s="310"/>
      <c r="G42" s="310"/>
      <c r="H42" s="310"/>
      <c r="I42" s="310"/>
      <c r="J42" s="310"/>
      <c r="K42" s="311"/>
      <c r="L42" s="309"/>
      <c r="M42" s="309"/>
      <c r="N42" s="309"/>
    </row>
    <row r="43" spans="1:14" x14ac:dyDescent="0.3">
      <c r="A43" s="214" t="s">
        <v>41</v>
      </c>
      <c r="B43" s="215" t="s">
        <v>42</v>
      </c>
      <c r="C43" s="216"/>
      <c r="D43" s="216"/>
      <c r="E43" s="217"/>
      <c r="F43" s="310"/>
      <c r="G43" s="310"/>
      <c r="H43" s="310"/>
      <c r="I43" s="310"/>
      <c r="J43" s="310"/>
      <c r="K43" s="311"/>
      <c r="L43" s="309"/>
      <c r="M43" s="309"/>
      <c r="N43" s="309"/>
    </row>
    <row r="44" spans="1:14" ht="26.4" hidden="1" x14ac:dyDescent="0.3">
      <c r="A44" s="218" t="s">
        <v>43</v>
      </c>
      <c r="B44" s="219" t="s">
        <v>44</v>
      </c>
      <c r="C44" s="216" t="s">
        <v>45</v>
      </c>
      <c r="D44" s="216">
        <v>12</v>
      </c>
      <c r="E44" s="220"/>
      <c r="F44" s="304"/>
      <c r="G44" s="304"/>
      <c r="H44" s="304"/>
      <c r="I44" s="304" t="s">
        <v>1042</v>
      </c>
      <c r="J44" s="304" t="s">
        <v>1043</v>
      </c>
      <c r="K44" s="312" t="s">
        <v>1044</v>
      </c>
      <c r="L44" s="309"/>
      <c r="M44" s="309"/>
      <c r="N44" s="309"/>
    </row>
    <row r="45" spans="1:14" hidden="1" x14ac:dyDescent="0.3">
      <c r="A45" s="218"/>
      <c r="B45" s="219"/>
      <c r="C45" s="216"/>
      <c r="D45" s="216"/>
      <c r="E45" s="217"/>
      <c r="F45" s="310"/>
      <c r="G45" s="310"/>
      <c r="H45" s="310"/>
      <c r="I45" s="310">
        <v>4</v>
      </c>
      <c r="J45" s="310">
        <v>3</v>
      </c>
      <c r="K45" s="311">
        <f>+J45*I45</f>
        <v>12</v>
      </c>
      <c r="L45" s="309"/>
      <c r="M45" s="309"/>
      <c r="N45" s="309"/>
    </row>
    <row r="46" spans="1:14" hidden="1" x14ac:dyDescent="0.3">
      <c r="A46" s="218"/>
      <c r="B46" s="219"/>
      <c r="C46" s="216"/>
      <c r="D46" s="216"/>
      <c r="E46" s="217"/>
      <c r="F46" s="310"/>
      <c r="G46" s="310"/>
      <c r="H46" s="310"/>
      <c r="I46" s="310"/>
      <c r="J46" s="304" t="s">
        <v>1040</v>
      </c>
      <c r="K46" s="312"/>
      <c r="L46" s="309"/>
      <c r="M46" s="309"/>
      <c r="N46" s="309"/>
    </row>
    <row r="47" spans="1:14" x14ac:dyDescent="0.3">
      <c r="A47" s="218" t="s">
        <v>46</v>
      </c>
      <c r="B47" s="219" t="s">
        <v>47</v>
      </c>
      <c r="C47" s="216" t="s">
        <v>24</v>
      </c>
      <c r="D47" s="216">
        <v>12.92</v>
      </c>
      <c r="E47" s="220"/>
      <c r="F47" s="304"/>
      <c r="G47" s="304"/>
      <c r="H47" s="304"/>
      <c r="I47" s="304" t="s">
        <v>1042</v>
      </c>
      <c r="J47" s="304" t="s">
        <v>1043</v>
      </c>
      <c r="K47" s="312" t="s">
        <v>1044</v>
      </c>
      <c r="L47" s="309"/>
      <c r="M47" s="309"/>
      <c r="N47" s="309"/>
    </row>
    <row r="48" spans="1:14" x14ac:dyDescent="0.3">
      <c r="A48" s="218"/>
      <c r="B48" s="219"/>
      <c r="C48" s="226" t="s">
        <v>1196</v>
      </c>
      <c r="E48" s="217"/>
      <c r="F48" s="310"/>
      <c r="G48" s="310"/>
      <c r="H48" s="310"/>
      <c r="I48" s="310">
        <v>4.0999999999999996</v>
      </c>
      <c r="J48" s="310">
        <v>3.15</v>
      </c>
      <c r="K48" s="311">
        <f>+J48*I48</f>
        <v>12.914999999999999</v>
      </c>
      <c r="L48" s="309"/>
      <c r="M48" s="309"/>
      <c r="N48" s="309"/>
    </row>
    <row r="49" spans="1:14" x14ac:dyDescent="0.3">
      <c r="A49" s="218"/>
      <c r="B49" s="219"/>
      <c r="C49" s="216"/>
      <c r="D49" s="216"/>
      <c r="E49" s="217"/>
      <c r="F49" s="310"/>
      <c r="G49" s="310"/>
      <c r="H49" s="310"/>
      <c r="I49" s="310"/>
      <c r="J49" s="304" t="s">
        <v>1040</v>
      </c>
      <c r="K49" s="312">
        <f>+K48</f>
        <v>12.914999999999999</v>
      </c>
      <c r="L49" s="309"/>
      <c r="M49" s="309"/>
      <c r="N49" s="309"/>
    </row>
    <row r="50" spans="1:14" ht="26.4" hidden="1" x14ac:dyDescent="0.3">
      <c r="A50" s="218" t="s">
        <v>48</v>
      </c>
      <c r="B50" s="219" t="s">
        <v>49</v>
      </c>
      <c r="C50" s="216" t="s">
        <v>24</v>
      </c>
      <c r="D50" s="216">
        <v>12.92</v>
      </c>
      <c r="E50" s="220"/>
      <c r="F50" s="304"/>
      <c r="G50" s="304"/>
      <c r="H50" s="304"/>
      <c r="I50" s="304" t="s">
        <v>1042</v>
      </c>
      <c r="J50" s="304" t="s">
        <v>1043</v>
      </c>
      <c r="K50" s="312" t="s">
        <v>1044</v>
      </c>
      <c r="L50" s="309"/>
      <c r="M50" s="309"/>
      <c r="N50" s="309"/>
    </row>
    <row r="51" spans="1:14" hidden="1" x14ac:dyDescent="0.3">
      <c r="A51" s="218"/>
      <c r="B51" s="219"/>
      <c r="C51" s="216"/>
      <c r="D51" s="216"/>
      <c r="E51" s="217"/>
      <c r="F51" s="310"/>
      <c r="G51" s="310"/>
      <c r="H51" s="310"/>
      <c r="I51" s="310">
        <v>8</v>
      </c>
      <c r="J51" s="310">
        <v>1.6</v>
      </c>
      <c r="K51" s="311">
        <f>+J51*I51</f>
        <v>12.8</v>
      </c>
      <c r="L51" s="309"/>
      <c r="M51" s="309"/>
      <c r="N51" s="309"/>
    </row>
    <row r="52" spans="1:14" hidden="1" x14ac:dyDescent="0.3">
      <c r="A52" s="218"/>
      <c r="B52" s="219"/>
      <c r="C52" s="216"/>
      <c r="D52" s="216"/>
      <c r="E52" s="217"/>
      <c r="F52" s="310"/>
      <c r="G52" s="310"/>
      <c r="H52" s="310"/>
      <c r="I52" s="310"/>
      <c r="J52" s="304" t="s">
        <v>1040</v>
      </c>
      <c r="K52" s="312">
        <f>+SUM(K51:K51)</f>
        <v>12.8</v>
      </c>
      <c r="L52" s="309"/>
      <c r="M52" s="309"/>
      <c r="N52" s="309"/>
    </row>
    <row r="53" spans="1:14" x14ac:dyDescent="0.3">
      <c r="A53" s="214" t="s">
        <v>50</v>
      </c>
      <c r="B53" s="215" t="s">
        <v>51</v>
      </c>
      <c r="C53" s="216"/>
      <c r="D53" s="216"/>
      <c r="E53" s="217"/>
      <c r="F53" s="310"/>
      <c r="G53" s="310"/>
      <c r="H53" s="310"/>
      <c r="I53" s="310"/>
      <c r="J53" s="310"/>
      <c r="K53" s="311"/>
      <c r="L53" s="309"/>
      <c r="M53" s="309"/>
      <c r="N53" s="309"/>
    </row>
    <row r="54" spans="1:14" ht="26.4" x14ac:dyDescent="0.3">
      <c r="A54" s="218" t="s">
        <v>52</v>
      </c>
      <c r="B54" s="219" t="s">
        <v>53</v>
      </c>
      <c r="C54" s="216" t="s">
        <v>54</v>
      </c>
      <c r="D54" s="216">
        <v>15.39</v>
      </c>
      <c r="E54" s="223"/>
      <c r="F54" s="314"/>
      <c r="G54" s="314" t="s">
        <v>1047</v>
      </c>
      <c r="H54" s="304" t="s">
        <v>1042</v>
      </c>
      <c r="I54" s="304" t="s">
        <v>1043</v>
      </c>
      <c r="J54" s="304" t="s">
        <v>1045</v>
      </c>
      <c r="K54" s="312" t="s">
        <v>1046</v>
      </c>
      <c r="L54" s="309"/>
      <c r="M54" s="309"/>
      <c r="N54" s="309"/>
    </row>
    <row r="55" spans="1:14" hidden="1" x14ac:dyDescent="0.3">
      <c r="A55" s="218"/>
      <c r="B55" s="219"/>
      <c r="C55" s="286" t="s">
        <v>1195</v>
      </c>
      <c r="D55" s="216"/>
      <c r="E55" s="383" t="s">
        <v>1048</v>
      </c>
      <c r="F55" s="384"/>
      <c r="G55" s="310">
        <v>4</v>
      </c>
      <c r="H55" s="310">
        <v>0.94</v>
      </c>
      <c r="I55" s="310">
        <v>0.64</v>
      </c>
      <c r="J55" s="310">
        <v>0.59599999999999997</v>
      </c>
      <c r="K55" s="311">
        <f>+J55*I55*H55*G55</f>
        <v>1.4342143999999999</v>
      </c>
      <c r="L55" s="309"/>
      <c r="M55" s="309"/>
      <c r="N55" s="309"/>
    </row>
    <row r="56" spans="1:14" x14ac:dyDescent="0.3">
      <c r="A56" s="218"/>
      <c r="B56" s="219"/>
      <c r="C56" s="226" t="s">
        <v>1196</v>
      </c>
      <c r="D56" s="216"/>
      <c r="E56" s="287" t="s">
        <v>1048</v>
      </c>
      <c r="F56" s="315"/>
      <c r="G56" s="310">
        <v>1</v>
      </c>
      <c r="H56" s="310">
        <v>3.2</v>
      </c>
      <c r="I56" s="310">
        <v>1.7</v>
      </c>
      <c r="J56" s="310">
        <v>2.57</v>
      </c>
      <c r="K56" s="311">
        <f>+J56*I56*H56*G56-0.02</f>
        <v>13.960800000000001</v>
      </c>
      <c r="L56" s="309"/>
      <c r="M56" s="309"/>
      <c r="N56" s="309"/>
    </row>
    <row r="57" spans="1:14" x14ac:dyDescent="0.3">
      <c r="A57" s="218"/>
      <c r="B57" s="219"/>
      <c r="C57" s="216"/>
      <c r="D57" s="216"/>
      <c r="E57" s="217"/>
      <c r="F57" s="310"/>
      <c r="G57" s="310"/>
      <c r="H57" s="310"/>
      <c r="I57" s="310"/>
      <c r="J57" s="304" t="s">
        <v>1040</v>
      </c>
      <c r="K57" s="312">
        <f>+K56</f>
        <v>13.960800000000001</v>
      </c>
      <c r="L57" s="309"/>
      <c r="M57" s="309"/>
      <c r="N57" s="309"/>
    </row>
    <row r="58" spans="1:14" x14ac:dyDescent="0.3">
      <c r="A58" s="218" t="s">
        <v>55</v>
      </c>
      <c r="B58" s="219" t="s">
        <v>56</v>
      </c>
      <c r="C58" s="216" t="s">
        <v>54</v>
      </c>
      <c r="D58" s="216">
        <v>20</v>
      </c>
      <c r="E58" s="220"/>
      <c r="F58" s="304"/>
      <c r="G58" s="304"/>
      <c r="H58" s="304"/>
      <c r="I58" s="304" t="s">
        <v>1050</v>
      </c>
      <c r="J58" s="304" t="s">
        <v>1049</v>
      </c>
      <c r="K58" s="312" t="s">
        <v>1046</v>
      </c>
      <c r="L58" s="309"/>
      <c r="M58" s="309"/>
      <c r="N58" s="309"/>
    </row>
    <row r="59" spans="1:14" ht="15" hidden="1" customHeight="1" x14ac:dyDescent="0.3">
      <c r="A59" s="218"/>
      <c r="B59" s="219"/>
      <c r="C59" s="286" t="s">
        <v>1195</v>
      </c>
      <c r="D59" s="216"/>
      <c r="E59" s="383" t="s">
        <v>1048</v>
      </c>
      <c r="F59" s="384"/>
      <c r="G59" s="310"/>
      <c r="H59" s="310"/>
      <c r="I59" s="310">
        <f>+K57</f>
        <v>13.960800000000001</v>
      </c>
      <c r="J59" s="310">
        <v>1.3</v>
      </c>
      <c r="K59" s="311">
        <f>+J59*I59</f>
        <v>18.149040000000003</v>
      </c>
      <c r="L59" s="309"/>
      <c r="M59" s="309"/>
      <c r="N59" s="309"/>
    </row>
    <row r="60" spans="1:14" ht="15" customHeight="1" x14ac:dyDescent="0.3">
      <c r="A60" s="218"/>
      <c r="B60" s="219"/>
      <c r="C60" s="226" t="s">
        <v>1196</v>
      </c>
      <c r="D60" s="216"/>
      <c r="E60" s="287" t="s">
        <v>1048</v>
      </c>
      <c r="F60" s="315"/>
      <c r="G60" s="310"/>
      <c r="H60" s="310"/>
      <c r="I60" s="310">
        <f>+K56</f>
        <v>13.960800000000001</v>
      </c>
      <c r="J60" s="310">
        <v>1.3</v>
      </c>
      <c r="K60" s="311">
        <f>+J60*I60-0.01</f>
        <v>18.139040000000001</v>
      </c>
      <c r="L60" s="309"/>
      <c r="M60" s="309"/>
      <c r="N60" s="309"/>
    </row>
    <row r="61" spans="1:14" x14ac:dyDescent="0.3">
      <c r="A61" s="218"/>
      <c r="B61" s="219"/>
      <c r="C61" s="216"/>
      <c r="D61" s="216"/>
      <c r="E61" s="217"/>
      <c r="F61" s="310"/>
      <c r="G61" s="310"/>
      <c r="H61" s="310"/>
      <c r="I61" s="310"/>
      <c r="J61" s="304" t="s">
        <v>1040</v>
      </c>
      <c r="K61" s="312">
        <f>+K60</f>
        <v>18.139040000000001</v>
      </c>
      <c r="L61" s="309"/>
      <c r="M61" s="309"/>
      <c r="N61" s="309"/>
    </row>
    <row r="62" spans="1:14" ht="26.4" x14ac:dyDescent="0.3">
      <c r="A62" s="218" t="s">
        <v>57</v>
      </c>
      <c r="B62" s="219" t="s">
        <v>58</v>
      </c>
      <c r="C62" s="216" t="s">
        <v>59</v>
      </c>
      <c r="D62" s="216">
        <v>450.01</v>
      </c>
      <c r="E62" s="220"/>
      <c r="F62" s="304"/>
      <c r="G62" s="304"/>
      <c r="H62" s="304" t="s">
        <v>1050</v>
      </c>
      <c r="I62" s="304" t="s">
        <v>1052</v>
      </c>
      <c r="J62" s="304" t="s">
        <v>1053</v>
      </c>
      <c r="K62" s="312" t="s">
        <v>1054</v>
      </c>
      <c r="L62" s="309"/>
      <c r="M62" s="309"/>
      <c r="N62" s="309"/>
    </row>
    <row r="63" spans="1:14" hidden="1" x14ac:dyDescent="0.3">
      <c r="A63" s="218"/>
      <c r="B63" s="219"/>
      <c r="C63" s="286" t="s">
        <v>1195</v>
      </c>
      <c r="D63" s="216"/>
      <c r="E63" s="217"/>
      <c r="F63" s="310"/>
      <c r="G63" s="310"/>
      <c r="H63" s="310">
        <f>+K61</f>
        <v>18.139040000000001</v>
      </c>
      <c r="I63" s="310">
        <v>1.5</v>
      </c>
      <c r="J63" s="310">
        <v>15</v>
      </c>
      <c r="K63" s="311">
        <f>+J63*I63*H63-0.06</f>
        <v>408.06840000000005</v>
      </c>
      <c r="L63" s="309"/>
      <c r="M63" s="309"/>
      <c r="N63" s="309"/>
    </row>
    <row r="64" spans="1:14" x14ac:dyDescent="0.3">
      <c r="A64" s="218"/>
      <c r="B64" s="219"/>
      <c r="C64" s="226" t="s">
        <v>1196</v>
      </c>
      <c r="D64" s="216"/>
      <c r="E64" s="287" t="s">
        <v>1048</v>
      </c>
      <c r="F64" s="315"/>
      <c r="G64" s="310"/>
      <c r="H64" s="310">
        <f>+K60</f>
        <v>18.139040000000001</v>
      </c>
      <c r="I64" s="310">
        <v>1.5</v>
      </c>
      <c r="J64" s="310">
        <v>15</v>
      </c>
      <c r="K64" s="311">
        <f>+J64*I64*H64-0.01</f>
        <v>408.11840000000007</v>
      </c>
      <c r="L64" s="309"/>
      <c r="M64" s="309"/>
      <c r="N64" s="309"/>
    </row>
    <row r="65" spans="1:14" x14ac:dyDescent="0.3">
      <c r="A65" s="218"/>
      <c r="B65" s="219"/>
      <c r="C65" s="216"/>
      <c r="D65" s="216"/>
      <c r="E65" s="217"/>
      <c r="F65" s="310"/>
      <c r="G65" s="310"/>
      <c r="H65" s="310"/>
      <c r="I65" s="310"/>
      <c r="J65" s="304" t="s">
        <v>1040</v>
      </c>
      <c r="K65" s="312">
        <f>+K64</f>
        <v>408.11840000000007</v>
      </c>
      <c r="L65" s="309"/>
      <c r="M65" s="309"/>
      <c r="N65" s="309"/>
    </row>
    <row r="66" spans="1:14" hidden="1" x14ac:dyDescent="0.3">
      <c r="A66" s="218" t="s">
        <v>60</v>
      </c>
      <c r="B66" s="219" t="s">
        <v>61</v>
      </c>
      <c r="C66" s="216" t="s">
        <v>24</v>
      </c>
      <c r="D66" s="216">
        <v>2.42</v>
      </c>
      <c r="E66" s="220"/>
      <c r="F66" s="304"/>
      <c r="G66" s="304"/>
      <c r="H66" s="304" t="s">
        <v>1055</v>
      </c>
      <c r="I66" s="304" t="s">
        <v>1042</v>
      </c>
      <c r="J66" s="304" t="s">
        <v>1043</v>
      </c>
      <c r="K66" s="312" t="s">
        <v>1044</v>
      </c>
      <c r="L66" s="309"/>
      <c r="M66" s="309"/>
      <c r="N66" s="309"/>
    </row>
    <row r="67" spans="1:14" hidden="1" x14ac:dyDescent="0.3">
      <c r="A67" s="218"/>
      <c r="B67" s="219"/>
      <c r="C67" s="286" t="s">
        <v>1195</v>
      </c>
      <c r="D67" s="216"/>
      <c r="E67" s="217"/>
      <c r="F67" s="310"/>
      <c r="G67" s="315" t="s">
        <v>1056</v>
      </c>
      <c r="H67" s="310">
        <v>4</v>
      </c>
      <c r="I67" s="310">
        <v>0.94</v>
      </c>
      <c r="J67" s="310">
        <v>0.64</v>
      </c>
      <c r="K67" s="311">
        <f>+J67*I67*H67+0.01</f>
        <v>2.4163999999999999</v>
      </c>
      <c r="L67" s="309"/>
      <c r="M67" s="309"/>
      <c r="N67" s="309"/>
    </row>
    <row r="68" spans="1:14" hidden="1" x14ac:dyDescent="0.3">
      <c r="A68" s="218"/>
      <c r="B68" s="219"/>
      <c r="C68" s="216"/>
      <c r="D68" s="216"/>
      <c r="E68" s="217"/>
      <c r="F68" s="310"/>
      <c r="G68" s="310"/>
      <c r="H68" s="310"/>
      <c r="I68" s="310"/>
      <c r="J68" s="304" t="s">
        <v>1040</v>
      </c>
      <c r="K68" s="312">
        <f>+SUM(K67:K67)</f>
        <v>2.4163999999999999</v>
      </c>
      <c r="L68" s="309"/>
      <c r="M68" s="309"/>
      <c r="N68" s="309"/>
    </row>
    <row r="69" spans="1:14" ht="26.4" hidden="1" x14ac:dyDescent="0.3">
      <c r="A69" s="218" t="s">
        <v>62</v>
      </c>
      <c r="B69" s="219" t="s">
        <v>63</v>
      </c>
      <c r="C69" s="216" t="s">
        <v>24</v>
      </c>
      <c r="D69" s="216">
        <v>2.42</v>
      </c>
      <c r="E69" s="220"/>
      <c r="F69" s="304"/>
      <c r="G69" s="304"/>
      <c r="H69" s="304" t="s">
        <v>1055</v>
      </c>
      <c r="I69" s="304" t="s">
        <v>1042</v>
      </c>
      <c r="J69" s="304" t="s">
        <v>1043</v>
      </c>
      <c r="K69" s="312" t="s">
        <v>1044</v>
      </c>
      <c r="L69" s="309"/>
      <c r="M69" s="309"/>
      <c r="N69" s="309"/>
    </row>
    <row r="70" spans="1:14" hidden="1" x14ac:dyDescent="0.3">
      <c r="A70" s="218"/>
      <c r="B70" s="219"/>
      <c r="C70" s="286" t="s">
        <v>1195</v>
      </c>
      <c r="D70" s="216"/>
      <c r="E70" s="217"/>
      <c r="F70" s="310"/>
      <c r="G70" s="315" t="s">
        <v>1056</v>
      </c>
      <c r="H70" s="310">
        <v>4</v>
      </c>
      <c r="I70" s="310">
        <v>0.94</v>
      </c>
      <c r="J70" s="310">
        <v>0.64</v>
      </c>
      <c r="K70" s="311">
        <f>+J70*I70*H70+0.01</f>
        <v>2.4163999999999999</v>
      </c>
      <c r="L70" s="309"/>
      <c r="M70" s="309"/>
      <c r="N70" s="309"/>
    </row>
    <row r="71" spans="1:14" hidden="1" x14ac:dyDescent="0.3">
      <c r="A71" s="218"/>
      <c r="B71" s="219"/>
      <c r="C71" s="286"/>
      <c r="D71" s="216"/>
      <c r="E71" s="217"/>
      <c r="F71" s="310"/>
      <c r="G71" s="310"/>
      <c r="H71" s="310"/>
      <c r="I71" s="310"/>
      <c r="J71" s="304" t="s">
        <v>1040</v>
      </c>
      <c r="K71" s="312">
        <f>+SUM(K70:K70)</f>
        <v>2.4163999999999999</v>
      </c>
      <c r="L71" s="309"/>
      <c r="M71" s="309"/>
      <c r="N71" s="309"/>
    </row>
    <row r="72" spans="1:14" ht="39.6" hidden="1" x14ac:dyDescent="0.3">
      <c r="A72" s="218" t="s">
        <v>64</v>
      </c>
      <c r="B72" s="219" t="s">
        <v>65</v>
      </c>
      <c r="C72" s="216" t="s">
        <v>24</v>
      </c>
      <c r="D72" s="216">
        <v>6.12</v>
      </c>
      <c r="E72" s="220"/>
      <c r="F72" s="304"/>
      <c r="G72" s="304"/>
      <c r="H72" s="304"/>
      <c r="I72" s="304"/>
      <c r="J72" s="304"/>
      <c r="K72" s="312"/>
      <c r="L72" s="309"/>
      <c r="M72" s="309"/>
      <c r="N72" s="309"/>
    </row>
    <row r="73" spans="1:14" hidden="1" x14ac:dyDescent="0.3">
      <c r="A73" s="218"/>
      <c r="B73" s="219"/>
      <c r="C73" s="216"/>
      <c r="D73" s="216"/>
      <c r="E73" s="217"/>
      <c r="F73" s="310"/>
      <c r="G73" s="310"/>
      <c r="H73" s="310"/>
      <c r="I73" s="310"/>
      <c r="J73" s="310"/>
      <c r="K73" s="311"/>
      <c r="L73" s="309"/>
      <c r="M73" s="309"/>
      <c r="N73" s="309"/>
    </row>
    <row r="74" spans="1:14" hidden="1" x14ac:dyDescent="0.3">
      <c r="A74" s="218"/>
      <c r="B74" s="219"/>
      <c r="C74" s="216"/>
      <c r="D74" s="216"/>
      <c r="E74" s="217"/>
      <c r="F74" s="310"/>
      <c r="G74" s="310"/>
      <c r="H74" s="310"/>
      <c r="I74" s="310"/>
      <c r="J74" s="310"/>
      <c r="K74" s="311"/>
      <c r="L74" s="309"/>
      <c r="M74" s="309"/>
      <c r="N74" s="309"/>
    </row>
    <row r="75" spans="1:14" hidden="1" x14ac:dyDescent="0.3">
      <c r="A75" s="218"/>
      <c r="B75" s="219"/>
      <c r="C75" s="216"/>
      <c r="D75" s="216"/>
      <c r="E75" s="217"/>
      <c r="F75" s="310"/>
      <c r="G75" s="310"/>
      <c r="H75" s="310"/>
      <c r="I75" s="310"/>
      <c r="J75" s="304" t="s">
        <v>1040</v>
      </c>
      <c r="K75" s="311">
        <f>+SUM(K73:K74)</f>
        <v>0</v>
      </c>
      <c r="L75" s="309"/>
      <c r="M75" s="309"/>
      <c r="N75" s="309"/>
    </row>
    <row r="76" spans="1:14" x14ac:dyDescent="0.3">
      <c r="A76" s="218" t="s">
        <v>66</v>
      </c>
      <c r="B76" s="219" t="s">
        <v>67</v>
      </c>
      <c r="C76" s="216" t="s">
        <v>24</v>
      </c>
      <c r="D76" s="216">
        <v>46.38</v>
      </c>
      <c r="E76" s="220"/>
      <c r="F76" s="304"/>
      <c r="G76" s="304" t="s">
        <v>1055</v>
      </c>
      <c r="H76" s="304" t="s">
        <v>1042</v>
      </c>
      <c r="I76" s="304" t="s">
        <v>1043</v>
      </c>
      <c r="J76" s="304" t="s">
        <v>1058</v>
      </c>
      <c r="K76" s="312" t="s">
        <v>1044</v>
      </c>
      <c r="L76" s="309"/>
      <c r="M76" s="309"/>
      <c r="N76" s="309"/>
    </row>
    <row r="77" spans="1:14" hidden="1" x14ac:dyDescent="0.3">
      <c r="A77" s="218"/>
      <c r="B77" s="219"/>
      <c r="C77" s="216"/>
      <c r="D77" s="216" t="s">
        <v>1195</v>
      </c>
      <c r="E77" s="217"/>
      <c r="F77" s="313" t="s">
        <v>1056</v>
      </c>
      <c r="G77" s="310">
        <v>4</v>
      </c>
      <c r="H77" s="310">
        <v>0.9</v>
      </c>
      <c r="I77" s="310">
        <v>0.6</v>
      </c>
      <c r="J77" s="310">
        <v>0.25</v>
      </c>
      <c r="K77" s="311">
        <f>+G77*((H77+I77)*2)*J77</f>
        <v>3</v>
      </c>
      <c r="L77" s="309"/>
      <c r="M77" s="309"/>
      <c r="N77" s="309"/>
    </row>
    <row r="78" spans="1:14" hidden="1" x14ac:dyDescent="0.3">
      <c r="A78" s="218"/>
      <c r="B78" s="219"/>
      <c r="C78" s="216"/>
      <c r="D78" s="216" t="s">
        <v>1195</v>
      </c>
      <c r="E78" s="217"/>
      <c r="F78" s="316" t="s">
        <v>1057</v>
      </c>
      <c r="G78" s="310">
        <v>4</v>
      </c>
      <c r="H78" s="310">
        <v>0.5</v>
      </c>
      <c r="I78" s="310">
        <v>0.2</v>
      </c>
      <c r="J78" s="310">
        <f>1.79+0.43+0.25</f>
        <v>2.4700000000000002</v>
      </c>
      <c r="K78" s="311">
        <f>+G78*((H78+I78)*2)*J78</f>
        <v>13.832000000000001</v>
      </c>
      <c r="L78" s="309"/>
      <c r="M78" s="317"/>
      <c r="N78" s="309"/>
    </row>
    <row r="79" spans="1:14" hidden="1" x14ac:dyDescent="0.3">
      <c r="A79" s="218"/>
      <c r="B79" s="219"/>
      <c r="C79" s="216"/>
      <c r="D79" s="216" t="s">
        <v>1195</v>
      </c>
      <c r="E79" s="217"/>
      <c r="F79" s="316" t="s">
        <v>1060</v>
      </c>
      <c r="G79" s="310">
        <v>2</v>
      </c>
      <c r="H79" s="310">
        <f>2.32+0.2</f>
        <v>2.52</v>
      </c>
      <c r="I79" s="310">
        <f>0.5+J79+J79</f>
        <v>0.74</v>
      </c>
      <c r="J79" s="310">
        <v>0.12</v>
      </c>
      <c r="K79" s="311">
        <f>+H79*I79*G79</f>
        <v>3.7296</v>
      </c>
      <c r="L79" s="309"/>
      <c r="M79" s="317"/>
      <c r="N79" s="309"/>
    </row>
    <row r="80" spans="1:14" hidden="1" x14ac:dyDescent="0.3">
      <c r="A80" s="218"/>
      <c r="B80" s="219"/>
      <c r="C80" s="216"/>
      <c r="D80" s="216" t="s">
        <v>1195</v>
      </c>
      <c r="E80" s="217"/>
      <c r="F80" s="316" t="s">
        <v>1061</v>
      </c>
      <c r="G80" s="310">
        <v>2</v>
      </c>
      <c r="H80" s="310">
        <f>3.15+J80+J80</f>
        <v>3.39</v>
      </c>
      <c r="I80" s="310">
        <f>1.5+J80+J80</f>
        <v>1.7400000000000002</v>
      </c>
      <c r="J80" s="310">
        <v>0.12</v>
      </c>
      <c r="K80" s="311">
        <f>+G80*H80*I80</f>
        <v>11.797200000000002</v>
      </c>
      <c r="L80" s="309"/>
      <c r="M80" s="317"/>
      <c r="N80" s="309"/>
    </row>
    <row r="81" spans="1:15" ht="15" customHeight="1" x14ac:dyDescent="0.3">
      <c r="A81" s="218"/>
      <c r="B81" s="219"/>
      <c r="C81" s="226" t="s">
        <v>1196</v>
      </c>
      <c r="D81" s="216"/>
      <c r="E81" s="217"/>
      <c r="F81" s="313" t="s">
        <v>1059</v>
      </c>
      <c r="G81" s="310">
        <v>4</v>
      </c>
      <c r="H81" s="310">
        <v>0.5</v>
      </c>
      <c r="I81" s="310">
        <v>0.2</v>
      </c>
      <c r="J81" s="310">
        <f>0.25+0.43+1.79+0.38-2.3</f>
        <v>0.54999999999999982</v>
      </c>
      <c r="K81" s="311">
        <f>+G81*((H81+I81)*2)*J81</f>
        <v>3.0799999999999987</v>
      </c>
      <c r="L81" s="309"/>
      <c r="M81" s="317"/>
      <c r="N81" s="309"/>
    </row>
    <row r="82" spans="1:15" ht="15" customHeight="1" x14ac:dyDescent="0.3">
      <c r="A82" s="218"/>
      <c r="B82" s="219"/>
      <c r="C82" s="226" t="s">
        <v>1196</v>
      </c>
      <c r="D82" s="216"/>
      <c r="E82" s="217"/>
      <c r="F82" s="313" t="s">
        <v>1062</v>
      </c>
      <c r="G82" s="310">
        <v>2</v>
      </c>
      <c r="H82" s="310">
        <v>3.15</v>
      </c>
      <c r="I82" s="310">
        <f>0.5+J82+J82</f>
        <v>0.89999999999999991</v>
      </c>
      <c r="J82" s="310">
        <v>0.2</v>
      </c>
      <c r="K82" s="311">
        <f>+(H82+I82)*G82</f>
        <v>8.1</v>
      </c>
      <c r="L82" s="309"/>
      <c r="M82" s="317"/>
      <c r="N82" s="309"/>
    </row>
    <row r="83" spans="1:15" x14ac:dyDescent="0.3">
      <c r="A83" s="218"/>
      <c r="B83" s="219"/>
      <c r="C83" s="216"/>
      <c r="D83" s="216"/>
      <c r="E83" s="217"/>
      <c r="F83" s="310"/>
      <c r="G83" s="310"/>
      <c r="H83" s="310"/>
      <c r="I83" s="310"/>
      <c r="J83" s="304" t="s">
        <v>1040</v>
      </c>
      <c r="K83" s="312">
        <f>+SUM(K81:K82)</f>
        <v>11.179999999999998</v>
      </c>
      <c r="L83" s="309"/>
      <c r="M83" s="317"/>
      <c r="N83" s="309"/>
    </row>
    <row r="84" spans="1:15" ht="39.6" x14ac:dyDescent="0.3">
      <c r="A84" s="218" t="s">
        <v>68</v>
      </c>
      <c r="B84" s="219" t="s">
        <v>69</v>
      </c>
      <c r="C84" s="216" t="s">
        <v>70</v>
      </c>
      <c r="D84" s="216">
        <v>189.2</v>
      </c>
      <c r="E84" s="220" t="s">
        <v>1055</v>
      </c>
      <c r="F84" s="304" t="s">
        <v>1047</v>
      </c>
      <c r="G84" s="304" t="s">
        <v>1068</v>
      </c>
      <c r="H84" s="304" t="s">
        <v>1069</v>
      </c>
      <c r="I84" s="304" t="s">
        <v>1042</v>
      </c>
      <c r="J84" s="304" t="s">
        <v>1051</v>
      </c>
      <c r="K84" s="312" t="s">
        <v>1093</v>
      </c>
      <c r="L84" s="309"/>
      <c r="M84" s="318"/>
      <c r="N84" s="318"/>
      <c r="O84" s="251"/>
    </row>
    <row r="85" spans="1:15" hidden="1" x14ac:dyDescent="0.3">
      <c r="A85" s="218"/>
      <c r="B85" s="219"/>
      <c r="C85" s="216" t="s">
        <v>1197</v>
      </c>
      <c r="D85" s="224" t="s">
        <v>1056</v>
      </c>
      <c r="E85" s="252">
        <v>2</v>
      </c>
      <c r="F85" s="319">
        <v>22</v>
      </c>
      <c r="G85" s="319" t="s">
        <v>1063</v>
      </c>
      <c r="H85" s="319">
        <v>6.3</v>
      </c>
      <c r="I85" s="319">
        <v>0.89</v>
      </c>
      <c r="J85" s="319">
        <v>0.27</v>
      </c>
      <c r="K85" s="320">
        <f>+J85*I85*F85*E85</f>
        <v>10.5732</v>
      </c>
      <c r="L85" s="309"/>
      <c r="M85" s="318"/>
      <c r="N85" s="318"/>
      <c r="O85" s="251"/>
    </row>
    <row r="86" spans="1:15" hidden="1" x14ac:dyDescent="0.3">
      <c r="A86" s="218"/>
      <c r="B86" s="219"/>
      <c r="C86" s="216" t="s">
        <v>1197</v>
      </c>
      <c r="D86" s="224" t="s">
        <v>1056</v>
      </c>
      <c r="E86" s="252">
        <v>2</v>
      </c>
      <c r="F86" s="319">
        <v>14</v>
      </c>
      <c r="G86" s="319" t="s">
        <v>1064</v>
      </c>
      <c r="H86" s="319">
        <v>6.3</v>
      </c>
      <c r="I86" s="319">
        <v>1.19</v>
      </c>
      <c r="J86" s="319">
        <v>0.27</v>
      </c>
      <c r="K86" s="320">
        <f t="shared" ref="K86:K101" si="0">+J86*I86*F86*E86</f>
        <v>8.9964000000000013</v>
      </c>
      <c r="L86" s="309"/>
      <c r="M86" s="318"/>
      <c r="N86" s="318"/>
      <c r="O86" s="251"/>
    </row>
    <row r="87" spans="1:15" hidden="1" x14ac:dyDescent="0.3">
      <c r="A87" s="218"/>
      <c r="B87" s="219"/>
      <c r="C87" s="216" t="s">
        <v>1197</v>
      </c>
      <c r="D87" s="224" t="s">
        <v>1056</v>
      </c>
      <c r="E87" s="252">
        <v>2</v>
      </c>
      <c r="F87" s="319">
        <v>6</v>
      </c>
      <c r="G87" s="319" t="s">
        <v>1065</v>
      </c>
      <c r="H87" s="319">
        <v>10</v>
      </c>
      <c r="I87" s="319">
        <v>1.06</v>
      </c>
      <c r="J87" s="319">
        <v>0.68</v>
      </c>
      <c r="K87" s="320">
        <f t="shared" si="0"/>
        <v>8.6496000000000013</v>
      </c>
      <c r="L87" s="309"/>
      <c r="M87" s="318"/>
      <c r="N87" s="318"/>
      <c r="O87" s="251"/>
    </row>
    <row r="88" spans="1:15" hidden="1" x14ac:dyDescent="0.3">
      <c r="A88" s="218"/>
      <c r="B88" s="219"/>
      <c r="C88" s="216" t="s">
        <v>1197</v>
      </c>
      <c r="D88" s="224" t="s">
        <v>1056</v>
      </c>
      <c r="E88" s="252">
        <v>2</v>
      </c>
      <c r="F88" s="321">
        <v>6</v>
      </c>
      <c r="G88" s="321" t="s">
        <v>1092</v>
      </c>
      <c r="H88" s="321">
        <v>10</v>
      </c>
      <c r="I88" s="321">
        <v>2.6</v>
      </c>
      <c r="J88" s="321">
        <v>0.68</v>
      </c>
      <c r="K88" s="320">
        <f t="shared" si="0"/>
        <v>21.216000000000001</v>
      </c>
      <c r="L88" s="309"/>
      <c r="M88" s="318"/>
      <c r="N88" s="318"/>
      <c r="O88" s="251"/>
    </row>
    <row r="89" spans="1:15" hidden="1" x14ac:dyDescent="0.3">
      <c r="A89" s="218"/>
      <c r="B89" s="219"/>
      <c r="C89" s="216" t="s">
        <v>1197</v>
      </c>
      <c r="D89" s="224" t="s">
        <v>1057</v>
      </c>
      <c r="E89" s="252">
        <v>2</v>
      </c>
      <c r="F89" s="319">
        <v>6</v>
      </c>
      <c r="G89" s="319" t="s">
        <v>1065</v>
      </c>
      <c r="H89" s="319">
        <v>10</v>
      </c>
      <c r="I89" s="319">
        <v>2.2200000000000002</v>
      </c>
      <c r="J89" s="319">
        <v>0.68</v>
      </c>
      <c r="K89" s="320">
        <f t="shared" si="0"/>
        <v>18.115200000000002</v>
      </c>
      <c r="L89" s="309"/>
      <c r="M89" s="318"/>
      <c r="N89" s="318"/>
      <c r="O89" s="251"/>
    </row>
    <row r="90" spans="1:15" hidden="1" x14ac:dyDescent="0.3">
      <c r="A90" s="218"/>
      <c r="B90" s="219"/>
      <c r="C90" s="216" t="s">
        <v>1197</v>
      </c>
      <c r="D90" s="224" t="s">
        <v>1057</v>
      </c>
      <c r="E90" s="252">
        <v>2</v>
      </c>
      <c r="F90" s="319">
        <v>6</v>
      </c>
      <c r="G90" s="319" t="s">
        <v>1092</v>
      </c>
      <c r="H90" s="319">
        <v>10</v>
      </c>
      <c r="I90" s="319">
        <v>2.6</v>
      </c>
      <c r="J90" s="319">
        <v>0.43401759530791789</v>
      </c>
      <c r="K90" s="320">
        <f t="shared" si="0"/>
        <v>13.541348973607038</v>
      </c>
      <c r="L90" s="309"/>
      <c r="M90" s="318"/>
      <c r="N90" s="318"/>
      <c r="O90" s="251"/>
    </row>
    <row r="91" spans="1:15" hidden="1" x14ac:dyDescent="0.3">
      <c r="A91" s="218"/>
      <c r="B91" s="219"/>
      <c r="C91" s="216" t="s">
        <v>1197</v>
      </c>
      <c r="D91" s="224" t="s">
        <v>1061</v>
      </c>
      <c r="E91" s="252">
        <v>2</v>
      </c>
      <c r="F91" s="319">
        <v>8</v>
      </c>
      <c r="G91" s="319" t="s">
        <v>1073</v>
      </c>
      <c r="H91" s="319">
        <v>6.3</v>
      </c>
      <c r="I91" s="319">
        <v>3.71</v>
      </c>
      <c r="J91" s="319">
        <v>0.27</v>
      </c>
      <c r="K91" s="320">
        <f t="shared" si="0"/>
        <v>16.027200000000001</v>
      </c>
      <c r="L91" s="309"/>
      <c r="M91" s="318"/>
      <c r="N91" s="318"/>
      <c r="O91" s="251"/>
    </row>
    <row r="92" spans="1:15" hidden="1" x14ac:dyDescent="0.3">
      <c r="A92" s="218"/>
      <c r="B92" s="219"/>
      <c r="C92" s="216" t="s">
        <v>1197</v>
      </c>
      <c r="D92" s="224" t="s">
        <v>1061</v>
      </c>
      <c r="E92" s="252">
        <v>2</v>
      </c>
      <c r="F92" s="319">
        <v>4</v>
      </c>
      <c r="G92" s="319" t="s">
        <v>1072</v>
      </c>
      <c r="H92" s="319">
        <v>6.3</v>
      </c>
      <c r="I92" s="319">
        <v>3.15</v>
      </c>
      <c r="J92" s="319">
        <v>0.27</v>
      </c>
      <c r="K92" s="320">
        <f t="shared" si="0"/>
        <v>6.8040000000000003</v>
      </c>
      <c r="L92" s="309"/>
      <c r="M92" s="318"/>
      <c r="N92" s="318"/>
      <c r="O92" s="251"/>
    </row>
    <row r="93" spans="1:15" hidden="1" x14ac:dyDescent="0.3">
      <c r="A93" s="218"/>
      <c r="B93" s="219"/>
      <c r="C93" s="216" t="s">
        <v>1197</v>
      </c>
      <c r="D93" s="224" t="s">
        <v>1061</v>
      </c>
      <c r="E93" s="252">
        <v>2</v>
      </c>
      <c r="F93" s="319">
        <v>28</v>
      </c>
      <c r="G93" s="319" t="s">
        <v>1082</v>
      </c>
      <c r="H93" s="319">
        <v>5</v>
      </c>
      <c r="I93" s="319">
        <v>1.07</v>
      </c>
      <c r="J93" s="319">
        <v>0.16900000000000001</v>
      </c>
      <c r="K93" s="320">
        <f t="shared" si="0"/>
        <v>10.126480000000001</v>
      </c>
      <c r="L93" s="309"/>
      <c r="M93" s="318"/>
      <c r="N93" s="318"/>
      <c r="O93" s="251"/>
    </row>
    <row r="94" spans="1:15" hidden="1" x14ac:dyDescent="0.3">
      <c r="A94" s="218"/>
      <c r="B94" s="219"/>
      <c r="C94" s="216" t="s">
        <v>1197</v>
      </c>
      <c r="D94" s="224" t="s">
        <v>1061</v>
      </c>
      <c r="E94" s="252">
        <v>2</v>
      </c>
      <c r="F94" s="319">
        <v>14</v>
      </c>
      <c r="G94" s="319" t="s">
        <v>1082</v>
      </c>
      <c r="H94" s="319">
        <v>10</v>
      </c>
      <c r="I94" s="319">
        <v>1.02</v>
      </c>
      <c r="J94" s="319">
        <v>0.68</v>
      </c>
      <c r="K94" s="320">
        <f t="shared" si="0"/>
        <v>19.420800000000003</v>
      </c>
      <c r="L94" s="309"/>
      <c r="M94" s="318"/>
      <c r="N94" s="318"/>
      <c r="O94" s="251"/>
    </row>
    <row r="95" spans="1:15" hidden="1" x14ac:dyDescent="0.3">
      <c r="A95" s="218"/>
      <c r="B95" s="219"/>
      <c r="C95" s="216" t="s">
        <v>1197</v>
      </c>
      <c r="D95" s="224" t="s">
        <v>1061</v>
      </c>
      <c r="E95" s="252">
        <v>2</v>
      </c>
      <c r="F95" s="319">
        <v>4</v>
      </c>
      <c r="G95" s="319" t="s">
        <v>1086</v>
      </c>
      <c r="H95" s="319">
        <v>6.3</v>
      </c>
      <c r="I95" s="319">
        <v>1.45</v>
      </c>
      <c r="J95" s="319">
        <v>0.27</v>
      </c>
      <c r="K95" s="320">
        <f t="shared" si="0"/>
        <v>3.1320000000000001</v>
      </c>
      <c r="L95" s="309"/>
      <c r="M95" s="318"/>
      <c r="N95" s="318"/>
      <c r="O95" s="251"/>
    </row>
    <row r="96" spans="1:15" hidden="1" x14ac:dyDescent="0.3">
      <c r="A96" s="218"/>
      <c r="B96" s="219"/>
      <c r="C96" s="216" t="s">
        <v>1197</v>
      </c>
      <c r="D96" s="224" t="s">
        <v>1071</v>
      </c>
      <c r="E96" s="252">
        <v>2</v>
      </c>
      <c r="F96" s="319">
        <v>3</v>
      </c>
      <c r="G96" s="319" t="s">
        <v>1074</v>
      </c>
      <c r="H96" s="319">
        <v>6.3</v>
      </c>
      <c r="I96" s="319">
        <v>2.48</v>
      </c>
      <c r="J96" s="319">
        <v>0.27</v>
      </c>
      <c r="K96" s="320">
        <f t="shared" si="0"/>
        <v>4.0176000000000007</v>
      </c>
      <c r="L96" s="309"/>
      <c r="M96" s="318"/>
      <c r="N96" s="318"/>
      <c r="O96" s="251"/>
    </row>
    <row r="97" spans="1:15" hidden="1" x14ac:dyDescent="0.3">
      <c r="A97" s="218"/>
      <c r="B97" s="219"/>
      <c r="C97" s="216" t="s">
        <v>1197</v>
      </c>
      <c r="D97" s="224" t="s">
        <v>1071</v>
      </c>
      <c r="E97" s="252">
        <v>2</v>
      </c>
      <c r="F97" s="319">
        <v>4</v>
      </c>
      <c r="G97" s="319" t="s">
        <v>1075</v>
      </c>
      <c r="H97" s="319">
        <v>8</v>
      </c>
      <c r="I97" s="319">
        <v>1.68</v>
      </c>
      <c r="J97" s="319">
        <v>0.43401759530791789</v>
      </c>
      <c r="K97" s="320">
        <f t="shared" si="0"/>
        <v>5.8331964809384163</v>
      </c>
      <c r="L97" s="309"/>
      <c r="M97" s="318"/>
      <c r="N97" s="318"/>
      <c r="O97" s="251"/>
    </row>
    <row r="98" spans="1:15" hidden="1" x14ac:dyDescent="0.3">
      <c r="A98" s="218"/>
      <c r="B98" s="219"/>
      <c r="C98" s="216" t="s">
        <v>1197</v>
      </c>
      <c r="D98" s="224" t="s">
        <v>1071</v>
      </c>
      <c r="E98" s="252">
        <v>2</v>
      </c>
      <c r="F98" s="319">
        <v>12</v>
      </c>
      <c r="G98" s="319" t="s">
        <v>1083</v>
      </c>
      <c r="H98" s="319">
        <v>6.3</v>
      </c>
      <c r="I98" s="319">
        <v>1.01</v>
      </c>
      <c r="J98" s="319">
        <v>0.27</v>
      </c>
      <c r="K98" s="320">
        <f t="shared" si="0"/>
        <v>6.5448000000000004</v>
      </c>
      <c r="L98" s="309"/>
      <c r="M98" s="318"/>
      <c r="N98" s="318"/>
      <c r="O98" s="251"/>
    </row>
    <row r="99" spans="1:15" hidden="1" x14ac:dyDescent="0.3">
      <c r="A99" s="218"/>
      <c r="B99" s="219"/>
      <c r="C99" s="216" t="s">
        <v>1197</v>
      </c>
      <c r="D99" s="224" t="s">
        <v>1071</v>
      </c>
      <c r="E99" s="252">
        <v>2</v>
      </c>
      <c r="F99" s="319">
        <v>2</v>
      </c>
      <c r="G99" s="319" t="s">
        <v>1084</v>
      </c>
      <c r="H99" s="319">
        <v>6.3</v>
      </c>
      <c r="I99" s="319">
        <v>0.45</v>
      </c>
      <c r="J99" s="319">
        <v>0.27</v>
      </c>
      <c r="K99" s="320">
        <f t="shared" si="0"/>
        <v>0.48600000000000004</v>
      </c>
      <c r="L99" s="309"/>
      <c r="M99" s="318"/>
      <c r="N99" s="318"/>
      <c r="O99" s="251"/>
    </row>
    <row r="100" spans="1:15" hidden="1" x14ac:dyDescent="0.3">
      <c r="A100" s="218"/>
      <c r="B100" s="219"/>
      <c r="C100" s="216" t="s">
        <v>1197</v>
      </c>
      <c r="D100" s="224" t="s">
        <v>1071</v>
      </c>
      <c r="E100" s="252">
        <v>2</v>
      </c>
      <c r="F100" s="322">
        <v>3</v>
      </c>
      <c r="G100" s="322" t="s">
        <v>1087</v>
      </c>
      <c r="H100" s="319">
        <v>10</v>
      </c>
      <c r="I100" s="322">
        <v>0.85</v>
      </c>
      <c r="J100" s="322">
        <v>0.68</v>
      </c>
      <c r="K100" s="320">
        <f t="shared" si="0"/>
        <v>3.4680000000000004</v>
      </c>
      <c r="L100" s="309"/>
      <c r="M100" s="318"/>
      <c r="N100" s="318"/>
      <c r="O100" s="251"/>
    </row>
    <row r="101" spans="1:15" x14ac:dyDescent="0.3">
      <c r="A101" s="218"/>
      <c r="B101" s="219"/>
      <c r="C101" s="226" t="s">
        <v>1196</v>
      </c>
      <c r="D101" s="216" t="s">
        <v>1199</v>
      </c>
      <c r="E101" s="256">
        <v>1</v>
      </c>
      <c r="F101" s="319">
        <v>4</v>
      </c>
      <c r="G101" s="319" t="s">
        <v>1080</v>
      </c>
      <c r="H101" s="319">
        <v>8</v>
      </c>
      <c r="I101" s="319">
        <v>3.3</v>
      </c>
      <c r="J101" s="319">
        <v>0.43401759530791789</v>
      </c>
      <c r="K101" s="320">
        <f t="shared" si="0"/>
        <v>5.7290322580645157</v>
      </c>
      <c r="L101" s="309"/>
      <c r="M101" s="318"/>
      <c r="N101" s="318"/>
      <c r="O101" s="251"/>
    </row>
    <row r="102" spans="1:15" x14ac:dyDescent="0.3">
      <c r="A102" s="218"/>
      <c r="B102" s="219"/>
      <c r="C102" s="226" t="s">
        <v>1196</v>
      </c>
      <c r="D102" s="216" t="s">
        <v>1199</v>
      </c>
      <c r="E102" s="256">
        <v>1</v>
      </c>
      <c r="F102" s="319">
        <v>70</v>
      </c>
      <c r="G102" s="319" t="s">
        <v>1081</v>
      </c>
      <c r="H102" s="319">
        <v>5</v>
      </c>
      <c r="I102" s="319">
        <v>0.98</v>
      </c>
      <c r="J102" s="319">
        <v>0.16900000000000001</v>
      </c>
      <c r="K102" s="320">
        <f>+J102*I102*F102*E102</f>
        <v>11.593400000000001</v>
      </c>
      <c r="L102" s="309"/>
      <c r="M102" s="318"/>
      <c r="N102" s="318"/>
      <c r="O102" s="251"/>
    </row>
    <row r="103" spans="1:15" x14ac:dyDescent="0.3">
      <c r="A103" s="218"/>
      <c r="B103" s="219"/>
      <c r="C103" s="216"/>
      <c r="D103" s="216"/>
      <c r="E103" s="252"/>
      <c r="F103" s="310"/>
      <c r="G103" s="310"/>
      <c r="H103" s="310"/>
      <c r="I103" s="310"/>
      <c r="J103" s="304" t="s">
        <v>1040</v>
      </c>
      <c r="K103" s="323">
        <f>+SUM(K101:K102)</f>
        <v>17.322432258064516</v>
      </c>
      <c r="L103" s="309">
        <f>+MED_02!H33</f>
        <v>14.925742287390023</v>
      </c>
      <c r="M103" s="309"/>
      <c r="N103" s="309"/>
    </row>
    <row r="104" spans="1:15" ht="39.6" x14ac:dyDescent="0.3">
      <c r="A104" s="218" t="s">
        <v>71</v>
      </c>
      <c r="B104" s="219" t="s">
        <v>72</v>
      </c>
      <c r="C104" s="216" t="s">
        <v>70</v>
      </c>
      <c r="D104" s="216">
        <v>79.400000000000006</v>
      </c>
      <c r="E104" s="220" t="s">
        <v>1055</v>
      </c>
      <c r="F104" s="304" t="s">
        <v>1047</v>
      </c>
      <c r="G104" s="304" t="s">
        <v>1068</v>
      </c>
      <c r="H104" s="304" t="s">
        <v>1069</v>
      </c>
      <c r="I104" s="304" t="s">
        <v>1042</v>
      </c>
      <c r="J104" s="304" t="s">
        <v>1051</v>
      </c>
      <c r="K104" s="312" t="s">
        <v>1093</v>
      </c>
      <c r="L104" s="309"/>
      <c r="M104" s="309"/>
      <c r="N104" s="309"/>
    </row>
    <row r="105" spans="1:15" hidden="1" x14ac:dyDescent="0.3">
      <c r="A105" s="218"/>
      <c r="B105" s="219"/>
      <c r="C105" s="216" t="s">
        <v>1197</v>
      </c>
      <c r="D105" s="216" t="s">
        <v>1056</v>
      </c>
      <c r="E105" s="252">
        <v>2</v>
      </c>
      <c r="F105" s="319">
        <v>5</v>
      </c>
      <c r="G105" s="319" t="s">
        <v>1066</v>
      </c>
      <c r="H105" s="319">
        <v>5</v>
      </c>
      <c r="I105" s="319">
        <v>1.28</v>
      </c>
      <c r="J105" s="319">
        <v>0.16900000000000001</v>
      </c>
      <c r="K105" s="320">
        <v>2.1632000000000002</v>
      </c>
      <c r="L105" s="309"/>
      <c r="M105" s="309"/>
      <c r="N105" s="309"/>
    </row>
    <row r="106" spans="1:15" hidden="1" x14ac:dyDescent="0.3">
      <c r="A106" s="218"/>
      <c r="B106" s="219"/>
      <c r="C106" s="216" t="s">
        <v>1197</v>
      </c>
      <c r="D106" s="216" t="s">
        <v>1056</v>
      </c>
      <c r="E106" s="252">
        <v>2</v>
      </c>
      <c r="F106" s="319">
        <v>5</v>
      </c>
      <c r="G106" s="319" t="s">
        <v>1067</v>
      </c>
      <c r="H106" s="319">
        <v>5</v>
      </c>
      <c r="I106" s="319">
        <v>0.28999999999999998</v>
      </c>
      <c r="J106" s="319">
        <v>0.16900000000000001</v>
      </c>
      <c r="K106" s="320">
        <v>0.49009999999999998</v>
      </c>
      <c r="L106" s="309"/>
      <c r="M106" s="309"/>
      <c r="N106" s="309"/>
    </row>
    <row r="107" spans="1:15" hidden="1" x14ac:dyDescent="0.3">
      <c r="A107" s="218"/>
      <c r="B107" s="219"/>
      <c r="C107" s="216" t="s">
        <v>1197</v>
      </c>
      <c r="D107" s="216" t="s">
        <v>1057</v>
      </c>
      <c r="E107" s="252">
        <v>2</v>
      </c>
      <c r="F107" s="319">
        <v>23</v>
      </c>
      <c r="G107" s="319" t="s">
        <v>1066</v>
      </c>
      <c r="H107" s="319">
        <v>5</v>
      </c>
      <c r="I107" s="319">
        <v>1.28</v>
      </c>
      <c r="J107" s="319">
        <v>0.16900000000000001</v>
      </c>
      <c r="K107" s="320">
        <v>9.9507200000000005</v>
      </c>
      <c r="L107" s="309"/>
      <c r="M107" s="309"/>
      <c r="N107" s="309"/>
    </row>
    <row r="108" spans="1:15" hidden="1" x14ac:dyDescent="0.3">
      <c r="A108" s="218"/>
      <c r="B108" s="219"/>
      <c r="C108" s="216" t="s">
        <v>1197</v>
      </c>
      <c r="D108" s="216" t="s">
        <v>1057</v>
      </c>
      <c r="E108" s="252">
        <v>2</v>
      </c>
      <c r="F108" s="319">
        <v>23</v>
      </c>
      <c r="G108" s="319" t="s">
        <v>1067</v>
      </c>
      <c r="H108" s="319">
        <v>5</v>
      </c>
      <c r="I108" s="319">
        <v>0.28999999999999998</v>
      </c>
      <c r="J108" s="319">
        <v>0.16900000000000001</v>
      </c>
      <c r="K108" s="320">
        <v>2.2544599999999999</v>
      </c>
      <c r="L108" s="309"/>
      <c r="M108" s="309"/>
      <c r="N108" s="309"/>
    </row>
    <row r="109" spans="1:15" hidden="1" x14ac:dyDescent="0.3">
      <c r="A109" s="218"/>
      <c r="B109" s="219"/>
      <c r="C109" s="216" t="s">
        <v>1197</v>
      </c>
      <c r="D109" s="216" t="s">
        <v>1061</v>
      </c>
      <c r="E109" s="252">
        <v>2</v>
      </c>
      <c r="F109" s="319">
        <v>10</v>
      </c>
      <c r="G109" s="319" t="s">
        <v>1091</v>
      </c>
      <c r="H109" s="319">
        <v>5</v>
      </c>
      <c r="I109" s="319">
        <v>2.2599999999999998</v>
      </c>
      <c r="J109" s="319">
        <v>0.27</v>
      </c>
      <c r="K109" s="320">
        <v>12.203999999999999</v>
      </c>
      <c r="L109" s="309"/>
      <c r="M109" s="309"/>
      <c r="N109" s="309"/>
    </row>
    <row r="110" spans="1:15" hidden="1" x14ac:dyDescent="0.3">
      <c r="A110" s="218"/>
      <c r="B110" s="219"/>
      <c r="C110" s="216" t="s">
        <v>1197</v>
      </c>
      <c r="D110" s="216" t="s">
        <v>1061</v>
      </c>
      <c r="E110" s="252">
        <v>2</v>
      </c>
      <c r="F110" s="319">
        <v>20</v>
      </c>
      <c r="G110" s="319" t="s">
        <v>1085</v>
      </c>
      <c r="H110" s="319">
        <v>5</v>
      </c>
      <c r="I110" s="319">
        <v>2.2599999999999998</v>
      </c>
      <c r="J110" s="319">
        <v>0.16900000000000001</v>
      </c>
      <c r="K110" s="320">
        <v>15.2776</v>
      </c>
      <c r="L110" s="309"/>
      <c r="M110" s="309"/>
      <c r="N110" s="309"/>
    </row>
    <row r="111" spans="1:15" hidden="1" x14ac:dyDescent="0.3">
      <c r="A111" s="218"/>
      <c r="B111" s="219"/>
      <c r="C111" s="216" t="s">
        <v>1197</v>
      </c>
      <c r="D111" s="216" t="s">
        <v>1071</v>
      </c>
      <c r="E111" s="252">
        <v>2</v>
      </c>
      <c r="F111" s="310">
        <v>8</v>
      </c>
      <c r="G111" s="310" t="s">
        <v>1088</v>
      </c>
      <c r="H111" s="319">
        <v>5</v>
      </c>
      <c r="I111" s="310">
        <v>0.5</v>
      </c>
      <c r="J111" s="310">
        <v>0.16900000000000001</v>
      </c>
      <c r="K111" s="320">
        <v>1.3520000000000001</v>
      </c>
      <c r="L111" s="309"/>
      <c r="M111" s="309"/>
      <c r="N111" s="309"/>
    </row>
    <row r="112" spans="1:15" hidden="1" x14ac:dyDescent="0.3">
      <c r="A112" s="218"/>
      <c r="B112" s="219"/>
      <c r="C112" s="216" t="s">
        <v>1197</v>
      </c>
      <c r="D112" s="216" t="s">
        <v>1071</v>
      </c>
      <c r="E112" s="252">
        <v>2</v>
      </c>
      <c r="F112" s="310">
        <v>8</v>
      </c>
      <c r="G112" s="310" t="s">
        <v>1090</v>
      </c>
      <c r="H112" s="319">
        <v>5</v>
      </c>
      <c r="I112" s="310">
        <v>0.84</v>
      </c>
      <c r="J112" s="310">
        <v>0.27</v>
      </c>
      <c r="K112" s="320">
        <v>3.6288</v>
      </c>
      <c r="L112" s="309"/>
      <c r="M112" s="309"/>
      <c r="N112" s="309"/>
    </row>
    <row r="113" spans="1:15" x14ac:dyDescent="0.3">
      <c r="A113" s="218"/>
      <c r="B113" s="219"/>
      <c r="C113" s="226" t="s">
        <v>1196</v>
      </c>
      <c r="D113" s="216" t="s">
        <v>1199</v>
      </c>
      <c r="E113" s="256">
        <v>2</v>
      </c>
      <c r="F113" s="319">
        <v>4</v>
      </c>
      <c r="G113" s="319" t="s">
        <v>1079</v>
      </c>
      <c r="H113" s="319">
        <v>8</v>
      </c>
      <c r="I113" s="319">
        <v>3.54</v>
      </c>
      <c r="J113" s="319">
        <v>0.43401759530791789</v>
      </c>
      <c r="K113" s="320">
        <f>+J113*I113*F113*E113</f>
        <v>12.291378299120234</v>
      </c>
      <c r="L113" s="309"/>
      <c r="M113" s="318"/>
      <c r="N113" s="318"/>
      <c r="O113" s="251"/>
    </row>
    <row r="114" spans="1:15" x14ac:dyDescent="0.3">
      <c r="A114" s="218"/>
      <c r="B114" s="219"/>
      <c r="C114" s="226" t="s">
        <v>1196</v>
      </c>
      <c r="D114" s="216" t="s">
        <v>1199</v>
      </c>
      <c r="E114" s="256">
        <v>1</v>
      </c>
      <c r="F114" s="319">
        <v>4</v>
      </c>
      <c r="G114" s="319" t="s">
        <v>1080</v>
      </c>
      <c r="H114" s="319">
        <v>8</v>
      </c>
      <c r="I114" s="319">
        <v>3.3</v>
      </c>
      <c r="J114" s="319">
        <v>0.43401759530791789</v>
      </c>
      <c r="K114" s="320">
        <f>+J114*I114*F114*E114</f>
        <v>5.7290322580645157</v>
      </c>
      <c r="L114" s="309"/>
      <c r="M114" s="318"/>
      <c r="N114" s="318"/>
      <c r="O114" s="251"/>
    </row>
    <row r="115" spans="1:15" x14ac:dyDescent="0.3">
      <c r="A115" s="218"/>
      <c r="B115" s="219"/>
      <c r="C115" s="226" t="s">
        <v>1196</v>
      </c>
      <c r="D115" s="216" t="s">
        <v>1199</v>
      </c>
      <c r="E115" s="256">
        <v>1</v>
      </c>
      <c r="F115" s="319">
        <v>70</v>
      </c>
      <c r="G115" s="319" t="s">
        <v>1081</v>
      </c>
      <c r="H115" s="319">
        <v>5</v>
      </c>
      <c r="I115" s="319">
        <v>0.98</v>
      </c>
      <c r="J115" s="319">
        <v>0.16900000000000001</v>
      </c>
      <c r="K115" s="320">
        <f>+J115*I115*F115*E115</f>
        <v>11.593400000000001</v>
      </c>
      <c r="L115" s="309"/>
      <c r="M115" s="318"/>
      <c r="N115" s="318"/>
      <c r="O115" s="251"/>
    </row>
    <row r="116" spans="1:15" x14ac:dyDescent="0.3">
      <c r="A116" s="218"/>
      <c r="B116" s="219"/>
      <c r="C116" s="243"/>
      <c r="D116" s="243"/>
      <c r="E116" s="243"/>
      <c r="F116" s="309"/>
      <c r="G116" s="309"/>
      <c r="H116" s="317"/>
      <c r="I116" s="324"/>
      <c r="J116" s="325" t="s">
        <v>1040</v>
      </c>
      <c r="K116" s="326">
        <f>+SUM(K113:K115)</f>
        <v>29.613810557184749</v>
      </c>
      <c r="L116" s="309">
        <f>+MED_02!H34</f>
        <v>2.4653094428152542</v>
      </c>
      <c r="M116" s="309"/>
      <c r="N116" s="309"/>
      <c r="O116" s="258"/>
    </row>
    <row r="117" spans="1:15" ht="26.4" x14ac:dyDescent="0.3">
      <c r="A117" s="218" t="s">
        <v>73</v>
      </c>
      <c r="B117" s="219" t="s">
        <v>74</v>
      </c>
      <c r="C117" s="216" t="s">
        <v>75</v>
      </c>
      <c r="D117" s="216">
        <v>12</v>
      </c>
      <c r="E117" s="220"/>
      <c r="F117" s="304"/>
      <c r="G117" s="304"/>
      <c r="H117" s="304"/>
      <c r="I117" s="304"/>
      <c r="J117" s="304"/>
      <c r="K117" s="312"/>
      <c r="L117" s="309"/>
      <c r="M117" s="318"/>
      <c r="N117" s="318"/>
      <c r="O117" s="251"/>
    </row>
    <row r="118" spans="1:15" x14ac:dyDescent="0.3">
      <c r="A118" s="218"/>
      <c r="B118" s="219"/>
      <c r="C118" s="216"/>
      <c r="D118" s="216"/>
      <c r="E118" s="217"/>
      <c r="F118" s="310"/>
      <c r="G118" s="310"/>
      <c r="H118" s="310"/>
      <c r="I118" s="310"/>
      <c r="J118" s="313" t="s">
        <v>1193</v>
      </c>
      <c r="K118" s="311">
        <v>12</v>
      </c>
      <c r="L118" s="309"/>
      <c r="M118" s="318"/>
      <c r="N118" s="318"/>
      <c r="O118" s="251"/>
    </row>
    <row r="119" spans="1:15" x14ac:dyDescent="0.3">
      <c r="A119" s="218"/>
      <c r="B119" s="219"/>
      <c r="C119" s="216"/>
      <c r="D119" s="216"/>
      <c r="E119" s="217"/>
      <c r="F119" s="310"/>
      <c r="G119" s="310"/>
      <c r="H119" s="310"/>
      <c r="I119" s="310"/>
      <c r="J119" s="304" t="s">
        <v>1040</v>
      </c>
      <c r="K119" s="312"/>
      <c r="L119" s="309"/>
      <c r="M119" s="327"/>
      <c r="N119" s="327"/>
      <c r="O119" s="259"/>
    </row>
    <row r="120" spans="1:15" ht="26.4" x14ac:dyDescent="0.3">
      <c r="A120" s="218" t="s">
        <v>76</v>
      </c>
      <c r="B120" s="219" t="s">
        <v>77</v>
      </c>
      <c r="C120" s="216" t="s">
        <v>54</v>
      </c>
      <c r="D120" s="216">
        <v>4.22</v>
      </c>
      <c r="E120" s="220"/>
      <c r="F120" s="304"/>
      <c r="G120" s="304" t="s">
        <v>1055</v>
      </c>
      <c r="H120" s="304" t="s">
        <v>1042</v>
      </c>
      <c r="I120" s="304" t="s">
        <v>1043</v>
      </c>
      <c r="J120" s="304" t="s">
        <v>1058</v>
      </c>
      <c r="K120" s="312" t="s">
        <v>1046</v>
      </c>
      <c r="L120" s="309"/>
      <c r="M120" s="327"/>
      <c r="N120" s="327"/>
      <c r="O120" s="259"/>
    </row>
    <row r="121" spans="1:15" hidden="1" x14ac:dyDescent="0.3">
      <c r="A121" s="218"/>
      <c r="B121" s="219"/>
      <c r="C121" s="216" t="s">
        <v>1197</v>
      </c>
      <c r="D121" s="216"/>
      <c r="E121" s="222"/>
      <c r="F121" s="315" t="s">
        <v>1056</v>
      </c>
      <c r="G121" s="310">
        <v>4</v>
      </c>
      <c r="H121" s="310">
        <v>0.9</v>
      </c>
      <c r="I121" s="310">
        <v>0.6</v>
      </c>
      <c r="J121" s="310">
        <v>0.25</v>
      </c>
      <c r="K121" s="311">
        <f>+G121*H121*I121*J121</f>
        <v>0.54</v>
      </c>
      <c r="L121" s="309"/>
      <c r="M121" s="327"/>
      <c r="N121" s="327"/>
      <c r="O121" s="259"/>
    </row>
    <row r="122" spans="1:15" hidden="1" x14ac:dyDescent="0.3">
      <c r="A122" s="218"/>
      <c r="B122" s="219"/>
      <c r="C122" s="216" t="s">
        <v>1197</v>
      </c>
      <c r="D122" s="216"/>
      <c r="E122" s="222"/>
      <c r="F122" s="310" t="s">
        <v>1057</v>
      </c>
      <c r="G122" s="310">
        <v>4</v>
      </c>
      <c r="H122" s="310">
        <v>0.5</v>
      </c>
      <c r="I122" s="310">
        <v>0.2</v>
      </c>
      <c r="J122" s="310">
        <f>1.79+0.43+0.25</f>
        <v>2.4700000000000002</v>
      </c>
      <c r="K122" s="311">
        <f>+G122*H122*I122*J122</f>
        <v>0.9880000000000001</v>
      </c>
      <c r="L122" s="309"/>
      <c r="M122" s="327"/>
      <c r="N122" s="327"/>
      <c r="O122" s="259"/>
    </row>
    <row r="123" spans="1:15" hidden="1" x14ac:dyDescent="0.3">
      <c r="A123" s="218"/>
      <c r="B123" s="219"/>
      <c r="C123" s="216" t="s">
        <v>1197</v>
      </c>
      <c r="D123" s="216"/>
      <c r="E123" s="222"/>
      <c r="F123" s="310" t="s">
        <v>1060</v>
      </c>
      <c r="G123" s="310">
        <v>2</v>
      </c>
      <c r="H123" s="310">
        <v>2.3199999999999998</v>
      </c>
      <c r="I123" s="310">
        <v>0.5</v>
      </c>
      <c r="J123" s="310">
        <v>0.12</v>
      </c>
      <c r="K123" s="311">
        <f>+G123*H123*I123*J123</f>
        <v>0.27839999999999998</v>
      </c>
      <c r="L123" s="309"/>
      <c r="M123" s="327"/>
      <c r="N123" s="327"/>
      <c r="O123" s="259"/>
    </row>
    <row r="124" spans="1:15" hidden="1" x14ac:dyDescent="0.3">
      <c r="A124" s="218"/>
      <c r="B124" s="219"/>
      <c r="C124" s="216" t="s">
        <v>1197</v>
      </c>
      <c r="D124" s="216"/>
      <c r="E124" s="222"/>
      <c r="F124" s="310" t="s">
        <v>1061</v>
      </c>
      <c r="G124" s="310">
        <v>2</v>
      </c>
      <c r="H124" s="310">
        <v>3.15</v>
      </c>
      <c r="I124" s="310">
        <v>1.5</v>
      </c>
      <c r="J124" s="310">
        <v>0.12</v>
      </c>
      <c r="K124" s="311">
        <f>+G124*H124*I124*J124</f>
        <v>1.1339999999999999</v>
      </c>
      <c r="L124" s="309"/>
      <c r="M124" s="327"/>
      <c r="N124" s="327"/>
      <c r="O124" s="259"/>
    </row>
    <row r="125" spans="1:15" x14ac:dyDescent="0.3">
      <c r="A125" s="218"/>
      <c r="B125" s="219"/>
      <c r="C125" s="226" t="s">
        <v>1196</v>
      </c>
      <c r="D125" s="216"/>
      <c r="E125" s="217"/>
      <c r="F125" s="315" t="s">
        <v>1059</v>
      </c>
      <c r="G125" s="310">
        <v>4</v>
      </c>
      <c r="H125" s="310">
        <v>0.5</v>
      </c>
      <c r="I125" s="310">
        <v>0.2</v>
      </c>
      <c r="J125" s="310">
        <f>0.25+0.43+1.79+0.38-2.3</f>
        <v>0.54999999999999982</v>
      </c>
      <c r="K125" s="311">
        <f>+G125*H125*I125*J125</f>
        <v>0.21999999999999995</v>
      </c>
      <c r="L125" s="309"/>
      <c r="M125" s="327"/>
      <c r="N125" s="327"/>
      <c r="O125" s="259"/>
    </row>
    <row r="126" spans="1:15" x14ac:dyDescent="0.3">
      <c r="A126" s="218"/>
      <c r="B126" s="219"/>
      <c r="C126" s="226" t="s">
        <v>1196</v>
      </c>
      <c r="D126" s="216"/>
      <c r="E126" s="217"/>
      <c r="F126" s="315" t="s">
        <v>1062</v>
      </c>
      <c r="G126" s="310">
        <v>2</v>
      </c>
      <c r="H126" s="310">
        <v>3.15</v>
      </c>
      <c r="I126" s="310">
        <f>0.5+J126+J126</f>
        <v>0.89999999999999991</v>
      </c>
      <c r="J126" s="310">
        <v>0.2</v>
      </c>
      <c r="K126" s="311">
        <f>+G126*H126*I126*J126-0.07</f>
        <v>1.0639999999999998</v>
      </c>
      <c r="L126" s="309"/>
      <c r="M126" s="327"/>
      <c r="N126" s="327"/>
      <c r="O126" s="259"/>
    </row>
    <row r="127" spans="1:15" x14ac:dyDescent="0.3">
      <c r="A127" s="218"/>
      <c r="B127" s="219"/>
      <c r="C127" s="216"/>
      <c r="D127" s="216"/>
      <c r="E127" s="217"/>
      <c r="F127" s="310"/>
      <c r="G127" s="310"/>
      <c r="H127" s="310"/>
      <c r="I127" s="310"/>
      <c r="J127" s="304" t="s">
        <v>1040</v>
      </c>
      <c r="K127" s="312">
        <f>+SUM(K125:K126)</f>
        <v>1.2839999999999998</v>
      </c>
      <c r="L127" s="309"/>
      <c r="M127" s="309"/>
      <c r="N127" s="309"/>
    </row>
    <row r="128" spans="1:15" ht="26.4" hidden="1" x14ac:dyDescent="0.3">
      <c r="A128" s="218" t="s">
        <v>78</v>
      </c>
      <c r="B128" s="219" t="s">
        <v>79</v>
      </c>
      <c r="C128" s="216" t="s">
        <v>54</v>
      </c>
      <c r="D128" s="216">
        <v>14.07</v>
      </c>
      <c r="E128" s="223"/>
      <c r="F128" s="314" t="s">
        <v>1047</v>
      </c>
      <c r="G128" s="304" t="s">
        <v>1042</v>
      </c>
      <c r="H128" s="304" t="s">
        <v>1043</v>
      </c>
      <c r="I128" s="304" t="s">
        <v>1045</v>
      </c>
      <c r="J128" s="304" t="s">
        <v>1045</v>
      </c>
      <c r="K128" s="312" t="s">
        <v>1046</v>
      </c>
      <c r="L128" s="309"/>
      <c r="M128" s="318"/>
      <c r="N128" s="318"/>
      <c r="O128" s="251"/>
    </row>
    <row r="129" spans="1:15" ht="15" hidden="1" customHeight="1" x14ac:dyDescent="0.3">
      <c r="A129" s="218"/>
      <c r="B129" s="219"/>
      <c r="C129" s="216" t="s">
        <v>1197</v>
      </c>
      <c r="D129" s="284"/>
      <c r="E129" s="285" t="s">
        <v>1048</v>
      </c>
      <c r="F129" s="328">
        <v>4</v>
      </c>
      <c r="G129" s="328">
        <v>0.94</v>
      </c>
      <c r="H129" s="328">
        <v>0.64</v>
      </c>
      <c r="I129" s="328">
        <f>+J55-0.25</f>
        <v>0.34599999999999997</v>
      </c>
      <c r="J129" s="329">
        <v>1.3</v>
      </c>
      <c r="K129" s="311">
        <f>+I129*H129*G129*F129*J129</f>
        <v>1.08239872</v>
      </c>
      <c r="L129" s="309"/>
      <c r="M129" s="318"/>
      <c r="N129" s="318"/>
      <c r="O129" s="251"/>
    </row>
    <row r="130" spans="1:15" hidden="1" x14ac:dyDescent="0.3">
      <c r="A130" s="218"/>
      <c r="B130" s="219"/>
      <c r="C130" s="216"/>
      <c r="D130" s="216"/>
      <c r="E130" s="217"/>
      <c r="F130" s="322"/>
      <c r="G130" s="322"/>
      <c r="H130" s="322"/>
      <c r="I130" s="322"/>
      <c r="J130" s="304" t="s">
        <v>1040</v>
      </c>
      <c r="K130" s="312">
        <f>+K129</f>
        <v>1.08239872</v>
      </c>
      <c r="L130" s="309"/>
      <c r="M130" s="309"/>
      <c r="N130" s="309"/>
    </row>
    <row r="131" spans="1:15" ht="36" hidden="1" customHeight="1" x14ac:dyDescent="0.3">
      <c r="A131" s="218" t="s">
        <v>80</v>
      </c>
      <c r="B131" s="219" t="s">
        <v>81</v>
      </c>
      <c r="C131" s="216" t="s">
        <v>24</v>
      </c>
      <c r="D131" s="216">
        <v>9.6</v>
      </c>
      <c r="E131" s="220"/>
      <c r="F131" s="304"/>
      <c r="G131" s="304"/>
      <c r="H131" s="304"/>
      <c r="I131" s="304" t="s">
        <v>1042</v>
      </c>
      <c r="J131" s="304" t="s">
        <v>1043</v>
      </c>
      <c r="K131" s="312" t="s">
        <v>1044</v>
      </c>
      <c r="L131" s="309"/>
      <c r="M131" s="309"/>
      <c r="N131" s="309"/>
      <c r="O131" s="258"/>
    </row>
    <row r="132" spans="1:15" hidden="1" x14ac:dyDescent="0.3">
      <c r="A132" s="218"/>
      <c r="B132" s="219"/>
      <c r="C132" s="216"/>
      <c r="D132" s="216"/>
      <c r="E132" s="217"/>
      <c r="F132" s="310"/>
      <c r="G132" s="310"/>
      <c r="H132" s="310"/>
      <c r="I132" s="310">
        <v>6.4</v>
      </c>
      <c r="J132" s="310">
        <v>1.5</v>
      </c>
      <c r="K132" s="311">
        <f>+J132*I132</f>
        <v>9.6000000000000014</v>
      </c>
      <c r="L132" s="309"/>
      <c r="M132" s="318"/>
      <c r="N132" s="318"/>
      <c r="O132" s="251"/>
    </row>
    <row r="133" spans="1:15" hidden="1" x14ac:dyDescent="0.3">
      <c r="A133" s="218"/>
      <c r="B133" s="219"/>
      <c r="C133" s="216"/>
      <c r="D133" s="216"/>
      <c r="E133" s="217"/>
      <c r="F133" s="310"/>
      <c r="G133" s="310"/>
      <c r="H133" s="310"/>
      <c r="I133" s="310"/>
      <c r="J133" s="304" t="s">
        <v>1040</v>
      </c>
      <c r="K133" s="311">
        <f>+SUM(K132:K132)</f>
        <v>9.6000000000000014</v>
      </c>
      <c r="L133" s="309"/>
      <c r="M133" s="309"/>
      <c r="N133" s="309"/>
    </row>
    <row r="134" spans="1:15" ht="26.4" x14ac:dyDescent="0.3">
      <c r="A134" s="218" t="s">
        <v>82</v>
      </c>
      <c r="B134" s="219" t="s">
        <v>83</v>
      </c>
      <c r="C134" s="216" t="s">
        <v>24</v>
      </c>
      <c r="D134" s="216">
        <v>9.6</v>
      </c>
      <c r="E134" s="220"/>
      <c r="F134" s="304"/>
      <c r="G134" s="304"/>
      <c r="H134" s="304"/>
      <c r="I134" s="304" t="s">
        <v>1042</v>
      </c>
      <c r="J134" s="304" t="s">
        <v>1043</v>
      </c>
      <c r="K134" s="312" t="s">
        <v>1044</v>
      </c>
      <c r="L134" s="309"/>
      <c r="M134" s="309"/>
      <c r="N134" s="309"/>
    </row>
    <row r="135" spans="1:15" x14ac:dyDescent="0.3">
      <c r="A135" s="218"/>
      <c r="B135" s="219"/>
      <c r="C135" s="226" t="s">
        <v>1198</v>
      </c>
      <c r="D135" s="216"/>
      <c r="E135" s="217"/>
      <c r="F135" s="310"/>
      <c r="G135" s="310"/>
      <c r="H135" s="310"/>
      <c r="I135" s="310">
        <v>6.4</v>
      </c>
      <c r="J135" s="310">
        <v>1.5</v>
      </c>
      <c r="K135" s="311">
        <f>+J135*I135</f>
        <v>9.6000000000000014</v>
      </c>
      <c r="L135" s="309"/>
      <c r="M135" s="309"/>
      <c r="N135" s="309"/>
    </row>
    <row r="136" spans="1:15" x14ac:dyDescent="0.3">
      <c r="A136" s="218"/>
      <c r="B136" s="219"/>
      <c r="C136" s="216"/>
      <c r="D136" s="216"/>
      <c r="E136" s="217"/>
      <c r="F136" s="310"/>
      <c r="G136" s="310"/>
      <c r="H136" s="310"/>
      <c r="I136" s="310"/>
      <c r="J136" s="304" t="s">
        <v>1040</v>
      </c>
      <c r="K136" s="312">
        <f>+SUM(K135:K135)</f>
        <v>9.6000000000000014</v>
      </c>
      <c r="L136" s="309"/>
      <c r="M136" s="309"/>
      <c r="N136" s="309"/>
    </row>
    <row r="137" spans="1:15" ht="15" customHeight="1" x14ac:dyDescent="0.3">
      <c r="A137" s="214" t="s">
        <v>84</v>
      </c>
      <c r="B137" s="215" t="s">
        <v>85</v>
      </c>
      <c r="C137" s="216"/>
      <c r="D137" s="216"/>
      <c r="E137" s="217"/>
      <c r="F137" s="310"/>
      <c r="G137" s="310"/>
      <c r="H137" s="310"/>
      <c r="I137" s="310"/>
      <c r="J137" s="310"/>
      <c r="K137" s="311"/>
      <c r="L137" s="309"/>
      <c r="M137" s="309"/>
      <c r="N137" s="309"/>
      <c r="O137" s="258"/>
    </row>
    <row r="138" spans="1:15" ht="15" customHeight="1" x14ac:dyDescent="0.3">
      <c r="A138" s="218" t="s">
        <v>86</v>
      </c>
      <c r="B138" s="219" t="s">
        <v>87</v>
      </c>
      <c r="C138" s="216" t="s">
        <v>24</v>
      </c>
      <c r="D138" s="216">
        <v>12.92</v>
      </c>
      <c r="E138" s="220"/>
      <c r="F138" s="304"/>
      <c r="G138" s="304"/>
      <c r="H138" s="304"/>
      <c r="I138" s="304" t="s">
        <v>1042</v>
      </c>
      <c r="J138" s="304" t="s">
        <v>1043</v>
      </c>
      <c r="K138" s="312" t="s">
        <v>1044</v>
      </c>
      <c r="L138" s="309"/>
      <c r="M138" s="309"/>
      <c r="N138" s="309"/>
    </row>
    <row r="139" spans="1:15" ht="15" customHeight="1" x14ac:dyDescent="0.3">
      <c r="A139" s="218"/>
      <c r="B139" s="219"/>
      <c r="C139" s="226" t="s">
        <v>1198</v>
      </c>
      <c r="D139" s="216"/>
      <c r="E139" s="217"/>
      <c r="F139" s="310"/>
      <c r="G139" s="310"/>
      <c r="H139" s="310"/>
      <c r="I139" s="310">
        <f>4.4+3.2</f>
        <v>7.6000000000000005</v>
      </c>
      <c r="J139" s="310">
        <v>1.7</v>
      </c>
      <c r="K139" s="311">
        <f>+J139*I139</f>
        <v>12.92</v>
      </c>
      <c r="L139" s="309"/>
      <c r="M139" s="309"/>
      <c r="N139" s="309"/>
    </row>
    <row r="140" spans="1:15" ht="15" customHeight="1" x14ac:dyDescent="0.3">
      <c r="A140" s="218"/>
      <c r="B140" s="219"/>
      <c r="C140" s="216"/>
      <c r="D140" s="216"/>
      <c r="E140" s="217"/>
      <c r="F140" s="310"/>
      <c r="G140" s="310"/>
      <c r="H140" s="310"/>
      <c r="I140" s="310"/>
      <c r="J140" s="304" t="s">
        <v>1040</v>
      </c>
      <c r="K140" s="312">
        <f>+K139</f>
        <v>12.92</v>
      </c>
      <c r="L140" s="309"/>
      <c r="M140" s="309"/>
      <c r="N140" s="309"/>
    </row>
    <row r="141" spans="1:15" ht="25.5" customHeight="1" x14ac:dyDescent="0.3">
      <c r="A141" s="218" t="s">
        <v>88</v>
      </c>
      <c r="B141" s="219" t="s">
        <v>89</v>
      </c>
      <c r="C141" s="216" t="s">
        <v>24</v>
      </c>
      <c r="D141" s="216">
        <v>12.92</v>
      </c>
      <c r="E141" s="220"/>
      <c r="F141" s="304"/>
      <c r="G141" s="304"/>
      <c r="H141" s="304"/>
      <c r="I141" s="304" t="s">
        <v>1042</v>
      </c>
      <c r="J141" s="304" t="s">
        <v>1043</v>
      </c>
      <c r="K141" s="312" t="s">
        <v>1044</v>
      </c>
      <c r="L141" s="309"/>
      <c r="M141" s="309"/>
      <c r="N141" s="309"/>
    </row>
    <row r="142" spans="1:15" ht="15" customHeight="1" x14ac:dyDescent="0.3">
      <c r="A142" s="218"/>
      <c r="B142" s="219"/>
      <c r="C142" s="226" t="s">
        <v>1198</v>
      </c>
      <c r="D142" s="216"/>
      <c r="E142" s="217"/>
      <c r="F142" s="310"/>
      <c r="G142" s="310"/>
      <c r="H142" s="310"/>
      <c r="I142" s="310">
        <f>4.4+3.2</f>
        <v>7.6000000000000005</v>
      </c>
      <c r="J142" s="310">
        <v>1.7</v>
      </c>
      <c r="K142" s="311">
        <f>+J142*I142</f>
        <v>12.92</v>
      </c>
      <c r="L142" s="309"/>
      <c r="M142" s="309"/>
      <c r="N142" s="309"/>
    </row>
    <row r="143" spans="1:15" ht="15" customHeight="1" x14ac:dyDescent="0.3">
      <c r="A143" s="218"/>
      <c r="B143" s="219"/>
      <c r="C143" s="216"/>
      <c r="D143" s="216"/>
      <c r="E143" s="217"/>
      <c r="F143" s="310"/>
      <c r="G143" s="310"/>
      <c r="H143" s="310"/>
      <c r="I143" s="310"/>
      <c r="J143" s="304" t="s">
        <v>1040</v>
      </c>
      <c r="K143" s="312">
        <f>+K142</f>
        <v>12.92</v>
      </c>
      <c r="L143" s="309"/>
      <c r="M143" s="309"/>
      <c r="N143" s="309"/>
    </row>
    <row r="144" spans="1:15" ht="38.25" customHeight="1" x14ac:dyDescent="0.3">
      <c r="A144" s="218" t="s">
        <v>90</v>
      </c>
      <c r="B144" s="219" t="s">
        <v>91</v>
      </c>
      <c r="C144" s="216" t="s">
        <v>24</v>
      </c>
      <c r="D144" s="216">
        <v>12.92</v>
      </c>
      <c r="E144" s="220"/>
      <c r="F144" s="304"/>
      <c r="G144" s="304"/>
      <c r="H144" s="304"/>
      <c r="I144" s="304" t="s">
        <v>1042</v>
      </c>
      <c r="J144" s="304" t="s">
        <v>1043</v>
      </c>
      <c r="K144" s="312" t="s">
        <v>1044</v>
      </c>
      <c r="L144" s="309"/>
      <c r="M144" s="309"/>
      <c r="N144" s="309"/>
    </row>
    <row r="145" spans="1:14" ht="15" customHeight="1" x14ac:dyDescent="0.3">
      <c r="A145" s="218"/>
      <c r="B145" s="219"/>
      <c r="C145" s="226" t="s">
        <v>1198</v>
      </c>
      <c r="D145" s="216"/>
      <c r="E145" s="217"/>
      <c r="F145" s="310"/>
      <c r="G145" s="310"/>
      <c r="H145" s="310"/>
      <c r="I145" s="310">
        <f>4.4+3.2</f>
        <v>7.6000000000000005</v>
      </c>
      <c r="J145" s="310">
        <v>1.7</v>
      </c>
      <c r="K145" s="311">
        <f>+J145*I145</f>
        <v>12.92</v>
      </c>
      <c r="L145" s="309"/>
      <c r="M145" s="309"/>
      <c r="N145" s="309"/>
    </row>
    <row r="146" spans="1:14" ht="15" customHeight="1" x14ac:dyDescent="0.3">
      <c r="A146" s="218"/>
      <c r="B146" s="219"/>
      <c r="C146" s="216"/>
      <c r="D146" s="216"/>
      <c r="E146" s="217"/>
      <c r="F146" s="310"/>
      <c r="G146" s="310"/>
      <c r="H146" s="310"/>
      <c r="I146" s="310"/>
      <c r="J146" s="304" t="s">
        <v>1040</v>
      </c>
      <c r="K146" s="312">
        <f>+K145</f>
        <v>12.92</v>
      </c>
      <c r="L146" s="309"/>
      <c r="M146" s="309"/>
      <c r="N146" s="309"/>
    </row>
    <row r="147" spans="1:14" ht="25.5" customHeight="1" x14ac:dyDescent="0.3">
      <c r="A147" s="218" t="s">
        <v>92</v>
      </c>
      <c r="B147" s="219" t="s">
        <v>83</v>
      </c>
      <c r="C147" s="216" t="s">
        <v>24</v>
      </c>
      <c r="D147" s="216">
        <v>3.04</v>
      </c>
      <c r="E147" s="220"/>
      <c r="F147" s="304"/>
      <c r="G147" s="304"/>
      <c r="H147" s="304"/>
      <c r="I147" s="304" t="s">
        <v>1042</v>
      </c>
      <c r="J147" s="304" t="s">
        <v>1043</v>
      </c>
      <c r="K147" s="312" t="s">
        <v>1044</v>
      </c>
      <c r="L147" s="309"/>
      <c r="M147" s="309"/>
      <c r="N147" s="309"/>
    </row>
    <row r="148" spans="1:14" ht="15" customHeight="1" x14ac:dyDescent="0.3">
      <c r="A148" s="218"/>
      <c r="B148" s="219"/>
      <c r="C148" s="226" t="s">
        <v>1198</v>
      </c>
      <c r="D148" s="216"/>
      <c r="E148" s="217"/>
      <c r="F148" s="310"/>
      <c r="G148" s="310"/>
      <c r="H148" s="310"/>
      <c r="I148" s="310">
        <f>4.4+3.2</f>
        <v>7.6000000000000005</v>
      </c>
      <c r="J148" s="310">
        <v>0.4</v>
      </c>
      <c r="K148" s="311">
        <f>+J148*I148</f>
        <v>3.0400000000000005</v>
      </c>
      <c r="L148" s="309"/>
      <c r="M148" s="309"/>
      <c r="N148" s="309"/>
    </row>
    <row r="149" spans="1:14" ht="15" customHeight="1" x14ac:dyDescent="0.3">
      <c r="A149" s="218"/>
      <c r="B149" s="219"/>
      <c r="C149" s="216"/>
      <c r="D149" s="216"/>
      <c r="E149" s="217"/>
      <c r="F149" s="310"/>
      <c r="G149" s="310"/>
      <c r="H149" s="310"/>
      <c r="I149" s="310"/>
      <c r="J149" s="304" t="s">
        <v>1040</v>
      </c>
      <c r="K149" s="312">
        <f>+K148</f>
        <v>3.0400000000000005</v>
      </c>
      <c r="L149" s="309"/>
      <c r="M149" s="309"/>
      <c r="N149" s="309"/>
    </row>
    <row r="150" spans="1:14" ht="38.25" customHeight="1" x14ac:dyDescent="0.3">
      <c r="A150" s="218" t="s">
        <v>93</v>
      </c>
      <c r="B150" s="219" t="s">
        <v>94</v>
      </c>
      <c r="C150" s="216" t="s">
        <v>24</v>
      </c>
      <c r="D150" s="216">
        <v>3.04</v>
      </c>
      <c r="E150" s="220"/>
      <c r="F150" s="304"/>
      <c r="G150" s="304"/>
      <c r="H150" s="304"/>
      <c r="I150" s="304" t="s">
        <v>1042</v>
      </c>
      <c r="J150" s="304" t="s">
        <v>1043</v>
      </c>
      <c r="K150" s="312" t="s">
        <v>1044</v>
      </c>
      <c r="L150" s="309"/>
      <c r="M150" s="309"/>
      <c r="N150" s="309"/>
    </row>
    <row r="151" spans="1:14" ht="15" customHeight="1" x14ac:dyDescent="0.3">
      <c r="A151" s="218"/>
      <c r="B151" s="219"/>
      <c r="C151" s="226" t="s">
        <v>1198</v>
      </c>
      <c r="D151" s="216"/>
      <c r="E151" s="217"/>
      <c r="F151" s="310"/>
      <c r="G151" s="310"/>
      <c r="H151" s="310"/>
      <c r="I151" s="310">
        <f>1.2+6.4</f>
        <v>7.6000000000000005</v>
      </c>
      <c r="J151" s="310">
        <v>0.4</v>
      </c>
      <c r="K151" s="311">
        <f>+J151*I151</f>
        <v>3.0400000000000005</v>
      </c>
      <c r="L151" s="309"/>
      <c r="M151" s="309"/>
      <c r="N151" s="309"/>
    </row>
    <row r="152" spans="1:14" ht="15" customHeight="1" x14ac:dyDescent="0.3">
      <c r="A152" s="218"/>
      <c r="B152" s="219"/>
      <c r="C152" s="216"/>
      <c r="D152" s="216"/>
      <c r="E152" s="217"/>
      <c r="F152" s="310"/>
      <c r="G152" s="310"/>
      <c r="H152" s="310"/>
      <c r="I152" s="310"/>
      <c r="J152" s="304" t="s">
        <v>1040</v>
      </c>
      <c r="K152" s="312">
        <f>+K151</f>
        <v>3.0400000000000005</v>
      </c>
      <c r="L152" s="309"/>
      <c r="M152" s="309"/>
      <c r="N152" s="309"/>
    </row>
    <row r="153" spans="1:14" ht="15" customHeight="1" x14ac:dyDescent="0.3">
      <c r="A153" s="214" t="s">
        <v>95</v>
      </c>
      <c r="B153" s="215" t="s">
        <v>96</v>
      </c>
      <c r="C153" s="216"/>
      <c r="D153" s="216"/>
      <c r="E153" s="217"/>
      <c r="F153" s="310"/>
      <c r="G153" s="310"/>
      <c r="H153" s="310"/>
      <c r="I153" s="310"/>
      <c r="J153" s="310"/>
      <c r="K153" s="311"/>
      <c r="L153" s="309"/>
      <c r="M153" s="309"/>
      <c r="N153" s="309"/>
    </row>
    <row r="154" spans="1:14" ht="38.25" hidden="1" customHeight="1" x14ac:dyDescent="0.3">
      <c r="A154" s="218" t="s">
        <v>97</v>
      </c>
      <c r="B154" s="219" t="s">
        <v>98</v>
      </c>
      <c r="C154" s="216" t="s">
        <v>24</v>
      </c>
      <c r="D154" s="216">
        <v>2.8</v>
      </c>
      <c r="E154" s="220"/>
      <c r="F154" s="304"/>
      <c r="G154" s="304"/>
      <c r="H154" s="304"/>
      <c r="I154" s="304"/>
      <c r="J154" s="304"/>
      <c r="K154" s="312"/>
      <c r="L154" s="309"/>
      <c r="M154" s="309"/>
      <c r="N154" s="309"/>
    </row>
    <row r="155" spans="1:14" ht="25.5" hidden="1" customHeight="1" x14ac:dyDescent="0.3">
      <c r="A155" s="218" t="s">
        <v>99</v>
      </c>
      <c r="B155" s="219" t="s">
        <v>100</v>
      </c>
      <c r="C155" s="216" t="s">
        <v>24</v>
      </c>
      <c r="D155" s="216">
        <v>4.7300000000000004</v>
      </c>
      <c r="E155" s="220"/>
      <c r="F155" s="304"/>
      <c r="G155" s="304" t="s">
        <v>1110</v>
      </c>
      <c r="H155" s="304" t="s">
        <v>1043</v>
      </c>
      <c r="I155" s="304" t="s">
        <v>1043</v>
      </c>
      <c r="J155" s="304" t="s">
        <v>1058</v>
      </c>
      <c r="K155" s="312" t="s">
        <v>1044</v>
      </c>
      <c r="L155" s="309"/>
      <c r="M155" s="309"/>
      <c r="N155" s="309"/>
    </row>
    <row r="156" spans="1:14" ht="15" customHeight="1" x14ac:dyDescent="0.3">
      <c r="A156" s="218" t="s">
        <v>101</v>
      </c>
      <c r="B156" s="219" t="s">
        <v>102</v>
      </c>
      <c r="C156" s="216" t="s">
        <v>45</v>
      </c>
      <c r="D156" s="216">
        <v>32</v>
      </c>
      <c r="E156" s="220"/>
      <c r="F156" s="304"/>
      <c r="G156" s="304" t="s">
        <v>1110</v>
      </c>
      <c r="H156" s="304" t="s">
        <v>1043</v>
      </c>
      <c r="I156" s="304" t="s">
        <v>1043</v>
      </c>
      <c r="J156" s="304" t="s">
        <v>1058</v>
      </c>
      <c r="K156" s="312" t="s">
        <v>1044</v>
      </c>
      <c r="L156" s="309"/>
      <c r="M156" s="309"/>
      <c r="N156" s="309"/>
    </row>
    <row r="157" spans="1:14" x14ac:dyDescent="0.3">
      <c r="A157" s="218"/>
      <c r="B157" s="219"/>
      <c r="C157" s="226" t="s">
        <v>1198</v>
      </c>
      <c r="D157" s="216"/>
      <c r="E157" s="231"/>
      <c r="F157" s="330" t="s">
        <v>1057</v>
      </c>
      <c r="G157" s="310">
        <v>4</v>
      </c>
      <c r="H157" s="310">
        <v>0.5</v>
      </c>
      <c r="I157" s="310">
        <v>0.2</v>
      </c>
      <c r="J157" s="310">
        <f>1.79+0.43+0.25</f>
        <v>2.4700000000000002</v>
      </c>
      <c r="K157" s="311">
        <f>+G157*((H157+I157)*2)*J157</f>
        <v>13.832000000000001</v>
      </c>
      <c r="L157" s="309"/>
      <c r="M157" s="309"/>
      <c r="N157" s="309"/>
    </row>
    <row r="158" spans="1:14" x14ac:dyDescent="0.3">
      <c r="A158" s="218"/>
      <c r="B158" s="219"/>
      <c r="C158" s="226" t="s">
        <v>1198</v>
      </c>
      <c r="D158" s="216"/>
      <c r="E158" s="231"/>
      <c r="F158" s="330" t="s">
        <v>1060</v>
      </c>
      <c r="G158" s="310">
        <v>2</v>
      </c>
      <c r="H158" s="310">
        <f>2.32+0.2</f>
        <v>2.52</v>
      </c>
      <c r="I158" s="310">
        <f>0.5+J158+J158</f>
        <v>0.74</v>
      </c>
      <c r="J158" s="310">
        <v>0.12</v>
      </c>
      <c r="K158" s="311">
        <f>+H158*I158*G158</f>
        <v>3.7296</v>
      </c>
      <c r="L158" s="309"/>
      <c r="M158" s="309"/>
      <c r="N158" s="309"/>
    </row>
    <row r="159" spans="1:14" x14ac:dyDescent="0.3">
      <c r="A159" s="218"/>
      <c r="B159" s="219"/>
      <c r="C159" s="226" t="s">
        <v>1198</v>
      </c>
      <c r="D159" s="216"/>
      <c r="E159" s="231"/>
      <c r="F159" s="330" t="s">
        <v>1061</v>
      </c>
      <c r="G159" s="310">
        <v>2</v>
      </c>
      <c r="H159" s="310">
        <f>3.15+J159+J159</f>
        <v>3.39</v>
      </c>
      <c r="I159" s="310">
        <f>1.5+J159+J159</f>
        <v>1.7400000000000002</v>
      </c>
      <c r="J159" s="310">
        <v>0.12</v>
      </c>
      <c r="K159" s="311">
        <f>+G159*H159*I159</f>
        <v>11.797200000000002</v>
      </c>
      <c r="L159" s="309"/>
      <c r="M159" s="309"/>
      <c r="N159" s="309"/>
    </row>
    <row r="160" spans="1:14" x14ac:dyDescent="0.3">
      <c r="A160" s="218"/>
      <c r="B160" s="219"/>
      <c r="C160" s="226" t="s">
        <v>1198</v>
      </c>
      <c r="D160" s="216"/>
      <c r="E160" s="231"/>
      <c r="F160" s="330" t="s">
        <v>1059</v>
      </c>
      <c r="G160" s="310">
        <v>4</v>
      </c>
      <c r="H160" s="310">
        <v>0.5</v>
      </c>
      <c r="I160" s="310">
        <v>0.2</v>
      </c>
      <c r="J160" s="310">
        <f>0.25+0.43+1.79+0.38-2.3</f>
        <v>0.54999999999999982</v>
      </c>
      <c r="K160" s="311">
        <f>+G160*((H160+I160)*2)*J160</f>
        <v>3.0799999999999987</v>
      </c>
      <c r="L160" s="309"/>
      <c r="M160" s="309"/>
      <c r="N160" s="309"/>
    </row>
    <row r="161" spans="1:14" x14ac:dyDescent="0.3">
      <c r="A161" s="218"/>
      <c r="B161" s="219"/>
      <c r="C161" s="226" t="s">
        <v>1198</v>
      </c>
      <c r="D161" s="216"/>
      <c r="E161" s="231"/>
      <c r="F161" s="330" t="s">
        <v>1194</v>
      </c>
      <c r="G161" s="310"/>
      <c r="H161" s="310"/>
      <c r="I161" s="310"/>
      <c r="J161" s="310"/>
      <c r="K161" s="311">
        <v>-0.44</v>
      </c>
      <c r="L161" s="309"/>
      <c r="M161" s="309"/>
      <c r="N161" s="309"/>
    </row>
    <row r="162" spans="1:14" x14ac:dyDescent="0.3">
      <c r="A162" s="218"/>
      <c r="B162" s="219"/>
      <c r="C162" s="216"/>
      <c r="D162" s="216"/>
      <c r="E162" s="220"/>
      <c r="F162" s="304"/>
      <c r="G162" s="304"/>
      <c r="H162" s="304"/>
      <c r="I162" s="304"/>
      <c r="J162" s="304"/>
      <c r="K162" s="312">
        <f>SUM(K157:K161)</f>
        <v>31.998799999999999</v>
      </c>
      <c r="L162" s="309"/>
      <c r="M162" s="309"/>
      <c r="N162" s="309"/>
    </row>
    <row r="163" spans="1:14" ht="38.25" customHeight="1" x14ac:dyDescent="0.3">
      <c r="A163" s="218" t="s">
        <v>103</v>
      </c>
      <c r="B163" s="219" t="s">
        <v>104</v>
      </c>
      <c r="C163" s="216" t="s">
        <v>24</v>
      </c>
      <c r="D163" s="216">
        <v>32</v>
      </c>
      <c r="E163" s="220"/>
      <c r="F163" s="304"/>
      <c r="G163" s="304" t="s">
        <v>1110</v>
      </c>
      <c r="H163" s="304" t="s">
        <v>1043</v>
      </c>
      <c r="I163" s="304" t="s">
        <v>1043</v>
      </c>
      <c r="J163" s="304" t="s">
        <v>1058</v>
      </c>
      <c r="K163" s="312" t="s">
        <v>1044</v>
      </c>
      <c r="L163" s="309"/>
      <c r="M163" s="309"/>
      <c r="N163" s="309"/>
    </row>
    <row r="164" spans="1:14" x14ac:dyDescent="0.3">
      <c r="A164" s="218"/>
      <c r="B164" s="219"/>
      <c r="C164" s="226" t="s">
        <v>1198</v>
      </c>
      <c r="D164" s="216"/>
      <c r="E164" s="231"/>
      <c r="F164" s="330" t="s">
        <v>1057</v>
      </c>
      <c r="G164" s="310">
        <v>4</v>
      </c>
      <c r="H164" s="310">
        <v>0.5</v>
      </c>
      <c r="I164" s="310">
        <v>0.2</v>
      </c>
      <c r="J164" s="310">
        <f>1.79+0.43+0.25</f>
        <v>2.4700000000000002</v>
      </c>
      <c r="K164" s="311">
        <f>+G164*((H164+I164)*2)*J164</f>
        <v>13.832000000000001</v>
      </c>
      <c r="L164" s="309"/>
      <c r="M164" s="309"/>
      <c r="N164" s="309"/>
    </row>
    <row r="165" spans="1:14" x14ac:dyDescent="0.3">
      <c r="A165" s="218"/>
      <c r="B165" s="219"/>
      <c r="C165" s="226" t="s">
        <v>1198</v>
      </c>
      <c r="D165" s="216"/>
      <c r="E165" s="231"/>
      <c r="F165" s="330" t="s">
        <v>1060</v>
      </c>
      <c r="G165" s="310">
        <v>2</v>
      </c>
      <c r="H165" s="310">
        <f>2.32+0.2</f>
        <v>2.52</v>
      </c>
      <c r="I165" s="310">
        <f>0.5+J165+J165</f>
        <v>0.74</v>
      </c>
      <c r="J165" s="310">
        <v>0.12</v>
      </c>
      <c r="K165" s="311">
        <f>+H165*I165*G165</f>
        <v>3.7296</v>
      </c>
      <c r="L165" s="309"/>
      <c r="M165" s="309"/>
      <c r="N165" s="309"/>
    </row>
    <row r="166" spans="1:14" x14ac:dyDescent="0.3">
      <c r="A166" s="218"/>
      <c r="B166" s="219"/>
      <c r="C166" s="226" t="s">
        <v>1198</v>
      </c>
      <c r="D166" s="216"/>
      <c r="E166" s="231"/>
      <c r="F166" s="330" t="s">
        <v>1061</v>
      </c>
      <c r="G166" s="310">
        <v>2</v>
      </c>
      <c r="H166" s="310">
        <f>3.15+J166+J166</f>
        <v>3.39</v>
      </c>
      <c r="I166" s="310">
        <f>1.5+J166+J166</f>
        <v>1.7400000000000002</v>
      </c>
      <c r="J166" s="310">
        <v>0.12</v>
      </c>
      <c r="K166" s="311">
        <f>+G166*H166*I166</f>
        <v>11.797200000000002</v>
      </c>
      <c r="L166" s="309"/>
      <c r="M166" s="309"/>
      <c r="N166" s="309"/>
    </row>
    <row r="167" spans="1:14" x14ac:dyDescent="0.3">
      <c r="A167" s="218"/>
      <c r="B167" s="219"/>
      <c r="C167" s="226" t="s">
        <v>1198</v>
      </c>
      <c r="D167" s="216"/>
      <c r="E167" s="231"/>
      <c r="F167" s="330" t="s">
        <v>1059</v>
      </c>
      <c r="G167" s="310">
        <v>4</v>
      </c>
      <c r="H167" s="310">
        <v>0.5</v>
      </c>
      <c r="I167" s="310">
        <v>0.2</v>
      </c>
      <c r="J167" s="310">
        <f>0.25+0.43+1.79+0.38-2.3</f>
        <v>0.54999999999999982</v>
      </c>
      <c r="K167" s="311">
        <f>+G167*((H167+I167)*2)*J167</f>
        <v>3.0799999999999987</v>
      </c>
      <c r="L167" s="309"/>
      <c r="M167" s="309"/>
      <c r="N167" s="309"/>
    </row>
    <row r="168" spans="1:14" x14ac:dyDescent="0.3">
      <c r="A168" s="218"/>
      <c r="B168" s="219"/>
      <c r="C168" s="226" t="s">
        <v>1198</v>
      </c>
      <c r="D168" s="216"/>
      <c r="E168" s="231"/>
      <c r="F168" s="330" t="s">
        <v>1194</v>
      </c>
      <c r="G168" s="310"/>
      <c r="H168" s="310"/>
      <c r="I168" s="310"/>
      <c r="J168" s="310"/>
      <c r="K168" s="311">
        <v>-0.44</v>
      </c>
      <c r="L168" s="309"/>
      <c r="M168" s="309"/>
      <c r="N168" s="309"/>
    </row>
    <row r="169" spans="1:14" x14ac:dyDescent="0.3">
      <c r="A169" s="218"/>
      <c r="B169" s="219"/>
      <c r="C169" s="216"/>
      <c r="D169" s="216"/>
      <c r="E169" s="220"/>
      <c r="F169" s="304"/>
      <c r="G169" s="304"/>
      <c r="H169" s="304"/>
      <c r="I169" s="304"/>
      <c r="J169" s="304"/>
      <c r="K169" s="312">
        <f>SUM(K164:K168)</f>
        <v>31.998799999999999</v>
      </c>
      <c r="L169" s="309"/>
      <c r="M169" s="309"/>
      <c r="N169" s="309"/>
    </row>
    <row r="170" spans="1:14" ht="15" hidden="1" customHeight="1" x14ac:dyDescent="0.3">
      <c r="A170" s="214" t="s">
        <v>105</v>
      </c>
      <c r="B170" s="215" t="s">
        <v>106</v>
      </c>
      <c r="C170" s="216"/>
      <c r="D170" s="216"/>
      <c r="E170" s="217"/>
      <c r="F170" s="310"/>
      <c r="G170" s="310"/>
      <c r="H170" s="310"/>
      <c r="I170" s="310"/>
      <c r="J170" s="310"/>
      <c r="K170" s="311"/>
      <c r="L170" s="309"/>
      <c r="M170" s="309"/>
      <c r="N170" s="309"/>
    </row>
    <row r="171" spans="1:14" ht="15" hidden="1" customHeight="1" x14ac:dyDescent="0.3">
      <c r="A171" s="218" t="s">
        <v>107</v>
      </c>
      <c r="B171" s="219" t="s">
        <v>108</v>
      </c>
      <c r="C171" s="216" t="s">
        <v>109</v>
      </c>
      <c r="D171" s="216">
        <v>27.42</v>
      </c>
      <c r="E171" s="220"/>
      <c r="F171" s="304"/>
      <c r="G171" s="304"/>
      <c r="H171" s="304"/>
      <c r="I171" s="304"/>
      <c r="J171" s="304"/>
      <c r="K171" s="312"/>
      <c r="L171" s="309"/>
      <c r="M171" s="309"/>
      <c r="N171" s="309"/>
    </row>
    <row r="172" spans="1:14" ht="25.5" hidden="1" customHeight="1" x14ac:dyDescent="0.3">
      <c r="A172" s="218" t="s">
        <v>110</v>
      </c>
      <c r="B172" s="219" t="s">
        <v>111</v>
      </c>
      <c r="C172" s="216" t="s">
        <v>109</v>
      </c>
      <c r="D172" s="216">
        <v>18.7</v>
      </c>
      <c r="E172" s="220"/>
      <c r="F172" s="304"/>
      <c r="G172" s="304"/>
      <c r="H172" s="304"/>
      <c r="I172" s="304"/>
      <c r="J172" s="304"/>
      <c r="K172" s="312"/>
      <c r="L172" s="309"/>
      <c r="M172" s="309"/>
      <c r="N172" s="309"/>
    </row>
    <row r="173" spans="1:14" ht="25.5" hidden="1" customHeight="1" x14ac:dyDescent="0.3">
      <c r="A173" s="218" t="s">
        <v>112</v>
      </c>
      <c r="B173" s="219" t="s">
        <v>113</v>
      </c>
      <c r="C173" s="216" t="s">
        <v>75</v>
      </c>
      <c r="D173" s="216">
        <v>30</v>
      </c>
      <c r="E173" s="220"/>
      <c r="F173" s="304"/>
      <c r="G173" s="304"/>
      <c r="H173" s="304"/>
      <c r="I173" s="304"/>
      <c r="J173" s="304"/>
      <c r="K173" s="312"/>
      <c r="L173" s="309"/>
      <c r="M173" s="309"/>
      <c r="N173" s="309"/>
    </row>
    <row r="174" spans="1:14" ht="15" hidden="1" customHeight="1" x14ac:dyDescent="0.3">
      <c r="A174" s="218" t="s">
        <v>114</v>
      </c>
      <c r="B174" s="219" t="s">
        <v>115</v>
      </c>
      <c r="C174" s="216" t="s">
        <v>24</v>
      </c>
      <c r="D174" s="216">
        <v>2.96</v>
      </c>
      <c r="E174" s="220"/>
      <c r="F174" s="304"/>
      <c r="G174" s="304"/>
      <c r="H174" s="304"/>
      <c r="I174" s="304"/>
      <c r="J174" s="304"/>
      <c r="K174" s="312"/>
      <c r="L174" s="309"/>
      <c r="M174" s="309"/>
      <c r="N174" s="309"/>
    </row>
    <row r="175" spans="1:14" ht="25.5" hidden="1" customHeight="1" x14ac:dyDescent="0.3">
      <c r="A175" s="218" t="s">
        <v>116</v>
      </c>
      <c r="B175" s="219" t="s">
        <v>117</v>
      </c>
      <c r="C175" s="216" t="s">
        <v>24</v>
      </c>
      <c r="D175" s="216">
        <v>9.17</v>
      </c>
      <c r="E175" s="220"/>
      <c r="F175" s="304"/>
      <c r="G175" s="304"/>
      <c r="H175" s="304"/>
      <c r="I175" s="304"/>
      <c r="J175" s="304"/>
      <c r="K175" s="312"/>
      <c r="L175" s="309"/>
      <c r="M175" s="309"/>
      <c r="N175" s="309"/>
    </row>
    <row r="176" spans="1:14" ht="26.4" x14ac:dyDescent="0.3">
      <c r="A176" s="214">
        <v>3</v>
      </c>
      <c r="B176" s="215" t="s">
        <v>118</v>
      </c>
      <c r="C176" s="216"/>
      <c r="D176" s="216"/>
      <c r="E176" s="217"/>
      <c r="F176" s="310"/>
      <c r="G176" s="310"/>
      <c r="H176" s="310"/>
      <c r="I176" s="310"/>
      <c r="J176" s="310"/>
      <c r="K176" s="311"/>
      <c r="L176" s="309"/>
      <c r="M176" s="309"/>
      <c r="N176" s="309"/>
    </row>
    <row r="177" spans="1:14" x14ac:dyDescent="0.3">
      <c r="A177" s="214" t="s">
        <v>119</v>
      </c>
      <c r="B177" s="215" t="s">
        <v>42</v>
      </c>
      <c r="C177" s="216"/>
      <c r="D177" s="216"/>
      <c r="E177" s="217"/>
      <c r="F177" s="310"/>
      <c r="G177" s="310"/>
      <c r="H177" s="310"/>
      <c r="I177" s="310"/>
      <c r="J177" s="310"/>
      <c r="K177" s="311"/>
      <c r="L177" s="309"/>
      <c r="M177" s="309"/>
      <c r="N177" s="309"/>
    </row>
    <row r="178" spans="1:14" x14ac:dyDescent="0.3">
      <c r="A178" s="218" t="s">
        <v>120</v>
      </c>
      <c r="B178" s="219" t="s">
        <v>47</v>
      </c>
      <c r="C178" s="216" t="s">
        <v>24</v>
      </c>
      <c r="D178" s="216">
        <v>8.09</v>
      </c>
      <c r="E178" s="220"/>
      <c r="F178" s="304"/>
      <c r="G178" s="304"/>
      <c r="H178" s="304"/>
      <c r="I178" s="304" t="s">
        <v>1042</v>
      </c>
      <c r="J178" s="304" t="s">
        <v>1043</v>
      </c>
      <c r="K178" s="312" t="s">
        <v>1044</v>
      </c>
      <c r="L178" s="309"/>
      <c r="M178" s="309"/>
      <c r="N178" s="309"/>
    </row>
    <row r="179" spans="1:14" hidden="1" x14ac:dyDescent="0.3">
      <c r="A179" s="218"/>
      <c r="B179" s="219"/>
      <c r="C179" s="216"/>
      <c r="D179" s="216"/>
      <c r="E179" s="217"/>
      <c r="F179" s="310"/>
      <c r="G179" s="310"/>
      <c r="H179" s="310"/>
      <c r="I179" s="310">
        <v>3.5</v>
      </c>
      <c r="J179" s="310">
        <v>1.5</v>
      </c>
      <c r="K179" s="311">
        <f>+J179*I179-0.01</f>
        <v>5.24</v>
      </c>
      <c r="L179" s="309"/>
      <c r="M179" s="309"/>
      <c r="N179" s="309"/>
    </row>
    <row r="180" spans="1:14" x14ac:dyDescent="0.3">
      <c r="A180" s="218"/>
      <c r="B180" s="219"/>
      <c r="C180" s="226" t="s">
        <v>1198</v>
      </c>
      <c r="D180" s="216"/>
      <c r="E180" s="217"/>
      <c r="F180" s="310"/>
      <c r="G180" s="310"/>
      <c r="H180" s="310"/>
      <c r="I180" s="310">
        <v>1.9</v>
      </c>
      <c r="J180" s="310">
        <v>1.5</v>
      </c>
      <c r="K180" s="311">
        <f>+J180*I180</f>
        <v>2.8499999999999996</v>
      </c>
      <c r="L180" s="309"/>
      <c r="M180" s="309"/>
      <c r="N180" s="309"/>
    </row>
    <row r="181" spans="1:14" x14ac:dyDescent="0.3">
      <c r="A181" s="218"/>
      <c r="B181" s="219"/>
      <c r="C181" s="216"/>
      <c r="D181" s="216"/>
      <c r="E181" s="217"/>
      <c r="F181" s="310"/>
      <c r="G181" s="310"/>
      <c r="H181" s="310"/>
      <c r="I181" s="310"/>
      <c r="J181" s="304" t="s">
        <v>1040</v>
      </c>
      <c r="K181" s="312">
        <f>+K180</f>
        <v>2.8499999999999996</v>
      </c>
      <c r="L181" s="309"/>
      <c r="M181" s="309"/>
      <c r="N181" s="309"/>
    </row>
    <row r="182" spans="1:14" ht="26.4" x14ac:dyDescent="0.3">
      <c r="A182" s="218" t="s">
        <v>121</v>
      </c>
      <c r="B182" s="219" t="s">
        <v>49</v>
      </c>
      <c r="C182" s="216" t="s">
        <v>24</v>
      </c>
      <c r="D182" s="216">
        <v>8.09</v>
      </c>
      <c r="E182" s="220"/>
      <c r="F182" s="304"/>
      <c r="G182" s="304"/>
      <c r="H182" s="304"/>
      <c r="I182" s="304" t="s">
        <v>1042</v>
      </c>
      <c r="J182" s="304" t="s">
        <v>1043</v>
      </c>
      <c r="K182" s="312" t="s">
        <v>1044</v>
      </c>
      <c r="L182" s="309"/>
      <c r="M182" s="309"/>
      <c r="N182" s="309"/>
    </row>
    <row r="183" spans="1:14" hidden="1" x14ac:dyDescent="0.3">
      <c r="A183" s="218"/>
      <c r="B183" s="219"/>
      <c r="C183" s="216"/>
      <c r="D183" s="216"/>
      <c r="E183" s="217"/>
      <c r="F183" s="310"/>
      <c r="G183" s="310"/>
      <c r="H183" s="310"/>
      <c r="I183" s="310">
        <v>3.5</v>
      </c>
      <c r="J183" s="310">
        <v>1.5</v>
      </c>
      <c r="K183" s="311">
        <f>+J183*I183-0.01</f>
        <v>5.24</v>
      </c>
      <c r="L183" s="309"/>
      <c r="M183" s="309"/>
      <c r="N183" s="309"/>
    </row>
    <row r="184" spans="1:14" x14ac:dyDescent="0.3">
      <c r="A184" s="218"/>
      <c r="B184" s="219"/>
      <c r="C184" s="226" t="s">
        <v>1198</v>
      </c>
      <c r="D184" s="216"/>
      <c r="E184" s="217"/>
      <c r="F184" s="310"/>
      <c r="G184" s="310"/>
      <c r="H184" s="310"/>
      <c r="I184" s="310">
        <v>1.9</v>
      </c>
      <c r="J184" s="310">
        <v>1.5</v>
      </c>
      <c r="K184" s="311">
        <f>+J184*I184</f>
        <v>2.8499999999999996</v>
      </c>
      <c r="L184" s="309"/>
      <c r="M184" s="309"/>
      <c r="N184" s="309"/>
    </row>
    <row r="185" spans="1:14" x14ac:dyDescent="0.3">
      <c r="A185" s="218"/>
      <c r="B185" s="219"/>
      <c r="C185" s="243"/>
      <c r="D185" s="216"/>
      <c r="E185" s="217"/>
      <c r="F185" s="310"/>
      <c r="G185" s="310"/>
      <c r="H185" s="310"/>
      <c r="I185" s="310"/>
      <c r="J185" s="304" t="s">
        <v>1040</v>
      </c>
      <c r="K185" s="312">
        <f>+K184</f>
        <v>2.8499999999999996</v>
      </c>
      <c r="L185" s="309"/>
      <c r="M185" s="309"/>
      <c r="N185" s="309"/>
    </row>
    <row r="186" spans="1:14" x14ac:dyDescent="0.3">
      <c r="A186" s="214" t="s">
        <v>122</v>
      </c>
      <c r="B186" s="215" t="s">
        <v>123</v>
      </c>
      <c r="C186" s="216"/>
      <c r="D186" s="216"/>
      <c r="E186" s="256"/>
      <c r="F186" s="322"/>
      <c r="G186" s="322"/>
      <c r="H186" s="322"/>
      <c r="I186" s="322"/>
      <c r="J186" s="322"/>
      <c r="K186" s="331"/>
      <c r="L186" s="309"/>
      <c r="M186" s="309"/>
      <c r="N186" s="309"/>
    </row>
    <row r="187" spans="1:14" ht="26.4" x14ac:dyDescent="0.3">
      <c r="A187" s="218" t="s">
        <v>124</v>
      </c>
      <c r="B187" s="219" t="s">
        <v>125</v>
      </c>
      <c r="C187" s="216" t="s">
        <v>54</v>
      </c>
      <c r="D187" s="216">
        <v>7.33</v>
      </c>
      <c r="E187" s="223"/>
      <c r="F187" s="314"/>
      <c r="G187" s="314" t="s">
        <v>1047</v>
      </c>
      <c r="H187" s="304" t="s">
        <v>1042</v>
      </c>
      <c r="I187" s="304" t="s">
        <v>1043</v>
      </c>
      <c r="J187" s="304" t="s">
        <v>1045</v>
      </c>
      <c r="K187" s="312" t="s">
        <v>1046</v>
      </c>
      <c r="L187" s="309"/>
      <c r="M187" s="309"/>
      <c r="N187" s="309"/>
    </row>
    <row r="188" spans="1:14" hidden="1" x14ac:dyDescent="0.3">
      <c r="A188" s="218"/>
      <c r="B188" s="219"/>
      <c r="C188" s="216"/>
      <c r="D188" s="216"/>
      <c r="E188" s="377" t="s">
        <v>1048</v>
      </c>
      <c r="F188" s="378"/>
      <c r="G188" s="310">
        <v>2</v>
      </c>
      <c r="H188" s="310">
        <v>0.95</v>
      </c>
      <c r="I188" s="310">
        <v>1.1000000000000001</v>
      </c>
      <c r="J188" s="310">
        <v>0.75</v>
      </c>
      <c r="K188" s="311">
        <f>+J188*I188*H188*G188+0.04</f>
        <v>1.6075000000000002</v>
      </c>
      <c r="L188" s="309"/>
      <c r="M188" s="309"/>
      <c r="N188" s="309"/>
    </row>
    <row r="189" spans="1:14" ht="13.95" customHeight="1" x14ac:dyDescent="0.3">
      <c r="A189" s="218"/>
      <c r="B189" s="219"/>
      <c r="C189" s="226" t="s">
        <v>1198</v>
      </c>
      <c r="E189" s="377" t="s">
        <v>1048</v>
      </c>
      <c r="F189" s="378"/>
      <c r="G189" s="310">
        <v>2</v>
      </c>
      <c r="H189" s="310">
        <v>4.2</v>
      </c>
      <c r="I189" s="310">
        <v>1.5</v>
      </c>
      <c r="J189" s="310">
        <v>0.45</v>
      </c>
      <c r="K189" s="311">
        <f>+J189*I189*H189*G189+0.05</f>
        <v>5.7200000000000006</v>
      </c>
      <c r="L189" s="309"/>
      <c r="M189" s="309"/>
      <c r="N189" s="309"/>
    </row>
    <row r="190" spans="1:14" x14ac:dyDescent="0.3">
      <c r="A190" s="218"/>
      <c r="B190" s="219"/>
      <c r="C190" s="216"/>
      <c r="D190" s="216"/>
      <c r="E190" s="217"/>
      <c r="F190" s="310"/>
      <c r="G190" s="310"/>
      <c r="H190" s="310"/>
      <c r="I190" s="310"/>
      <c r="J190" s="304" t="s">
        <v>1040</v>
      </c>
      <c r="K190" s="312">
        <f>+K189</f>
        <v>5.7200000000000006</v>
      </c>
      <c r="L190" s="309"/>
      <c r="M190" s="309"/>
      <c r="N190" s="309"/>
    </row>
    <row r="191" spans="1:14" x14ac:dyDescent="0.3">
      <c r="A191" s="218" t="s">
        <v>126</v>
      </c>
      <c r="B191" s="219" t="s">
        <v>56</v>
      </c>
      <c r="C191" s="216" t="s">
        <v>54</v>
      </c>
      <c r="D191" s="216">
        <v>9.58</v>
      </c>
      <c r="E191" s="220"/>
      <c r="F191" s="304"/>
      <c r="G191" s="304"/>
      <c r="H191" s="304"/>
      <c r="I191" s="304" t="s">
        <v>1050</v>
      </c>
      <c r="J191" s="304" t="s">
        <v>1049</v>
      </c>
      <c r="K191" s="312" t="s">
        <v>1046</v>
      </c>
      <c r="L191" s="309"/>
      <c r="M191" s="309"/>
      <c r="N191" s="309"/>
    </row>
    <row r="192" spans="1:14" ht="15" customHeight="1" x14ac:dyDescent="0.3">
      <c r="A192" s="218"/>
      <c r="B192" s="219"/>
      <c r="C192" s="226" t="s">
        <v>1198</v>
      </c>
      <c r="E192" s="381" t="s">
        <v>1048</v>
      </c>
      <c r="F192" s="382"/>
      <c r="G192" s="310"/>
      <c r="H192" s="310"/>
      <c r="I192" s="310">
        <f>+K190</f>
        <v>5.7200000000000006</v>
      </c>
      <c r="J192" s="310">
        <v>1.3</v>
      </c>
      <c r="K192" s="311">
        <f>+J192*I192+0.05</f>
        <v>7.4860000000000007</v>
      </c>
      <c r="L192" s="309"/>
      <c r="M192" s="309"/>
      <c r="N192" s="309"/>
    </row>
    <row r="193" spans="1:14" ht="15" hidden="1" customHeight="1" x14ac:dyDescent="0.3">
      <c r="A193" s="218"/>
      <c r="B193" s="219"/>
      <c r="C193" s="216"/>
      <c r="D193" s="216"/>
      <c r="E193" s="272"/>
      <c r="F193" s="332"/>
      <c r="G193" s="310"/>
      <c r="H193" s="333"/>
      <c r="I193" s="310"/>
      <c r="J193" s="310"/>
      <c r="K193" s="311"/>
      <c r="L193" s="309"/>
      <c r="M193" s="309"/>
      <c r="N193" s="309"/>
    </row>
    <row r="194" spans="1:14" x14ac:dyDescent="0.3">
      <c r="A194" s="218"/>
      <c r="B194" s="219"/>
      <c r="C194" s="216"/>
      <c r="D194" s="216"/>
      <c r="E194" s="217"/>
      <c r="F194" s="310"/>
      <c r="G194" s="310"/>
      <c r="H194" s="333"/>
      <c r="I194" s="310"/>
      <c r="J194" s="304" t="s">
        <v>1040</v>
      </c>
      <c r="K194" s="312">
        <f>+SUM(K192:K192)</f>
        <v>7.4860000000000007</v>
      </c>
      <c r="L194" s="309"/>
      <c r="M194" s="309"/>
      <c r="N194" s="309"/>
    </row>
    <row r="195" spans="1:14" ht="26.4" x14ac:dyDescent="0.3">
      <c r="A195" s="218" t="s">
        <v>127</v>
      </c>
      <c r="B195" s="219" t="s">
        <v>58</v>
      </c>
      <c r="C195" s="216" t="s">
        <v>59</v>
      </c>
      <c r="D195" s="216">
        <v>215.57</v>
      </c>
      <c r="E195" s="220"/>
      <c r="F195" s="304"/>
      <c r="G195" s="304"/>
      <c r="H195" s="304" t="s">
        <v>1050</v>
      </c>
      <c r="I195" s="304" t="s">
        <v>1052</v>
      </c>
      <c r="J195" s="304" t="s">
        <v>1053</v>
      </c>
      <c r="K195" s="312" t="s">
        <v>1054</v>
      </c>
      <c r="L195" s="309"/>
      <c r="M195" s="309"/>
      <c r="N195" s="309"/>
    </row>
    <row r="196" spans="1:14" x14ac:dyDescent="0.3">
      <c r="A196" s="218"/>
      <c r="B196" s="219"/>
      <c r="C196" s="226" t="s">
        <v>1198</v>
      </c>
      <c r="D196" s="216"/>
      <c r="E196" s="217"/>
      <c r="F196" s="310"/>
      <c r="G196" s="310"/>
      <c r="H196" s="310">
        <f>+K194</f>
        <v>7.4860000000000007</v>
      </c>
      <c r="I196" s="310">
        <v>1.5</v>
      </c>
      <c r="J196" s="310">
        <v>15</v>
      </c>
      <c r="K196" s="311">
        <f>+J196*I196*H196+0.02</f>
        <v>168.45500000000001</v>
      </c>
      <c r="L196" s="309"/>
      <c r="M196" s="309"/>
      <c r="N196" s="309"/>
    </row>
    <row r="197" spans="1:14" x14ac:dyDescent="0.3">
      <c r="A197" s="218"/>
      <c r="B197" s="219"/>
      <c r="C197" s="216"/>
      <c r="D197" s="216"/>
      <c r="E197" s="217"/>
      <c r="F197" s="310"/>
      <c r="G197" s="310"/>
      <c r="H197" s="310"/>
      <c r="I197" s="310"/>
      <c r="J197" s="304" t="s">
        <v>1040</v>
      </c>
      <c r="K197" s="312">
        <f>+SUM(K196:K196)</f>
        <v>168.45500000000001</v>
      </c>
      <c r="L197" s="309"/>
      <c r="M197" s="309"/>
      <c r="N197" s="309"/>
    </row>
    <row r="198" spans="1:14" hidden="1" x14ac:dyDescent="0.3">
      <c r="A198" s="218" t="s">
        <v>128</v>
      </c>
      <c r="B198" s="219" t="s">
        <v>61</v>
      </c>
      <c r="C198" s="216" t="s">
        <v>24</v>
      </c>
      <c r="D198" s="216">
        <v>2.09</v>
      </c>
      <c r="E198" s="220"/>
      <c r="F198" s="304"/>
      <c r="G198" s="304"/>
      <c r="H198" s="304" t="s">
        <v>1055</v>
      </c>
      <c r="I198" s="304" t="s">
        <v>1042</v>
      </c>
      <c r="J198" s="304" t="s">
        <v>1043</v>
      </c>
      <c r="K198" s="312" t="s">
        <v>1044</v>
      </c>
      <c r="L198" s="309"/>
      <c r="M198" s="309"/>
      <c r="N198" s="309"/>
    </row>
    <row r="199" spans="1:14" hidden="1" x14ac:dyDescent="0.3">
      <c r="A199" s="218"/>
      <c r="B199" s="219"/>
      <c r="C199" s="216"/>
      <c r="D199" s="216"/>
      <c r="E199" s="217"/>
      <c r="F199" s="310"/>
      <c r="G199" s="315" t="s">
        <v>1056</v>
      </c>
      <c r="H199" s="310">
        <v>2</v>
      </c>
      <c r="I199" s="310">
        <v>0.95</v>
      </c>
      <c r="J199" s="310">
        <v>1.1000000000000001</v>
      </c>
      <c r="K199" s="311">
        <f>+J199*I199*H199</f>
        <v>2.09</v>
      </c>
      <c r="L199" s="309"/>
      <c r="M199" s="309"/>
      <c r="N199" s="309"/>
    </row>
    <row r="200" spans="1:14" hidden="1" x14ac:dyDescent="0.3">
      <c r="A200" s="218"/>
      <c r="B200" s="219"/>
      <c r="C200" s="216"/>
      <c r="D200" s="216"/>
      <c r="E200" s="217"/>
      <c r="F200" s="310"/>
      <c r="G200" s="315"/>
      <c r="H200" s="310"/>
      <c r="I200" s="310"/>
      <c r="J200" s="310"/>
      <c r="K200" s="311"/>
      <c r="L200" s="309"/>
      <c r="M200" s="309"/>
      <c r="N200" s="309"/>
    </row>
    <row r="201" spans="1:14" hidden="1" x14ac:dyDescent="0.3">
      <c r="A201" s="218"/>
      <c r="B201" s="219"/>
      <c r="C201" s="216"/>
      <c r="D201" s="216"/>
      <c r="E201" s="217"/>
      <c r="F201" s="310"/>
      <c r="G201" s="310"/>
      <c r="H201" s="310"/>
      <c r="I201" s="310"/>
      <c r="J201" s="304" t="s">
        <v>1040</v>
      </c>
      <c r="K201" s="312">
        <f>+SUM(K199:K199)</f>
        <v>2.09</v>
      </c>
      <c r="L201" s="309"/>
      <c r="M201" s="309"/>
      <c r="N201" s="309"/>
    </row>
    <row r="202" spans="1:14" ht="26.4" hidden="1" x14ac:dyDescent="0.3">
      <c r="A202" s="218" t="s">
        <v>129</v>
      </c>
      <c r="B202" s="219" t="s">
        <v>63</v>
      </c>
      <c r="C202" s="216" t="s">
        <v>24</v>
      </c>
      <c r="D202" s="216">
        <v>2.09</v>
      </c>
      <c r="E202" s="220"/>
      <c r="F202" s="304"/>
      <c r="G202" s="304"/>
      <c r="H202" s="304" t="s">
        <v>1055</v>
      </c>
      <c r="I202" s="304" t="s">
        <v>1042</v>
      </c>
      <c r="J202" s="304" t="s">
        <v>1043</v>
      </c>
      <c r="K202" s="312" t="s">
        <v>1044</v>
      </c>
      <c r="L202" s="309"/>
      <c r="M202" s="309"/>
      <c r="N202" s="309"/>
    </row>
    <row r="203" spans="1:14" hidden="1" x14ac:dyDescent="0.3">
      <c r="A203" s="218"/>
      <c r="B203" s="219"/>
      <c r="C203" s="216"/>
      <c r="D203" s="216"/>
      <c r="E203" s="217"/>
      <c r="F203" s="310"/>
      <c r="G203" s="315" t="s">
        <v>1056</v>
      </c>
      <c r="H203" s="310">
        <v>2</v>
      </c>
      <c r="I203" s="310">
        <v>0.95</v>
      </c>
      <c r="J203" s="310">
        <v>1.1000000000000001</v>
      </c>
      <c r="K203" s="311">
        <f>+J203*I203*H203</f>
        <v>2.09</v>
      </c>
      <c r="L203" s="309"/>
      <c r="M203" s="309"/>
      <c r="N203" s="309"/>
    </row>
    <row r="204" spans="1:14" hidden="1" x14ac:dyDescent="0.3">
      <c r="A204" s="218"/>
      <c r="B204" s="219"/>
      <c r="C204" s="216"/>
      <c r="D204" s="216"/>
      <c r="E204" s="217"/>
      <c r="F204" s="310"/>
      <c r="G204" s="310"/>
      <c r="H204" s="310"/>
      <c r="I204" s="310"/>
      <c r="J204" s="304" t="s">
        <v>1040</v>
      </c>
      <c r="K204" s="312">
        <f>+SUM(K203:K203)</f>
        <v>2.09</v>
      </c>
      <c r="L204" s="309"/>
      <c r="M204" s="309"/>
      <c r="N204" s="309"/>
    </row>
    <row r="205" spans="1:14" ht="39.6" x14ac:dyDescent="0.3">
      <c r="A205" s="218" t="s">
        <v>130</v>
      </c>
      <c r="B205" s="219" t="s">
        <v>72</v>
      </c>
      <c r="C205" s="216" t="s">
        <v>70</v>
      </c>
      <c r="D205" s="216">
        <v>39.700000000000003</v>
      </c>
      <c r="E205" s="220" t="s">
        <v>1055</v>
      </c>
      <c r="F205" s="304" t="s">
        <v>1047</v>
      </c>
      <c r="G205" s="304" t="s">
        <v>1068</v>
      </c>
      <c r="H205" s="304" t="s">
        <v>1069</v>
      </c>
      <c r="I205" s="304" t="s">
        <v>1042</v>
      </c>
      <c r="J205" s="304" t="s">
        <v>1051</v>
      </c>
      <c r="K205" s="312" t="s">
        <v>1093</v>
      </c>
      <c r="L205" s="309"/>
      <c r="M205" s="309"/>
      <c r="N205" s="309"/>
    </row>
    <row r="206" spans="1:14" hidden="1" x14ac:dyDescent="0.3">
      <c r="A206" s="218"/>
      <c r="B206" s="219"/>
      <c r="C206" s="216"/>
      <c r="D206" s="224" t="s">
        <v>1056</v>
      </c>
      <c r="E206" s="252">
        <v>1</v>
      </c>
      <c r="F206" s="319">
        <v>5</v>
      </c>
      <c r="G206" s="319" t="s">
        <v>1066</v>
      </c>
      <c r="H206" s="319">
        <v>5</v>
      </c>
      <c r="I206" s="319">
        <v>1.28</v>
      </c>
      <c r="J206" s="319">
        <v>0.16900000000000001</v>
      </c>
      <c r="K206" s="320">
        <f>+J206*I206*F206*E206</f>
        <v>1.0816000000000001</v>
      </c>
      <c r="L206" s="309"/>
      <c r="M206" s="309"/>
      <c r="N206" s="309"/>
    </row>
    <row r="207" spans="1:14" hidden="1" x14ac:dyDescent="0.3">
      <c r="A207" s="218"/>
      <c r="B207" s="219"/>
      <c r="C207" s="216"/>
      <c r="D207" s="224" t="s">
        <v>1056</v>
      </c>
      <c r="E207" s="252">
        <v>1</v>
      </c>
      <c r="F207" s="319">
        <v>5</v>
      </c>
      <c r="G207" s="319" t="s">
        <v>1067</v>
      </c>
      <c r="H207" s="319">
        <v>5</v>
      </c>
      <c r="I207" s="319">
        <v>0.28999999999999998</v>
      </c>
      <c r="J207" s="319">
        <v>0.16900000000000001</v>
      </c>
      <c r="K207" s="320">
        <f>+J207*I207*F207*E207</f>
        <v>0.24504999999999999</v>
      </c>
      <c r="L207" s="309"/>
      <c r="M207" s="309"/>
      <c r="N207" s="309"/>
    </row>
    <row r="208" spans="1:14" hidden="1" x14ac:dyDescent="0.3">
      <c r="A208" s="218"/>
      <c r="B208" s="219"/>
      <c r="C208" s="216"/>
      <c r="D208" s="224" t="s">
        <v>1057</v>
      </c>
      <c r="E208" s="252">
        <v>1</v>
      </c>
      <c r="F208" s="319">
        <v>23</v>
      </c>
      <c r="G208" s="319" t="s">
        <v>1066</v>
      </c>
      <c r="H208" s="319">
        <v>5</v>
      </c>
      <c r="I208" s="319">
        <v>1.28</v>
      </c>
      <c r="J208" s="319">
        <v>0.16900000000000001</v>
      </c>
      <c r="K208" s="320">
        <f>+J208*I208*F208*E208</f>
        <v>4.9753600000000002</v>
      </c>
      <c r="L208" s="309"/>
      <c r="M208" s="309"/>
      <c r="N208" s="309"/>
    </row>
    <row r="209" spans="1:14" hidden="1" x14ac:dyDescent="0.3">
      <c r="A209" s="218"/>
      <c r="B209" s="219"/>
      <c r="C209" s="216"/>
      <c r="D209" s="224" t="s">
        <v>1057</v>
      </c>
      <c r="E209" s="252">
        <v>1</v>
      </c>
      <c r="F209" s="319">
        <v>23</v>
      </c>
      <c r="G209" s="319" t="s">
        <v>1067</v>
      </c>
      <c r="H209" s="319">
        <v>5</v>
      </c>
      <c r="I209" s="319">
        <v>0.28999999999999998</v>
      </c>
      <c r="J209" s="319">
        <v>0.16900000000000001</v>
      </c>
      <c r="K209" s="320">
        <f>+J209*I209*F209*E209</f>
        <v>1.12723</v>
      </c>
      <c r="L209" s="309"/>
      <c r="M209" s="309"/>
      <c r="N209" s="309"/>
    </row>
    <row r="210" spans="1:14" x14ac:dyDescent="0.3">
      <c r="A210" s="218"/>
      <c r="B210" s="219"/>
      <c r="C210" s="226" t="s">
        <v>1198</v>
      </c>
      <c r="D210" s="224" t="s">
        <v>1061</v>
      </c>
      <c r="E210" s="252">
        <v>1</v>
      </c>
      <c r="F210" s="319">
        <v>8</v>
      </c>
      <c r="G210" s="319" t="s">
        <v>1073</v>
      </c>
      <c r="H210" s="319">
        <v>6.3</v>
      </c>
      <c r="I210" s="319">
        <v>3.71</v>
      </c>
      <c r="J210" s="319">
        <v>0.27</v>
      </c>
      <c r="K210" s="320">
        <v>8.0136000000000003</v>
      </c>
      <c r="L210" s="309"/>
      <c r="M210" s="309"/>
      <c r="N210" s="309"/>
    </row>
    <row r="211" spans="1:14" x14ac:dyDescent="0.3">
      <c r="A211" s="218"/>
      <c r="B211" s="219"/>
      <c r="C211" s="226" t="s">
        <v>1198</v>
      </c>
      <c r="D211" s="224" t="s">
        <v>1061</v>
      </c>
      <c r="E211" s="252">
        <v>1</v>
      </c>
      <c r="F211" s="319">
        <v>4</v>
      </c>
      <c r="G211" s="319" t="s">
        <v>1072</v>
      </c>
      <c r="H211" s="319">
        <v>6.3</v>
      </c>
      <c r="I211" s="319">
        <v>3.15</v>
      </c>
      <c r="J211" s="319">
        <v>0.27</v>
      </c>
      <c r="K211" s="320">
        <v>3.4020000000000001</v>
      </c>
      <c r="L211" s="309"/>
      <c r="M211" s="309"/>
      <c r="N211" s="309"/>
    </row>
    <row r="212" spans="1:14" x14ac:dyDescent="0.3">
      <c r="A212" s="218"/>
      <c r="B212" s="219"/>
      <c r="C212" s="226" t="s">
        <v>1198</v>
      </c>
      <c r="D212" s="224" t="s">
        <v>1061</v>
      </c>
      <c r="E212" s="252">
        <v>1</v>
      </c>
      <c r="F212" s="319">
        <v>28</v>
      </c>
      <c r="G212" s="319" t="s">
        <v>1082</v>
      </c>
      <c r="H212" s="319">
        <v>5</v>
      </c>
      <c r="I212" s="319">
        <v>1.07</v>
      </c>
      <c r="J212" s="319">
        <v>0.16900000000000001</v>
      </c>
      <c r="K212" s="320">
        <v>5.0632400000000004</v>
      </c>
      <c r="L212" s="309"/>
      <c r="M212" s="309"/>
      <c r="N212" s="309"/>
    </row>
    <row r="213" spans="1:14" x14ac:dyDescent="0.3">
      <c r="A213" s="218"/>
      <c r="B213" s="219"/>
      <c r="C213" s="226" t="s">
        <v>1198</v>
      </c>
      <c r="D213" s="224" t="s">
        <v>1061</v>
      </c>
      <c r="E213" s="252">
        <v>1</v>
      </c>
      <c r="F213" s="319">
        <v>14</v>
      </c>
      <c r="G213" s="319" t="s">
        <v>1082</v>
      </c>
      <c r="H213" s="319">
        <v>10</v>
      </c>
      <c r="I213" s="319">
        <v>1.02</v>
      </c>
      <c r="J213" s="319">
        <v>0.68</v>
      </c>
      <c r="K213" s="320">
        <v>9.7104000000000017</v>
      </c>
      <c r="L213" s="309"/>
      <c r="M213" s="309"/>
      <c r="N213" s="309"/>
    </row>
    <row r="214" spans="1:14" x14ac:dyDescent="0.3">
      <c r="A214" s="218"/>
      <c r="B214" s="219"/>
      <c r="C214" s="226" t="s">
        <v>1198</v>
      </c>
      <c r="D214" s="224" t="s">
        <v>1061</v>
      </c>
      <c r="E214" s="252">
        <v>1</v>
      </c>
      <c r="F214" s="319">
        <v>10</v>
      </c>
      <c r="G214" s="319" t="s">
        <v>1091</v>
      </c>
      <c r="H214" s="319">
        <v>5</v>
      </c>
      <c r="I214" s="319">
        <v>2.2599999999999998</v>
      </c>
      <c r="J214" s="319">
        <v>0.27</v>
      </c>
      <c r="K214" s="320">
        <v>6.1019999999999994</v>
      </c>
      <c r="L214" s="309"/>
      <c r="M214" s="309"/>
      <c r="N214" s="309"/>
    </row>
    <row r="215" spans="1:14" x14ac:dyDescent="0.3">
      <c r="A215" s="218"/>
      <c r="B215" s="219"/>
      <c r="C215" s="216"/>
      <c r="D215" s="216"/>
      <c r="E215" s="217"/>
      <c r="F215" s="310"/>
      <c r="G215" s="310"/>
      <c r="H215" s="310"/>
      <c r="I215" s="310"/>
      <c r="J215" s="304" t="s">
        <v>1040</v>
      </c>
      <c r="K215" s="312">
        <f>+SUM(K210:K214)-0.02</f>
        <v>32.271239999999999</v>
      </c>
      <c r="L215" s="309">
        <f>+MED_02!H67</f>
        <v>7.5999999999964984E-4</v>
      </c>
      <c r="M215" s="309"/>
      <c r="N215" s="309"/>
    </row>
    <row r="216" spans="1:14" ht="39.6" x14ac:dyDescent="0.3">
      <c r="A216" s="218" t="s">
        <v>131</v>
      </c>
      <c r="B216" s="219" t="s">
        <v>69</v>
      </c>
      <c r="C216" s="216" t="s">
        <v>70</v>
      </c>
      <c r="D216" s="216">
        <v>94.6</v>
      </c>
      <c r="E216" s="220" t="s">
        <v>1055</v>
      </c>
      <c r="F216" s="304" t="s">
        <v>1047</v>
      </c>
      <c r="G216" s="304" t="s">
        <v>1068</v>
      </c>
      <c r="H216" s="304" t="s">
        <v>1069</v>
      </c>
      <c r="I216" s="304" t="s">
        <v>1042</v>
      </c>
      <c r="J216" s="304" t="s">
        <v>1051</v>
      </c>
      <c r="K216" s="312" t="s">
        <v>1093</v>
      </c>
      <c r="L216" s="309"/>
      <c r="M216" s="309"/>
      <c r="N216" s="309"/>
    </row>
    <row r="217" spans="1:14" hidden="1" x14ac:dyDescent="0.3">
      <c r="A217" s="218"/>
      <c r="B217" s="219"/>
      <c r="C217" s="216"/>
      <c r="D217" s="224" t="s">
        <v>1056</v>
      </c>
      <c r="E217" s="252">
        <v>1</v>
      </c>
      <c r="F217" s="319">
        <v>22</v>
      </c>
      <c r="G217" s="319" t="s">
        <v>1063</v>
      </c>
      <c r="H217" s="319">
        <v>6.3</v>
      </c>
      <c r="I217" s="319">
        <v>0.89</v>
      </c>
      <c r="J217" s="319">
        <v>0.27</v>
      </c>
      <c r="K217" s="320">
        <f t="shared" ref="K217:K222" si="1">+J217*I217*F217*E217</f>
        <v>5.2866</v>
      </c>
      <c r="L217" s="309"/>
      <c r="M217" s="309"/>
      <c r="N217" s="309"/>
    </row>
    <row r="218" spans="1:14" hidden="1" x14ac:dyDescent="0.3">
      <c r="A218" s="218"/>
      <c r="B218" s="219"/>
      <c r="C218" s="216"/>
      <c r="D218" s="224" t="s">
        <v>1056</v>
      </c>
      <c r="E218" s="252">
        <v>1</v>
      </c>
      <c r="F218" s="319">
        <v>14</v>
      </c>
      <c r="G218" s="319" t="s">
        <v>1064</v>
      </c>
      <c r="H218" s="319">
        <v>6.3</v>
      </c>
      <c r="I218" s="319">
        <v>1.19</v>
      </c>
      <c r="J218" s="319">
        <v>0.27</v>
      </c>
      <c r="K218" s="320">
        <f t="shared" si="1"/>
        <v>4.4982000000000006</v>
      </c>
      <c r="L218" s="309"/>
      <c r="M218" s="309"/>
      <c r="N218" s="309"/>
    </row>
    <row r="219" spans="1:14" hidden="1" x14ac:dyDescent="0.3">
      <c r="A219" s="218"/>
      <c r="B219" s="219"/>
      <c r="C219" s="216"/>
      <c r="D219" s="224" t="s">
        <v>1056</v>
      </c>
      <c r="E219" s="252">
        <v>1</v>
      </c>
      <c r="F219" s="319">
        <v>6</v>
      </c>
      <c r="G219" s="319" t="s">
        <v>1065</v>
      </c>
      <c r="H219" s="319">
        <v>10</v>
      </c>
      <c r="I219" s="319">
        <v>1.06</v>
      </c>
      <c r="J219" s="319">
        <v>0.68</v>
      </c>
      <c r="K219" s="320">
        <f t="shared" si="1"/>
        <v>4.3248000000000006</v>
      </c>
      <c r="L219" s="309"/>
      <c r="M219" s="309"/>
      <c r="N219" s="309"/>
    </row>
    <row r="220" spans="1:14" hidden="1" x14ac:dyDescent="0.3">
      <c r="A220" s="218"/>
      <c r="B220" s="219"/>
      <c r="C220" s="216"/>
      <c r="D220" s="224" t="s">
        <v>1056</v>
      </c>
      <c r="E220" s="252">
        <v>1</v>
      </c>
      <c r="F220" s="321">
        <v>6</v>
      </c>
      <c r="G220" s="321" t="s">
        <v>1092</v>
      </c>
      <c r="H220" s="321">
        <v>10</v>
      </c>
      <c r="I220" s="321">
        <v>2.6</v>
      </c>
      <c r="J220" s="321">
        <v>0.68</v>
      </c>
      <c r="K220" s="320">
        <f t="shared" si="1"/>
        <v>10.608000000000001</v>
      </c>
      <c r="L220" s="309"/>
      <c r="M220" s="309"/>
      <c r="N220" s="309"/>
    </row>
    <row r="221" spans="1:14" hidden="1" x14ac:dyDescent="0.3">
      <c r="A221" s="218"/>
      <c r="B221" s="219"/>
      <c r="C221" s="216"/>
      <c r="D221" s="224" t="s">
        <v>1057</v>
      </c>
      <c r="E221" s="252">
        <v>1</v>
      </c>
      <c r="F221" s="319">
        <v>6</v>
      </c>
      <c r="G221" s="319" t="s">
        <v>1065</v>
      </c>
      <c r="H221" s="319">
        <v>10</v>
      </c>
      <c r="I221" s="319">
        <v>2.2200000000000002</v>
      </c>
      <c r="J221" s="319">
        <v>0.68</v>
      </c>
      <c r="K221" s="320">
        <f t="shared" si="1"/>
        <v>9.0576000000000008</v>
      </c>
      <c r="L221" s="309"/>
      <c r="M221" s="309"/>
      <c r="N221" s="309"/>
    </row>
    <row r="222" spans="1:14" hidden="1" x14ac:dyDescent="0.3">
      <c r="A222" s="218"/>
      <c r="B222" s="219"/>
      <c r="C222" s="216"/>
      <c r="D222" s="224" t="s">
        <v>1057</v>
      </c>
      <c r="E222" s="252">
        <v>1</v>
      </c>
      <c r="F222" s="319">
        <v>6</v>
      </c>
      <c r="G222" s="319" t="s">
        <v>1092</v>
      </c>
      <c r="H222" s="319">
        <v>10</v>
      </c>
      <c r="I222" s="319">
        <v>2.6</v>
      </c>
      <c r="J222" s="319">
        <v>0.43401759530791789</v>
      </c>
      <c r="K222" s="320">
        <f t="shared" si="1"/>
        <v>6.7706744868035189</v>
      </c>
      <c r="L222" s="309"/>
      <c r="M222" s="309"/>
      <c r="N222" s="309"/>
    </row>
    <row r="223" spans="1:14" x14ac:dyDescent="0.3">
      <c r="A223" s="218"/>
      <c r="B223" s="219"/>
      <c r="C223" s="226" t="s">
        <v>1198</v>
      </c>
      <c r="D223" s="224" t="s">
        <v>1071</v>
      </c>
      <c r="E223" s="252">
        <v>1</v>
      </c>
      <c r="F223" s="319">
        <v>3</v>
      </c>
      <c r="G223" s="319" t="s">
        <v>1074</v>
      </c>
      <c r="H223" s="319">
        <v>6.3</v>
      </c>
      <c r="I223" s="319">
        <v>2.48</v>
      </c>
      <c r="J223" s="319">
        <v>0.27</v>
      </c>
      <c r="K223" s="320">
        <v>2.0088000000000004</v>
      </c>
      <c r="L223" s="309"/>
      <c r="M223" s="309"/>
      <c r="N223" s="309"/>
    </row>
    <row r="224" spans="1:14" x14ac:dyDescent="0.3">
      <c r="A224" s="218"/>
      <c r="B224" s="219"/>
      <c r="C224" s="226" t="s">
        <v>1198</v>
      </c>
      <c r="D224" s="224" t="s">
        <v>1071</v>
      </c>
      <c r="E224" s="252">
        <v>1</v>
      </c>
      <c r="F224" s="319">
        <v>4</v>
      </c>
      <c r="G224" s="319" t="s">
        <v>1075</v>
      </c>
      <c r="H224" s="319">
        <v>8</v>
      </c>
      <c r="I224" s="319">
        <v>1.68</v>
      </c>
      <c r="J224" s="319">
        <v>0.43401759530791789</v>
      </c>
      <c r="K224" s="320">
        <v>2.9165982404692081</v>
      </c>
      <c r="L224" s="309"/>
      <c r="M224" s="309"/>
      <c r="N224" s="309"/>
    </row>
    <row r="225" spans="1:14" x14ac:dyDescent="0.3">
      <c r="A225" s="218"/>
      <c r="B225" s="219"/>
      <c r="C225" s="226" t="s">
        <v>1198</v>
      </c>
      <c r="D225" s="224" t="s">
        <v>1071</v>
      </c>
      <c r="E225" s="252">
        <v>1</v>
      </c>
      <c r="F225" s="319">
        <v>12</v>
      </c>
      <c r="G225" s="319" t="s">
        <v>1083</v>
      </c>
      <c r="H225" s="319">
        <v>6.3</v>
      </c>
      <c r="I225" s="319">
        <v>1.01</v>
      </c>
      <c r="J225" s="319">
        <v>0.27</v>
      </c>
      <c r="K225" s="320">
        <v>3.2724000000000002</v>
      </c>
      <c r="L225" s="309"/>
      <c r="M225" s="309"/>
      <c r="N225" s="309"/>
    </row>
    <row r="226" spans="1:14" x14ac:dyDescent="0.3">
      <c r="A226" s="218"/>
      <c r="B226" s="219"/>
      <c r="C226" s="226" t="s">
        <v>1198</v>
      </c>
      <c r="D226" s="224" t="s">
        <v>1071</v>
      </c>
      <c r="E226" s="252">
        <v>1</v>
      </c>
      <c r="F226" s="319">
        <v>2</v>
      </c>
      <c r="G226" s="319" t="s">
        <v>1084</v>
      </c>
      <c r="H226" s="319">
        <v>6.3</v>
      </c>
      <c r="I226" s="319">
        <v>0.45</v>
      </c>
      <c r="J226" s="319">
        <v>0.27</v>
      </c>
      <c r="K226" s="320">
        <v>0.24300000000000002</v>
      </c>
      <c r="L226" s="309"/>
      <c r="M226" s="309"/>
      <c r="N226" s="309"/>
    </row>
    <row r="227" spans="1:14" x14ac:dyDescent="0.3">
      <c r="A227" s="218"/>
      <c r="B227" s="219"/>
      <c r="C227" s="226" t="s">
        <v>1198</v>
      </c>
      <c r="D227" s="224" t="s">
        <v>1071</v>
      </c>
      <c r="E227" s="252">
        <v>1</v>
      </c>
      <c r="F227" s="319">
        <v>3</v>
      </c>
      <c r="G227" s="319" t="s">
        <v>1087</v>
      </c>
      <c r="H227" s="319">
        <v>10</v>
      </c>
      <c r="I227" s="319">
        <v>0.85</v>
      </c>
      <c r="J227" s="319">
        <v>0.68</v>
      </c>
      <c r="K227" s="320">
        <v>1.7340000000000002</v>
      </c>
      <c r="L227" s="309"/>
      <c r="M227" s="309"/>
      <c r="N227" s="309"/>
    </row>
    <row r="228" spans="1:14" x14ac:dyDescent="0.3">
      <c r="A228" s="218"/>
      <c r="B228" s="219"/>
      <c r="C228" s="226" t="s">
        <v>1198</v>
      </c>
      <c r="D228" s="224" t="s">
        <v>1071</v>
      </c>
      <c r="E228" s="252">
        <v>1</v>
      </c>
      <c r="F228" s="319">
        <v>8</v>
      </c>
      <c r="G228" s="319" t="s">
        <v>1088</v>
      </c>
      <c r="H228" s="319" t="s">
        <v>1089</v>
      </c>
      <c r="I228" s="319">
        <v>0.5</v>
      </c>
      <c r="J228" s="319">
        <v>0.16900000000000001</v>
      </c>
      <c r="K228" s="320">
        <v>0.67600000000000005</v>
      </c>
      <c r="L228" s="309"/>
      <c r="M228" s="309"/>
      <c r="N228" s="309"/>
    </row>
    <row r="229" spans="1:14" x14ac:dyDescent="0.3">
      <c r="A229" s="218"/>
      <c r="B229" s="219"/>
      <c r="C229" s="226" t="s">
        <v>1198</v>
      </c>
      <c r="D229" s="224" t="s">
        <v>1071</v>
      </c>
      <c r="E229" s="252">
        <v>1</v>
      </c>
      <c r="F229" s="319">
        <v>8</v>
      </c>
      <c r="G229" s="319" t="s">
        <v>1090</v>
      </c>
      <c r="H229" s="319" t="s">
        <v>1089</v>
      </c>
      <c r="I229" s="319">
        <v>0.84</v>
      </c>
      <c r="J229" s="319">
        <v>0.27</v>
      </c>
      <c r="K229" s="320">
        <v>1.8144</v>
      </c>
      <c r="L229" s="309"/>
      <c r="M229" s="309"/>
      <c r="N229" s="309"/>
    </row>
    <row r="230" spans="1:14" x14ac:dyDescent="0.3">
      <c r="A230" s="218"/>
      <c r="B230" s="219"/>
      <c r="C230" s="226" t="s">
        <v>1198</v>
      </c>
      <c r="D230" s="224" t="s">
        <v>1078</v>
      </c>
      <c r="E230" s="252">
        <v>1</v>
      </c>
      <c r="F230" s="319">
        <v>4</v>
      </c>
      <c r="G230" s="319" t="s">
        <v>1079</v>
      </c>
      <c r="H230" s="319">
        <v>8</v>
      </c>
      <c r="I230" s="319">
        <v>3.54</v>
      </c>
      <c r="J230" s="319">
        <v>0.43401759530791789</v>
      </c>
      <c r="K230" s="320">
        <f>+J230*I230*F230</f>
        <v>6.1456891495601171</v>
      </c>
      <c r="L230" s="309"/>
      <c r="M230" s="309"/>
      <c r="N230" s="309"/>
    </row>
    <row r="231" spans="1:14" x14ac:dyDescent="0.3">
      <c r="A231" s="218"/>
      <c r="B231" s="219"/>
      <c r="C231" s="226" t="s">
        <v>1198</v>
      </c>
      <c r="D231" s="224" t="s">
        <v>1078</v>
      </c>
      <c r="E231" s="252">
        <v>1</v>
      </c>
      <c r="F231" s="319">
        <v>4</v>
      </c>
      <c r="G231" s="319" t="s">
        <v>1080</v>
      </c>
      <c r="H231" s="319">
        <v>8</v>
      </c>
      <c r="I231" s="319">
        <v>3.3</v>
      </c>
      <c r="J231" s="319">
        <v>0.43401759530791789</v>
      </c>
      <c r="K231" s="320">
        <f>+J231*I231*F231</f>
        <v>5.7290322580645157</v>
      </c>
      <c r="L231" s="309"/>
      <c r="M231" s="309"/>
      <c r="N231" s="309"/>
    </row>
    <row r="232" spans="1:14" x14ac:dyDescent="0.3">
      <c r="A232" s="218"/>
      <c r="B232" s="219"/>
      <c r="C232" s="226" t="s">
        <v>1198</v>
      </c>
      <c r="D232" s="224" t="s">
        <v>1078</v>
      </c>
      <c r="E232" s="252">
        <v>1</v>
      </c>
      <c r="F232" s="319">
        <v>70</v>
      </c>
      <c r="G232" s="319" t="s">
        <v>1081</v>
      </c>
      <c r="H232" s="319">
        <v>5</v>
      </c>
      <c r="I232" s="319">
        <v>0.98</v>
      </c>
      <c r="J232" s="319">
        <v>0.16900000000000001</v>
      </c>
      <c r="K232" s="320">
        <f>+J232*I232*F232</f>
        <v>11.593400000000001</v>
      </c>
      <c r="L232" s="309"/>
      <c r="M232" s="309"/>
      <c r="N232" s="309"/>
    </row>
    <row r="233" spans="1:14" x14ac:dyDescent="0.3">
      <c r="A233" s="218"/>
      <c r="B233" s="219"/>
      <c r="C233" s="226" t="s">
        <v>1198</v>
      </c>
      <c r="D233" s="224" t="s">
        <v>1061</v>
      </c>
      <c r="E233" s="252">
        <v>1</v>
      </c>
      <c r="F233" s="319">
        <v>20</v>
      </c>
      <c r="G233" s="319" t="s">
        <v>1085</v>
      </c>
      <c r="H233" s="319">
        <v>5</v>
      </c>
      <c r="I233" s="319">
        <v>2.2599999999999998</v>
      </c>
      <c r="J233" s="319">
        <v>0.16900000000000001</v>
      </c>
      <c r="K233" s="320">
        <v>7.6387999999999998</v>
      </c>
      <c r="L233" s="309"/>
      <c r="M233" s="309"/>
      <c r="N233" s="309"/>
    </row>
    <row r="234" spans="1:14" x14ac:dyDescent="0.3">
      <c r="A234" s="218"/>
      <c r="B234" s="219"/>
      <c r="C234" s="226" t="s">
        <v>1198</v>
      </c>
      <c r="D234" s="224" t="s">
        <v>1061</v>
      </c>
      <c r="E234" s="252">
        <v>1</v>
      </c>
      <c r="F234" s="319">
        <v>4</v>
      </c>
      <c r="G234" s="319" t="s">
        <v>1086</v>
      </c>
      <c r="H234" s="319">
        <v>6.3</v>
      </c>
      <c r="I234" s="319">
        <v>1.45</v>
      </c>
      <c r="J234" s="319">
        <v>0.27</v>
      </c>
      <c r="K234" s="320">
        <v>1.5660000000000001</v>
      </c>
      <c r="L234" s="309"/>
      <c r="M234" s="309"/>
      <c r="N234" s="309"/>
    </row>
    <row r="235" spans="1:14" x14ac:dyDescent="0.3">
      <c r="A235" s="218"/>
      <c r="B235" s="219"/>
      <c r="C235" s="216"/>
      <c r="D235" s="216"/>
      <c r="E235" s="217"/>
      <c r="F235" s="310"/>
      <c r="G235" s="310"/>
      <c r="H235" s="310"/>
      <c r="I235" s="310"/>
      <c r="J235" s="304" t="s">
        <v>1040</v>
      </c>
      <c r="K235" s="312">
        <f>+SUM(K223:K234)-0.01</f>
        <v>45.328119648093853</v>
      </c>
      <c r="L235" s="309"/>
      <c r="M235" s="309"/>
      <c r="N235" s="309"/>
    </row>
    <row r="236" spans="1:14" ht="39.6" hidden="1" x14ac:dyDescent="0.3">
      <c r="A236" s="218" t="s">
        <v>132</v>
      </c>
      <c r="B236" s="219" t="s">
        <v>65</v>
      </c>
      <c r="C236" s="216" t="s">
        <v>24</v>
      </c>
      <c r="D236" s="216">
        <v>6.12</v>
      </c>
      <c r="E236" s="220"/>
      <c r="F236" s="304"/>
      <c r="G236" s="304" t="s">
        <v>1055</v>
      </c>
      <c r="H236" s="304" t="s">
        <v>1042</v>
      </c>
      <c r="I236" s="304" t="s">
        <v>1043</v>
      </c>
      <c r="J236" s="304" t="s">
        <v>1058</v>
      </c>
      <c r="K236" s="312" t="s">
        <v>1044</v>
      </c>
      <c r="L236" s="309"/>
      <c r="M236" s="309"/>
      <c r="N236" s="309"/>
    </row>
    <row r="237" spans="1:14" hidden="1" x14ac:dyDescent="0.3">
      <c r="A237" s="218"/>
      <c r="B237" s="219"/>
      <c r="C237" s="216"/>
      <c r="D237" s="216"/>
      <c r="E237" s="217"/>
      <c r="F237" s="310"/>
      <c r="G237" s="310"/>
      <c r="H237" s="310"/>
      <c r="I237" s="310"/>
      <c r="J237" s="310"/>
      <c r="K237" s="311"/>
      <c r="L237" s="309"/>
      <c r="M237" s="309"/>
      <c r="N237" s="309"/>
    </row>
    <row r="238" spans="1:14" hidden="1" x14ac:dyDescent="0.3">
      <c r="A238" s="218"/>
      <c r="B238" s="219"/>
      <c r="C238" s="216"/>
      <c r="D238" s="216"/>
      <c r="E238" s="217"/>
      <c r="F238" s="310"/>
      <c r="G238" s="310"/>
      <c r="H238" s="310"/>
      <c r="I238" s="310"/>
      <c r="J238" s="310"/>
      <c r="K238" s="311"/>
      <c r="L238" s="309"/>
      <c r="M238" s="309"/>
      <c r="N238" s="309"/>
    </row>
    <row r="239" spans="1:14" hidden="1" x14ac:dyDescent="0.3">
      <c r="A239" s="218"/>
      <c r="B239" s="219"/>
      <c r="C239" s="216"/>
      <c r="D239" s="216"/>
      <c r="E239" s="217"/>
      <c r="F239" s="310"/>
      <c r="G239" s="310"/>
      <c r="H239" s="310"/>
      <c r="I239" s="310"/>
      <c r="J239" s="304" t="s">
        <v>1040</v>
      </c>
      <c r="K239" s="311">
        <f>+SUM(K237:K238)</f>
        <v>0</v>
      </c>
      <c r="L239" s="309"/>
      <c r="M239" s="309"/>
      <c r="N239" s="309"/>
    </row>
    <row r="240" spans="1:14" x14ac:dyDescent="0.3">
      <c r="A240" s="218" t="s">
        <v>133</v>
      </c>
      <c r="B240" s="219" t="s">
        <v>67</v>
      </c>
      <c r="C240" s="216" t="s">
        <v>24</v>
      </c>
      <c r="D240" s="216">
        <v>23.19</v>
      </c>
      <c r="E240" s="220"/>
      <c r="F240" s="304"/>
      <c r="G240" s="304" t="s">
        <v>1055</v>
      </c>
      <c r="H240" s="304" t="s">
        <v>1042</v>
      </c>
      <c r="I240" s="304" t="s">
        <v>1043</v>
      </c>
      <c r="J240" s="304" t="s">
        <v>1058</v>
      </c>
      <c r="K240" s="312" t="s">
        <v>1044</v>
      </c>
      <c r="L240" s="309"/>
      <c r="M240" s="309"/>
      <c r="N240" s="309"/>
    </row>
    <row r="241" spans="1:14" hidden="1" x14ac:dyDescent="0.3">
      <c r="A241" s="218"/>
      <c r="B241" s="219"/>
      <c r="C241" s="216"/>
      <c r="D241" s="216"/>
      <c r="E241" s="222"/>
      <c r="F241" s="315" t="s">
        <v>1056</v>
      </c>
      <c r="G241" s="310">
        <v>2</v>
      </c>
      <c r="H241" s="310">
        <v>0.9</v>
      </c>
      <c r="I241" s="310">
        <v>0.6</v>
      </c>
      <c r="J241" s="310">
        <v>0.25</v>
      </c>
      <c r="K241" s="311">
        <f>+G241*((H241+I241)*2)*J241</f>
        <v>1.5</v>
      </c>
      <c r="L241" s="309"/>
      <c r="M241" s="309"/>
      <c r="N241" s="309"/>
    </row>
    <row r="242" spans="1:14" hidden="1" x14ac:dyDescent="0.3">
      <c r="A242" s="218"/>
      <c r="B242" s="219"/>
      <c r="C242" s="216"/>
      <c r="D242" s="216"/>
      <c r="E242" s="260"/>
      <c r="F242" s="333" t="s">
        <v>1057</v>
      </c>
      <c r="G242" s="310">
        <v>2</v>
      </c>
      <c r="H242" s="310">
        <v>0.5</v>
      </c>
      <c r="I242" s="310">
        <v>0.2</v>
      </c>
      <c r="J242" s="310">
        <f>1.79+0.43+0.25</f>
        <v>2.4700000000000002</v>
      </c>
      <c r="K242" s="311">
        <f>+G242*((H242+I242)*2)*J242</f>
        <v>6.9160000000000004</v>
      </c>
      <c r="L242" s="309"/>
      <c r="M242" s="309"/>
      <c r="N242" s="309"/>
    </row>
    <row r="243" spans="1:14" x14ac:dyDescent="0.3">
      <c r="A243" s="218"/>
      <c r="B243" s="219"/>
      <c r="C243" s="226" t="s">
        <v>1198</v>
      </c>
      <c r="D243" s="216"/>
      <c r="E243" s="225"/>
      <c r="F243" s="334" t="s">
        <v>1061</v>
      </c>
      <c r="G243" s="310">
        <v>1</v>
      </c>
      <c r="H243" s="310">
        <f>3.15+J243+J243</f>
        <v>3.39</v>
      </c>
      <c r="I243" s="310">
        <f>1.5+J243+J243</f>
        <v>1.7400000000000002</v>
      </c>
      <c r="J243" s="310">
        <v>0.12</v>
      </c>
      <c r="K243" s="311">
        <f>+G243*H243*I243</f>
        <v>5.898600000000001</v>
      </c>
      <c r="L243" s="309"/>
      <c r="M243" s="309"/>
      <c r="N243" s="309"/>
    </row>
    <row r="244" spans="1:14" x14ac:dyDescent="0.3">
      <c r="A244" s="218"/>
      <c r="B244" s="219"/>
      <c r="C244" s="216"/>
      <c r="D244" s="216"/>
      <c r="E244" s="217"/>
      <c r="F244" s="310"/>
      <c r="G244" s="310"/>
      <c r="H244" s="310"/>
      <c r="I244" s="310"/>
      <c r="J244" s="304" t="s">
        <v>1040</v>
      </c>
      <c r="K244" s="312">
        <f>+SUM(K243:K243)</f>
        <v>5.898600000000001</v>
      </c>
      <c r="L244" s="309"/>
      <c r="M244" s="309"/>
      <c r="N244" s="309"/>
    </row>
    <row r="245" spans="1:14" ht="26.4" x14ac:dyDescent="0.3">
      <c r="A245" s="218" t="s">
        <v>134</v>
      </c>
      <c r="B245" s="219" t="s">
        <v>77</v>
      </c>
      <c r="C245" s="216" t="s">
        <v>54</v>
      </c>
      <c r="D245" s="216">
        <v>2.11</v>
      </c>
      <c r="E245" s="220"/>
      <c r="F245" s="304"/>
      <c r="G245" s="304" t="s">
        <v>1055</v>
      </c>
      <c r="H245" s="304" t="s">
        <v>1042</v>
      </c>
      <c r="I245" s="304" t="s">
        <v>1043</v>
      </c>
      <c r="J245" s="304" t="s">
        <v>1058</v>
      </c>
      <c r="K245" s="312" t="s">
        <v>1046</v>
      </c>
      <c r="L245" s="309"/>
      <c r="M245" s="309"/>
      <c r="N245" s="309"/>
    </row>
    <row r="246" spans="1:14" hidden="1" x14ac:dyDescent="0.3">
      <c r="A246" s="218"/>
      <c r="B246" s="219"/>
      <c r="C246" s="216"/>
      <c r="D246" s="216"/>
      <c r="E246" s="222"/>
      <c r="F246" s="315" t="s">
        <v>1056</v>
      </c>
      <c r="G246" s="310">
        <v>4</v>
      </c>
      <c r="H246" s="310">
        <v>0.9</v>
      </c>
      <c r="I246" s="310">
        <v>0.6</v>
      </c>
      <c r="J246" s="310">
        <v>0.25</v>
      </c>
      <c r="K246" s="311">
        <f>+G246*H246*I246*J246</f>
        <v>0.54</v>
      </c>
      <c r="L246" s="309"/>
      <c r="M246" s="309"/>
      <c r="N246" s="309"/>
    </row>
    <row r="247" spans="1:14" hidden="1" x14ac:dyDescent="0.3">
      <c r="A247" s="218"/>
      <c r="B247" s="219"/>
      <c r="C247" s="216"/>
      <c r="D247" s="216"/>
      <c r="E247" s="222"/>
      <c r="F247" s="310" t="s">
        <v>1057</v>
      </c>
      <c r="G247" s="310">
        <v>4</v>
      </c>
      <c r="H247" s="310">
        <v>0.5</v>
      </c>
      <c r="I247" s="310">
        <v>0.2</v>
      </c>
      <c r="J247" s="310">
        <f>1.79+0.43+0.25</f>
        <v>2.4700000000000002</v>
      </c>
      <c r="K247" s="311">
        <f>+G247*H247*I247*J247</f>
        <v>0.9880000000000001</v>
      </c>
      <c r="L247" s="309"/>
      <c r="M247" s="309"/>
      <c r="N247" s="309"/>
    </row>
    <row r="248" spans="1:14" hidden="1" x14ac:dyDescent="0.3">
      <c r="A248" s="218"/>
      <c r="B248" s="219"/>
      <c r="C248" s="226" t="s">
        <v>1196</v>
      </c>
      <c r="D248" s="216"/>
      <c r="E248" s="222"/>
      <c r="F248" s="310" t="s">
        <v>1060</v>
      </c>
      <c r="G248" s="310">
        <v>1</v>
      </c>
      <c r="H248" s="310">
        <v>2.3199999999999998</v>
      </c>
      <c r="I248" s="310">
        <v>0.5</v>
      </c>
      <c r="J248" s="310">
        <v>0.12</v>
      </c>
      <c r="K248" s="311"/>
      <c r="L248" s="309"/>
      <c r="M248" s="309"/>
      <c r="N248" s="309"/>
    </row>
    <row r="249" spans="1:14" hidden="1" x14ac:dyDescent="0.3">
      <c r="A249" s="218"/>
      <c r="B249" s="219"/>
      <c r="C249" s="226" t="s">
        <v>1196</v>
      </c>
      <c r="D249" s="216"/>
      <c r="E249" s="222"/>
      <c r="F249" s="310" t="s">
        <v>1061</v>
      </c>
      <c r="G249" s="310">
        <v>1</v>
      </c>
      <c r="H249" s="310">
        <v>3.15</v>
      </c>
      <c r="I249" s="310">
        <v>1.5</v>
      </c>
      <c r="J249" s="310">
        <v>0.12</v>
      </c>
      <c r="K249" s="311"/>
      <c r="L249" s="309"/>
      <c r="M249" s="309"/>
      <c r="N249" s="309"/>
    </row>
    <row r="250" spans="1:14" x14ac:dyDescent="0.3">
      <c r="A250" s="218"/>
      <c r="B250" s="219"/>
      <c r="C250" s="226" t="s">
        <v>1196</v>
      </c>
      <c r="D250" s="216"/>
      <c r="E250" s="217"/>
      <c r="F250" s="315" t="s">
        <v>1059</v>
      </c>
      <c r="G250" s="310">
        <v>2</v>
      </c>
      <c r="H250" s="310">
        <v>0.5</v>
      </c>
      <c r="I250" s="310">
        <v>0.2</v>
      </c>
      <c r="J250" s="310">
        <f>0.25+0.43+1.79+0.38-2.3</f>
        <v>0.54999999999999982</v>
      </c>
      <c r="K250" s="311">
        <f>+G250*H250*I250*J250-0.03</f>
        <v>7.9999999999999974E-2</v>
      </c>
      <c r="L250" s="309"/>
      <c r="M250" s="309"/>
      <c r="N250" s="309"/>
    </row>
    <row r="251" spans="1:14" x14ac:dyDescent="0.3">
      <c r="A251" s="218"/>
      <c r="B251" s="219"/>
      <c r="C251" s="226" t="s">
        <v>1196</v>
      </c>
      <c r="D251" s="216"/>
      <c r="E251" s="217"/>
      <c r="F251" s="315" t="s">
        <v>1062</v>
      </c>
      <c r="G251" s="310">
        <v>1</v>
      </c>
      <c r="H251" s="310">
        <v>3.15</v>
      </c>
      <c r="I251" s="310">
        <f>0.5+J251+J251</f>
        <v>0.89999999999999991</v>
      </c>
      <c r="J251" s="310">
        <v>0.2</v>
      </c>
      <c r="K251" s="311">
        <f>+G251*H251*I251*J251-0.07</f>
        <v>0.49699999999999994</v>
      </c>
      <c r="L251" s="309"/>
      <c r="M251" s="309"/>
      <c r="N251" s="309"/>
    </row>
    <row r="252" spans="1:14" x14ac:dyDescent="0.3">
      <c r="A252" s="218"/>
      <c r="B252" s="219"/>
      <c r="C252" s="226"/>
      <c r="D252" s="216"/>
      <c r="E252" s="217"/>
      <c r="F252" s="315"/>
      <c r="G252" s="310"/>
      <c r="H252" s="310"/>
      <c r="I252" s="310"/>
      <c r="J252" s="304" t="s">
        <v>1040</v>
      </c>
      <c r="K252" s="312">
        <f>+SUM(K248:K251)</f>
        <v>0.57699999999999996</v>
      </c>
      <c r="L252" s="309"/>
      <c r="M252" s="309"/>
      <c r="N252" s="309"/>
    </row>
    <row r="253" spans="1:14" ht="26.4" x14ac:dyDescent="0.3">
      <c r="A253" s="218" t="s">
        <v>135</v>
      </c>
      <c r="B253" s="219" t="s">
        <v>74</v>
      </c>
      <c r="C253" s="216"/>
      <c r="D253" s="216"/>
      <c r="E253" s="220"/>
      <c r="F253" s="220"/>
      <c r="G253" s="220"/>
      <c r="H253" s="220"/>
      <c r="I253" s="220"/>
      <c r="J253" s="220"/>
      <c r="K253" s="220"/>
      <c r="L253" s="309"/>
      <c r="M253" s="309"/>
      <c r="N253" s="309"/>
    </row>
    <row r="254" spans="1:14" x14ac:dyDescent="0.3">
      <c r="A254" s="218"/>
      <c r="B254" s="219"/>
      <c r="C254" s="226" t="s">
        <v>1196</v>
      </c>
      <c r="D254" s="216"/>
      <c r="E254" s="217"/>
      <c r="F254" s="310"/>
      <c r="G254" s="310"/>
      <c r="H254" s="310"/>
      <c r="I254" s="310"/>
      <c r="J254" s="313" t="s">
        <v>1200</v>
      </c>
      <c r="K254" s="311">
        <v>6</v>
      </c>
      <c r="L254" s="309"/>
      <c r="M254" s="309"/>
      <c r="N254" s="309"/>
    </row>
    <row r="255" spans="1:14" x14ac:dyDescent="0.3">
      <c r="A255" s="218"/>
      <c r="B255" s="219"/>
      <c r="C255" s="216"/>
      <c r="D255" s="216"/>
      <c r="E255" s="217"/>
      <c r="F255" s="310"/>
      <c r="G255" s="310"/>
      <c r="H255" s="310"/>
      <c r="I255" s="310"/>
      <c r="J255" s="304" t="s">
        <v>1040</v>
      </c>
      <c r="K255" s="312"/>
      <c r="L255" s="309"/>
      <c r="M255" s="309"/>
      <c r="N255" s="309"/>
    </row>
    <row r="256" spans="1:14" ht="26.4" x14ac:dyDescent="0.3">
      <c r="A256" s="218" t="s">
        <v>136</v>
      </c>
      <c r="B256" s="219" t="s">
        <v>79</v>
      </c>
      <c r="C256" s="216" t="s">
        <v>54</v>
      </c>
      <c r="D256" s="216">
        <v>6.05</v>
      </c>
      <c r="E256" s="223"/>
      <c r="F256" s="314" t="s">
        <v>1047</v>
      </c>
      <c r="G256" s="304" t="s">
        <v>1042</v>
      </c>
      <c r="H256" s="304" t="s">
        <v>1043</v>
      </c>
      <c r="I256" s="304" t="s">
        <v>1045</v>
      </c>
      <c r="J256" s="304" t="s">
        <v>1049</v>
      </c>
      <c r="K256" s="312" t="s">
        <v>1046</v>
      </c>
      <c r="L256" s="309"/>
      <c r="M256" s="309"/>
      <c r="N256" s="309"/>
    </row>
    <row r="257" spans="1:14" ht="15" hidden="1" customHeight="1" x14ac:dyDescent="0.3">
      <c r="A257" s="218"/>
      <c r="B257" s="219"/>
      <c r="C257" s="216"/>
      <c r="D257" s="216"/>
      <c r="E257" s="230" t="s">
        <v>1048</v>
      </c>
      <c r="F257" s="310">
        <v>2</v>
      </c>
      <c r="G257" s="310">
        <v>0.95</v>
      </c>
      <c r="H257" s="310">
        <v>1.1000000000000001</v>
      </c>
      <c r="I257" s="310">
        <f>+J188-0.25</f>
        <v>0.5</v>
      </c>
      <c r="J257" s="322">
        <v>1.3</v>
      </c>
      <c r="K257" s="311">
        <f>+I257*H257*G257*F257-0.03*J257</f>
        <v>1.006</v>
      </c>
      <c r="L257" s="309"/>
      <c r="M257" s="309"/>
      <c r="N257" s="309"/>
    </row>
    <row r="258" spans="1:14" ht="15" customHeight="1" x14ac:dyDescent="0.3">
      <c r="A258" s="218"/>
      <c r="B258" s="219"/>
      <c r="C258" s="226" t="s">
        <v>1196</v>
      </c>
      <c r="D258" s="216"/>
      <c r="E258" s="230" t="s">
        <v>1048</v>
      </c>
      <c r="F258" s="310">
        <v>1</v>
      </c>
      <c r="G258" s="310">
        <v>4.2</v>
      </c>
      <c r="H258" s="310">
        <v>1.7</v>
      </c>
      <c r="I258" s="310">
        <v>0.54</v>
      </c>
      <c r="J258" s="322">
        <v>1.3</v>
      </c>
      <c r="K258" s="311">
        <f>+I258*H258*G258*F258*J258+0.03</f>
        <v>5.0422800000000008</v>
      </c>
      <c r="L258" s="309"/>
      <c r="M258" s="309"/>
      <c r="N258" s="309"/>
    </row>
    <row r="259" spans="1:14" x14ac:dyDescent="0.3">
      <c r="A259" s="218"/>
      <c r="B259" s="219"/>
      <c r="C259" s="216"/>
      <c r="D259" s="216"/>
      <c r="E259" s="217"/>
      <c r="F259" s="310"/>
      <c r="G259" s="310"/>
      <c r="H259" s="310"/>
      <c r="I259" s="310"/>
      <c r="J259" s="304" t="s">
        <v>1040</v>
      </c>
      <c r="K259" s="312">
        <f>+SUM(K258:K258)</f>
        <v>5.0422800000000008</v>
      </c>
      <c r="L259" s="309">
        <v>5.04</v>
      </c>
      <c r="M259" s="309"/>
      <c r="N259" s="309"/>
    </row>
    <row r="260" spans="1:14" ht="36" hidden="1" customHeight="1" x14ac:dyDescent="0.3">
      <c r="A260" s="218" t="s">
        <v>137</v>
      </c>
      <c r="B260" s="219" t="s">
        <v>81</v>
      </c>
      <c r="C260" s="216" t="s">
        <v>24</v>
      </c>
      <c r="D260" s="216">
        <v>4.8</v>
      </c>
      <c r="E260" s="220"/>
      <c r="F260" s="304"/>
      <c r="G260" s="304"/>
      <c r="H260" s="304"/>
      <c r="I260" s="304" t="s">
        <v>1042</v>
      </c>
      <c r="J260" s="304" t="s">
        <v>1043</v>
      </c>
      <c r="K260" s="312" t="s">
        <v>1044</v>
      </c>
      <c r="L260" s="309"/>
      <c r="M260" s="309"/>
      <c r="N260" s="309"/>
    </row>
    <row r="261" spans="1:14" hidden="1" x14ac:dyDescent="0.3">
      <c r="A261" s="218"/>
      <c r="B261" s="219"/>
      <c r="C261" s="216"/>
      <c r="D261" s="216"/>
      <c r="E261" s="217"/>
      <c r="F261" s="310"/>
      <c r="G261" s="310"/>
      <c r="H261" s="310"/>
      <c r="I261" s="310">
        <v>3.2</v>
      </c>
      <c r="J261" s="310">
        <v>1.5</v>
      </c>
      <c r="K261" s="311">
        <f>+J261*I261</f>
        <v>4.8000000000000007</v>
      </c>
      <c r="L261" s="309"/>
      <c r="M261" s="309"/>
      <c r="N261" s="309"/>
    </row>
    <row r="262" spans="1:14" hidden="1" x14ac:dyDescent="0.3">
      <c r="A262" s="218"/>
      <c r="B262" s="219"/>
      <c r="C262" s="216"/>
      <c r="D262" s="216"/>
      <c r="E262" s="217"/>
      <c r="F262" s="310"/>
      <c r="G262" s="310"/>
      <c r="H262" s="310"/>
      <c r="I262" s="310"/>
      <c r="J262" s="304" t="s">
        <v>1040</v>
      </c>
      <c r="K262" s="311">
        <f>+SUM(K261:K261)</f>
        <v>4.8000000000000007</v>
      </c>
      <c r="L262" s="309"/>
      <c r="M262" s="309"/>
      <c r="N262" s="309"/>
    </row>
    <row r="263" spans="1:14" hidden="1" x14ac:dyDescent="0.3">
      <c r="A263" s="218"/>
      <c r="B263" s="219"/>
      <c r="C263" s="216"/>
      <c r="D263" s="216"/>
      <c r="E263" s="217"/>
      <c r="F263" s="310"/>
      <c r="G263" s="310"/>
      <c r="H263" s="310"/>
      <c r="I263" s="310"/>
      <c r="J263" s="304"/>
      <c r="K263" s="311"/>
      <c r="L263" s="309"/>
      <c r="M263" s="309"/>
      <c r="N263" s="309"/>
    </row>
    <row r="264" spans="1:14" ht="26.4" x14ac:dyDescent="0.3">
      <c r="A264" s="218" t="s">
        <v>138</v>
      </c>
      <c r="B264" s="219" t="s">
        <v>83</v>
      </c>
      <c r="C264" s="216" t="s">
        <v>24</v>
      </c>
      <c r="D264" s="216">
        <v>4.8</v>
      </c>
      <c r="E264" s="220"/>
      <c r="F264" s="304"/>
      <c r="G264" s="304"/>
      <c r="H264" s="304"/>
      <c r="I264" s="304" t="s">
        <v>1042</v>
      </c>
      <c r="J264" s="304" t="s">
        <v>1043</v>
      </c>
      <c r="K264" s="312" t="s">
        <v>1044</v>
      </c>
      <c r="L264" s="309"/>
      <c r="M264" s="309"/>
      <c r="N264" s="309"/>
    </row>
    <row r="265" spans="1:14" x14ac:dyDescent="0.3">
      <c r="A265" s="218"/>
      <c r="B265" s="219"/>
      <c r="C265" s="226" t="s">
        <v>1196</v>
      </c>
      <c r="D265" s="216"/>
      <c r="E265" s="217"/>
      <c r="F265" s="310"/>
      <c r="G265" s="310"/>
      <c r="H265" s="310"/>
      <c r="I265" s="310">
        <v>3.2</v>
      </c>
      <c r="J265" s="310">
        <v>1.5</v>
      </c>
      <c r="K265" s="311">
        <f>+J265*I265</f>
        <v>4.8000000000000007</v>
      </c>
      <c r="L265" s="309"/>
      <c r="M265" s="309"/>
      <c r="N265" s="309"/>
    </row>
    <row r="266" spans="1:14" x14ac:dyDescent="0.3">
      <c r="A266" s="218"/>
      <c r="B266" s="219"/>
      <c r="C266" s="216"/>
      <c r="D266" s="216"/>
      <c r="E266" s="217"/>
      <c r="F266" s="310"/>
      <c r="G266" s="310"/>
      <c r="H266" s="310"/>
      <c r="I266" s="310"/>
      <c r="J266" s="304" t="s">
        <v>1040</v>
      </c>
      <c r="K266" s="311">
        <f>+SUM(K265:K265)</f>
        <v>4.8000000000000007</v>
      </c>
      <c r="L266" s="309"/>
      <c r="M266" s="309"/>
      <c r="N266" s="309"/>
    </row>
    <row r="267" spans="1:14" x14ac:dyDescent="0.3">
      <c r="A267" s="218"/>
      <c r="B267" s="219"/>
      <c r="C267" s="216"/>
      <c r="D267" s="216"/>
      <c r="E267" s="217"/>
      <c r="F267" s="310"/>
      <c r="G267" s="310"/>
      <c r="H267" s="310"/>
      <c r="I267" s="310"/>
      <c r="J267" s="304"/>
      <c r="K267" s="311"/>
      <c r="L267" s="309"/>
      <c r="M267" s="309"/>
      <c r="N267" s="309"/>
    </row>
    <row r="268" spans="1:14" x14ac:dyDescent="0.3">
      <c r="A268" s="214" t="s">
        <v>139</v>
      </c>
      <c r="B268" s="215" t="s">
        <v>85</v>
      </c>
      <c r="C268" s="216"/>
      <c r="D268" s="216"/>
      <c r="E268" s="217"/>
      <c r="F268" s="310"/>
      <c r="G268" s="310"/>
      <c r="H268" s="310"/>
      <c r="I268" s="310"/>
      <c r="J268" s="310"/>
      <c r="K268" s="311"/>
      <c r="L268" s="309"/>
      <c r="M268" s="309"/>
      <c r="N268" s="309"/>
    </row>
    <row r="269" spans="1:14" x14ac:dyDescent="0.3">
      <c r="A269" s="218" t="s">
        <v>140</v>
      </c>
      <c r="B269" s="219" t="s">
        <v>87</v>
      </c>
      <c r="C269" s="216" t="s">
        <v>24</v>
      </c>
      <c r="D269" s="216">
        <v>6.6</v>
      </c>
      <c r="E269" s="220"/>
      <c r="F269" s="304"/>
      <c r="G269" s="304"/>
      <c r="H269" s="304"/>
      <c r="I269" s="304" t="s">
        <v>1042</v>
      </c>
      <c r="J269" s="304" t="s">
        <v>1043</v>
      </c>
      <c r="K269" s="312" t="s">
        <v>1044</v>
      </c>
      <c r="L269" s="309"/>
      <c r="M269" s="309"/>
      <c r="N269" s="309"/>
    </row>
    <row r="270" spans="1:14" x14ac:dyDescent="0.3">
      <c r="A270" s="218"/>
      <c r="B270" s="219"/>
      <c r="C270" s="216"/>
      <c r="D270" s="261"/>
      <c r="E270" s="42"/>
      <c r="F270" s="304"/>
      <c r="G270" s="304"/>
      <c r="H270" s="304"/>
      <c r="I270" s="310">
        <v>3.88</v>
      </c>
      <c r="J270" s="310">
        <v>1.7</v>
      </c>
      <c r="K270" s="311">
        <f>+J270*I270</f>
        <v>6.5960000000000001</v>
      </c>
      <c r="L270" s="309"/>
      <c r="M270" s="309"/>
      <c r="N270" s="309"/>
    </row>
    <row r="271" spans="1:14" x14ac:dyDescent="0.3">
      <c r="A271" s="218"/>
      <c r="B271" s="219"/>
      <c r="C271" s="226" t="s">
        <v>1196</v>
      </c>
      <c r="D271" s="261"/>
      <c r="E271" s="42"/>
      <c r="F271" s="304"/>
      <c r="G271" s="304"/>
      <c r="H271" s="304"/>
      <c r="I271" s="310"/>
      <c r="J271" s="304" t="s">
        <v>1040</v>
      </c>
      <c r="K271" s="311">
        <f>+K270</f>
        <v>6.5960000000000001</v>
      </c>
      <c r="L271" s="309"/>
      <c r="M271" s="309"/>
      <c r="N271" s="309"/>
    </row>
    <row r="272" spans="1:14" ht="26.4" x14ac:dyDescent="0.3">
      <c r="A272" s="218" t="s">
        <v>141</v>
      </c>
      <c r="B272" s="219" t="s">
        <v>89</v>
      </c>
      <c r="C272" s="216" t="s">
        <v>24</v>
      </c>
      <c r="D272" s="216">
        <v>6.6</v>
      </c>
      <c r="E272" s="220"/>
      <c r="F272" s="304"/>
      <c r="G272" s="304"/>
      <c r="H272" s="304"/>
      <c r="I272" s="304" t="s">
        <v>1042</v>
      </c>
      <c r="J272" s="304" t="s">
        <v>1043</v>
      </c>
      <c r="K272" s="312" t="s">
        <v>1044</v>
      </c>
      <c r="L272" s="309"/>
      <c r="M272" s="309"/>
      <c r="N272" s="309"/>
    </row>
    <row r="273" spans="1:14" x14ac:dyDescent="0.3">
      <c r="A273" s="218"/>
      <c r="B273" s="219"/>
      <c r="C273" s="226" t="s">
        <v>1196</v>
      </c>
      <c r="D273" s="216"/>
      <c r="E273" s="42"/>
      <c r="F273" s="304"/>
      <c r="G273" s="304"/>
      <c r="H273" s="304"/>
      <c r="I273" s="310">
        <v>3.88</v>
      </c>
      <c r="J273" s="310">
        <v>1.7</v>
      </c>
      <c r="K273" s="311">
        <f>+J273*I273</f>
        <v>6.5960000000000001</v>
      </c>
      <c r="L273" s="309"/>
      <c r="M273" s="309"/>
      <c r="N273" s="309"/>
    </row>
    <row r="274" spans="1:14" x14ac:dyDescent="0.3">
      <c r="A274" s="218"/>
      <c r="B274" s="219"/>
      <c r="C274" s="216"/>
      <c r="D274" s="216"/>
      <c r="E274" s="42"/>
      <c r="F274" s="304"/>
      <c r="G274" s="304"/>
      <c r="H274" s="304"/>
      <c r="I274" s="310"/>
      <c r="J274" s="304" t="s">
        <v>1040</v>
      </c>
      <c r="K274" s="311">
        <f>+K273</f>
        <v>6.5960000000000001</v>
      </c>
      <c r="L274" s="309"/>
      <c r="M274" s="309"/>
      <c r="N274" s="309"/>
    </row>
    <row r="275" spans="1:14" ht="39.6" x14ac:dyDescent="0.3">
      <c r="A275" s="218" t="s">
        <v>142</v>
      </c>
      <c r="B275" s="219" t="s">
        <v>91</v>
      </c>
      <c r="C275" s="216" t="s">
        <v>24</v>
      </c>
      <c r="D275" s="216">
        <v>6.6</v>
      </c>
      <c r="E275" s="220"/>
      <c r="F275" s="304"/>
      <c r="G275" s="304"/>
      <c r="H275" s="304"/>
      <c r="I275" s="304" t="s">
        <v>1042</v>
      </c>
      <c r="J275" s="304" t="s">
        <v>1043</v>
      </c>
      <c r="K275" s="312" t="s">
        <v>1044</v>
      </c>
      <c r="L275" s="309"/>
      <c r="M275" s="309"/>
      <c r="N275" s="309"/>
    </row>
    <row r="276" spans="1:14" x14ac:dyDescent="0.3">
      <c r="A276" s="218"/>
      <c r="B276" s="219"/>
      <c r="C276" s="226" t="s">
        <v>1196</v>
      </c>
      <c r="D276" s="216"/>
      <c r="E276" s="42"/>
      <c r="F276" s="304"/>
      <c r="G276" s="304"/>
      <c r="H276" s="304"/>
      <c r="I276" s="310">
        <v>3.88</v>
      </c>
      <c r="J276" s="310">
        <v>1.7</v>
      </c>
      <c r="K276" s="311">
        <f>+J276*I276</f>
        <v>6.5960000000000001</v>
      </c>
      <c r="L276" s="309"/>
      <c r="M276" s="309"/>
      <c r="N276" s="309"/>
    </row>
    <row r="277" spans="1:14" x14ac:dyDescent="0.3">
      <c r="A277" s="218"/>
      <c r="B277" s="219"/>
      <c r="C277" s="216"/>
      <c r="D277" s="216"/>
      <c r="E277" s="42"/>
      <c r="F277" s="304"/>
      <c r="G277" s="304"/>
      <c r="H277" s="304"/>
      <c r="I277" s="310"/>
      <c r="J277" s="304" t="s">
        <v>1040</v>
      </c>
      <c r="K277" s="311">
        <f>+K276</f>
        <v>6.5960000000000001</v>
      </c>
      <c r="L277" s="309"/>
      <c r="M277" s="309"/>
      <c r="N277" s="309"/>
    </row>
    <row r="278" spans="1:14" ht="26.4" x14ac:dyDescent="0.3">
      <c r="A278" s="218" t="s">
        <v>143</v>
      </c>
      <c r="B278" s="219" t="s">
        <v>83</v>
      </c>
      <c r="C278" s="216" t="s">
        <v>24</v>
      </c>
      <c r="D278" s="216">
        <v>1.76</v>
      </c>
      <c r="E278" s="220"/>
      <c r="F278" s="304"/>
      <c r="G278" s="304"/>
      <c r="H278" s="304"/>
      <c r="I278" s="304" t="s">
        <v>1042</v>
      </c>
      <c r="J278" s="304" t="s">
        <v>1043</v>
      </c>
      <c r="K278" s="312" t="s">
        <v>1044</v>
      </c>
      <c r="L278" s="309"/>
      <c r="M278" s="309"/>
      <c r="N278" s="309"/>
    </row>
    <row r="279" spans="1:14" x14ac:dyDescent="0.3">
      <c r="A279" s="218"/>
      <c r="B279" s="219"/>
      <c r="C279" s="226" t="s">
        <v>1196</v>
      </c>
      <c r="D279" s="216"/>
      <c r="E279" s="42"/>
      <c r="F279" s="304"/>
      <c r="G279" s="304"/>
      <c r="H279" s="304"/>
      <c r="I279" s="310">
        <f>3.2+1.2</f>
        <v>4.4000000000000004</v>
      </c>
      <c r="J279" s="310">
        <v>0.4</v>
      </c>
      <c r="K279" s="311">
        <f>+J279*I279</f>
        <v>1.7600000000000002</v>
      </c>
      <c r="L279" s="309"/>
      <c r="M279" s="309"/>
      <c r="N279" s="309"/>
    </row>
    <row r="280" spans="1:14" x14ac:dyDescent="0.3">
      <c r="A280" s="218"/>
      <c r="B280" s="219"/>
      <c r="C280" s="216"/>
      <c r="D280" s="216"/>
      <c r="E280" s="42"/>
      <c r="F280" s="304"/>
      <c r="G280" s="304"/>
      <c r="H280" s="304"/>
      <c r="I280" s="310"/>
      <c r="J280" s="304" t="s">
        <v>1040</v>
      </c>
      <c r="K280" s="311">
        <f>+K279</f>
        <v>1.7600000000000002</v>
      </c>
      <c r="L280" s="309"/>
      <c r="M280" s="309"/>
      <c r="N280" s="309"/>
    </row>
    <row r="281" spans="1:14" ht="39.6" x14ac:dyDescent="0.3">
      <c r="A281" s="218" t="s">
        <v>144</v>
      </c>
      <c r="B281" s="219" t="s">
        <v>94</v>
      </c>
      <c r="C281" s="216" t="s">
        <v>24</v>
      </c>
      <c r="D281" s="216">
        <v>1.76</v>
      </c>
      <c r="E281" s="220"/>
      <c r="F281" s="304"/>
      <c r="G281" s="304"/>
      <c r="H281" s="304"/>
      <c r="I281" s="304" t="s">
        <v>1042</v>
      </c>
      <c r="J281" s="304" t="s">
        <v>1043</v>
      </c>
      <c r="K281" s="312" t="s">
        <v>1044</v>
      </c>
      <c r="L281" s="309"/>
      <c r="M281" s="309"/>
      <c r="N281" s="309"/>
    </row>
    <row r="282" spans="1:14" x14ac:dyDescent="0.3">
      <c r="A282" s="218"/>
      <c r="B282" s="219"/>
      <c r="C282" s="226" t="s">
        <v>1196</v>
      </c>
      <c r="D282" s="216"/>
      <c r="E282" s="42"/>
      <c r="F282" s="304"/>
      <c r="G282" s="304"/>
      <c r="H282" s="304"/>
      <c r="I282" s="310">
        <f>3.2+1.2</f>
        <v>4.4000000000000004</v>
      </c>
      <c r="J282" s="310">
        <v>0.4</v>
      </c>
      <c r="K282" s="311">
        <f>+J282*I282</f>
        <v>1.7600000000000002</v>
      </c>
      <c r="L282" s="309"/>
      <c r="M282" s="309"/>
      <c r="N282" s="309"/>
    </row>
    <row r="283" spans="1:14" x14ac:dyDescent="0.3">
      <c r="A283" s="218"/>
      <c r="B283" s="219"/>
      <c r="C283" s="216"/>
      <c r="D283" s="216"/>
      <c r="E283" s="42"/>
      <c r="F283" s="304"/>
      <c r="G283" s="304"/>
      <c r="H283" s="304"/>
      <c r="I283" s="310"/>
      <c r="J283" s="304" t="s">
        <v>1040</v>
      </c>
      <c r="K283" s="311">
        <f>+K282</f>
        <v>1.7600000000000002</v>
      </c>
      <c r="L283" s="309"/>
      <c r="M283" s="309"/>
      <c r="N283" s="309"/>
    </row>
    <row r="284" spans="1:14" ht="39.6" hidden="1" x14ac:dyDescent="0.3">
      <c r="A284" s="218" t="s">
        <v>145</v>
      </c>
      <c r="B284" s="219" t="s">
        <v>146</v>
      </c>
      <c r="C284" s="216" t="s">
        <v>75</v>
      </c>
      <c r="D284" s="216">
        <v>1</v>
      </c>
      <c r="E284" s="220"/>
      <c r="F284" s="304"/>
      <c r="G284" s="304"/>
      <c r="H284" s="304"/>
      <c r="I284" s="304"/>
      <c r="J284" s="304"/>
      <c r="K284" s="312" t="s">
        <v>1047</v>
      </c>
      <c r="L284" s="309"/>
      <c r="M284" s="309"/>
      <c r="N284" s="309"/>
    </row>
    <row r="285" spans="1:14" hidden="1" x14ac:dyDescent="0.3">
      <c r="A285" s="218"/>
      <c r="B285" s="219"/>
      <c r="C285" s="261"/>
      <c r="D285" s="216"/>
      <c r="E285" s="42"/>
      <c r="F285" s="304"/>
      <c r="G285" s="304"/>
      <c r="H285" s="304"/>
      <c r="I285" s="304"/>
      <c r="J285" s="304"/>
      <c r="K285" s="312"/>
      <c r="L285" s="309"/>
      <c r="M285" s="309"/>
      <c r="N285" s="309"/>
    </row>
    <row r="286" spans="1:14" hidden="1" x14ac:dyDescent="0.3">
      <c r="A286" s="218"/>
      <c r="B286" s="219"/>
      <c r="C286" s="216"/>
      <c r="D286" s="216"/>
      <c r="E286" s="42"/>
      <c r="F286" s="304"/>
      <c r="G286" s="304"/>
      <c r="H286" s="304"/>
      <c r="I286" s="304"/>
      <c r="J286" s="304"/>
      <c r="K286" s="312"/>
      <c r="L286" s="309"/>
      <c r="M286" s="309"/>
      <c r="N286" s="309"/>
    </row>
    <row r="287" spans="1:14" x14ac:dyDescent="0.3">
      <c r="A287" s="214" t="s">
        <v>147</v>
      </c>
      <c r="B287" s="215" t="s">
        <v>96</v>
      </c>
      <c r="C287" s="216"/>
      <c r="D287" s="216"/>
      <c r="E287" s="217"/>
      <c r="F287" s="310"/>
      <c r="G287" s="310"/>
      <c r="H287" s="310"/>
      <c r="I287" s="310"/>
      <c r="J287" s="310"/>
      <c r="K287" s="311"/>
      <c r="L287" s="309"/>
      <c r="M287" s="309"/>
      <c r="N287" s="309"/>
    </row>
    <row r="288" spans="1:14" ht="39.6" x14ac:dyDescent="0.3">
      <c r="A288" s="218" t="s">
        <v>148</v>
      </c>
      <c r="B288" s="219" t="s">
        <v>104</v>
      </c>
      <c r="C288" s="216" t="s">
        <v>24</v>
      </c>
      <c r="D288" s="216">
        <v>16</v>
      </c>
      <c r="E288" s="220"/>
      <c r="F288" s="304"/>
      <c r="G288" s="304"/>
      <c r="H288" s="304"/>
      <c r="I288" s="304"/>
      <c r="J288" s="304"/>
      <c r="K288" s="312"/>
      <c r="L288" s="309"/>
      <c r="M288" s="309"/>
      <c r="N288" s="309"/>
    </row>
    <row r="289" spans="1:14" x14ac:dyDescent="0.3">
      <c r="A289" s="218"/>
      <c r="B289" s="219"/>
      <c r="C289" s="226" t="s">
        <v>1198</v>
      </c>
      <c r="D289" s="216"/>
      <c r="E289" s="231"/>
      <c r="F289" s="330" t="s">
        <v>1057</v>
      </c>
      <c r="G289" s="310">
        <v>2</v>
      </c>
      <c r="H289" s="310">
        <v>0.5</v>
      </c>
      <c r="I289" s="310">
        <v>0.2</v>
      </c>
      <c r="J289" s="310">
        <f>1.79+0.43+0.25</f>
        <v>2.4700000000000002</v>
      </c>
      <c r="K289" s="311">
        <f>+G289*((H289+I289)*2)*J289</f>
        <v>6.9160000000000004</v>
      </c>
      <c r="L289" s="309"/>
      <c r="M289" s="309"/>
      <c r="N289" s="309"/>
    </row>
    <row r="290" spans="1:14" x14ac:dyDescent="0.3">
      <c r="A290" s="218"/>
      <c r="B290" s="219"/>
      <c r="C290" s="226" t="s">
        <v>1198</v>
      </c>
      <c r="D290" s="216"/>
      <c r="E290" s="231"/>
      <c r="F290" s="330" t="s">
        <v>1060</v>
      </c>
      <c r="G290" s="310">
        <v>1</v>
      </c>
      <c r="H290" s="310">
        <f>2.32+0.2</f>
        <v>2.52</v>
      </c>
      <c r="I290" s="310">
        <f>0.5+J290+J290</f>
        <v>0.74</v>
      </c>
      <c r="J290" s="310">
        <v>0.12</v>
      </c>
      <c r="K290" s="311">
        <f>+H290*I290*G290</f>
        <v>1.8648</v>
      </c>
      <c r="L290" s="309"/>
      <c r="M290" s="309"/>
      <c r="N290" s="309"/>
    </row>
    <row r="291" spans="1:14" x14ac:dyDescent="0.3">
      <c r="A291" s="218"/>
      <c r="B291" s="219"/>
      <c r="C291" s="226" t="s">
        <v>1198</v>
      </c>
      <c r="D291" s="216"/>
      <c r="E291" s="231"/>
      <c r="F291" s="330" t="s">
        <v>1061</v>
      </c>
      <c r="G291" s="310">
        <v>1</v>
      </c>
      <c r="H291" s="310">
        <f>3.15+J291+J291</f>
        <v>3.39</v>
      </c>
      <c r="I291" s="310">
        <f>1.5+J291+J291</f>
        <v>1.7400000000000002</v>
      </c>
      <c r="J291" s="310">
        <v>0.12</v>
      </c>
      <c r="K291" s="311">
        <f>+G291*H291*I291</f>
        <v>5.898600000000001</v>
      </c>
      <c r="L291" s="309"/>
      <c r="M291" s="309"/>
      <c r="N291" s="309"/>
    </row>
    <row r="292" spans="1:14" x14ac:dyDescent="0.3">
      <c r="A292" s="218"/>
      <c r="B292" s="219"/>
      <c r="C292" s="226" t="s">
        <v>1198</v>
      </c>
      <c r="D292" s="216"/>
      <c r="E292" s="231"/>
      <c r="F292" s="330" t="s">
        <v>1059</v>
      </c>
      <c r="G292" s="310">
        <v>2</v>
      </c>
      <c r="H292" s="310">
        <v>0.5</v>
      </c>
      <c r="I292" s="310">
        <v>0.2</v>
      </c>
      <c r="J292" s="310">
        <f>0.25+0.43+1.79+0.38-2.3</f>
        <v>0.54999999999999982</v>
      </c>
      <c r="K292" s="311">
        <f>+G292*((H292+I292)*2)*J292</f>
        <v>1.5399999999999994</v>
      </c>
      <c r="L292" s="309"/>
      <c r="M292" s="309"/>
      <c r="N292" s="309"/>
    </row>
    <row r="293" spans="1:14" hidden="1" x14ac:dyDescent="0.3">
      <c r="A293" s="218"/>
      <c r="B293" s="219"/>
      <c r="C293" s="226" t="s">
        <v>1198</v>
      </c>
      <c r="D293" s="216"/>
      <c r="E293" s="231"/>
      <c r="F293" s="330"/>
      <c r="G293" s="310"/>
      <c r="H293" s="310"/>
      <c r="I293" s="310"/>
      <c r="J293" s="310"/>
      <c r="K293" s="311">
        <v>-0.22</v>
      </c>
      <c r="L293" s="309"/>
      <c r="M293" s="309"/>
      <c r="N293" s="309"/>
    </row>
    <row r="294" spans="1:14" x14ac:dyDescent="0.3">
      <c r="A294" s="218"/>
      <c r="B294" s="219"/>
      <c r="C294" s="216"/>
      <c r="D294" s="261"/>
      <c r="E294" s="42"/>
      <c r="F294" s="304"/>
      <c r="G294" s="304"/>
      <c r="H294" s="304"/>
      <c r="I294" s="310"/>
      <c r="J294" s="304" t="s">
        <v>1040</v>
      </c>
      <c r="K294" s="311">
        <f>+SUM(K289:K293)</f>
        <v>15.9994</v>
      </c>
      <c r="L294" s="309"/>
      <c r="M294" s="309"/>
      <c r="N294" s="309"/>
    </row>
    <row r="295" spans="1:14" ht="39.6" hidden="1" x14ac:dyDescent="0.3">
      <c r="A295" s="218" t="s">
        <v>149</v>
      </c>
      <c r="B295" s="219" t="s">
        <v>98</v>
      </c>
      <c r="C295" s="216" t="s">
        <v>24</v>
      </c>
      <c r="D295" s="216">
        <v>1.4</v>
      </c>
      <c r="E295" s="220"/>
      <c r="F295" s="304"/>
      <c r="G295" s="304"/>
      <c r="H295" s="304"/>
      <c r="I295" s="304"/>
      <c r="J295" s="304"/>
      <c r="K295" s="312"/>
      <c r="L295" s="309"/>
      <c r="M295" s="309"/>
      <c r="N295" s="309"/>
    </row>
    <row r="296" spans="1:14" x14ac:dyDescent="0.3">
      <c r="A296" s="218" t="s">
        <v>150</v>
      </c>
      <c r="B296" s="219" t="s">
        <v>102</v>
      </c>
      <c r="C296" s="216" t="s">
        <v>45</v>
      </c>
      <c r="D296" s="216">
        <v>16</v>
      </c>
      <c r="E296" s="220"/>
      <c r="F296" s="304"/>
      <c r="G296" s="304"/>
      <c r="H296" s="304"/>
      <c r="I296" s="304"/>
      <c r="J296" s="304"/>
      <c r="K296" s="312"/>
      <c r="L296" s="309"/>
      <c r="M296" s="309"/>
      <c r="N296" s="309"/>
    </row>
    <row r="297" spans="1:14" x14ac:dyDescent="0.3">
      <c r="A297" s="218"/>
      <c r="B297" s="219"/>
      <c r="C297" s="226" t="s">
        <v>1198</v>
      </c>
      <c r="D297" s="216"/>
      <c r="E297" s="231"/>
      <c r="F297" s="330" t="s">
        <v>1057</v>
      </c>
      <c r="G297" s="310">
        <v>2</v>
      </c>
      <c r="H297" s="310">
        <v>0.5</v>
      </c>
      <c r="I297" s="310">
        <v>0.2</v>
      </c>
      <c r="J297" s="310">
        <f>1.79+0.43+0.25</f>
        <v>2.4700000000000002</v>
      </c>
      <c r="K297" s="311">
        <f>+G297*((H297+I297)*2)*J297</f>
        <v>6.9160000000000004</v>
      </c>
      <c r="L297" s="309"/>
      <c r="M297" s="309"/>
      <c r="N297" s="309"/>
    </row>
    <row r="298" spans="1:14" x14ac:dyDescent="0.3">
      <c r="A298" s="218"/>
      <c r="B298" s="219"/>
      <c r="C298" s="226" t="s">
        <v>1198</v>
      </c>
      <c r="D298" s="216"/>
      <c r="E298" s="231"/>
      <c r="F298" s="330" t="s">
        <v>1060</v>
      </c>
      <c r="G298" s="310">
        <v>1</v>
      </c>
      <c r="H298" s="310">
        <f>2.32+0.2</f>
        <v>2.52</v>
      </c>
      <c r="I298" s="310">
        <f>0.5+J298+J298</f>
        <v>0.74</v>
      </c>
      <c r="J298" s="310">
        <v>0.12</v>
      </c>
      <c r="K298" s="311">
        <f>+H298*I298*G298</f>
        <v>1.8648</v>
      </c>
      <c r="L298" s="309"/>
      <c r="M298" s="309"/>
      <c r="N298" s="309"/>
    </row>
    <row r="299" spans="1:14" x14ac:dyDescent="0.3">
      <c r="A299" s="218"/>
      <c r="B299" s="219"/>
      <c r="C299" s="226" t="s">
        <v>1198</v>
      </c>
      <c r="D299" s="216"/>
      <c r="E299" s="231"/>
      <c r="F299" s="330" t="s">
        <v>1061</v>
      </c>
      <c r="G299" s="310">
        <v>1</v>
      </c>
      <c r="H299" s="310">
        <f>3.15+J299+J299</f>
        <v>3.39</v>
      </c>
      <c r="I299" s="310">
        <f>1.5+J299+J299</f>
        <v>1.7400000000000002</v>
      </c>
      <c r="J299" s="310">
        <v>0.12</v>
      </c>
      <c r="K299" s="311">
        <f>+G299*H299*I299</f>
        <v>5.898600000000001</v>
      </c>
      <c r="L299" s="309"/>
      <c r="M299" s="309"/>
      <c r="N299" s="309"/>
    </row>
    <row r="300" spans="1:14" x14ac:dyDescent="0.3">
      <c r="A300" s="218"/>
      <c r="B300" s="219"/>
      <c r="C300" s="226" t="s">
        <v>1198</v>
      </c>
      <c r="D300" s="216"/>
      <c r="E300" s="231"/>
      <c r="F300" s="330" t="s">
        <v>1059</v>
      </c>
      <c r="G300" s="310">
        <v>2</v>
      </c>
      <c r="H300" s="310">
        <v>0.5</v>
      </c>
      <c r="I300" s="310">
        <v>0.2</v>
      </c>
      <c r="J300" s="310">
        <f>0.25+0.43+1.79+0.38-2.3</f>
        <v>0.54999999999999982</v>
      </c>
      <c r="K300" s="311">
        <f>+G300*((H300+I300)*2)*J300</f>
        <v>1.5399999999999994</v>
      </c>
      <c r="L300" s="309"/>
      <c r="M300" s="309"/>
      <c r="N300" s="309"/>
    </row>
    <row r="301" spans="1:14" hidden="1" x14ac:dyDescent="0.3">
      <c r="A301" s="218"/>
      <c r="B301" s="219"/>
      <c r="C301" s="226" t="s">
        <v>1198</v>
      </c>
      <c r="D301" s="216"/>
      <c r="E301" s="231"/>
      <c r="F301" s="330"/>
      <c r="G301" s="310"/>
      <c r="H301" s="310"/>
      <c r="I301" s="310"/>
      <c r="J301" s="310"/>
      <c r="K301" s="311">
        <v>-0.22</v>
      </c>
      <c r="L301" s="309"/>
      <c r="M301" s="309"/>
      <c r="N301" s="309"/>
    </row>
    <row r="302" spans="1:14" x14ac:dyDescent="0.3">
      <c r="A302" s="218"/>
      <c r="B302" s="219"/>
      <c r="C302" s="216"/>
      <c r="D302" s="261"/>
      <c r="E302" s="42"/>
      <c r="F302" s="304"/>
      <c r="G302" s="304"/>
      <c r="H302" s="304"/>
      <c r="I302" s="310"/>
      <c r="J302" s="304" t="s">
        <v>1040</v>
      </c>
      <c r="K302" s="311">
        <f>+SUM(K297:K301)</f>
        <v>15.9994</v>
      </c>
      <c r="L302" s="309"/>
      <c r="M302" s="309"/>
      <c r="N302" s="309"/>
    </row>
    <row r="303" spans="1:14" ht="26.4" hidden="1" x14ac:dyDescent="0.3">
      <c r="A303" s="218" t="s">
        <v>151</v>
      </c>
      <c r="B303" s="219" t="s">
        <v>100</v>
      </c>
      <c r="C303" s="216" t="s">
        <v>24</v>
      </c>
      <c r="D303" s="216">
        <v>2.36</v>
      </c>
      <c r="E303" s="220"/>
      <c r="F303" s="304"/>
      <c r="G303" s="304"/>
      <c r="H303" s="304"/>
      <c r="I303" s="304"/>
      <c r="J303" s="304"/>
      <c r="K303" s="312"/>
      <c r="L303" s="309"/>
      <c r="M303" s="309"/>
      <c r="N303" s="309"/>
    </row>
    <row r="304" spans="1:14" hidden="1" x14ac:dyDescent="0.3">
      <c r="A304" s="214" t="s">
        <v>152</v>
      </c>
      <c r="B304" s="215" t="s">
        <v>106</v>
      </c>
      <c r="C304" s="216"/>
      <c r="D304" s="216"/>
      <c r="E304" s="217"/>
      <c r="F304" s="310"/>
      <c r="G304" s="310"/>
      <c r="H304" s="310"/>
      <c r="I304" s="310"/>
      <c r="J304" s="310"/>
      <c r="K304" s="311"/>
      <c r="L304" s="309"/>
      <c r="M304" s="309"/>
      <c r="N304" s="309"/>
    </row>
    <row r="305" spans="1:14" ht="26.4" hidden="1" x14ac:dyDescent="0.3">
      <c r="A305" s="218" t="s">
        <v>153</v>
      </c>
      <c r="B305" s="219" t="s">
        <v>111</v>
      </c>
      <c r="C305" s="216" t="s">
        <v>109</v>
      </c>
      <c r="D305" s="216">
        <v>9.35</v>
      </c>
      <c r="E305" s="220"/>
      <c r="F305" s="304"/>
      <c r="G305" s="304"/>
      <c r="H305" s="304"/>
      <c r="I305" s="304"/>
      <c r="J305" s="304"/>
      <c r="K305" s="312"/>
      <c r="L305" s="309"/>
      <c r="M305" s="309"/>
      <c r="N305" s="309"/>
    </row>
    <row r="306" spans="1:14" ht="26.4" hidden="1" x14ac:dyDescent="0.3">
      <c r="A306" s="218" t="s">
        <v>154</v>
      </c>
      <c r="B306" s="219" t="s">
        <v>117</v>
      </c>
      <c r="C306" s="216" t="s">
        <v>24</v>
      </c>
      <c r="D306" s="216">
        <v>4.79</v>
      </c>
      <c r="E306" s="220"/>
      <c r="F306" s="304"/>
      <c r="G306" s="304"/>
      <c r="H306" s="304"/>
      <c r="I306" s="304"/>
      <c r="J306" s="304"/>
      <c r="K306" s="312"/>
      <c r="L306" s="309"/>
      <c r="M306" s="309"/>
      <c r="N306" s="309"/>
    </row>
    <row r="307" spans="1:14" hidden="1" x14ac:dyDescent="0.3">
      <c r="A307" s="218" t="s">
        <v>155</v>
      </c>
      <c r="B307" s="219" t="s">
        <v>115</v>
      </c>
      <c r="C307" s="216" t="s">
        <v>24</v>
      </c>
      <c r="D307" s="216">
        <v>1.76</v>
      </c>
      <c r="E307" s="220"/>
      <c r="F307" s="304"/>
      <c r="G307" s="304"/>
      <c r="H307" s="304"/>
      <c r="I307" s="304"/>
      <c r="J307" s="304"/>
      <c r="K307" s="312"/>
      <c r="L307" s="309"/>
      <c r="M307" s="309"/>
      <c r="N307" s="309"/>
    </row>
    <row r="308" spans="1:14" hidden="1" x14ac:dyDescent="0.3">
      <c r="A308" s="218" t="s">
        <v>156</v>
      </c>
      <c r="B308" s="219" t="s">
        <v>108</v>
      </c>
      <c r="C308" s="216" t="s">
        <v>109</v>
      </c>
      <c r="D308" s="216">
        <v>13.42</v>
      </c>
      <c r="E308" s="220"/>
      <c r="F308" s="304"/>
      <c r="G308" s="304"/>
      <c r="H308" s="304"/>
      <c r="I308" s="304"/>
      <c r="J308" s="304"/>
      <c r="K308" s="312"/>
      <c r="L308" s="309"/>
      <c r="M308" s="309"/>
      <c r="N308" s="309"/>
    </row>
    <row r="309" spans="1:14" hidden="1" x14ac:dyDescent="0.3">
      <c r="A309" s="218" t="s">
        <v>157</v>
      </c>
      <c r="B309" s="219" t="s">
        <v>158</v>
      </c>
      <c r="C309" s="216" t="s">
        <v>159</v>
      </c>
      <c r="D309" s="216">
        <v>1</v>
      </c>
      <c r="E309" s="220"/>
      <c r="F309" s="304"/>
      <c r="G309" s="304"/>
      <c r="H309" s="304"/>
      <c r="I309" s="304"/>
      <c r="J309" s="304"/>
      <c r="K309" s="312"/>
      <c r="L309" s="309"/>
      <c r="M309" s="309"/>
      <c r="N309" s="309"/>
    </row>
    <row r="310" spans="1:14" ht="26.4" hidden="1" x14ac:dyDescent="0.3">
      <c r="A310" s="218" t="s">
        <v>160</v>
      </c>
      <c r="B310" s="219" t="s">
        <v>113</v>
      </c>
      <c r="C310" s="216" t="s">
        <v>75</v>
      </c>
      <c r="D310" s="216">
        <v>15</v>
      </c>
      <c r="E310" s="220"/>
      <c r="F310" s="304"/>
      <c r="G310" s="304"/>
      <c r="H310" s="304"/>
      <c r="I310" s="304"/>
      <c r="J310" s="304"/>
      <c r="K310" s="312"/>
      <c r="L310" s="309"/>
      <c r="M310" s="309"/>
      <c r="N310" s="309"/>
    </row>
    <row r="311" spans="1:14" hidden="1" x14ac:dyDescent="0.3">
      <c r="A311" s="214">
        <v>4</v>
      </c>
      <c r="B311" s="215" t="s">
        <v>161</v>
      </c>
      <c r="C311" s="216"/>
      <c r="D311" s="216"/>
      <c r="E311" s="217"/>
      <c r="F311" s="310"/>
      <c r="G311" s="310"/>
      <c r="H311" s="310"/>
      <c r="I311" s="310"/>
      <c r="J311" s="310"/>
      <c r="K311" s="311"/>
      <c r="L311" s="309"/>
      <c r="M311" s="309"/>
      <c r="N311" s="309"/>
    </row>
    <row r="312" spans="1:14" hidden="1" x14ac:dyDescent="0.3">
      <c r="A312" s="214" t="s">
        <v>162</v>
      </c>
      <c r="B312" s="215" t="s">
        <v>42</v>
      </c>
      <c r="C312" s="216"/>
      <c r="D312" s="216"/>
      <c r="E312" s="217"/>
      <c r="F312" s="310"/>
      <c r="G312" s="310"/>
      <c r="H312" s="310"/>
      <c r="I312" s="310"/>
      <c r="J312" s="310"/>
      <c r="K312" s="311"/>
      <c r="L312" s="309"/>
      <c r="M312" s="309"/>
      <c r="N312" s="309"/>
    </row>
    <row r="313" spans="1:14" hidden="1" x14ac:dyDescent="0.3">
      <c r="A313" s="218" t="s">
        <v>163</v>
      </c>
      <c r="B313" s="219" t="s">
        <v>47</v>
      </c>
      <c r="C313" s="216" t="s">
        <v>24</v>
      </c>
      <c r="D313" s="216">
        <v>7.48</v>
      </c>
      <c r="E313" s="220"/>
      <c r="F313" s="304"/>
      <c r="G313" s="304"/>
      <c r="H313" s="304"/>
      <c r="I313" s="304"/>
      <c r="J313" s="304"/>
      <c r="K313" s="312"/>
      <c r="L313" s="309"/>
      <c r="M313" s="309"/>
      <c r="N313" s="309"/>
    </row>
    <row r="314" spans="1:14" hidden="1" x14ac:dyDescent="0.3">
      <c r="A314" s="218"/>
      <c r="B314" s="219"/>
      <c r="C314" s="216"/>
      <c r="D314" s="216"/>
      <c r="E314" s="217"/>
      <c r="F314" s="310"/>
      <c r="G314" s="310"/>
      <c r="H314" s="310"/>
      <c r="I314" s="310"/>
      <c r="J314" s="310"/>
      <c r="K314" s="311"/>
      <c r="L314" s="309"/>
      <c r="M314" s="309"/>
      <c r="N314" s="309"/>
    </row>
    <row r="315" spans="1:14" hidden="1" x14ac:dyDescent="0.3">
      <c r="A315" s="218"/>
      <c r="B315" s="219"/>
      <c r="C315" s="216"/>
      <c r="D315" s="216"/>
      <c r="E315" s="217"/>
      <c r="F315" s="310"/>
      <c r="G315" s="310"/>
      <c r="H315" s="310"/>
      <c r="I315" s="310"/>
      <c r="J315" s="310"/>
      <c r="K315" s="311"/>
      <c r="L315" s="309"/>
      <c r="M315" s="309"/>
      <c r="N315" s="309"/>
    </row>
    <row r="316" spans="1:14" hidden="1" x14ac:dyDescent="0.3">
      <c r="A316" s="218"/>
      <c r="B316" s="219"/>
      <c r="C316" s="216"/>
      <c r="D316" s="216"/>
      <c r="E316" s="217"/>
      <c r="F316" s="310"/>
      <c r="G316" s="310"/>
      <c r="H316" s="310"/>
      <c r="I316" s="310"/>
      <c r="J316" s="304" t="s">
        <v>1040</v>
      </c>
      <c r="K316" s="311">
        <f>+SUM(K311:K315)</f>
        <v>0</v>
      </c>
      <c r="L316" s="309"/>
      <c r="M316" s="309"/>
      <c r="N316" s="309"/>
    </row>
    <row r="317" spans="1:14" ht="26.4" hidden="1" x14ac:dyDescent="0.3">
      <c r="A317" s="218" t="s">
        <v>164</v>
      </c>
      <c r="B317" s="219" t="s">
        <v>49</v>
      </c>
      <c r="C317" s="216" t="s">
        <v>24</v>
      </c>
      <c r="D317" s="216">
        <v>7.48</v>
      </c>
      <c r="E317" s="220"/>
      <c r="F317" s="304"/>
      <c r="G317" s="304"/>
      <c r="H317" s="304"/>
      <c r="I317" s="304"/>
      <c r="J317" s="304"/>
      <c r="K317" s="312"/>
      <c r="L317" s="309"/>
      <c r="M317" s="309"/>
      <c r="N317" s="309"/>
    </row>
    <row r="318" spans="1:14" hidden="1" x14ac:dyDescent="0.3">
      <c r="A318" s="218"/>
      <c r="B318" s="219"/>
      <c r="C318" s="216"/>
      <c r="D318" s="216"/>
      <c r="E318" s="217"/>
      <c r="F318" s="310"/>
      <c r="G318" s="310"/>
      <c r="H318" s="310"/>
      <c r="I318" s="310"/>
      <c r="J318" s="310"/>
      <c r="K318" s="311"/>
      <c r="L318" s="309"/>
      <c r="M318" s="309"/>
      <c r="N318" s="309"/>
    </row>
    <row r="319" spans="1:14" hidden="1" x14ac:dyDescent="0.3">
      <c r="A319" s="218"/>
      <c r="B319" s="219"/>
      <c r="C319" s="216"/>
      <c r="D319" s="216"/>
      <c r="E319" s="217"/>
      <c r="F319" s="310"/>
      <c r="G319" s="310"/>
      <c r="H319" s="310"/>
      <c r="I319" s="310"/>
      <c r="J319" s="310"/>
      <c r="K319" s="311"/>
      <c r="L319" s="309"/>
      <c r="M319" s="309"/>
      <c r="N319" s="309"/>
    </row>
    <row r="320" spans="1:14" hidden="1" x14ac:dyDescent="0.3">
      <c r="A320" s="218"/>
      <c r="B320" s="219"/>
      <c r="C320" s="216"/>
      <c r="D320" s="216"/>
      <c r="E320" s="217"/>
      <c r="F320" s="310"/>
      <c r="G320" s="310"/>
      <c r="H320" s="310"/>
      <c r="I320" s="310"/>
      <c r="J320" s="304" t="s">
        <v>1040</v>
      </c>
      <c r="K320" s="311">
        <f>+SUM(K315:K319)</f>
        <v>0</v>
      </c>
      <c r="L320" s="309"/>
      <c r="M320" s="309"/>
      <c r="N320" s="309"/>
    </row>
    <row r="321" spans="1:14" hidden="1" x14ac:dyDescent="0.3">
      <c r="A321" s="214" t="s">
        <v>165</v>
      </c>
      <c r="B321" s="215" t="s">
        <v>123</v>
      </c>
      <c r="C321" s="216"/>
      <c r="D321" s="216"/>
      <c r="E321" s="217"/>
      <c r="F321" s="310"/>
      <c r="G321" s="310"/>
      <c r="H321" s="310"/>
      <c r="I321" s="310"/>
      <c r="J321" s="310"/>
      <c r="K321" s="311"/>
      <c r="L321" s="309"/>
      <c r="M321" s="309"/>
      <c r="N321" s="309"/>
    </row>
    <row r="322" spans="1:14" ht="26.4" hidden="1" x14ac:dyDescent="0.3">
      <c r="A322" s="218" t="s">
        <v>166</v>
      </c>
      <c r="B322" s="219" t="s">
        <v>125</v>
      </c>
      <c r="C322" s="216" t="s">
        <v>54</v>
      </c>
      <c r="D322" s="216">
        <v>7.37</v>
      </c>
      <c r="E322" s="220"/>
      <c r="F322" s="304"/>
      <c r="G322" s="304"/>
      <c r="H322" s="304"/>
      <c r="I322" s="304"/>
      <c r="J322" s="304"/>
      <c r="K322" s="312"/>
      <c r="L322" s="309"/>
      <c r="M322" s="309"/>
      <c r="N322" s="309"/>
    </row>
    <row r="323" spans="1:14" hidden="1" x14ac:dyDescent="0.3">
      <c r="A323" s="218"/>
      <c r="B323" s="219"/>
      <c r="C323" s="216"/>
      <c r="D323" s="216"/>
      <c r="E323" s="217"/>
      <c r="F323" s="310"/>
      <c r="G323" s="310"/>
      <c r="H323" s="310"/>
      <c r="I323" s="310"/>
      <c r="J323" s="310"/>
      <c r="K323" s="311"/>
      <c r="L323" s="309"/>
      <c r="M323" s="309"/>
      <c r="N323" s="309"/>
    </row>
    <row r="324" spans="1:14" hidden="1" x14ac:dyDescent="0.3">
      <c r="A324" s="218"/>
      <c r="B324" s="219"/>
      <c r="C324" s="216"/>
      <c r="D324" s="216"/>
      <c r="E324" s="217"/>
      <c r="F324" s="310"/>
      <c r="G324" s="310"/>
      <c r="H324" s="310"/>
      <c r="I324" s="310"/>
      <c r="J324" s="310"/>
      <c r="K324" s="311"/>
      <c r="L324" s="309"/>
      <c r="M324" s="309"/>
      <c r="N324" s="309"/>
    </row>
    <row r="325" spans="1:14" hidden="1" x14ac:dyDescent="0.3">
      <c r="A325" s="218"/>
      <c r="B325" s="219"/>
      <c r="C325" s="216"/>
      <c r="D325" s="216"/>
      <c r="E325" s="217"/>
      <c r="F325" s="310"/>
      <c r="G325" s="310"/>
      <c r="H325" s="310"/>
      <c r="I325" s="310"/>
      <c r="J325" s="304" t="s">
        <v>1040</v>
      </c>
      <c r="K325" s="311">
        <f>+SUM(K320:K324)</f>
        <v>0</v>
      </c>
      <c r="L325" s="309"/>
      <c r="M325" s="309"/>
      <c r="N325" s="309"/>
    </row>
    <row r="326" spans="1:14" hidden="1" x14ac:dyDescent="0.3">
      <c r="A326" s="218" t="s">
        <v>167</v>
      </c>
      <c r="B326" s="219" t="s">
        <v>56</v>
      </c>
      <c r="C326" s="216" t="s">
        <v>54</v>
      </c>
      <c r="D326" s="216">
        <v>9.58</v>
      </c>
      <c r="E326" s="220"/>
      <c r="F326" s="304"/>
      <c r="G326" s="304"/>
      <c r="H326" s="304"/>
      <c r="I326" s="304"/>
      <c r="J326" s="304"/>
      <c r="K326" s="312"/>
      <c r="L326" s="309"/>
      <c r="M326" s="309"/>
      <c r="N326" s="309"/>
    </row>
    <row r="327" spans="1:14" hidden="1" x14ac:dyDescent="0.3">
      <c r="A327" s="218"/>
      <c r="B327" s="219"/>
      <c r="C327" s="216"/>
      <c r="D327" s="216"/>
      <c r="E327" s="217"/>
      <c r="F327" s="310"/>
      <c r="G327" s="310"/>
      <c r="H327" s="310"/>
      <c r="I327" s="310"/>
      <c r="J327" s="310"/>
      <c r="K327" s="311"/>
      <c r="L327" s="309"/>
      <c r="M327" s="309"/>
      <c r="N327" s="309"/>
    </row>
    <row r="328" spans="1:14" hidden="1" x14ac:dyDescent="0.3">
      <c r="A328" s="218"/>
      <c r="B328" s="219"/>
      <c r="C328" s="216"/>
      <c r="D328" s="216"/>
      <c r="E328" s="217"/>
      <c r="F328" s="310"/>
      <c r="G328" s="310"/>
      <c r="H328" s="310"/>
      <c r="I328" s="310"/>
      <c r="J328" s="310"/>
      <c r="K328" s="311"/>
      <c r="L328" s="309"/>
      <c r="M328" s="309"/>
      <c r="N328" s="309"/>
    </row>
    <row r="329" spans="1:14" hidden="1" x14ac:dyDescent="0.3">
      <c r="A329" s="218"/>
      <c r="B329" s="219"/>
      <c r="C329" s="216"/>
      <c r="D329" s="216"/>
      <c r="E329" s="217"/>
      <c r="F329" s="310"/>
      <c r="G329" s="310"/>
      <c r="H329" s="310"/>
      <c r="I329" s="310"/>
      <c r="J329" s="304" t="s">
        <v>1040</v>
      </c>
      <c r="K329" s="311">
        <f>+SUM(K324:K328)</f>
        <v>0</v>
      </c>
      <c r="L329" s="309"/>
      <c r="M329" s="309"/>
      <c r="N329" s="309"/>
    </row>
    <row r="330" spans="1:14" ht="26.4" hidden="1" x14ac:dyDescent="0.3">
      <c r="A330" s="218" t="s">
        <v>168</v>
      </c>
      <c r="B330" s="219" t="s">
        <v>58</v>
      </c>
      <c r="C330" s="216" t="s">
        <v>59</v>
      </c>
      <c r="D330" s="216">
        <v>215.57</v>
      </c>
      <c r="E330" s="220"/>
      <c r="F330" s="304"/>
      <c r="G330" s="304"/>
      <c r="H330" s="304"/>
      <c r="I330" s="304"/>
      <c r="J330" s="304"/>
      <c r="K330" s="312"/>
      <c r="L330" s="309"/>
      <c r="M330" s="309"/>
      <c r="N330" s="309"/>
    </row>
    <row r="331" spans="1:14" hidden="1" x14ac:dyDescent="0.3">
      <c r="A331" s="218"/>
      <c r="B331" s="219"/>
      <c r="C331" s="216"/>
      <c r="D331" s="216"/>
      <c r="E331" s="217"/>
      <c r="F331" s="310"/>
      <c r="G331" s="310"/>
      <c r="H331" s="310"/>
      <c r="I331" s="310"/>
      <c r="J331" s="310"/>
      <c r="K331" s="311"/>
      <c r="L331" s="309"/>
      <c r="M331" s="309"/>
      <c r="N331" s="309"/>
    </row>
    <row r="332" spans="1:14" hidden="1" x14ac:dyDescent="0.3">
      <c r="A332" s="218"/>
      <c r="B332" s="219"/>
      <c r="C332" s="216"/>
      <c r="D332" s="216"/>
      <c r="E332" s="217"/>
      <c r="F332" s="310"/>
      <c r="G332" s="310"/>
      <c r="H332" s="310"/>
      <c r="I332" s="310"/>
      <c r="J332" s="310"/>
      <c r="K332" s="311"/>
      <c r="L332" s="309"/>
      <c r="M332" s="309"/>
      <c r="N332" s="309"/>
    </row>
    <row r="333" spans="1:14" hidden="1" x14ac:dyDescent="0.3">
      <c r="A333" s="218"/>
      <c r="B333" s="219"/>
      <c r="C333" s="216"/>
      <c r="D333" s="216"/>
      <c r="E333" s="217"/>
      <c r="F333" s="310"/>
      <c r="G333" s="310"/>
      <c r="H333" s="310"/>
      <c r="I333" s="310"/>
      <c r="J333" s="304" t="s">
        <v>1040</v>
      </c>
      <c r="K333" s="311">
        <f>+SUM(K328:K332)</f>
        <v>0</v>
      </c>
      <c r="L333" s="309"/>
      <c r="M333" s="309"/>
      <c r="N333" s="309"/>
    </row>
    <row r="334" spans="1:14" hidden="1" x14ac:dyDescent="0.3">
      <c r="A334" s="218" t="s">
        <v>169</v>
      </c>
      <c r="B334" s="219" t="s">
        <v>61</v>
      </c>
      <c r="C334" s="216" t="s">
        <v>24</v>
      </c>
      <c r="D334" s="216">
        <v>2.09</v>
      </c>
      <c r="E334" s="220"/>
      <c r="F334" s="304"/>
      <c r="G334" s="304"/>
      <c r="H334" s="304"/>
      <c r="I334" s="304"/>
      <c r="J334" s="304"/>
      <c r="K334" s="312"/>
      <c r="L334" s="309"/>
      <c r="M334" s="309"/>
      <c r="N334" s="309"/>
    </row>
    <row r="335" spans="1:14" hidden="1" x14ac:dyDescent="0.3">
      <c r="A335" s="218"/>
      <c r="B335" s="219"/>
      <c r="C335" s="216"/>
      <c r="D335" s="216"/>
      <c r="E335" s="217"/>
      <c r="F335" s="310"/>
      <c r="G335" s="310"/>
      <c r="H335" s="310"/>
      <c r="I335" s="310"/>
      <c r="J335" s="310"/>
      <c r="K335" s="311"/>
      <c r="L335" s="309"/>
      <c r="M335" s="309"/>
      <c r="N335" s="309"/>
    </row>
    <row r="336" spans="1:14" hidden="1" x14ac:dyDescent="0.3">
      <c r="A336" s="218"/>
      <c r="B336" s="219"/>
      <c r="C336" s="216"/>
      <c r="D336" s="216"/>
      <c r="E336" s="217"/>
      <c r="F336" s="310"/>
      <c r="G336" s="310"/>
      <c r="H336" s="310"/>
      <c r="I336" s="310"/>
      <c r="J336" s="310"/>
      <c r="K336" s="311"/>
      <c r="L336" s="309"/>
      <c r="M336" s="309"/>
      <c r="N336" s="309"/>
    </row>
    <row r="337" spans="1:14" hidden="1" x14ac:dyDescent="0.3">
      <c r="A337" s="218"/>
      <c r="B337" s="219"/>
      <c r="C337" s="216"/>
      <c r="D337" s="216"/>
      <c r="E337" s="217"/>
      <c r="F337" s="310"/>
      <c r="G337" s="310"/>
      <c r="H337" s="310"/>
      <c r="I337" s="310"/>
      <c r="J337" s="304" t="s">
        <v>1040</v>
      </c>
      <c r="K337" s="311">
        <f>+SUM(K332:K336)</f>
        <v>0</v>
      </c>
      <c r="L337" s="309"/>
      <c r="M337" s="309"/>
      <c r="N337" s="309"/>
    </row>
    <row r="338" spans="1:14" ht="26.4" hidden="1" x14ac:dyDescent="0.3">
      <c r="A338" s="218" t="s">
        <v>170</v>
      </c>
      <c r="B338" s="219" t="s">
        <v>63</v>
      </c>
      <c r="C338" s="216" t="s">
        <v>24</v>
      </c>
      <c r="D338" s="216">
        <v>2.09</v>
      </c>
      <c r="E338" s="220"/>
      <c r="F338" s="304"/>
      <c r="G338" s="304"/>
      <c r="H338" s="304"/>
      <c r="I338" s="304"/>
      <c r="J338" s="304"/>
      <c r="K338" s="312"/>
      <c r="L338" s="309"/>
      <c r="M338" s="309"/>
      <c r="N338" s="309"/>
    </row>
    <row r="339" spans="1:14" hidden="1" x14ac:dyDescent="0.3">
      <c r="A339" s="218"/>
      <c r="B339" s="219"/>
      <c r="C339" s="216"/>
      <c r="D339" s="216"/>
      <c r="E339" s="217"/>
      <c r="F339" s="310"/>
      <c r="G339" s="310"/>
      <c r="H339" s="310"/>
      <c r="I339" s="310"/>
      <c r="J339" s="310"/>
      <c r="K339" s="311"/>
      <c r="L339" s="309"/>
      <c r="M339" s="309"/>
      <c r="N339" s="309"/>
    </row>
    <row r="340" spans="1:14" hidden="1" x14ac:dyDescent="0.3">
      <c r="A340" s="218"/>
      <c r="B340" s="219"/>
      <c r="C340" s="216"/>
      <c r="D340" s="216"/>
      <c r="E340" s="217"/>
      <c r="F340" s="310"/>
      <c r="G340" s="310"/>
      <c r="H340" s="310"/>
      <c r="I340" s="310"/>
      <c r="J340" s="310"/>
      <c r="K340" s="311"/>
      <c r="L340" s="309"/>
      <c r="M340" s="309"/>
      <c r="N340" s="309"/>
    </row>
    <row r="341" spans="1:14" hidden="1" x14ac:dyDescent="0.3">
      <c r="A341" s="218"/>
      <c r="B341" s="219"/>
      <c r="C341" s="216"/>
      <c r="D341" s="216"/>
      <c r="E341" s="217"/>
      <c r="F341" s="310"/>
      <c r="G341" s="310"/>
      <c r="H341" s="310"/>
      <c r="I341" s="310"/>
      <c r="J341" s="304" t="s">
        <v>1040</v>
      </c>
      <c r="K341" s="311">
        <f>+SUM(K336:K340)</f>
        <v>0</v>
      </c>
      <c r="L341" s="309"/>
      <c r="M341" s="309"/>
      <c r="N341" s="309"/>
    </row>
    <row r="342" spans="1:14" hidden="1" x14ac:dyDescent="0.3">
      <c r="A342" s="218" t="s">
        <v>171</v>
      </c>
      <c r="B342" s="219" t="s">
        <v>67</v>
      </c>
      <c r="C342" s="216" t="s">
        <v>24</v>
      </c>
      <c r="D342" s="216">
        <v>23.19</v>
      </c>
      <c r="E342" s="220"/>
      <c r="F342" s="304"/>
      <c r="G342" s="304"/>
      <c r="H342" s="304"/>
      <c r="I342" s="304"/>
      <c r="J342" s="304"/>
      <c r="K342" s="312"/>
      <c r="L342" s="309"/>
      <c r="M342" s="309"/>
      <c r="N342" s="309"/>
    </row>
    <row r="343" spans="1:14" hidden="1" x14ac:dyDescent="0.3">
      <c r="A343" s="218"/>
      <c r="B343" s="219"/>
      <c r="C343" s="216"/>
      <c r="D343" s="216"/>
      <c r="E343" s="217"/>
      <c r="F343" s="310"/>
      <c r="G343" s="310"/>
      <c r="H343" s="310"/>
      <c r="I343" s="310"/>
      <c r="J343" s="310"/>
      <c r="K343" s="311"/>
      <c r="L343" s="309"/>
      <c r="M343" s="309"/>
      <c r="N343" s="309"/>
    </row>
    <row r="344" spans="1:14" hidden="1" x14ac:dyDescent="0.3">
      <c r="A344" s="218"/>
      <c r="B344" s="219"/>
      <c r="C344" s="216"/>
      <c r="D344" s="216"/>
      <c r="E344" s="217"/>
      <c r="F344" s="310"/>
      <c r="G344" s="310"/>
      <c r="H344" s="310"/>
      <c r="I344" s="310"/>
      <c r="J344" s="310"/>
      <c r="K344" s="311"/>
      <c r="L344" s="309"/>
      <c r="M344" s="309"/>
      <c r="N344" s="309"/>
    </row>
    <row r="345" spans="1:14" hidden="1" x14ac:dyDescent="0.3">
      <c r="A345" s="218"/>
      <c r="B345" s="219"/>
      <c r="C345" s="216"/>
      <c r="D345" s="216"/>
      <c r="E345" s="217"/>
      <c r="F345" s="310"/>
      <c r="G345" s="310"/>
      <c r="H345" s="310"/>
      <c r="I345" s="310"/>
      <c r="J345" s="304" t="s">
        <v>1040</v>
      </c>
      <c r="K345" s="311">
        <f>+SUM(K340:K344)</f>
        <v>0</v>
      </c>
      <c r="L345" s="309"/>
      <c r="M345" s="309"/>
      <c r="N345" s="309"/>
    </row>
    <row r="346" spans="1:14" ht="39.6" hidden="1" x14ac:dyDescent="0.3">
      <c r="A346" s="218" t="s">
        <v>172</v>
      </c>
      <c r="B346" s="219" t="s">
        <v>65</v>
      </c>
      <c r="C346" s="216" t="s">
        <v>24</v>
      </c>
      <c r="D346" s="216">
        <v>6.12</v>
      </c>
      <c r="E346" s="220"/>
      <c r="F346" s="304"/>
      <c r="G346" s="304"/>
      <c r="H346" s="304"/>
      <c r="I346" s="304"/>
      <c r="J346" s="304"/>
      <c r="K346" s="312"/>
      <c r="L346" s="309"/>
      <c r="M346" s="309"/>
      <c r="N346" s="309"/>
    </row>
    <row r="347" spans="1:14" hidden="1" x14ac:dyDescent="0.3">
      <c r="A347" s="218"/>
      <c r="B347" s="219"/>
      <c r="C347" s="216"/>
      <c r="D347" s="216"/>
      <c r="E347" s="217"/>
      <c r="F347" s="310"/>
      <c r="G347" s="310"/>
      <c r="H347" s="310"/>
      <c r="I347" s="310"/>
      <c r="J347" s="310"/>
      <c r="K347" s="311"/>
      <c r="L347" s="309"/>
      <c r="M347" s="309"/>
      <c r="N347" s="309"/>
    </row>
    <row r="348" spans="1:14" hidden="1" x14ac:dyDescent="0.3">
      <c r="A348" s="218"/>
      <c r="B348" s="219"/>
      <c r="C348" s="216"/>
      <c r="D348" s="216"/>
      <c r="E348" s="217"/>
      <c r="F348" s="310"/>
      <c r="G348" s="310"/>
      <c r="H348" s="310"/>
      <c r="I348" s="310"/>
      <c r="J348" s="310"/>
      <c r="K348" s="311"/>
      <c r="L348" s="309"/>
      <c r="M348" s="309"/>
      <c r="N348" s="309"/>
    </row>
    <row r="349" spans="1:14" hidden="1" x14ac:dyDescent="0.3">
      <c r="A349" s="218"/>
      <c r="B349" s="219"/>
      <c r="C349" s="216"/>
      <c r="D349" s="216"/>
      <c r="E349" s="217"/>
      <c r="F349" s="310"/>
      <c r="G349" s="310"/>
      <c r="H349" s="310"/>
      <c r="I349" s="310"/>
      <c r="J349" s="304" t="s">
        <v>1040</v>
      </c>
      <c r="K349" s="311">
        <f>+SUM(K344:K348)</f>
        <v>0</v>
      </c>
      <c r="L349" s="309"/>
      <c r="M349" s="309"/>
      <c r="N349" s="309"/>
    </row>
    <row r="350" spans="1:14" ht="39.6" hidden="1" x14ac:dyDescent="0.3">
      <c r="A350" s="218" t="s">
        <v>173</v>
      </c>
      <c r="B350" s="219" t="s">
        <v>72</v>
      </c>
      <c r="C350" s="216" t="s">
        <v>70</v>
      </c>
      <c r="D350" s="216">
        <v>39.700000000000003</v>
      </c>
      <c r="E350" s="220"/>
      <c r="F350" s="304"/>
      <c r="G350" s="304"/>
      <c r="H350" s="304"/>
      <c r="I350" s="304"/>
      <c r="J350" s="304"/>
      <c r="K350" s="312"/>
      <c r="L350" s="309"/>
      <c r="M350" s="309"/>
      <c r="N350" s="309"/>
    </row>
    <row r="351" spans="1:14" hidden="1" x14ac:dyDescent="0.3">
      <c r="A351" s="218"/>
      <c r="B351" s="219"/>
      <c r="C351" s="216"/>
      <c r="D351" s="216"/>
      <c r="E351" s="217"/>
      <c r="F351" s="310"/>
      <c r="G351" s="310"/>
      <c r="H351" s="310"/>
      <c r="I351" s="310"/>
      <c r="J351" s="310"/>
      <c r="K351" s="311"/>
      <c r="L351" s="309"/>
      <c r="M351" s="309"/>
      <c r="N351" s="309"/>
    </row>
    <row r="352" spans="1:14" hidden="1" x14ac:dyDescent="0.3">
      <c r="A352" s="218"/>
      <c r="B352" s="219"/>
      <c r="C352" s="216"/>
      <c r="D352" s="216"/>
      <c r="E352" s="217"/>
      <c r="F352" s="310"/>
      <c r="G352" s="310"/>
      <c r="H352" s="310"/>
      <c r="I352" s="310"/>
      <c r="J352" s="310"/>
      <c r="K352" s="311"/>
      <c r="L352" s="309"/>
      <c r="M352" s="309"/>
      <c r="N352" s="309"/>
    </row>
    <row r="353" spans="1:14" hidden="1" x14ac:dyDescent="0.3">
      <c r="A353" s="218"/>
      <c r="B353" s="219"/>
      <c r="C353" s="216"/>
      <c r="D353" s="216"/>
      <c r="E353" s="217"/>
      <c r="F353" s="310"/>
      <c r="G353" s="310"/>
      <c r="H353" s="310"/>
      <c r="I353" s="310"/>
      <c r="J353" s="304" t="s">
        <v>1040</v>
      </c>
      <c r="K353" s="311">
        <f>+SUM(K348:K352)</f>
        <v>0</v>
      </c>
      <c r="L353" s="309"/>
      <c r="M353" s="309"/>
      <c r="N353" s="309"/>
    </row>
    <row r="354" spans="1:14" ht="39.6" hidden="1" x14ac:dyDescent="0.3">
      <c r="A354" s="218" t="s">
        <v>174</v>
      </c>
      <c r="B354" s="219" t="s">
        <v>69</v>
      </c>
      <c r="C354" s="216" t="s">
        <v>70</v>
      </c>
      <c r="D354" s="216">
        <v>94.6</v>
      </c>
      <c r="E354" s="220"/>
      <c r="F354" s="304"/>
      <c r="G354" s="304"/>
      <c r="H354" s="304"/>
      <c r="I354" s="304"/>
      <c r="J354" s="304"/>
      <c r="K354" s="312"/>
      <c r="L354" s="309"/>
      <c r="M354" s="309"/>
      <c r="N354" s="309"/>
    </row>
    <row r="355" spans="1:14" hidden="1" x14ac:dyDescent="0.3">
      <c r="A355" s="218"/>
      <c r="B355" s="219"/>
      <c r="C355" s="216"/>
      <c r="D355" s="216"/>
      <c r="E355" s="217"/>
      <c r="F355" s="310"/>
      <c r="G355" s="310"/>
      <c r="H355" s="310"/>
      <c r="I355" s="310"/>
      <c r="J355" s="310"/>
      <c r="K355" s="311"/>
      <c r="L355" s="309"/>
      <c r="M355" s="309"/>
      <c r="N355" s="309"/>
    </row>
    <row r="356" spans="1:14" hidden="1" x14ac:dyDescent="0.3">
      <c r="A356" s="218"/>
      <c r="B356" s="219"/>
      <c r="C356" s="216"/>
      <c r="D356" s="216"/>
      <c r="E356" s="217"/>
      <c r="F356" s="310"/>
      <c r="G356" s="310"/>
      <c r="H356" s="310"/>
      <c r="I356" s="310"/>
      <c r="J356" s="310"/>
      <c r="K356" s="311"/>
      <c r="L356" s="309"/>
      <c r="M356" s="309"/>
      <c r="N356" s="309"/>
    </row>
    <row r="357" spans="1:14" hidden="1" x14ac:dyDescent="0.3">
      <c r="A357" s="218"/>
      <c r="B357" s="219"/>
      <c r="C357" s="216"/>
      <c r="D357" s="216"/>
      <c r="E357" s="217"/>
      <c r="F357" s="310"/>
      <c r="G357" s="310"/>
      <c r="H357" s="310"/>
      <c r="I357" s="310"/>
      <c r="J357" s="304" t="s">
        <v>1040</v>
      </c>
      <c r="K357" s="311">
        <f>+SUM(K352:K356)</f>
        <v>0</v>
      </c>
      <c r="L357" s="309"/>
      <c r="M357" s="309"/>
      <c r="N357" s="309"/>
    </row>
    <row r="358" spans="1:14" ht="26.4" hidden="1" x14ac:dyDescent="0.3">
      <c r="A358" s="218" t="s">
        <v>175</v>
      </c>
      <c r="B358" s="219" t="s">
        <v>77</v>
      </c>
      <c r="C358" s="216" t="s">
        <v>54</v>
      </c>
      <c r="D358" s="216">
        <v>2.11</v>
      </c>
      <c r="E358" s="220"/>
      <c r="F358" s="304"/>
      <c r="G358" s="304"/>
      <c r="H358" s="304"/>
      <c r="I358" s="304"/>
      <c r="J358" s="304"/>
      <c r="K358" s="312"/>
      <c r="L358" s="309"/>
      <c r="M358" s="309"/>
      <c r="N358" s="309"/>
    </row>
    <row r="359" spans="1:14" hidden="1" x14ac:dyDescent="0.3">
      <c r="A359" s="218"/>
      <c r="B359" s="219"/>
      <c r="C359" s="216"/>
      <c r="D359" s="216"/>
      <c r="E359" s="217"/>
      <c r="F359" s="310"/>
      <c r="G359" s="310"/>
      <c r="H359" s="310"/>
      <c r="I359" s="310"/>
      <c r="J359" s="310"/>
      <c r="K359" s="311"/>
      <c r="L359" s="309"/>
      <c r="M359" s="309"/>
      <c r="N359" s="309"/>
    </row>
    <row r="360" spans="1:14" hidden="1" x14ac:dyDescent="0.3">
      <c r="A360" s="218"/>
      <c r="B360" s="219"/>
      <c r="C360" s="216"/>
      <c r="D360" s="216"/>
      <c r="E360" s="217"/>
      <c r="F360" s="310"/>
      <c r="G360" s="310"/>
      <c r="H360" s="310"/>
      <c r="I360" s="310"/>
      <c r="J360" s="310"/>
      <c r="K360" s="311"/>
      <c r="L360" s="309"/>
      <c r="M360" s="309"/>
      <c r="N360" s="309"/>
    </row>
    <row r="361" spans="1:14" hidden="1" x14ac:dyDescent="0.3">
      <c r="A361" s="218"/>
      <c r="B361" s="219"/>
      <c r="C361" s="216"/>
      <c r="D361" s="216"/>
      <c r="E361" s="217"/>
      <c r="F361" s="310"/>
      <c r="G361" s="310"/>
      <c r="H361" s="310"/>
      <c r="I361" s="310"/>
      <c r="J361" s="304" t="s">
        <v>1040</v>
      </c>
      <c r="K361" s="311">
        <f>+SUM(K356:K360)</f>
        <v>0</v>
      </c>
      <c r="L361" s="309"/>
      <c r="M361" s="309"/>
      <c r="N361" s="309"/>
    </row>
    <row r="362" spans="1:14" ht="26.4" hidden="1" x14ac:dyDescent="0.3">
      <c r="A362" s="218" t="s">
        <v>176</v>
      </c>
      <c r="B362" s="219" t="s">
        <v>74</v>
      </c>
      <c r="C362" s="216" t="s">
        <v>75</v>
      </c>
      <c r="D362" s="216">
        <v>6</v>
      </c>
      <c r="E362" s="220"/>
      <c r="F362" s="304"/>
      <c r="G362" s="304"/>
      <c r="H362" s="304"/>
      <c r="I362" s="304"/>
      <c r="J362" s="304"/>
      <c r="K362" s="312"/>
      <c r="L362" s="309"/>
      <c r="M362" s="309"/>
      <c r="N362" s="309"/>
    </row>
    <row r="363" spans="1:14" hidden="1" x14ac:dyDescent="0.3">
      <c r="A363" s="218"/>
      <c r="B363" s="219"/>
      <c r="C363" s="216"/>
      <c r="D363" s="216"/>
      <c r="E363" s="217"/>
      <c r="F363" s="310"/>
      <c r="G363" s="310"/>
      <c r="H363" s="310"/>
      <c r="I363" s="310"/>
      <c r="J363" s="310"/>
      <c r="K363" s="311"/>
      <c r="L363" s="309"/>
      <c r="M363" s="309"/>
      <c r="N363" s="309"/>
    </row>
    <row r="364" spans="1:14" hidden="1" x14ac:dyDescent="0.3">
      <c r="A364" s="218"/>
      <c r="B364" s="219"/>
      <c r="C364" s="216"/>
      <c r="D364" s="216"/>
      <c r="E364" s="217"/>
      <c r="F364" s="310"/>
      <c r="G364" s="310"/>
      <c r="H364" s="310"/>
      <c r="I364" s="310"/>
      <c r="J364" s="310"/>
      <c r="K364" s="311"/>
      <c r="L364" s="309"/>
      <c r="M364" s="309"/>
      <c r="N364" s="309"/>
    </row>
    <row r="365" spans="1:14" hidden="1" x14ac:dyDescent="0.3">
      <c r="A365" s="218"/>
      <c r="B365" s="219"/>
      <c r="C365" s="216"/>
      <c r="D365" s="216"/>
      <c r="E365" s="217"/>
      <c r="F365" s="310"/>
      <c r="G365" s="310"/>
      <c r="H365" s="310"/>
      <c r="I365" s="310"/>
      <c r="J365" s="304" t="s">
        <v>1040</v>
      </c>
      <c r="K365" s="311">
        <f>+SUM(K360:K364)</f>
        <v>0</v>
      </c>
      <c r="L365" s="309"/>
      <c r="M365" s="309"/>
      <c r="N365" s="309"/>
    </row>
    <row r="366" spans="1:14" ht="26.4" hidden="1" x14ac:dyDescent="0.3">
      <c r="A366" s="218" t="s">
        <v>177</v>
      </c>
      <c r="B366" s="219" t="s">
        <v>79</v>
      </c>
      <c r="C366" s="216" t="s">
        <v>54</v>
      </c>
      <c r="D366" s="216">
        <v>6.05</v>
      </c>
      <c r="E366" s="220"/>
      <c r="F366" s="304"/>
      <c r="G366" s="304"/>
      <c r="H366" s="304"/>
      <c r="I366" s="304"/>
      <c r="J366" s="304"/>
      <c r="K366" s="312"/>
      <c r="L366" s="309"/>
      <c r="M366" s="309"/>
      <c r="N366" s="309"/>
    </row>
    <row r="367" spans="1:14" hidden="1" x14ac:dyDescent="0.3">
      <c r="A367" s="218"/>
      <c r="B367" s="219"/>
      <c r="C367" s="216"/>
      <c r="D367" s="216"/>
      <c r="E367" s="217"/>
      <c r="F367" s="310"/>
      <c r="G367" s="310"/>
      <c r="H367" s="310"/>
      <c r="I367" s="310"/>
      <c r="J367" s="310"/>
      <c r="K367" s="311"/>
      <c r="L367" s="309"/>
      <c r="M367" s="309"/>
      <c r="N367" s="309"/>
    </row>
    <row r="368" spans="1:14" hidden="1" x14ac:dyDescent="0.3">
      <c r="A368" s="218"/>
      <c r="B368" s="219"/>
      <c r="C368" s="216"/>
      <c r="D368" s="216"/>
      <c r="E368" s="217"/>
      <c r="F368" s="310"/>
      <c r="G368" s="310"/>
      <c r="H368" s="310"/>
      <c r="I368" s="310"/>
      <c r="J368" s="310"/>
      <c r="K368" s="311"/>
      <c r="L368" s="309"/>
      <c r="M368" s="309"/>
      <c r="N368" s="309"/>
    </row>
    <row r="369" spans="1:14" hidden="1" x14ac:dyDescent="0.3">
      <c r="A369" s="218"/>
      <c r="B369" s="219"/>
      <c r="C369" s="216"/>
      <c r="D369" s="216"/>
      <c r="E369" s="217"/>
      <c r="F369" s="310"/>
      <c r="G369" s="310"/>
      <c r="H369" s="310"/>
      <c r="I369" s="310"/>
      <c r="J369" s="304" t="s">
        <v>1040</v>
      </c>
      <c r="K369" s="311">
        <f>+SUM(K364:K368)</f>
        <v>0</v>
      </c>
      <c r="L369" s="309"/>
      <c r="M369" s="309"/>
      <c r="N369" s="309"/>
    </row>
    <row r="370" spans="1:14" ht="26.4" hidden="1" x14ac:dyDescent="0.3">
      <c r="A370" s="218" t="s">
        <v>178</v>
      </c>
      <c r="B370" s="219" t="s">
        <v>83</v>
      </c>
      <c r="C370" s="216" t="s">
        <v>24</v>
      </c>
      <c r="D370" s="216">
        <v>4.8</v>
      </c>
      <c r="E370" s="220"/>
      <c r="F370" s="304"/>
      <c r="G370" s="304"/>
      <c r="H370" s="304"/>
      <c r="I370" s="304"/>
      <c r="J370" s="304"/>
      <c r="K370" s="312"/>
      <c r="L370" s="309"/>
      <c r="M370" s="309"/>
      <c r="N370" s="309"/>
    </row>
    <row r="371" spans="1:14" ht="26.4" hidden="1" x14ac:dyDescent="0.3">
      <c r="A371" s="218" t="s">
        <v>179</v>
      </c>
      <c r="B371" s="219" t="s">
        <v>81</v>
      </c>
      <c r="C371" s="216" t="s">
        <v>24</v>
      </c>
      <c r="D371" s="216">
        <v>4.8</v>
      </c>
      <c r="E371" s="220"/>
      <c r="F371" s="304"/>
      <c r="G371" s="304"/>
      <c r="H371" s="304"/>
      <c r="I371" s="304"/>
      <c r="J371" s="304"/>
      <c r="K371" s="312"/>
      <c r="L371" s="309"/>
      <c r="M371" s="309"/>
      <c r="N371" s="309"/>
    </row>
    <row r="372" spans="1:14" hidden="1" x14ac:dyDescent="0.3">
      <c r="A372" s="214" t="s">
        <v>180</v>
      </c>
      <c r="B372" s="215" t="s">
        <v>85</v>
      </c>
      <c r="C372" s="216"/>
      <c r="D372" s="216"/>
      <c r="E372" s="217"/>
      <c r="F372" s="310"/>
      <c r="G372" s="310"/>
      <c r="H372" s="310"/>
      <c r="I372" s="310"/>
      <c r="J372" s="310"/>
      <c r="K372" s="311"/>
      <c r="L372" s="309"/>
      <c r="M372" s="309"/>
      <c r="N372" s="309"/>
    </row>
    <row r="373" spans="1:14" hidden="1" x14ac:dyDescent="0.3">
      <c r="A373" s="218" t="s">
        <v>181</v>
      </c>
      <c r="B373" s="219" t="s">
        <v>87</v>
      </c>
      <c r="C373" s="216" t="s">
        <v>24</v>
      </c>
      <c r="D373" s="216">
        <v>7.48</v>
      </c>
      <c r="E373" s="220"/>
      <c r="F373" s="304"/>
      <c r="G373" s="304"/>
      <c r="H373" s="304"/>
      <c r="I373" s="304"/>
      <c r="J373" s="304"/>
      <c r="K373" s="312"/>
      <c r="L373" s="309"/>
      <c r="M373" s="309"/>
      <c r="N373" s="309"/>
    </row>
    <row r="374" spans="1:14" ht="26.4" hidden="1" x14ac:dyDescent="0.3">
      <c r="A374" s="218" t="s">
        <v>182</v>
      </c>
      <c r="B374" s="219" t="s">
        <v>89</v>
      </c>
      <c r="C374" s="216" t="s">
        <v>24</v>
      </c>
      <c r="D374" s="216">
        <v>7.48</v>
      </c>
      <c r="E374" s="220"/>
      <c r="F374" s="304"/>
      <c r="G374" s="304"/>
      <c r="H374" s="304"/>
      <c r="I374" s="304"/>
      <c r="J374" s="304"/>
      <c r="K374" s="312"/>
      <c r="L374" s="309"/>
      <c r="M374" s="309"/>
      <c r="N374" s="309"/>
    </row>
    <row r="375" spans="1:14" ht="39.6" hidden="1" x14ac:dyDescent="0.3">
      <c r="A375" s="218" t="s">
        <v>183</v>
      </c>
      <c r="B375" s="219" t="s">
        <v>91</v>
      </c>
      <c r="C375" s="216" t="s">
        <v>24</v>
      </c>
      <c r="D375" s="216">
        <v>7.48</v>
      </c>
      <c r="E375" s="220"/>
      <c r="F375" s="304"/>
      <c r="G375" s="304"/>
      <c r="H375" s="304"/>
      <c r="I375" s="304"/>
      <c r="J375" s="304"/>
      <c r="K375" s="312"/>
      <c r="L375" s="309"/>
      <c r="M375" s="309"/>
      <c r="N375" s="309"/>
    </row>
    <row r="376" spans="1:14" ht="26.4" hidden="1" x14ac:dyDescent="0.3">
      <c r="A376" s="218" t="s">
        <v>184</v>
      </c>
      <c r="B376" s="219" t="s">
        <v>83</v>
      </c>
      <c r="C376" s="216" t="s">
        <v>24</v>
      </c>
      <c r="D376" s="216">
        <v>1.28</v>
      </c>
      <c r="E376" s="220"/>
      <c r="F376" s="304"/>
      <c r="G376" s="304"/>
      <c r="H376" s="304"/>
      <c r="I376" s="304"/>
      <c r="J376" s="304"/>
      <c r="K376" s="312"/>
      <c r="L376" s="309"/>
      <c r="M376" s="309"/>
      <c r="N376" s="309"/>
    </row>
    <row r="377" spans="1:14" ht="39.6" hidden="1" x14ac:dyDescent="0.3">
      <c r="A377" s="218" t="s">
        <v>185</v>
      </c>
      <c r="B377" s="219" t="s">
        <v>186</v>
      </c>
      <c r="C377" s="216" t="s">
        <v>24</v>
      </c>
      <c r="D377" s="216">
        <v>1.28</v>
      </c>
      <c r="E377" s="220"/>
      <c r="F377" s="304"/>
      <c r="G377" s="304"/>
      <c r="H377" s="304"/>
      <c r="I377" s="304"/>
      <c r="J377" s="304"/>
      <c r="K377" s="312"/>
      <c r="L377" s="309"/>
      <c r="M377" s="309"/>
      <c r="N377" s="309"/>
    </row>
    <row r="378" spans="1:14" hidden="1" x14ac:dyDescent="0.3">
      <c r="A378" s="214" t="s">
        <v>187</v>
      </c>
      <c r="B378" s="215" t="s">
        <v>96</v>
      </c>
      <c r="C378" s="216"/>
      <c r="D378" s="216"/>
      <c r="E378" s="217"/>
      <c r="F378" s="310"/>
      <c r="G378" s="310"/>
      <c r="H378" s="310"/>
      <c r="I378" s="310"/>
      <c r="J378" s="310"/>
      <c r="K378" s="311"/>
      <c r="L378" s="309"/>
      <c r="M378" s="309"/>
      <c r="N378" s="309"/>
    </row>
    <row r="379" spans="1:14" hidden="1" x14ac:dyDescent="0.3">
      <c r="A379" s="218" t="s">
        <v>188</v>
      </c>
      <c r="B379" s="219" t="s">
        <v>102</v>
      </c>
      <c r="C379" s="216" t="s">
        <v>45</v>
      </c>
      <c r="D379" s="216">
        <v>16</v>
      </c>
      <c r="E379" s="220"/>
      <c r="F379" s="304"/>
      <c r="G379" s="304"/>
      <c r="H379" s="304"/>
      <c r="I379" s="304"/>
      <c r="J379" s="304"/>
      <c r="K379" s="312"/>
      <c r="L379" s="309"/>
      <c r="M379" s="309"/>
      <c r="N379" s="309"/>
    </row>
    <row r="380" spans="1:14" ht="39.6" hidden="1" x14ac:dyDescent="0.3">
      <c r="A380" s="218" t="s">
        <v>189</v>
      </c>
      <c r="B380" s="219" t="s">
        <v>98</v>
      </c>
      <c r="C380" s="216" t="s">
        <v>24</v>
      </c>
      <c r="D380" s="216">
        <v>1.4</v>
      </c>
      <c r="E380" s="220"/>
      <c r="F380" s="304"/>
      <c r="G380" s="304"/>
      <c r="H380" s="304"/>
      <c r="I380" s="304"/>
      <c r="J380" s="304"/>
      <c r="K380" s="312"/>
      <c r="L380" s="309"/>
      <c r="M380" s="309"/>
      <c r="N380" s="309"/>
    </row>
    <row r="381" spans="1:14" hidden="1" x14ac:dyDescent="0.3">
      <c r="A381" s="214" t="s">
        <v>190</v>
      </c>
      <c r="B381" s="215" t="s">
        <v>106</v>
      </c>
      <c r="C381" s="216"/>
      <c r="D381" s="216"/>
      <c r="E381" s="217"/>
      <c r="F381" s="310"/>
      <c r="G381" s="310"/>
      <c r="H381" s="310"/>
      <c r="I381" s="310"/>
      <c r="J381" s="310"/>
      <c r="K381" s="311"/>
      <c r="L381" s="309"/>
      <c r="M381" s="309"/>
      <c r="N381" s="309"/>
    </row>
    <row r="382" spans="1:14" hidden="1" x14ac:dyDescent="0.3">
      <c r="A382" s="218" t="s">
        <v>191</v>
      </c>
      <c r="B382" s="219" t="s">
        <v>115</v>
      </c>
      <c r="C382" s="216" t="s">
        <v>24</v>
      </c>
      <c r="D382" s="216">
        <v>0.25</v>
      </c>
      <c r="E382" s="220"/>
      <c r="F382" s="304"/>
      <c r="G382" s="304"/>
      <c r="H382" s="304"/>
      <c r="I382" s="304"/>
      <c r="J382" s="304"/>
      <c r="K382" s="312"/>
      <c r="L382" s="309"/>
      <c r="M382" s="309"/>
      <c r="N382" s="309"/>
    </row>
    <row r="383" spans="1:14" hidden="1" x14ac:dyDescent="0.3">
      <c r="A383" s="218" t="s">
        <v>192</v>
      </c>
      <c r="B383" s="219" t="s">
        <v>108</v>
      </c>
      <c r="C383" s="216" t="s">
        <v>109</v>
      </c>
      <c r="D383" s="216">
        <v>2.7</v>
      </c>
      <c r="E383" s="220"/>
      <c r="F383" s="304"/>
      <c r="G383" s="304"/>
      <c r="H383" s="304"/>
      <c r="I383" s="304"/>
      <c r="J383" s="304"/>
      <c r="K383" s="312"/>
      <c r="L383" s="309"/>
      <c r="M383" s="309"/>
      <c r="N383" s="309"/>
    </row>
    <row r="384" spans="1:14" ht="26.4" hidden="1" x14ac:dyDescent="0.3">
      <c r="A384" s="218" t="s">
        <v>193</v>
      </c>
      <c r="B384" s="219" t="s">
        <v>117</v>
      </c>
      <c r="C384" s="216" t="s">
        <v>24</v>
      </c>
      <c r="D384" s="216">
        <v>0.34</v>
      </c>
      <c r="E384" s="220"/>
      <c r="F384" s="304"/>
      <c r="G384" s="304"/>
      <c r="H384" s="304"/>
      <c r="I384" s="304"/>
      <c r="J384" s="304"/>
      <c r="K384" s="312"/>
      <c r="L384" s="309"/>
      <c r="M384" s="309"/>
      <c r="N384" s="309"/>
    </row>
    <row r="385" spans="1:14" hidden="1" x14ac:dyDescent="0.3">
      <c r="A385" s="218" t="s">
        <v>194</v>
      </c>
      <c r="B385" s="219" t="s">
        <v>158</v>
      </c>
      <c r="C385" s="216" t="s">
        <v>159</v>
      </c>
      <c r="D385" s="216">
        <v>1</v>
      </c>
      <c r="E385" s="220"/>
      <c r="F385" s="304"/>
      <c r="G385" s="304"/>
      <c r="H385" s="304"/>
      <c r="I385" s="304"/>
      <c r="J385" s="304"/>
      <c r="K385" s="312"/>
      <c r="L385" s="309"/>
      <c r="M385" s="309"/>
      <c r="N385" s="309"/>
    </row>
    <row r="386" spans="1:14" ht="26.4" x14ac:dyDescent="0.3">
      <c r="A386" s="214">
        <v>5</v>
      </c>
      <c r="B386" s="215" t="s">
        <v>195</v>
      </c>
      <c r="C386" s="216"/>
      <c r="D386" s="216"/>
      <c r="E386" s="217"/>
      <c r="F386" s="310"/>
      <c r="G386" s="310"/>
      <c r="H386" s="310"/>
      <c r="I386" s="310"/>
      <c r="J386" s="310"/>
      <c r="K386" s="311"/>
      <c r="L386" s="309"/>
      <c r="M386" s="309"/>
      <c r="N386" s="309"/>
    </row>
    <row r="387" spans="1:14" x14ac:dyDescent="0.3">
      <c r="A387" s="214" t="s">
        <v>196</v>
      </c>
      <c r="B387" s="215" t="s">
        <v>42</v>
      </c>
      <c r="C387" s="216"/>
      <c r="D387" s="216"/>
      <c r="E387" s="217"/>
      <c r="F387" s="310"/>
      <c r="G387" s="310"/>
      <c r="H387" s="310"/>
      <c r="I387" s="310"/>
      <c r="J387" s="310"/>
      <c r="K387" s="311"/>
      <c r="L387" s="309"/>
      <c r="M387" s="309"/>
      <c r="N387" s="309"/>
    </row>
    <row r="388" spans="1:14" x14ac:dyDescent="0.3">
      <c r="A388" s="218" t="s">
        <v>197</v>
      </c>
      <c r="B388" s="219" t="s">
        <v>47</v>
      </c>
      <c r="C388" s="216" t="s">
        <v>24</v>
      </c>
      <c r="D388" s="216">
        <v>7.48</v>
      </c>
      <c r="E388" s="220"/>
      <c r="F388" s="304"/>
      <c r="G388" s="304"/>
      <c r="H388" s="304"/>
      <c r="I388" s="304" t="s">
        <v>1042</v>
      </c>
      <c r="J388" s="304" t="s">
        <v>1043</v>
      </c>
      <c r="K388" s="312" t="s">
        <v>1044</v>
      </c>
      <c r="L388" s="309"/>
      <c r="M388" s="309"/>
      <c r="N388" s="309"/>
    </row>
    <row r="389" spans="1:14" hidden="1" x14ac:dyDescent="0.3">
      <c r="A389" s="218"/>
      <c r="B389" s="219"/>
      <c r="C389" s="216"/>
      <c r="D389" s="216"/>
      <c r="E389" s="217"/>
      <c r="F389" s="310"/>
      <c r="G389" s="310"/>
      <c r="H389" s="310"/>
      <c r="I389" s="310">
        <v>3.5</v>
      </c>
      <c r="J389" s="310">
        <v>1.6</v>
      </c>
      <c r="K389" s="311">
        <f>+J389*I389+0.01</f>
        <v>5.61</v>
      </c>
      <c r="L389" s="309"/>
      <c r="M389" s="309"/>
      <c r="N389" s="309"/>
    </row>
    <row r="390" spans="1:14" x14ac:dyDescent="0.3">
      <c r="A390" s="218"/>
      <c r="B390" s="219"/>
      <c r="C390" s="226" t="s">
        <v>1198</v>
      </c>
      <c r="D390" s="216"/>
      <c r="E390" s="217"/>
      <c r="F390" s="310"/>
      <c r="G390" s="310"/>
      <c r="H390" s="310"/>
      <c r="I390" s="310">
        <v>1.2</v>
      </c>
      <c r="J390" s="310">
        <v>1.55</v>
      </c>
      <c r="K390" s="311">
        <f>+J390*I390+0.01</f>
        <v>1.8699999999999999</v>
      </c>
      <c r="L390" s="309"/>
      <c r="M390" s="309"/>
      <c r="N390" s="309"/>
    </row>
    <row r="391" spans="1:14" x14ac:dyDescent="0.3">
      <c r="A391" s="218"/>
      <c r="B391" s="219"/>
      <c r="C391" s="216"/>
      <c r="D391" s="216"/>
      <c r="E391" s="217"/>
      <c r="F391" s="310"/>
      <c r="G391" s="310"/>
      <c r="H391" s="310"/>
      <c r="I391" s="310"/>
      <c r="J391" s="304" t="s">
        <v>1040</v>
      </c>
      <c r="K391" s="312">
        <f>+K390</f>
        <v>1.8699999999999999</v>
      </c>
      <c r="L391" s="309"/>
      <c r="M391" s="309"/>
      <c r="N391" s="309"/>
    </row>
    <row r="392" spans="1:14" ht="26.4" x14ac:dyDescent="0.3">
      <c r="A392" s="218" t="s">
        <v>198</v>
      </c>
      <c r="B392" s="219" t="s">
        <v>49</v>
      </c>
      <c r="C392" s="216" t="s">
        <v>24</v>
      </c>
      <c r="D392" s="216">
        <v>7.48</v>
      </c>
      <c r="E392" s="220"/>
      <c r="F392" s="304"/>
      <c r="G392" s="304"/>
      <c r="H392" s="304"/>
      <c r="I392" s="304" t="s">
        <v>1042</v>
      </c>
      <c r="J392" s="304" t="s">
        <v>1043</v>
      </c>
      <c r="K392" s="312" t="s">
        <v>1044</v>
      </c>
      <c r="L392" s="309"/>
      <c r="M392" s="309"/>
      <c r="N392" s="309"/>
    </row>
    <row r="393" spans="1:14" x14ac:dyDescent="0.3">
      <c r="A393" s="218"/>
      <c r="B393" s="219"/>
      <c r="C393" s="216"/>
      <c r="D393" s="216"/>
      <c r="E393" s="217"/>
      <c r="F393" s="310"/>
      <c r="G393" s="310"/>
      <c r="H393" s="310"/>
      <c r="I393" s="310">
        <v>3.5</v>
      </c>
      <c r="J393" s="310">
        <v>1.6</v>
      </c>
      <c r="K393" s="311">
        <f>+J393*I393+0.01</f>
        <v>5.61</v>
      </c>
      <c r="L393" s="309"/>
      <c r="M393" s="309"/>
      <c r="N393" s="309"/>
    </row>
    <row r="394" spans="1:14" x14ac:dyDescent="0.3">
      <c r="A394" s="218"/>
      <c r="B394" s="219"/>
      <c r="C394" s="226" t="s">
        <v>1198</v>
      </c>
      <c r="D394" s="216"/>
      <c r="E394" s="217"/>
      <c r="F394" s="310"/>
      <c r="G394" s="310"/>
      <c r="H394" s="310"/>
      <c r="I394" s="310">
        <v>1.2</v>
      </c>
      <c r="J394" s="310">
        <v>1.55</v>
      </c>
      <c r="K394" s="311">
        <f>+J394*I394+0.01</f>
        <v>1.8699999999999999</v>
      </c>
      <c r="L394" s="309"/>
      <c r="M394" s="309"/>
      <c r="N394" s="309"/>
    </row>
    <row r="395" spans="1:14" x14ac:dyDescent="0.3">
      <c r="A395" s="218"/>
      <c r="B395" s="219"/>
      <c r="C395" s="216"/>
      <c r="D395" s="216"/>
      <c r="E395" s="217"/>
      <c r="F395" s="310"/>
      <c r="G395" s="310"/>
      <c r="H395" s="310"/>
      <c r="I395" s="310"/>
      <c r="J395" s="304" t="s">
        <v>1040</v>
      </c>
      <c r="K395" s="312">
        <f>+K394</f>
        <v>1.8699999999999999</v>
      </c>
      <c r="L395" s="309"/>
      <c r="M395" s="309"/>
      <c r="N395" s="309"/>
    </row>
    <row r="396" spans="1:14" x14ac:dyDescent="0.3">
      <c r="A396" s="214" t="s">
        <v>199</v>
      </c>
      <c r="B396" s="215" t="s">
        <v>123</v>
      </c>
      <c r="C396" s="216"/>
      <c r="D396" s="216"/>
      <c r="E396" s="222"/>
      <c r="F396" s="304"/>
      <c r="G396" s="304"/>
      <c r="H396" s="304"/>
      <c r="I396" s="304"/>
      <c r="J396" s="304"/>
      <c r="K396" s="312"/>
      <c r="L396" s="309"/>
      <c r="M396" s="309"/>
      <c r="N396" s="309"/>
    </row>
    <row r="397" spans="1:14" ht="26.4" x14ac:dyDescent="0.3">
      <c r="A397" s="218" t="s">
        <v>200</v>
      </c>
      <c r="B397" s="219" t="s">
        <v>125</v>
      </c>
      <c r="C397" s="216" t="s">
        <v>54</v>
      </c>
      <c r="D397" s="216">
        <v>7.37</v>
      </c>
      <c r="E397" s="223"/>
      <c r="F397" s="314"/>
      <c r="G397" s="304" t="s">
        <v>1047</v>
      </c>
      <c r="H397" s="304" t="s">
        <v>1042</v>
      </c>
      <c r="I397" s="304" t="s">
        <v>1043</v>
      </c>
      <c r="J397" s="304" t="s">
        <v>1045</v>
      </c>
      <c r="K397" s="312" t="s">
        <v>1046</v>
      </c>
      <c r="L397" s="309"/>
      <c r="M397" s="309"/>
      <c r="N397" s="309"/>
    </row>
    <row r="398" spans="1:14" hidden="1" x14ac:dyDescent="0.3">
      <c r="A398" s="218"/>
      <c r="B398" s="219"/>
      <c r="C398" s="216"/>
      <c r="D398" s="216"/>
      <c r="E398" s="377" t="s">
        <v>1048</v>
      </c>
      <c r="F398" s="378"/>
      <c r="G398" s="310">
        <v>2</v>
      </c>
      <c r="H398" s="310">
        <v>0.95</v>
      </c>
      <c r="I398" s="310">
        <v>1.1000000000000001</v>
      </c>
      <c r="J398" s="310">
        <v>0.7</v>
      </c>
      <c r="K398" s="311">
        <f>+J398*I398*H398*G398</f>
        <v>1.4629999999999999</v>
      </c>
      <c r="L398" s="309"/>
      <c r="M398" s="309"/>
      <c r="N398" s="309"/>
    </row>
    <row r="399" spans="1:14" x14ac:dyDescent="0.3">
      <c r="A399" s="218"/>
      <c r="B399" s="219"/>
      <c r="C399" s="226" t="s">
        <v>1198</v>
      </c>
      <c r="D399" s="216"/>
      <c r="E399" s="377" t="s">
        <v>1048</v>
      </c>
      <c r="F399" s="378"/>
      <c r="G399" s="310">
        <v>2</v>
      </c>
      <c r="H399" s="310">
        <v>4.2</v>
      </c>
      <c r="I399" s="310">
        <v>1.7</v>
      </c>
      <c r="J399" s="310">
        <v>0.41</v>
      </c>
      <c r="K399" s="311">
        <f>+J399*I399*H399*G399+0.06</f>
        <v>5.9147999999999996</v>
      </c>
      <c r="L399" s="309"/>
      <c r="M399" s="309"/>
      <c r="N399" s="309"/>
    </row>
    <row r="400" spans="1:14" x14ac:dyDescent="0.3">
      <c r="A400" s="218"/>
      <c r="B400" s="219"/>
      <c r="C400" s="216"/>
      <c r="D400" s="216"/>
      <c r="E400" s="217"/>
      <c r="F400" s="310"/>
      <c r="G400" s="310"/>
      <c r="H400" s="310"/>
      <c r="I400" s="310"/>
      <c r="J400" s="304" t="s">
        <v>1040</v>
      </c>
      <c r="K400" s="312">
        <f>+K399</f>
        <v>5.9147999999999996</v>
      </c>
      <c r="L400" s="309"/>
      <c r="M400" s="309"/>
      <c r="N400" s="309"/>
    </row>
    <row r="401" spans="1:14" x14ac:dyDescent="0.3">
      <c r="A401" s="218" t="s">
        <v>201</v>
      </c>
      <c r="B401" s="219" t="s">
        <v>202</v>
      </c>
      <c r="C401" s="216" t="s">
        <v>54</v>
      </c>
      <c r="D401" s="216">
        <v>9.58</v>
      </c>
      <c r="E401" s="223"/>
      <c r="F401" s="314" t="s">
        <v>1204</v>
      </c>
      <c r="G401" s="314" t="s">
        <v>1047</v>
      </c>
      <c r="H401" s="304" t="s">
        <v>1042</v>
      </c>
      <c r="I401" s="304" t="s">
        <v>1043</v>
      </c>
      <c r="J401" s="304" t="s">
        <v>1045</v>
      </c>
      <c r="K401" s="312" t="s">
        <v>1046</v>
      </c>
      <c r="L401" s="309"/>
      <c r="M401" s="309"/>
      <c r="N401" s="309"/>
    </row>
    <row r="402" spans="1:14" ht="15" hidden="1" customHeight="1" x14ac:dyDescent="0.3">
      <c r="A402" s="218"/>
      <c r="B402" s="219"/>
      <c r="C402" s="216"/>
      <c r="D402" s="216"/>
      <c r="E402" s="224" t="s">
        <v>1048</v>
      </c>
      <c r="F402" s="333">
        <v>1.3</v>
      </c>
      <c r="G402" s="310">
        <v>1</v>
      </c>
      <c r="H402" s="310">
        <v>0.95</v>
      </c>
      <c r="I402" s="310">
        <v>1.1000000000000001</v>
      </c>
      <c r="J402" s="310">
        <v>0.98499999999999999</v>
      </c>
      <c r="K402" s="311">
        <f>+J402*I402*H402*G402*F402+0.01</f>
        <v>1.3481225000000001</v>
      </c>
      <c r="L402" s="309"/>
      <c r="M402" s="309"/>
      <c r="N402" s="309"/>
    </row>
    <row r="403" spans="1:14" ht="15" customHeight="1" x14ac:dyDescent="0.3">
      <c r="A403" s="218"/>
      <c r="B403" s="219"/>
      <c r="C403" s="226" t="s">
        <v>1198</v>
      </c>
      <c r="D403" s="216"/>
      <c r="E403" s="224" t="s">
        <v>1048</v>
      </c>
      <c r="F403" s="333">
        <v>1.3</v>
      </c>
      <c r="G403" s="310">
        <v>1</v>
      </c>
      <c r="H403" s="310">
        <v>4.2</v>
      </c>
      <c r="I403" s="310">
        <v>1.7</v>
      </c>
      <c r="J403" s="310">
        <v>1.03</v>
      </c>
      <c r="K403" s="311">
        <f>+J403*I403*H403*G403*F403+0.02</f>
        <v>9.5804599999999986</v>
      </c>
      <c r="L403" s="309"/>
      <c r="M403" s="309"/>
      <c r="N403" s="309"/>
    </row>
    <row r="404" spans="1:14" x14ac:dyDescent="0.3">
      <c r="A404" s="218"/>
      <c r="B404" s="219"/>
      <c r="C404" s="216"/>
      <c r="D404" s="216"/>
      <c r="E404" s="217"/>
      <c r="F404" s="310"/>
      <c r="G404" s="310"/>
      <c r="H404" s="333"/>
      <c r="I404" s="310"/>
      <c r="J404" s="304" t="s">
        <v>1040</v>
      </c>
      <c r="K404" s="312">
        <f>+K403</f>
        <v>9.5804599999999986</v>
      </c>
      <c r="L404" s="309"/>
      <c r="M404" s="309"/>
      <c r="N404" s="309"/>
    </row>
    <row r="405" spans="1:14" ht="26.4" x14ac:dyDescent="0.3">
      <c r="A405" s="218" t="s">
        <v>203</v>
      </c>
      <c r="B405" s="219" t="s">
        <v>58</v>
      </c>
      <c r="C405" s="216" t="s">
        <v>59</v>
      </c>
      <c r="D405" s="216">
        <v>215.57</v>
      </c>
      <c r="E405" s="220"/>
      <c r="F405" s="304"/>
      <c r="G405" s="304"/>
      <c r="H405" s="304" t="s">
        <v>1050</v>
      </c>
      <c r="I405" s="304" t="s">
        <v>1052</v>
      </c>
      <c r="J405" s="304" t="s">
        <v>1053</v>
      </c>
      <c r="K405" s="312" t="s">
        <v>1054</v>
      </c>
      <c r="L405" s="309"/>
      <c r="M405" s="309"/>
      <c r="N405" s="309"/>
    </row>
    <row r="406" spans="1:14" hidden="1" x14ac:dyDescent="0.3">
      <c r="A406" s="218"/>
      <c r="B406" s="219"/>
      <c r="C406" s="216"/>
      <c r="D406" s="216"/>
      <c r="E406" s="217"/>
      <c r="F406" s="310"/>
      <c r="G406" s="310"/>
      <c r="H406" s="310">
        <f>+K400</f>
        <v>5.9147999999999996</v>
      </c>
      <c r="I406" s="310">
        <v>1.5</v>
      </c>
      <c r="J406" s="310">
        <v>15</v>
      </c>
      <c r="K406" s="311">
        <f>+J406*I406*H406+0.12</f>
        <v>133.203</v>
      </c>
      <c r="L406" s="309"/>
      <c r="M406" s="309"/>
      <c r="N406" s="309"/>
    </row>
    <row r="407" spans="1:14" x14ac:dyDescent="0.3">
      <c r="A407" s="218"/>
      <c r="B407" s="219"/>
      <c r="C407" s="226" t="s">
        <v>1198</v>
      </c>
      <c r="D407" s="216"/>
      <c r="E407" s="217"/>
      <c r="F407" s="310"/>
      <c r="G407" s="310"/>
      <c r="H407" s="310">
        <v>8.11</v>
      </c>
      <c r="I407" s="310">
        <v>1.5</v>
      </c>
      <c r="J407" s="310">
        <v>15</v>
      </c>
      <c r="K407" s="311">
        <f>+J407*I407*H407+0.05</f>
        <v>182.52500000000001</v>
      </c>
      <c r="L407" s="309"/>
      <c r="M407" s="309"/>
      <c r="N407" s="309"/>
    </row>
    <row r="408" spans="1:14" x14ac:dyDescent="0.3">
      <c r="A408" s="218"/>
      <c r="B408" s="219"/>
      <c r="C408" s="216"/>
      <c r="D408" s="216"/>
      <c r="E408" s="217"/>
      <c r="F408" s="310"/>
      <c r="G408" s="310"/>
      <c r="H408" s="310"/>
      <c r="I408" s="310"/>
      <c r="J408" s="304" t="s">
        <v>1040</v>
      </c>
      <c r="K408" s="312">
        <f>+K407</f>
        <v>182.52500000000001</v>
      </c>
      <c r="L408" s="309"/>
      <c r="M408" s="309"/>
      <c r="N408" s="309"/>
    </row>
    <row r="409" spans="1:14" hidden="1" x14ac:dyDescent="0.3">
      <c r="A409" s="218" t="s">
        <v>204</v>
      </c>
      <c r="B409" s="219" t="s">
        <v>61</v>
      </c>
      <c r="C409" s="216" t="s">
        <v>24</v>
      </c>
      <c r="D409" s="216">
        <v>2.09</v>
      </c>
      <c r="E409" s="220"/>
      <c r="F409" s="304"/>
      <c r="G409" s="304"/>
      <c r="H409" s="304" t="s">
        <v>1055</v>
      </c>
      <c r="I409" s="304" t="s">
        <v>1042</v>
      </c>
      <c r="J409" s="304" t="s">
        <v>1043</v>
      </c>
      <c r="K409" s="312" t="s">
        <v>1044</v>
      </c>
      <c r="L409" s="309"/>
      <c r="M409" s="309"/>
      <c r="N409" s="309"/>
    </row>
    <row r="410" spans="1:14" hidden="1" x14ac:dyDescent="0.3">
      <c r="A410" s="218"/>
      <c r="B410" s="219"/>
      <c r="C410" s="216"/>
      <c r="D410" s="216"/>
      <c r="E410" s="217"/>
      <c r="F410" s="310"/>
      <c r="G410" s="315" t="s">
        <v>1056</v>
      </c>
      <c r="H410" s="310">
        <v>2</v>
      </c>
      <c r="I410" s="310">
        <v>0.95</v>
      </c>
      <c r="J410" s="310">
        <v>1.1000000000000001</v>
      </c>
      <c r="K410" s="311">
        <f>+J410*I410*H410</f>
        <v>2.09</v>
      </c>
      <c r="L410" s="309"/>
      <c r="M410" s="309"/>
      <c r="N410" s="309"/>
    </row>
    <row r="411" spans="1:14" hidden="1" x14ac:dyDescent="0.3">
      <c r="A411" s="218"/>
      <c r="B411" s="219"/>
      <c r="C411" s="216"/>
      <c r="D411" s="216"/>
      <c r="E411" s="217"/>
      <c r="F411" s="310"/>
      <c r="G411" s="315"/>
      <c r="H411" s="310"/>
      <c r="I411" s="310"/>
      <c r="J411" s="310"/>
      <c r="K411" s="311"/>
      <c r="L411" s="309"/>
      <c r="M411" s="309"/>
      <c r="N411" s="309"/>
    </row>
    <row r="412" spans="1:14" hidden="1" x14ac:dyDescent="0.3">
      <c r="A412" s="218"/>
      <c r="B412" s="219"/>
      <c r="C412" s="216"/>
      <c r="D412" s="216"/>
      <c r="E412" s="217"/>
      <c r="F412" s="310"/>
      <c r="G412" s="310"/>
      <c r="H412" s="310"/>
      <c r="I412" s="310"/>
      <c r="J412" s="304" t="s">
        <v>1040</v>
      </c>
      <c r="K412" s="312">
        <f>+SUM(K410:K410)</f>
        <v>2.09</v>
      </c>
      <c r="L412" s="309"/>
      <c r="M412" s="309"/>
      <c r="N412" s="309"/>
    </row>
    <row r="413" spans="1:14" ht="26.4" hidden="1" x14ac:dyDescent="0.3">
      <c r="A413" s="218" t="s">
        <v>205</v>
      </c>
      <c r="B413" s="219" t="s">
        <v>63</v>
      </c>
      <c r="C413" s="216" t="s">
        <v>24</v>
      </c>
      <c r="D413" s="216">
        <v>2.09</v>
      </c>
      <c r="E413" s="220"/>
      <c r="F413" s="304"/>
      <c r="G413" s="304"/>
      <c r="H413" s="304" t="s">
        <v>1055</v>
      </c>
      <c r="I413" s="304" t="s">
        <v>1042</v>
      </c>
      <c r="J413" s="304" t="s">
        <v>1043</v>
      </c>
      <c r="K413" s="312" t="s">
        <v>1044</v>
      </c>
      <c r="L413" s="309"/>
      <c r="M413" s="309"/>
      <c r="N413" s="309"/>
    </row>
    <row r="414" spans="1:14" hidden="1" x14ac:dyDescent="0.3">
      <c r="A414" s="218"/>
      <c r="B414" s="219"/>
      <c r="C414" s="216"/>
      <c r="D414" s="216"/>
      <c r="E414" s="217"/>
      <c r="F414" s="310"/>
      <c r="G414" s="315" t="s">
        <v>1056</v>
      </c>
      <c r="H414" s="310">
        <v>2</v>
      </c>
      <c r="I414" s="310">
        <v>0.95</v>
      </c>
      <c r="J414" s="310">
        <v>1.1000000000000001</v>
      </c>
      <c r="K414" s="311">
        <f>+J414*I414*H414</f>
        <v>2.09</v>
      </c>
      <c r="L414" s="309"/>
      <c r="M414" s="309"/>
      <c r="N414" s="309"/>
    </row>
    <row r="415" spans="1:14" hidden="1" x14ac:dyDescent="0.3">
      <c r="A415" s="218"/>
      <c r="B415" s="219"/>
      <c r="C415" s="216"/>
      <c r="D415" s="216"/>
      <c r="E415" s="217"/>
      <c r="F415" s="310"/>
      <c r="G415" s="310"/>
      <c r="H415" s="310"/>
      <c r="I415" s="310"/>
      <c r="J415" s="304" t="s">
        <v>1040</v>
      </c>
      <c r="K415" s="312">
        <f>+SUM(K414:K414)</f>
        <v>2.09</v>
      </c>
      <c r="L415" s="309"/>
      <c r="M415" s="309"/>
      <c r="N415" s="309"/>
    </row>
    <row r="416" spans="1:14" ht="21.6" customHeight="1" x14ac:dyDescent="0.3">
      <c r="A416" s="218" t="s">
        <v>206</v>
      </c>
      <c r="B416" s="219" t="s">
        <v>67</v>
      </c>
      <c r="C416" s="216" t="s">
        <v>24</v>
      </c>
      <c r="D416" s="216">
        <v>23.19</v>
      </c>
      <c r="E416" s="220"/>
      <c r="F416" s="304"/>
      <c r="G416" s="304"/>
      <c r="H416" s="304" t="s">
        <v>1055</v>
      </c>
      <c r="I416" s="304" t="s">
        <v>1042</v>
      </c>
      <c r="J416" s="304" t="s">
        <v>1216</v>
      </c>
      <c r="K416" s="312" t="s">
        <v>1044</v>
      </c>
      <c r="L416" s="309"/>
      <c r="M416" s="309"/>
      <c r="N416" s="309"/>
    </row>
    <row r="417" spans="1:14" hidden="1" x14ac:dyDescent="0.3">
      <c r="A417" s="218"/>
      <c r="B417" s="219"/>
      <c r="C417" s="216" t="s">
        <v>1197</v>
      </c>
      <c r="D417" s="216"/>
      <c r="E417" s="222"/>
      <c r="F417" s="315" t="s">
        <v>1056</v>
      </c>
      <c r="G417" s="310">
        <v>2</v>
      </c>
      <c r="H417" s="310">
        <v>0.9</v>
      </c>
      <c r="I417" s="310">
        <v>0.6</v>
      </c>
      <c r="J417" s="310">
        <v>0.25</v>
      </c>
      <c r="K417" s="311">
        <f>+G417*((H417+I417)*2)*J417</f>
        <v>1.5</v>
      </c>
      <c r="L417" s="309"/>
      <c r="M417" s="309"/>
      <c r="N417" s="309"/>
    </row>
    <row r="418" spans="1:14" hidden="1" x14ac:dyDescent="0.3">
      <c r="A418" s="218"/>
      <c r="B418" s="219"/>
      <c r="C418" s="216" t="s">
        <v>1197</v>
      </c>
      <c r="D418" s="216"/>
      <c r="E418" s="222"/>
      <c r="F418" s="310" t="s">
        <v>1057</v>
      </c>
      <c r="G418" s="310">
        <v>2</v>
      </c>
      <c r="H418" s="310">
        <v>0.5</v>
      </c>
      <c r="I418" s="310">
        <v>0.2</v>
      </c>
      <c r="J418" s="310">
        <f>1.79+0.43+0.25</f>
        <v>2.4700000000000002</v>
      </c>
      <c r="K418" s="311">
        <f>+G418*((H418+I418)*2)*J418</f>
        <v>6.9160000000000004</v>
      </c>
      <c r="L418" s="309"/>
      <c r="M418" s="309"/>
      <c r="N418" s="309"/>
    </row>
    <row r="419" spans="1:14" x14ac:dyDescent="0.3">
      <c r="A419" s="218"/>
      <c r="B419" s="219"/>
      <c r="C419" s="226" t="s">
        <v>1198</v>
      </c>
      <c r="D419" s="216"/>
      <c r="E419" s="222"/>
      <c r="F419" s="310" t="s">
        <v>1057</v>
      </c>
      <c r="G419" s="310">
        <v>2</v>
      </c>
      <c r="H419" s="310">
        <v>0.5</v>
      </c>
      <c r="I419" s="310">
        <v>0.2</v>
      </c>
      <c r="J419" s="310">
        <f>3.02-2.47</f>
        <v>0.54999999999999982</v>
      </c>
      <c r="K419" s="311">
        <f>+G419*((H419+I419)*2)*J419</f>
        <v>1.5399999999999994</v>
      </c>
      <c r="L419" s="309"/>
      <c r="M419" s="309"/>
      <c r="N419" s="309"/>
    </row>
    <row r="420" spans="1:14" x14ac:dyDescent="0.3">
      <c r="A420" s="218"/>
      <c r="B420" s="219"/>
      <c r="C420" s="226" t="s">
        <v>1198</v>
      </c>
      <c r="D420" s="216"/>
      <c r="E420" s="222"/>
      <c r="F420" s="310" t="s">
        <v>1061</v>
      </c>
      <c r="G420" s="310">
        <v>1</v>
      </c>
      <c r="H420" s="310">
        <v>3.2</v>
      </c>
      <c r="I420" s="310">
        <v>1.5</v>
      </c>
      <c r="J420" s="310">
        <v>0.12</v>
      </c>
      <c r="K420" s="311">
        <v>4.8000000000000007</v>
      </c>
      <c r="L420" s="309"/>
      <c r="M420" s="309"/>
      <c r="N420" s="309"/>
    </row>
    <row r="421" spans="1:14" x14ac:dyDescent="0.3">
      <c r="A421" s="218"/>
      <c r="B421" s="219"/>
      <c r="C421" s="226" t="s">
        <v>1198</v>
      </c>
      <c r="D421" s="216"/>
      <c r="E421" s="222"/>
      <c r="F421" s="310" t="s">
        <v>1060</v>
      </c>
      <c r="G421" s="310">
        <v>1</v>
      </c>
      <c r="H421" s="310">
        <v>2.52</v>
      </c>
      <c r="I421" s="310">
        <v>0.74</v>
      </c>
      <c r="J421" s="310">
        <v>0.12</v>
      </c>
      <c r="K421" s="311">
        <v>1.8648</v>
      </c>
      <c r="L421" s="309"/>
      <c r="M421" s="309"/>
      <c r="N421" s="309"/>
    </row>
    <row r="422" spans="1:14" x14ac:dyDescent="0.3">
      <c r="A422" s="218"/>
      <c r="B422" s="219"/>
      <c r="C422" s="226" t="s">
        <v>1198</v>
      </c>
      <c r="D422" s="216"/>
      <c r="E422" s="222"/>
      <c r="F422" s="315" t="s">
        <v>1062</v>
      </c>
      <c r="G422" s="310">
        <v>1</v>
      </c>
      <c r="H422" s="310">
        <v>3.15</v>
      </c>
      <c r="I422" s="310">
        <v>0.89999999999999991</v>
      </c>
      <c r="J422" s="310">
        <v>0.2</v>
      </c>
      <c r="K422" s="311">
        <v>4.05</v>
      </c>
      <c r="L422" s="309"/>
      <c r="M422" s="309"/>
      <c r="N422" s="309"/>
    </row>
    <row r="423" spans="1:14" x14ac:dyDescent="0.3">
      <c r="A423" s="218"/>
      <c r="B423" s="219"/>
      <c r="C423" s="216"/>
      <c r="D423" s="216"/>
      <c r="E423" s="217"/>
      <c r="F423" s="310"/>
      <c r="G423" s="310"/>
      <c r="H423" s="310"/>
      <c r="I423" s="310"/>
      <c r="J423" s="304" t="s">
        <v>1040</v>
      </c>
      <c r="K423" s="312">
        <f>+SUM(K419:K422)</f>
        <v>12.254799999999999</v>
      </c>
      <c r="L423" s="309"/>
      <c r="M423" s="309"/>
      <c r="N423" s="309"/>
    </row>
    <row r="424" spans="1:14" ht="39.6" x14ac:dyDescent="0.3">
      <c r="A424" s="218" t="s">
        <v>207</v>
      </c>
      <c r="B424" s="219" t="s">
        <v>72</v>
      </c>
      <c r="C424" s="216" t="s">
        <v>70</v>
      </c>
      <c r="D424" s="216">
        <v>39.700000000000003</v>
      </c>
      <c r="E424" s="220" t="s">
        <v>1055</v>
      </c>
      <c r="F424" s="304" t="s">
        <v>1047</v>
      </c>
      <c r="G424" s="304" t="s">
        <v>1068</v>
      </c>
      <c r="H424" s="304" t="s">
        <v>1069</v>
      </c>
      <c r="I424" s="304" t="s">
        <v>1042</v>
      </c>
      <c r="J424" s="304" t="s">
        <v>1051</v>
      </c>
      <c r="K424" s="312" t="s">
        <v>1093</v>
      </c>
      <c r="L424" s="309"/>
      <c r="M424" s="309"/>
      <c r="N424" s="309"/>
    </row>
    <row r="425" spans="1:14" hidden="1" x14ac:dyDescent="0.3">
      <c r="A425" s="218"/>
      <c r="B425" s="219"/>
      <c r="C425" s="216" t="s">
        <v>1197</v>
      </c>
      <c r="D425" s="224" t="s">
        <v>1056</v>
      </c>
      <c r="E425" s="252">
        <v>1</v>
      </c>
      <c r="F425" s="319">
        <v>5</v>
      </c>
      <c r="G425" s="319" t="s">
        <v>1066</v>
      </c>
      <c r="H425" s="319">
        <v>5</v>
      </c>
      <c r="I425" s="319">
        <v>1.28</v>
      </c>
      <c r="J425" s="319">
        <v>0.16900000000000001</v>
      </c>
      <c r="K425" s="320">
        <f>+J425*I425*F425*E425</f>
        <v>1.0816000000000001</v>
      </c>
      <c r="L425" s="309"/>
      <c r="M425" s="309"/>
      <c r="N425" s="309"/>
    </row>
    <row r="426" spans="1:14" hidden="1" x14ac:dyDescent="0.3">
      <c r="A426" s="218"/>
      <c r="B426" s="219"/>
      <c r="C426" s="216" t="s">
        <v>1197</v>
      </c>
      <c r="D426" s="224" t="s">
        <v>1056</v>
      </c>
      <c r="E426" s="252">
        <v>1</v>
      </c>
      <c r="F426" s="319">
        <v>5</v>
      </c>
      <c r="G426" s="319" t="s">
        <v>1067</v>
      </c>
      <c r="H426" s="319">
        <v>5</v>
      </c>
      <c r="I426" s="319">
        <v>0.28999999999999998</v>
      </c>
      <c r="J426" s="319">
        <v>0.16900000000000001</v>
      </c>
      <c r="K426" s="320">
        <f>+J426*I426*F426*E426</f>
        <v>0.24504999999999999</v>
      </c>
      <c r="L426" s="309"/>
      <c r="M426" s="309"/>
      <c r="N426" s="309"/>
    </row>
    <row r="427" spans="1:14" hidden="1" x14ac:dyDescent="0.3">
      <c r="A427" s="218"/>
      <c r="B427" s="219"/>
      <c r="C427" s="216" t="s">
        <v>1197</v>
      </c>
      <c r="D427" s="224" t="s">
        <v>1057</v>
      </c>
      <c r="E427" s="252">
        <v>1</v>
      </c>
      <c r="F427" s="319">
        <v>23</v>
      </c>
      <c r="G427" s="319" t="s">
        <v>1066</v>
      </c>
      <c r="H427" s="319">
        <v>5</v>
      </c>
      <c r="I427" s="319">
        <v>1.28</v>
      </c>
      <c r="J427" s="319">
        <v>0.16900000000000001</v>
      </c>
      <c r="K427" s="320">
        <f>+J427*I427*F427*E427</f>
        <v>4.9753600000000002</v>
      </c>
      <c r="L427" s="309"/>
      <c r="M427" s="309"/>
      <c r="N427" s="309"/>
    </row>
    <row r="428" spans="1:14" hidden="1" x14ac:dyDescent="0.3">
      <c r="A428" s="218"/>
      <c r="B428" s="219"/>
      <c r="C428" s="216" t="s">
        <v>1197</v>
      </c>
      <c r="D428" s="224" t="s">
        <v>1057</v>
      </c>
      <c r="E428" s="252">
        <v>1</v>
      </c>
      <c r="F428" s="319">
        <v>23</v>
      </c>
      <c r="G428" s="319" t="s">
        <v>1067</v>
      </c>
      <c r="H428" s="319">
        <v>5</v>
      </c>
      <c r="I428" s="319">
        <v>0.28999999999999998</v>
      </c>
      <c r="J428" s="319">
        <v>0.16900000000000001</v>
      </c>
      <c r="K428" s="320">
        <f>+J428*I428*F428*E428</f>
        <v>1.12723</v>
      </c>
      <c r="L428" s="309"/>
      <c r="M428" s="309"/>
      <c r="N428" s="309"/>
    </row>
    <row r="429" spans="1:14" x14ac:dyDescent="0.3">
      <c r="A429" s="218"/>
      <c r="B429" s="219"/>
      <c r="C429" s="226" t="s">
        <v>1198</v>
      </c>
      <c r="D429" s="224" t="s">
        <v>1061</v>
      </c>
      <c r="E429" s="252">
        <v>1</v>
      </c>
      <c r="F429" s="319">
        <v>8</v>
      </c>
      <c r="G429" s="319" t="s">
        <v>1073</v>
      </c>
      <c r="H429" s="319">
        <v>6.3</v>
      </c>
      <c r="I429" s="319">
        <v>3.71</v>
      </c>
      <c r="J429" s="319">
        <v>0.27</v>
      </c>
      <c r="K429" s="320">
        <v>8.0136000000000003</v>
      </c>
      <c r="L429" s="309"/>
      <c r="M429" s="309"/>
      <c r="N429" s="309"/>
    </row>
    <row r="430" spans="1:14" x14ac:dyDescent="0.3">
      <c r="A430" s="218"/>
      <c r="B430" s="219"/>
      <c r="C430" s="226" t="s">
        <v>1198</v>
      </c>
      <c r="D430" s="224" t="s">
        <v>1061</v>
      </c>
      <c r="E430" s="252">
        <v>1</v>
      </c>
      <c r="F430" s="319">
        <v>4</v>
      </c>
      <c r="G430" s="319" t="s">
        <v>1072</v>
      </c>
      <c r="H430" s="319">
        <v>6.3</v>
      </c>
      <c r="I430" s="319">
        <v>3.15</v>
      </c>
      <c r="J430" s="319">
        <v>0.27</v>
      </c>
      <c r="K430" s="320">
        <v>3.4020000000000001</v>
      </c>
      <c r="L430" s="309"/>
      <c r="M430" s="309"/>
      <c r="N430" s="309"/>
    </row>
    <row r="431" spans="1:14" x14ac:dyDescent="0.3">
      <c r="A431" s="218"/>
      <c r="B431" s="219"/>
      <c r="C431" s="226" t="s">
        <v>1198</v>
      </c>
      <c r="D431" s="224" t="s">
        <v>1061</v>
      </c>
      <c r="E431" s="252">
        <v>1</v>
      </c>
      <c r="F431" s="319">
        <v>28</v>
      </c>
      <c r="G431" s="319" t="s">
        <v>1082</v>
      </c>
      <c r="H431" s="319">
        <v>5</v>
      </c>
      <c r="I431" s="319">
        <v>1.07</v>
      </c>
      <c r="J431" s="319">
        <v>0.16900000000000001</v>
      </c>
      <c r="K431" s="320">
        <v>5.0632400000000004</v>
      </c>
      <c r="L431" s="309"/>
      <c r="M431" s="309"/>
      <c r="N431" s="309"/>
    </row>
    <row r="432" spans="1:14" x14ac:dyDescent="0.3">
      <c r="A432" s="218"/>
      <c r="B432" s="219"/>
      <c r="C432" s="226" t="s">
        <v>1198</v>
      </c>
      <c r="D432" s="224" t="s">
        <v>1061</v>
      </c>
      <c r="E432" s="252">
        <v>1</v>
      </c>
      <c r="F432" s="319">
        <v>14</v>
      </c>
      <c r="G432" s="319" t="s">
        <v>1082</v>
      </c>
      <c r="H432" s="319">
        <v>10</v>
      </c>
      <c r="I432" s="319">
        <v>1.02</v>
      </c>
      <c r="J432" s="319">
        <v>0.68</v>
      </c>
      <c r="K432" s="320">
        <v>9.7104000000000017</v>
      </c>
      <c r="L432" s="309"/>
      <c r="M432" s="309"/>
      <c r="N432" s="309"/>
    </row>
    <row r="433" spans="1:14" x14ac:dyDescent="0.3">
      <c r="A433" s="218"/>
      <c r="B433" s="219"/>
      <c r="C433" s="226" t="s">
        <v>1198</v>
      </c>
      <c r="D433" s="224" t="s">
        <v>1061</v>
      </c>
      <c r="E433" s="252">
        <v>1</v>
      </c>
      <c r="F433" s="319">
        <v>10</v>
      </c>
      <c r="G433" s="319" t="s">
        <v>1091</v>
      </c>
      <c r="H433" s="319">
        <v>5</v>
      </c>
      <c r="I433" s="319">
        <v>2.2599999999999998</v>
      </c>
      <c r="J433" s="319">
        <v>0.27</v>
      </c>
      <c r="K433" s="320">
        <v>6.1019999999999994</v>
      </c>
      <c r="L433" s="309"/>
      <c r="M433" s="309"/>
      <c r="N433" s="309"/>
    </row>
    <row r="434" spans="1:14" x14ac:dyDescent="0.3">
      <c r="A434" s="218"/>
      <c r="B434" s="219"/>
      <c r="C434" s="216"/>
      <c r="D434" s="216"/>
      <c r="E434" s="217"/>
      <c r="F434" s="310"/>
      <c r="G434" s="310"/>
      <c r="H434" s="310"/>
      <c r="I434" s="310"/>
      <c r="J434" s="304" t="s">
        <v>1040</v>
      </c>
      <c r="K434" s="312">
        <f>SUM(K429:K433)-0.02</f>
        <v>32.271239999999999</v>
      </c>
      <c r="L434" s="309"/>
      <c r="M434" s="309"/>
      <c r="N434" s="309"/>
    </row>
    <row r="435" spans="1:14" ht="26.4" x14ac:dyDescent="0.3">
      <c r="A435" s="218" t="s">
        <v>208</v>
      </c>
      <c r="B435" s="219" t="s">
        <v>77</v>
      </c>
      <c r="C435" s="216" t="s">
        <v>54</v>
      </c>
      <c r="D435" s="216">
        <v>2.11</v>
      </c>
      <c r="E435" s="220"/>
      <c r="F435" s="304"/>
      <c r="G435" s="304" t="s">
        <v>1055</v>
      </c>
      <c r="H435" s="304" t="s">
        <v>1042</v>
      </c>
      <c r="I435" s="304" t="s">
        <v>1043</v>
      </c>
      <c r="J435" s="304" t="s">
        <v>1058</v>
      </c>
      <c r="K435" s="312" t="s">
        <v>1044</v>
      </c>
      <c r="L435" s="309"/>
      <c r="M435" s="309"/>
      <c r="N435" s="309"/>
    </row>
    <row r="436" spans="1:14" hidden="1" x14ac:dyDescent="0.3">
      <c r="A436" s="218"/>
      <c r="B436" s="219"/>
      <c r="C436" s="216" t="s">
        <v>1197</v>
      </c>
      <c r="D436" s="216"/>
      <c r="E436" s="222"/>
      <c r="F436" s="315" t="s">
        <v>1056</v>
      </c>
      <c r="G436" s="310">
        <v>2</v>
      </c>
      <c r="H436" s="310">
        <v>0.9</v>
      </c>
      <c r="I436" s="310">
        <v>0.6</v>
      </c>
      <c r="J436" s="310">
        <v>0.25</v>
      </c>
      <c r="K436" s="311">
        <f>+G436*H436*I436*J436</f>
        <v>0.27</v>
      </c>
      <c r="L436" s="309"/>
      <c r="M436" s="309"/>
      <c r="N436" s="309"/>
    </row>
    <row r="437" spans="1:14" hidden="1" x14ac:dyDescent="0.3">
      <c r="A437" s="218"/>
      <c r="B437" s="219"/>
      <c r="C437" s="216" t="s">
        <v>1197</v>
      </c>
      <c r="D437" s="216"/>
      <c r="E437" s="222"/>
      <c r="F437" s="310" t="s">
        <v>1057</v>
      </c>
      <c r="G437" s="310">
        <v>2</v>
      </c>
      <c r="H437" s="310">
        <v>0.5</v>
      </c>
      <c r="I437" s="310">
        <v>0.2</v>
      </c>
      <c r="J437" s="310">
        <f>1.79+0.43+0.25</f>
        <v>2.4700000000000002</v>
      </c>
      <c r="K437" s="311">
        <f>+G437*H437*I437*J437</f>
        <v>0.49400000000000005</v>
      </c>
      <c r="L437" s="309"/>
      <c r="M437" s="309"/>
      <c r="N437" s="309"/>
    </row>
    <row r="438" spans="1:14" x14ac:dyDescent="0.3">
      <c r="A438" s="218"/>
      <c r="B438" s="219"/>
      <c r="C438" s="226" t="s">
        <v>1196</v>
      </c>
      <c r="D438" s="216"/>
      <c r="E438" s="222"/>
      <c r="F438" s="310" t="s">
        <v>1060</v>
      </c>
      <c r="G438" s="310">
        <v>1</v>
      </c>
      <c r="H438" s="310">
        <v>2.3199999999999998</v>
      </c>
      <c r="I438" s="310">
        <v>0.5</v>
      </c>
      <c r="J438" s="310">
        <v>0.12</v>
      </c>
      <c r="K438" s="311">
        <f>+G438*H438*I438*J438</f>
        <v>0.13919999999999999</v>
      </c>
      <c r="L438" s="309"/>
      <c r="M438" s="309"/>
      <c r="N438" s="309"/>
    </row>
    <row r="439" spans="1:14" x14ac:dyDescent="0.3">
      <c r="A439" s="218"/>
      <c r="B439" s="219"/>
      <c r="C439" s="226" t="s">
        <v>1196</v>
      </c>
      <c r="D439" s="216"/>
      <c r="E439" s="222"/>
      <c r="F439" s="310" t="s">
        <v>1061</v>
      </c>
      <c r="G439" s="310">
        <v>1</v>
      </c>
      <c r="H439" s="310">
        <v>3.15</v>
      </c>
      <c r="I439" s="310">
        <v>1.5</v>
      </c>
      <c r="J439" s="310">
        <v>0.12</v>
      </c>
      <c r="K439" s="311">
        <f>+G439*H439*I439*J439</f>
        <v>0.56699999999999995</v>
      </c>
      <c r="L439" s="309"/>
      <c r="M439" s="309"/>
      <c r="N439" s="309"/>
    </row>
    <row r="440" spans="1:14" x14ac:dyDescent="0.3">
      <c r="A440" s="218"/>
      <c r="B440" s="219"/>
      <c r="C440" s="226" t="s">
        <v>1196</v>
      </c>
      <c r="D440" s="216"/>
      <c r="E440" s="217"/>
      <c r="F440" s="313" t="s">
        <v>1059</v>
      </c>
      <c r="G440" s="310">
        <v>2</v>
      </c>
      <c r="H440" s="310">
        <v>0.5</v>
      </c>
      <c r="I440" s="310">
        <v>0.2</v>
      </c>
      <c r="J440" s="310">
        <f>0.25+0.43+1.79+0.38-2.3</f>
        <v>0.54999999999999982</v>
      </c>
      <c r="K440" s="311">
        <f>+G440*H440*I440*J440</f>
        <v>0.10999999999999997</v>
      </c>
      <c r="L440" s="309"/>
      <c r="M440" s="309"/>
      <c r="N440" s="309"/>
    </row>
    <row r="441" spans="1:14" x14ac:dyDescent="0.3">
      <c r="A441" s="218"/>
      <c r="B441" s="219"/>
      <c r="C441" s="226" t="s">
        <v>1196</v>
      </c>
      <c r="D441" s="216"/>
      <c r="E441" s="217"/>
      <c r="F441" s="313" t="s">
        <v>1062</v>
      </c>
      <c r="G441" s="310">
        <v>1</v>
      </c>
      <c r="H441" s="310">
        <v>3.15</v>
      </c>
      <c r="I441" s="310">
        <f>0.5+J441+J441</f>
        <v>0.89999999999999991</v>
      </c>
      <c r="J441" s="310">
        <v>0.2</v>
      </c>
      <c r="K441" s="311">
        <f>+G441*H441*I441*J441-0.07</f>
        <v>0.49699999999999994</v>
      </c>
      <c r="L441" s="309"/>
      <c r="M441" s="309"/>
      <c r="N441" s="309"/>
    </row>
    <row r="442" spans="1:14" x14ac:dyDescent="0.3">
      <c r="A442" s="218"/>
      <c r="B442" s="219"/>
      <c r="C442" s="226"/>
      <c r="D442" s="216"/>
      <c r="E442" s="217"/>
      <c r="F442" s="315"/>
      <c r="G442" s="310"/>
      <c r="H442" s="310"/>
      <c r="I442" s="310"/>
      <c r="J442" s="304" t="s">
        <v>1040</v>
      </c>
      <c r="K442" s="312">
        <f>+SUM(K438:K441)</f>
        <v>1.3131999999999999</v>
      </c>
      <c r="L442" s="309"/>
      <c r="M442" s="309"/>
      <c r="N442" s="309"/>
    </row>
    <row r="443" spans="1:14" ht="39.6" x14ac:dyDescent="0.3">
      <c r="A443" s="218" t="s">
        <v>209</v>
      </c>
      <c r="B443" s="219" t="s">
        <v>69</v>
      </c>
      <c r="C443" s="216" t="s">
        <v>70</v>
      </c>
      <c r="D443" s="216">
        <v>94.6</v>
      </c>
      <c r="E443" s="220" t="s">
        <v>1055</v>
      </c>
      <c r="F443" s="304" t="s">
        <v>1047</v>
      </c>
      <c r="G443" s="304" t="s">
        <v>1068</v>
      </c>
      <c r="H443" s="304" t="s">
        <v>1069</v>
      </c>
      <c r="I443" s="304" t="s">
        <v>1042</v>
      </c>
      <c r="J443" s="304" t="s">
        <v>1051</v>
      </c>
      <c r="K443" s="312" t="s">
        <v>1093</v>
      </c>
      <c r="L443" s="309"/>
      <c r="M443" s="309"/>
      <c r="N443" s="309"/>
    </row>
    <row r="444" spans="1:14" hidden="1" x14ac:dyDescent="0.3">
      <c r="A444" s="218"/>
      <c r="B444" s="219"/>
      <c r="C444" s="216" t="s">
        <v>1197</v>
      </c>
      <c r="D444" s="224" t="s">
        <v>1056</v>
      </c>
      <c r="E444" s="252">
        <v>1</v>
      </c>
      <c r="F444" s="319">
        <v>22</v>
      </c>
      <c r="G444" s="319" t="s">
        <v>1063</v>
      </c>
      <c r="H444" s="319">
        <v>6.3</v>
      </c>
      <c r="I444" s="319">
        <v>0.89</v>
      </c>
      <c r="J444" s="319">
        <v>0.27</v>
      </c>
      <c r="K444" s="320">
        <f t="shared" ref="K444:K449" si="2">+J444*I444*F444*E444</f>
        <v>5.2866</v>
      </c>
      <c r="L444" s="309"/>
      <c r="M444" s="309"/>
      <c r="N444" s="309"/>
    </row>
    <row r="445" spans="1:14" hidden="1" x14ac:dyDescent="0.3">
      <c r="A445" s="218"/>
      <c r="B445" s="219"/>
      <c r="C445" s="216" t="s">
        <v>1197</v>
      </c>
      <c r="D445" s="224" t="s">
        <v>1056</v>
      </c>
      <c r="E445" s="252">
        <v>1</v>
      </c>
      <c r="F445" s="319">
        <v>14</v>
      </c>
      <c r="G445" s="319" t="s">
        <v>1064</v>
      </c>
      <c r="H445" s="319">
        <v>6.3</v>
      </c>
      <c r="I445" s="319">
        <v>1.19</v>
      </c>
      <c r="J445" s="319">
        <v>0.27</v>
      </c>
      <c r="K445" s="320">
        <f t="shared" si="2"/>
        <v>4.4982000000000006</v>
      </c>
      <c r="L445" s="309"/>
      <c r="M445" s="309"/>
      <c r="N445" s="309"/>
    </row>
    <row r="446" spans="1:14" hidden="1" x14ac:dyDescent="0.3">
      <c r="A446" s="218"/>
      <c r="B446" s="219"/>
      <c r="C446" s="216" t="s">
        <v>1197</v>
      </c>
      <c r="D446" s="224" t="s">
        <v>1056</v>
      </c>
      <c r="E446" s="252">
        <v>1</v>
      </c>
      <c r="F446" s="319">
        <v>6</v>
      </c>
      <c r="G446" s="319" t="s">
        <v>1065</v>
      </c>
      <c r="H446" s="319">
        <v>10</v>
      </c>
      <c r="I446" s="319">
        <v>1.06</v>
      </c>
      <c r="J446" s="319">
        <v>0.68</v>
      </c>
      <c r="K446" s="320">
        <f t="shared" si="2"/>
        <v>4.3248000000000006</v>
      </c>
      <c r="L446" s="309"/>
      <c r="M446" s="309"/>
      <c r="N446" s="309"/>
    </row>
    <row r="447" spans="1:14" hidden="1" x14ac:dyDescent="0.3">
      <c r="A447" s="218"/>
      <c r="B447" s="219"/>
      <c r="C447" s="216" t="s">
        <v>1197</v>
      </c>
      <c r="D447" s="224" t="s">
        <v>1056</v>
      </c>
      <c r="E447" s="252">
        <v>1</v>
      </c>
      <c r="F447" s="321">
        <v>6</v>
      </c>
      <c r="G447" s="321" t="s">
        <v>1092</v>
      </c>
      <c r="H447" s="321">
        <v>10</v>
      </c>
      <c r="I447" s="321">
        <v>2.6</v>
      </c>
      <c r="J447" s="321">
        <v>0.68</v>
      </c>
      <c r="K447" s="320">
        <f t="shared" si="2"/>
        <v>10.608000000000001</v>
      </c>
      <c r="L447" s="309"/>
      <c r="M447" s="309"/>
      <c r="N447" s="309"/>
    </row>
    <row r="448" spans="1:14" hidden="1" x14ac:dyDescent="0.3">
      <c r="A448" s="218"/>
      <c r="B448" s="219"/>
      <c r="C448" s="216" t="s">
        <v>1197</v>
      </c>
      <c r="D448" s="224" t="s">
        <v>1057</v>
      </c>
      <c r="E448" s="252">
        <v>1</v>
      </c>
      <c r="F448" s="319">
        <v>6</v>
      </c>
      <c r="G448" s="319" t="s">
        <v>1065</v>
      </c>
      <c r="H448" s="319">
        <v>10</v>
      </c>
      <c r="I448" s="319">
        <v>2.2200000000000002</v>
      </c>
      <c r="J448" s="319">
        <v>0.68</v>
      </c>
      <c r="K448" s="320">
        <f t="shared" si="2"/>
        <v>9.0576000000000008</v>
      </c>
      <c r="L448" s="309"/>
      <c r="M448" s="309"/>
      <c r="N448" s="309"/>
    </row>
    <row r="449" spans="1:14" hidden="1" x14ac:dyDescent="0.3">
      <c r="A449" s="218"/>
      <c r="B449" s="219"/>
      <c r="C449" s="216" t="s">
        <v>1197</v>
      </c>
      <c r="D449" s="224" t="s">
        <v>1057</v>
      </c>
      <c r="E449" s="252">
        <v>1</v>
      </c>
      <c r="F449" s="319">
        <v>6</v>
      </c>
      <c r="G449" s="319" t="s">
        <v>1092</v>
      </c>
      <c r="H449" s="319">
        <v>10</v>
      </c>
      <c r="I449" s="319">
        <v>2.6</v>
      </c>
      <c r="J449" s="319">
        <v>0.43401759530791789</v>
      </c>
      <c r="K449" s="320">
        <f t="shared" si="2"/>
        <v>6.7706744868035189</v>
      </c>
      <c r="L449" s="309"/>
      <c r="M449" s="309"/>
      <c r="N449" s="309"/>
    </row>
    <row r="450" spans="1:14" x14ac:dyDescent="0.3">
      <c r="A450" s="218"/>
      <c r="B450" s="219"/>
      <c r="C450" s="226" t="s">
        <v>1198</v>
      </c>
      <c r="D450" s="224" t="s">
        <v>1071</v>
      </c>
      <c r="E450" s="252">
        <v>1</v>
      </c>
      <c r="F450" s="319">
        <v>3</v>
      </c>
      <c r="G450" s="319" t="s">
        <v>1074</v>
      </c>
      <c r="H450" s="319">
        <v>6.3</v>
      </c>
      <c r="I450" s="319">
        <v>2.48</v>
      </c>
      <c r="J450" s="319">
        <v>0.27</v>
      </c>
      <c r="K450" s="320">
        <v>2.0088000000000004</v>
      </c>
      <c r="L450" s="309"/>
      <c r="M450" s="309"/>
      <c r="N450" s="309"/>
    </row>
    <row r="451" spans="1:14" x14ac:dyDescent="0.3">
      <c r="A451" s="218"/>
      <c r="B451" s="219"/>
      <c r="C451" s="226" t="s">
        <v>1198</v>
      </c>
      <c r="D451" s="224" t="s">
        <v>1071</v>
      </c>
      <c r="E451" s="252">
        <v>1</v>
      </c>
      <c r="F451" s="319">
        <v>4</v>
      </c>
      <c r="G451" s="319" t="s">
        <v>1075</v>
      </c>
      <c r="H451" s="319">
        <v>8</v>
      </c>
      <c r="I451" s="319">
        <v>1.68</v>
      </c>
      <c r="J451" s="319">
        <v>0.43401759530791789</v>
      </c>
      <c r="K451" s="320">
        <v>2.9165982404692081</v>
      </c>
      <c r="L451" s="309"/>
      <c r="M451" s="309"/>
      <c r="N451" s="309"/>
    </row>
    <row r="452" spans="1:14" x14ac:dyDescent="0.3">
      <c r="A452" s="218"/>
      <c r="B452" s="219"/>
      <c r="C452" s="226" t="s">
        <v>1198</v>
      </c>
      <c r="D452" s="224" t="s">
        <v>1071</v>
      </c>
      <c r="E452" s="252">
        <v>1</v>
      </c>
      <c r="F452" s="319">
        <v>12</v>
      </c>
      <c r="G452" s="319" t="s">
        <v>1083</v>
      </c>
      <c r="H452" s="319">
        <v>6.3</v>
      </c>
      <c r="I452" s="319">
        <v>1.01</v>
      </c>
      <c r="J452" s="319">
        <v>0.27</v>
      </c>
      <c r="K452" s="320">
        <v>3.2724000000000002</v>
      </c>
      <c r="L452" s="309"/>
      <c r="M452" s="309"/>
      <c r="N452" s="309"/>
    </row>
    <row r="453" spans="1:14" x14ac:dyDescent="0.3">
      <c r="A453" s="218"/>
      <c r="B453" s="219"/>
      <c r="C453" s="226" t="s">
        <v>1198</v>
      </c>
      <c r="D453" s="224" t="s">
        <v>1071</v>
      </c>
      <c r="E453" s="252">
        <v>1</v>
      </c>
      <c r="F453" s="319">
        <v>2</v>
      </c>
      <c r="G453" s="319" t="s">
        <v>1084</v>
      </c>
      <c r="H453" s="319">
        <v>6.3</v>
      </c>
      <c r="I453" s="319">
        <v>0.45</v>
      </c>
      <c r="J453" s="319">
        <v>0.27</v>
      </c>
      <c r="K453" s="320">
        <v>0.24300000000000002</v>
      </c>
      <c r="L453" s="309"/>
      <c r="M453" s="309"/>
      <c r="N453" s="309"/>
    </row>
    <row r="454" spans="1:14" x14ac:dyDescent="0.3">
      <c r="A454" s="218"/>
      <c r="B454" s="219"/>
      <c r="C454" s="226" t="s">
        <v>1198</v>
      </c>
      <c r="D454" s="224" t="s">
        <v>1071</v>
      </c>
      <c r="E454" s="252">
        <v>1</v>
      </c>
      <c r="F454" s="319">
        <v>3</v>
      </c>
      <c r="G454" s="319" t="s">
        <v>1087</v>
      </c>
      <c r="H454" s="319">
        <v>10</v>
      </c>
      <c r="I454" s="319">
        <v>0.85</v>
      </c>
      <c r="J454" s="319">
        <v>0.68</v>
      </c>
      <c r="K454" s="320">
        <v>1.7340000000000002</v>
      </c>
      <c r="L454" s="309"/>
      <c r="M454" s="309"/>
      <c r="N454" s="309"/>
    </row>
    <row r="455" spans="1:14" x14ac:dyDescent="0.3">
      <c r="A455" s="218"/>
      <c r="B455" s="219"/>
      <c r="C455" s="226" t="s">
        <v>1198</v>
      </c>
      <c r="D455" s="224" t="s">
        <v>1071</v>
      </c>
      <c r="E455" s="252">
        <v>1</v>
      </c>
      <c r="F455" s="319">
        <v>8</v>
      </c>
      <c r="G455" s="319" t="s">
        <v>1088</v>
      </c>
      <c r="H455" s="319" t="s">
        <v>1089</v>
      </c>
      <c r="I455" s="319">
        <v>0.5</v>
      </c>
      <c r="J455" s="319">
        <v>0.16900000000000001</v>
      </c>
      <c r="K455" s="320">
        <v>0.67600000000000005</v>
      </c>
      <c r="L455" s="309"/>
      <c r="M455" s="309"/>
      <c r="N455" s="309"/>
    </row>
    <row r="456" spans="1:14" x14ac:dyDescent="0.3">
      <c r="A456" s="218"/>
      <c r="B456" s="219"/>
      <c r="C456" s="226" t="s">
        <v>1198</v>
      </c>
      <c r="D456" s="224" t="s">
        <v>1071</v>
      </c>
      <c r="E456" s="252">
        <v>1</v>
      </c>
      <c r="F456" s="319">
        <v>8</v>
      </c>
      <c r="G456" s="319" t="s">
        <v>1090</v>
      </c>
      <c r="H456" s="319" t="s">
        <v>1089</v>
      </c>
      <c r="I456" s="319">
        <v>0.84</v>
      </c>
      <c r="J456" s="319">
        <v>0.27</v>
      </c>
      <c r="K456" s="320">
        <v>1.8144</v>
      </c>
      <c r="L456" s="309"/>
      <c r="M456" s="309"/>
      <c r="N456" s="309"/>
    </row>
    <row r="457" spans="1:14" x14ac:dyDescent="0.3">
      <c r="A457" s="218"/>
      <c r="B457" s="219"/>
      <c r="C457" s="226" t="s">
        <v>1198</v>
      </c>
      <c r="D457" s="224" t="s">
        <v>1078</v>
      </c>
      <c r="E457" s="252">
        <v>1</v>
      </c>
      <c r="F457" s="319">
        <v>4</v>
      </c>
      <c r="G457" s="319" t="s">
        <v>1079</v>
      </c>
      <c r="H457" s="319">
        <v>8</v>
      </c>
      <c r="I457" s="319">
        <v>3.54</v>
      </c>
      <c r="J457" s="319">
        <v>0.43401759530791789</v>
      </c>
      <c r="K457" s="320">
        <f>+J457*I457*F457</f>
        <v>6.1456891495601171</v>
      </c>
      <c r="L457" s="309"/>
      <c r="M457" s="309"/>
      <c r="N457" s="309"/>
    </row>
    <row r="458" spans="1:14" x14ac:dyDescent="0.3">
      <c r="A458" s="218"/>
      <c r="B458" s="219"/>
      <c r="C458" s="226" t="s">
        <v>1198</v>
      </c>
      <c r="D458" s="224" t="s">
        <v>1078</v>
      </c>
      <c r="E458" s="252">
        <v>1</v>
      </c>
      <c r="F458" s="319">
        <v>4</v>
      </c>
      <c r="G458" s="319" t="s">
        <v>1080</v>
      </c>
      <c r="H458" s="319">
        <v>8</v>
      </c>
      <c r="I458" s="319">
        <v>3.3</v>
      </c>
      <c r="J458" s="319">
        <v>0.43401759530791789</v>
      </c>
      <c r="K458" s="320">
        <f>+J458*I458*F458</f>
        <v>5.7290322580645157</v>
      </c>
      <c r="L458" s="309"/>
      <c r="M458" s="309"/>
      <c r="N458" s="309"/>
    </row>
    <row r="459" spans="1:14" x14ac:dyDescent="0.3">
      <c r="A459" s="218"/>
      <c r="B459" s="219"/>
      <c r="C459" s="226" t="s">
        <v>1198</v>
      </c>
      <c r="D459" s="224" t="s">
        <v>1078</v>
      </c>
      <c r="E459" s="252">
        <v>1</v>
      </c>
      <c r="F459" s="319">
        <v>70</v>
      </c>
      <c r="G459" s="319" t="s">
        <v>1081</v>
      </c>
      <c r="H459" s="319">
        <v>5</v>
      </c>
      <c r="I459" s="319">
        <v>0.98</v>
      </c>
      <c r="J459" s="319">
        <v>0.16900000000000001</v>
      </c>
      <c r="K459" s="320">
        <f>+J459*I459*F459</f>
        <v>11.593400000000001</v>
      </c>
      <c r="L459" s="309"/>
      <c r="M459" s="309"/>
      <c r="N459" s="309"/>
    </row>
    <row r="460" spans="1:14" x14ac:dyDescent="0.3">
      <c r="A460" s="218"/>
      <c r="B460" s="219"/>
      <c r="C460" s="226" t="s">
        <v>1198</v>
      </c>
      <c r="D460" s="224" t="s">
        <v>1061</v>
      </c>
      <c r="E460" s="252">
        <v>1</v>
      </c>
      <c r="F460" s="319">
        <v>20</v>
      </c>
      <c r="G460" s="319" t="s">
        <v>1085</v>
      </c>
      <c r="H460" s="319">
        <v>5</v>
      </c>
      <c r="I460" s="319">
        <v>2.2599999999999998</v>
      </c>
      <c r="J460" s="319">
        <v>0.16900000000000001</v>
      </c>
      <c r="K460" s="320">
        <v>7.6387999999999998</v>
      </c>
      <c r="L460" s="309"/>
      <c r="M460" s="309"/>
      <c r="N460" s="309"/>
    </row>
    <row r="461" spans="1:14" x14ac:dyDescent="0.3">
      <c r="A461" s="218"/>
      <c r="B461" s="219"/>
      <c r="C461" s="226" t="s">
        <v>1198</v>
      </c>
      <c r="D461" s="224" t="s">
        <v>1061</v>
      </c>
      <c r="E461" s="252">
        <v>1</v>
      </c>
      <c r="F461" s="319">
        <v>4</v>
      </c>
      <c r="G461" s="319" t="s">
        <v>1086</v>
      </c>
      <c r="H461" s="319">
        <v>6.3</v>
      </c>
      <c r="I461" s="319">
        <v>1.45</v>
      </c>
      <c r="J461" s="319">
        <v>0.27</v>
      </c>
      <c r="K461" s="320">
        <v>1.5660000000000001</v>
      </c>
      <c r="L461" s="309"/>
      <c r="M461" s="309"/>
      <c r="N461" s="309"/>
    </row>
    <row r="462" spans="1:14" x14ac:dyDescent="0.3">
      <c r="A462" s="218"/>
      <c r="B462" s="219"/>
      <c r="C462" s="216"/>
      <c r="D462" s="216"/>
      <c r="E462" s="217"/>
      <c r="F462" s="310"/>
      <c r="G462" s="310"/>
      <c r="H462" s="310"/>
      <c r="I462" s="310"/>
      <c r="J462" s="304" t="s">
        <v>1040</v>
      </c>
      <c r="K462" s="312">
        <f>+SUM(K450:K461)</f>
        <v>45.338119648093851</v>
      </c>
      <c r="L462" s="309"/>
      <c r="M462" s="309"/>
      <c r="N462" s="309"/>
    </row>
    <row r="463" spans="1:14" ht="26.4" x14ac:dyDescent="0.3">
      <c r="A463" s="218" t="s">
        <v>210</v>
      </c>
      <c r="B463" s="219" t="s">
        <v>74</v>
      </c>
      <c r="C463" s="216" t="s">
        <v>75</v>
      </c>
      <c r="D463" s="216">
        <v>6</v>
      </c>
      <c r="E463" s="220"/>
      <c r="F463" s="304"/>
      <c r="G463" s="304"/>
      <c r="H463" s="304"/>
      <c r="I463" s="304"/>
      <c r="J463" s="304"/>
      <c r="K463" s="312"/>
      <c r="L463" s="309"/>
      <c r="M463" s="309"/>
      <c r="N463" s="309"/>
    </row>
    <row r="464" spans="1:14" x14ac:dyDescent="0.3">
      <c r="A464" s="218"/>
      <c r="B464" s="219"/>
      <c r="C464" s="226" t="s">
        <v>1196</v>
      </c>
      <c r="D464" s="216"/>
      <c r="E464" s="217"/>
      <c r="F464" s="310"/>
      <c r="G464" s="310"/>
      <c r="H464" s="310"/>
      <c r="I464" s="310"/>
      <c r="J464" s="313" t="s">
        <v>1201</v>
      </c>
      <c r="K464" s="311">
        <v>6</v>
      </c>
      <c r="L464" s="309"/>
      <c r="M464" s="309"/>
      <c r="N464" s="309"/>
    </row>
    <row r="465" spans="1:14" x14ac:dyDescent="0.3">
      <c r="A465" s="218"/>
      <c r="B465" s="219"/>
      <c r="C465" s="216"/>
      <c r="D465" s="216"/>
      <c r="E465" s="217"/>
      <c r="F465" s="310"/>
      <c r="G465" s="310"/>
      <c r="H465" s="310"/>
      <c r="I465" s="310"/>
      <c r="J465" s="304" t="s">
        <v>1040</v>
      </c>
      <c r="K465" s="312"/>
      <c r="L465" s="309"/>
      <c r="M465" s="309"/>
      <c r="N465" s="309"/>
    </row>
    <row r="466" spans="1:14" ht="36" hidden="1" customHeight="1" x14ac:dyDescent="0.3">
      <c r="A466" s="218" t="s">
        <v>211</v>
      </c>
      <c r="B466" s="219" t="s">
        <v>81</v>
      </c>
      <c r="C466" s="216" t="s">
        <v>24</v>
      </c>
      <c r="D466" s="216">
        <v>4.8</v>
      </c>
      <c r="E466" s="220"/>
      <c r="F466" s="304"/>
      <c r="G466" s="304"/>
      <c r="H466" s="304"/>
      <c r="I466" s="304"/>
      <c r="J466" s="304"/>
      <c r="K466" s="312"/>
      <c r="L466" s="309"/>
      <c r="M466" s="309"/>
      <c r="N466" s="309"/>
    </row>
    <row r="467" spans="1:14" ht="13.95" hidden="1" customHeight="1" x14ac:dyDescent="0.3">
      <c r="A467" s="218"/>
      <c r="B467" s="219"/>
      <c r="C467" s="216"/>
      <c r="D467" s="216"/>
      <c r="E467" s="217"/>
      <c r="F467" s="310"/>
      <c r="G467" s="310"/>
      <c r="H467" s="310"/>
      <c r="I467" s="310">
        <v>3.2</v>
      </c>
      <c r="J467" s="310">
        <v>1.5</v>
      </c>
      <c r="K467" s="311">
        <f>+J467*I467</f>
        <v>4.8000000000000007</v>
      </c>
      <c r="L467" s="309"/>
      <c r="M467" s="309"/>
      <c r="N467" s="309"/>
    </row>
    <row r="468" spans="1:14" ht="13.95" hidden="1" customHeight="1" x14ac:dyDescent="0.3">
      <c r="A468" s="218"/>
      <c r="B468" s="219"/>
      <c r="C468" s="216"/>
      <c r="D468" s="216"/>
      <c r="E468" s="217"/>
      <c r="F468" s="310"/>
      <c r="G468" s="310"/>
      <c r="H468" s="310"/>
      <c r="I468" s="310"/>
      <c r="J468" s="304" t="s">
        <v>1040</v>
      </c>
      <c r="K468" s="311">
        <f>+SUM(K467:K467)</f>
        <v>4.8000000000000007</v>
      </c>
      <c r="L468" s="309"/>
      <c r="M468" s="309"/>
      <c r="N468" s="309"/>
    </row>
    <row r="469" spans="1:14" ht="26.4" x14ac:dyDescent="0.3">
      <c r="A469" s="218" t="s">
        <v>212</v>
      </c>
      <c r="B469" s="219" t="s">
        <v>83</v>
      </c>
      <c r="C469" s="216" t="s">
        <v>24</v>
      </c>
      <c r="D469" s="216">
        <v>4.8</v>
      </c>
      <c r="E469" s="220"/>
      <c r="F469" s="304"/>
      <c r="G469" s="304"/>
      <c r="H469" s="304"/>
      <c r="I469" s="304" t="s">
        <v>1042</v>
      </c>
      <c r="J469" s="304" t="s">
        <v>1043</v>
      </c>
      <c r="K469" s="312" t="s">
        <v>1044</v>
      </c>
      <c r="L469" s="309"/>
      <c r="M469" s="309"/>
      <c r="N469" s="309"/>
    </row>
    <row r="470" spans="1:14" x14ac:dyDescent="0.3">
      <c r="A470" s="218"/>
      <c r="B470" s="219"/>
      <c r="C470" s="226" t="s">
        <v>1196</v>
      </c>
      <c r="D470" s="216"/>
      <c r="E470" s="217"/>
      <c r="F470" s="310"/>
      <c r="G470" s="310"/>
      <c r="H470" s="310"/>
      <c r="I470" s="310">
        <v>3.2</v>
      </c>
      <c r="J470" s="310">
        <v>1.5</v>
      </c>
      <c r="K470" s="311">
        <f>+J470*I470</f>
        <v>4.8000000000000007</v>
      </c>
      <c r="L470" s="309"/>
      <c r="M470" s="309"/>
      <c r="N470" s="309"/>
    </row>
    <row r="471" spans="1:14" x14ac:dyDescent="0.3">
      <c r="A471" s="218"/>
      <c r="B471" s="219"/>
      <c r="C471" s="216"/>
      <c r="D471" s="216"/>
      <c r="E471" s="217"/>
      <c r="F471" s="310"/>
      <c r="G471" s="310"/>
      <c r="H471" s="310"/>
      <c r="I471" s="310"/>
      <c r="J471" s="304" t="s">
        <v>1040</v>
      </c>
      <c r="K471" s="312">
        <f>+SUM(K470:K470)</f>
        <v>4.8000000000000007</v>
      </c>
      <c r="L471" s="309"/>
      <c r="M471" s="309"/>
      <c r="N471" s="309"/>
    </row>
    <row r="472" spans="1:14" ht="39.6" hidden="1" x14ac:dyDescent="0.3">
      <c r="A472" s="218" t="s">
        <v>213</v>
      </c>
      <c r="B472" s="219" t="s">
        <v>65</v>
      </c>
      <c r="C472" s="216" t="s">
        <v>24</v>
      </c>
      <c r="D472" s="216">
        <v>6.12</v>
      </c>
      <c r="E472" s="220"/>
      <c r="F472" s="304"/>
      <c r="G472" s="304"/>
      <c r="H472" s="304"/>
      <c r="I472" s="304"/>
      <c r="J472" s="304"/>
      <c r="K472" s="312"/>
      <c r="L472" s="309"/>
      <c r="M472" s="309"/>
      <c r="N472" s="309"/>
    </row>
    <row r="473" spans="1:14" hidden="1" x14ac:dyDescent="0.3">
      <c r="A473" s="218"/>
      <c r="B473" s="219"/>
      <c r="C473" s="216"/>
      <c r="D473" s="216"/>
      <c r="E473" s="217"/>
      <c r="F473" s="310"/>
      <c r="G473" s="310"/>
      <c r="H473" s="310"/>
      <c r="I473" s="310"/>
      <c r="J473" s="310"/>
      <c r="K473" s="311"/>
      <c r="L473" s="309"/>
      <c r="M473" s="309"/>
      <c r="N473" s="309"/>
    </row>
    <row r="474" spans="1:14" hidden="1" x14ac:dyDescent="0.3">
      <c r="A474" s="218"/>
      <c r="B474" s="219"/>
      <c r="C474" s="216"/>
      <c r="D474" s="216"/>
      <c r="E474" s="217"/>
      <c r="F474" s="310"/>
      <c r="G474" s="310"/>
      <c r="H474" s="310"/>
      <c r="I474" s="310"/>
      <c r="J474" s="310"/>
      <c r="K474" s="311"/>
      <c r="L474" s="309"/>
      <c r="M474" s="309"/>
      <c r="N474" s="309"/>
    </row>
    <row r="475" spans="1:14" hidden="1" x14ac:dyDescent="0.3">
      <c r="A475" s="218"/>
      <c r="B475" s="219"/>
      <c r="C475" s="216"/>
      <c r="D475" s="216"/>
      <c r="E475" s="217"/>
      <c r="F475" s="310"/>
      <c r="G475" s="310"/>
      <c r="H475" s="310"/>
      <c r="I475" s="310"/>
      <c r="J475" s="304" t="s">
        <v>1040</v>
      </c>
      <c r="K475" s="311">
        <f>+SUM(K473:K474)</f>
        <v>0</v>
      </c>
      <c r="L475" s="309"/>
      <c r="M475" s="309"/>
      <c r="N475" s="309"/>
    </row>
    <row r="476" spans="1:14" ht="26.4" hidden="1" x14ac:dyDescent="0.3">
      <c r="A476" s="218" t="s">
        <v>214</v>
      </c>
      <c r="B476" s="219" t="s">
        <v>79</v>
      </c>
      <c r="C476" s="216" t="s">
        <v>54</v>
      </c>
      <c r="D476" s="216">
        <v>6.05</v>
      </c>
      <c r="E476" s="223"/>
      <c r="F476" s="314" t="s">
        <v>1047</v>
      </c>
      <c r="G476" s="304" t="s">
        <v>1042</v>
      </c>
      <c r="H476" s="304" t="s">
        <v>1043</v>
      </c>
      <c r="I476" s="304" t="s">
        <v>1045</v>
      </c>
      <c r="J476" s="304" t="s">
        <v>1049</v>
      </c>
      <c r="K476" s="312" t="s">
        <v>1046</v>
      </c>
      <c r="L476" s="309"/>
      <c r="M476" s="309"/>
      <c r="N476" s="309"/>
    </row>
    <row r="477" spans="1:14" ht="15" hidden="1" customHeight="1" x14ac:dyDescent="0.3">
      <c r="A477" s="218"/>
      <c r="B477" s="219"/>
      <c r="C477" s="216"/>
      <c r="D477" s="216"/>
      <c r="E477" s="230" t="s">
        <v>1048</v>
      </c>
      <c r="F477" s="310">
        <v>2</v>
      </c>
      <c r="G477" s="310">
        <v>0.95</v>
      </c>
      <c r="H477" s="310">
        <v>1.1000000000000001</v>
      </c>
      <c r="I477" s="310">
        <f>+J398-0.25</f>
        <v>0.44999999999999996</v>
      </c>
      <c r="J477" s="310">
        <v>1.3</v>
      </c>
      <c r="K477" s="311">
        <f>+I477*H477*G477*F477*J477</f>
        <v>1.22265</v>
      </c>
      <c r="L477" s="309"/>
      <c r="M477" s="309"/>
      <c r="N477" s="309"/>
    </row>
    <row r="478" spans="1:14" hidden="1" x14ac:dyDescent="0.3">
      <c r="A478" s="218"/>
      <c r="B478" s="219"/>
      <c r="C478" s="216"/>
      <c r="D478" s="216"/>
      <c r="E478" s="217"/>
      <c r="F478" s="310"/>
      <c r="G478" s="310"/>
      <c r="H478" s="310"/>
      <c r="I478" s="310"/>
      <c r="J478" s="304" t="s">
        <v>1040</v>
      </c>
      <c r="K478" s="312">
        <f>+SUM(K477:K477)</f>
        <v>1.22265</v>
      </c>
      <c r="L478" s="309"/>
      <c r="M478" s="309"/>
      <c r="N478" s="309"/>
    </row>
    <row r="479" spans="1:14" x14ac:dyDescent="0.3">
      <c r="A479" s="214" t="s">
        <v>215</v>
      </c>
      <c r="B479" s="215" t="s">
        <v>85</v>
      </c>
      <c r="C479" s="216"/>
      <c r="D479" s="216"/>
      <c r="E479" s="220"/>
      <c r="F479" s="304"/>
      <c r="G479" s="304"/>
      <c r="H479" s="304"/>
      <c r="I479" s="304"/>
      <c r="J479" s="304"/>
      <c r="K479" s="312"/>
      <c r="L479" s="309"/>
      <c r="M479" s="309"/>
      <c r="N479" s="309"/>
    </row>
    <row r="480" spans="1:14" x14ac:dyDescent="0.3">
      <c r="A480" s="218" t="s">
        <v>216</v>
      </c>
      <c r="B480" s="219" t="s">
        <v>87</v>
      </c>
      <c r="C480" s="216" t="s">
        <v>24</v>
      </c>
      <c r="D480" s="216">
        <v>7.48</v>
      </c>
      <c r="E480" s="220"/>
      <c r="F480" s="304"/>
      <c r="G480" s="304"/>
      <c r="H480" s="304"/>
      <c r="I480" s="304" t="s">
        <v>1042</v>
      </c>
      <c r="J480" s="304" t="s">
        <v>1043</v>
      </c>
      <c r="K480" s="312" t="s">
        <v>1044</v>
      </c>
      <c r="L480" s="309"/>
      <c r="M480" s="309"/>
      <c r="N480" s="309"/>
    </row>
    <row r="481" spans="1:14" x14ac:dyDescent="0.3">
      <c r="A481" s="218"/>
      <c r="B481" s="219"/>
      <c r="C481" s="226" t="s">
        <v>1196</v>
      </c>
      <c r="D481" s="261"/>
      <c r="E481" s="42"/>
      <c r="F481" s="304"/>
      <c r="G481" s="304"/>
      <c r="H481" s="304"/>
      <c r="I481" s="310">
        <v>4.4000000000000004</v>
      </c>
      <c r="J481" s="310">
        <v>1.7</v>
      </c>
      <c r="K481" s="311">
        <f>+J481*I481</f>
        <v>7.48</v>
      </c>
      <c r="L481" s="309"/>
      <c r="M481" s="309"/>
      <c r="N481" s="309"/>
    </row>
    <row r="482" spans="1:14" x14ac:dyDescent="0.3">
      <c r="A482" s="218"/>
      <c r="B482" s="219"/>
      <c r="C482" s="243"/>
      <c r="D482" s="261"/>
      <c r="E482" s="42"/>
      <c r="F482" s="304"/>
      <c r="G482" s="304"/>
      <c r="H482" s="304"/>
      <c r="I482" s="310"/>
      <c r="J482" s="304" t="s">
        <v>1040</v>
      </c>
      <c r="K482" s="312">
        <f>+K481</f>
        <v>7.48</v>
      </c>
      <c r="L482" s="309"/>
      <c r="M482" s="309"/>
      <c r="N482" s="309"/>
    </row>
    <row r="483" spans="1:14" ht="26.4" x14ac:dyDescent="0.3">
      <c r="A483" s="218" t="s">
        <v>217</v>
      </c>
      <c r="B483" s="219" t="s">
        <v>89</v>
      </c>
      <c r="C483" s="216" t="s">
        <v>24</v>
      </c>
      <c r="D483" s="216">
        <v>7.48</v>
      </c>
      <c r="E483" s="220"/>
      <c r="F483" s="304"/>
      <c r="G483" s="304"/>
      <c r="H483" s="304"/>
      <c r="I483" s="304" t="s">
        <v>1042</v>
      </c>
      <c r="J483" s="304" t="s">
        <v>1043</v>
      </c>
      <c r="K483" s="312" t="s">
        <v>1044</v>
      </c>
      <c r="L483" s="309"/>
      <c r="M483" s="309"/>
      <c r="N483" s="309"/>
    </row>
    <row r="484" spans="1:14" x14ac:dyDescent="0.3">
      <c r="A484" s="218"/>
      <c r="B484" s="219"/>
      <c r="C484" s="226" t="s">
        <v>1196</v>
      </c>
      <c r="D484" s="261"/>
      <c r="E484" s="42"/>
      <c r="F484" s="304"/>
      <c r="G484" s="304"/>
      <c r="H484" s="304"/>
      <c r="I484" s="310">
        <v>4.4000000000000004</v>
      </c>
      <c r="J484" s="310">
        <v>1.7</v>
      </c>
      <c r="K484" s="311">
        <f>+J484*I484</f>
        <v>7.48</v>
      </c>
      <c r="L484" s="309"/>
      <c r="M484" s="309"/>
      <c r="N484" s="309"/>
    </row>
    <row r="485" spans="1:14" x14ac:dyDescent="0.3">
      <c r="A485" s="218"/>
      <c r="B485" s="219"/>
      <c r="C485" s="243"/>
      <c r="D485" s="261"/>
      <c r="E485" s="42"/>
      <c r="F485" s="304"/>
      <c r="G485" s="304"/>
      <c r="H485" s="304"/>
      <c r="I485" s="310"/>
      <c r="J485" s="304" t="s">
        <v>1040</v>
      </c>
      <c r="K485" s="312">
        <f>+K484</f>
        <v>7.48</v>
      </c>
      <c r="L485" s="309"/>
      <c r="M485" s="309"/>
      <c r="N485" s="309"/>
    </row>
    <row r="486" spans="1:14" ht="39.6" x14ac:dyDescent="0.3">
      <c r="A486" s="218" t="s">
        <v>218</v>
      </c>
      <c r="B486" s="219" t="s">
        <v>91</v>
      </c>
      <c r="C486" s="216" t="s">
        <v>24</v>
      </c>
      <c r="D486" s="216">
        <v>7.48</v>
      </c>
      <c r="E486" s="220"/>
      <c r="F486" s="304"/>
      <c r="G486" s="304"/>
      <c r="H486" s="304"/>
      <c r="I486" s="304" t="s">
        <v>1042</v>
      </c>
      <c r="J486" s="304" t="s">
        <v>1043</v>
      </c>
      <c r="K486" s="312" t="s">
        <v>1044</v>
      </c>
      <c r="L486" s="309"/>
      <c r="M486" s="309"/>
      <c r="N486" s="309"/>
    </row>
    <row r="487" spans="1:14" x14ac:dyDescent="0.3">
      <c r="A487" s="218"/>
      <c r="B487" s="219"/>
      <c r="C487" s="226" t="s">
        <v>1196</v>
      </c>
      <c r="D487" s="261"/>
      <c r="E487" s="42"/>
      <c r="F487" s="304"/>
      <c r="G487" s="304"/>
      <c r="H487" s="304"/>
      <c r="I487" s="310">
        <v>4.4000000000000004</v>
      </c>
      <c r="J487" s="310">
        <v>1.7</v>
      </c>
      <c r="K487" s="311">
        <f>+J487*I487</f>
        <v>7.48</v>
      </c>
      <c r="L487" s="309"/>
      <c r="M487" s="309"/>
      <c r="N487" s="309"/>
    </row>
    <row r="488" spans="1:14" x14ac:dyDescent="0.3">
      <c r="A488" s="218"/>
      <c r="B488" s="219"/>
      <c r="C488" s="243"/>
      <c r="D488" s="261"/>
      <c r="E488" s="42"/>
      <c r="F488" s="304"/>
      <c r="G488" s="304"/>
      <c r="H488" s="304"/>
      <c r="I488" s="310"/>
      <c r="J488" s="304" t="s">
        <v>1040</v>
      </c>
      <c r="K488" s="312">
        <f>+K487</f>
        <v>7.48</v>
      </c>
      <c r="L488" s="309"/>
      <c r="M488" s="309"/>
      <c r="N488" s="309"/>
    </row>
    <row r="489" spans="1:14" ht="39.6" hidden="1" x14ac:dyDescent="0.3">
      <c r="A489" s="218" t="s">
        <v>219</v>
      </c>
      <c r="B489" s="219" t="s">
        <v>146</v>
      </c>
      <c r="C489" s="216" t="s">
        <v>75</v>
      </c>
      <c r="D489" s="216">
        <v>1</v>
      </c>
      <c r="E489" s="220"/>
      <c r="F489" s="304"/>
      <c r="G489" s="304"/>
      <c r="H489" s="304"/>
      <c r="I489" s="304" t="s">
        <v>1042</v>
      </c>
      <c r="J489" s="304" t="s">
        <v>1043</v>
      </c>
      <c r="K489" s="312" t="s">
        <v>1044</v>
      </c>
      <c r="L489" s="309"/>
      <c r="M489" s="309"/>
      <c r="N489" s="309"/>
    </row>
    <row r="490" spans="1:14" hidden="1" x14ac:dyDescent="0.3">
      <c r="A490" s="218"/>
      <c r="B490" s="219"/>
      <c r="C490" s="243"/>
      <c r="D490" s="261"/>
      <c r="E490" s="42"/>
      <c r="F490" s="304"/>
      <c r="G490" s="304"/>
      <c r="H490" s="304"/>
      <c r="I490" s="310"/>
      <c r="J490" s="310"/>
      <c r="K490" s="311"/>
      <c r="L490" s="309"/>
      <c r="M490" s="309"/>
      <c r="N490" s="309"/>
    </row>
    <row r="491" spans="1:14" hidden="1" x14ac:dyDescent="0.3">
      <c r="A491" s="218"/>
      <c r="B491" s="219"/>
      <c r="C491" s="243"/>
      <c r="D491" s="261"/>
      <c r="E491" s="42"/>
      <c r="F491" s="304"/>
      <c r="G491" s="304"/>
      <c r="H491" s="304"/>
      <c r="I491" s="310"/>
      <c r="J491" s="304" t="s">
        <v>1040</v>
      </c>
      <c r="K491" s="312">
        <f>+K490</f>
        <v>0</v>
      </c>
      <c r="L491" s="309"/>
      <c r="M491" s="309"/>
      <c r="N491" s="309"/>
    </row>
    <row r="492" spans="1:14" ht="26.4" x14ac:dyDescent="0.3">
      <c r="A492" s="218" t="s">
        <v>220</v>
      </c>
      <c r="B492" s="219" t="s">
        <v>83</v>
      </c>
      <c r="C492" s="216" t="s">
        <v>24</v>
      </c>
      <c r="D492" s="216">
        <v>1.28</v>
      </c>
      <c r="E492" s="220"/>
      <c r="F492" s="304"/>
      <c r="G492" s="304"/>
      <c r="H492" s="304"/>
      <c r="I492" s="304" t="s">
        <v>1042</v>
      </c>
      <c r="J492" s="304" t="s">
        <v>1043</v>
      </c>
      <c r="K492" s="312" t="s">
        <v>1044</v>
      </c>
      <c r="L492" s="309"/>
      <c r="M492" s="309"/>
      <c r="N492" s="309"/>
    </row>
    <row r="493" spans="1:14" x14ac:dyDescent="0.3">
      <c r="A493" s="218"/>
      <c r="B493" s="219"/>
      <c r="C493" s="226" t="s">
        <v>1196</v>
      </c>
      <c r="D493" s="261"/>
      <c r="E493" s="42"/>
      <c r="F493" s="304"/>
      <c r="G493" s="304"/>
      <c r="H493" s="304"/>
      <c r="I493" s="310">
        <v>3.2</v>
      </c>
      <c r="J493" s="310">
        <v>0.4</v>
      </c>
      <c r="K493" s="311">
        <f>+J493*I493</f>
        <v>1.2800000000000002</v>
      </c>
      <c r="L493" s="309"/>
      <c r="M493" s="309"/>
      <c r="N493" s="309"/>
    </row>
    <row r="494" spans="1:14" x14ac:dyDescent="0.3">
      <c r="A494" s="218"/>
      <c r="B494" s="219"/>
      <c r="C494" s="243"/>
      <c r="D494" s="261"/>
      <c r="E494" s="42"/>
      <c r="F494" s="304"/>
      <c r="G494" s="304"/>
      <c r="H494" s="304"/>
      <c r="I494" s="310"/>
      <c r="J494" s="304" t="s">
        <v>1040</v>
      </c>
      <c r="K494" s="312">
        <f>+K493</f>
        <v>1.2800000000000002</v>
      </c>
      <c r="L494" s="309"/>
      <c r="M494" s="309"/>
      <c r="N494" s="309"/>
    </row>
    <row r="495" spans="1:14" ht="39.6" x14ac:dyDescent="0.3">
      <c r="A495" s="218" t="s">
        <v>221</v>
      </c>
      <c r="B495" s="219" t="s">
        <v>94</v>
      </c>
      <c r="C495" s="216" t="s">
        <v>24</v>
      </c>
      <c r="D495" s="216">
        <v>1.28</v>
      </c>
      <c r="E495" s="220"/>
      <c r="F495" s="304"/>
      <c r="G495" s="304"/>
      <c r="H495" s="304"/>
      <c r="I495" s="304" t="s">
        <v>1042</v>
      </c>
      <c r="J495" s="304" t="s">
        <v>1043</v>
      </c>
      <c r="K495" s="312" t="s">
        <v>1044</v>
      </c>
      <c r="L495" s="309"/>
      <c r="M495" s="309"/>
      <c r="N495" s="309"/>
    </row>
    <row r="496" spans="1:14" x14ac:dyDescent="0.3">
      <c r="A496" s="218"/>
      <c r="B496" s="219"/>
      <c r="C496" s="226" t="s">
        <v>1196</v>
      </c>
      <c r="D496" s="261"/>
      <c r="E496" s="42"/>
      <c r="F496" s="304"/>
      <c r="G496" s="304"/>
      <c r="H496" s="304"/>
      <c r="I496" s="310">
        <v>3.2</v>
      </c>
      <c r="J496" s="310">
        <v>0.4</v>
      </c>
      <c r="K496" s="311">
        <f>+J496*I496</f>
        <v>1.2800000000000002</v>
      </c>
      <c r="L496" s="309"/>
      <c r="M496" s="309"/>
      <c r="N496" s="309"/>
    </row>
    <row r="497" spans="1:14" x14ac:dyDescent="0.3">
      <c r="A497" s="218"/>
      <c r="B497" s="219"/>
      <c r="C497" s="243"/>
      <c r="D497" s="261"/>
      <c r="E497" s="42"/>
      <c r="F497" s="304"/>
      <c r="G497" s="304"/>
      <c r="H497" s="304"/>
      <c r="I497" s="310"/>
      <c r="J497" s="304" t="s">
        <v>1040</v>
      </c>
      <c r="K497" s="312">
        <f>+K496</f>
        <v>1.2800000000000002</v>
      </c>
      <c r="L497" s="309"/>
      <c r="M497" s="309"/>
      <c r="N497" s="309"/>
    </row>
    <row r="498" spans="1:14" x14ac:dyDescent="0.3">
      <c r="A498" s="214" t="s">
        <v>222</v>
      </c>
      <c r="B498" s="215" t="s">
        <v>96</v>
      </c>
      <c r="C498" s="216"/>
      <c r="D498" s="216"/>
      <c r="E498" s="220"/>
      <c r="F498" s="304"/>
      <c r="G498" s="304"/>
      <c r="H498" s="304"/>
      <c r="I498" s="304"/>
      <c r="J498" s="304"/>
      <c r="K498" s="312"/>
      <c r="L498" s="309"/>
      <c r="M498" s="309"/>
      <c r="N498" s="309"/>
    </row>
    <row r="499" spans="1:14" ht="39.6" x14ac:dyDescent="0.3">
      <c r="A499" s="218" t="s">
        <v>223</v>
      </c>
      <c r="B499" s="219" t="s">
        <v>104</v>
      </c>
      <c r="C499" s="216" t="s">
        <v>24</v>
      </c>
      <c r="D499" s="216">
        <v>16</v>
      </c>
      <c r="E499" s="220"/>
      <c r="F499" s="304"/>
      <c r="G499" s="304" t="s">
        <v>1110</v>
      </c>
      <c r="H499" s="304" t="s">
        <v>1043</v>
      </c>
      <c r="I499" s="304" t="s">
        <v>1043</v>
      </c>
      <c r="J499" s="304" t="s">
        <v>1058</v>
      </c>
      <c r="K499" s="312" t="s">
        <v>1044</v>
      </c>
      <c r="L499" s="309"/>
      <c r="M499" s="309"/>
      <c r="N499" s="309"/>
    </row>
    <row r="500" spans="1:14" x14ac:dyDescent="0.3">
      <c r="A500" s="218"/>
      <c r="B500" s="219"/>
      <c r="C500" s="226" t="s">
        <v>1198</v>
      </c>
      <c r="D500" s="216"/>
      <c r="E500" s="231"/>
      <c r="F500" s="330" t="s">
        <v>1057</v>
      </c>
      <c r="G500" s="310">
        <v>2</v>
      </c>
      <c r="H500" s="310">
        <v>0.5</v>
      </c>
      <c r="I500" s="310">
        <v>0.2</v>
      </c>
      <c r="J500" s="310">
        <f>1.79+0.43+0.25</f>
        <v>2.4700000000000002</v>
      </c>
      <c r="K500" s="311">
        <f>+G500*((H500+I500)*2)*J500</f>
        <v>6.9160000000000004</v>
      </c>
      <c r="L500" s="309"/>
      <c r="M500" s="309"/>
      <c r="N500" s="309"/>
    </row>
    <row r="501" spans="1:14" x14ac:dyDescent="0.3">
      <c r="A501" s="218"/>
      <c r="B501" s="219"/>
      <c r="C501" s="226" t="s">
        <v>1198</v>
      </c>
      <c r="D501" s="216"/>
      <c r="E501" s="231"/>
      <c r="F501" s="330" t="s">
        <v>1060</v>
      </c>
      <c r="G501" s="310">
        <v>1</v>
      </c>
      <c r="H501" s="310">
        <f>2.32+0.2</f>
        <v>2.52</v>
      </c>
      <c r="I501" s="310">
        <f>0.5+J501+J501</f>
        <v>0.74</v>
      </c>
      <c r="J501" s="310">
        <v>0.12</v>
      </c>
      <c r="K501" s="311">
        <f>+H501*I501*G501</f>
        <v>1.8648</v>
      </c>
      <c r="L501" s="309"/>
      <c r="M501" s="309"/>
      <c r="N501" s="309"/>
    </row>
    <row r="502" spans="1:14" x14ac:dyDescent="0.3">
      <c r="A502" s="218"/>
      <c r="B502" s="219"/>
      <c r="C502" s="226" t="s">
        <v>1198</v>
      </c>
      <c r="D502" s="216"/>
      <c r="E502" s="231"/>
      <c r="F502" s="330" t="s">
        <v>1061</v>
      </c>
      <c r="G502" s="310">
        <v>1</v>
      </c>
      <c r="H502" s="310">
        <f>3.15+J502+J502</f>
        <v>3.39</v>
      </c>
      <c r="I502" s="310">
        <f>1.5+J502+J502</f>
        <v>1.7400000000000002</v>
      </c>
      <c r="J502" s="310">
        <v>0.12</v>
      </c>
      <c r="K502" s="311">
        <f>+G502*H502*I502</f>
        <v>5.898600000000001</v>
      </c>
      <c r="L502" s="309"/>
      <c r="M502" s="309"/>
      <c r="N502" s="309"/>
    </row>
    <row r="503" spans="1:14" x14ac:dyDescent="0.3">
      <c r="A503" s="218"/>
      <c r="B503" s="219"/>
      <c r="C503" s="226" t="s">
        <v>1198</v>
      </c>
      <c r="D503" s="216"/>
      <c r="E503" s="231"/>
      <c r="F503" s="330" t="s">
        <v>1059</v>
      </c>
      <c r="G503" s="310">
        <v>2</v>
      </c>
      <c r="H503" s="310">
        <v>0.5</v>
      </c>
      <c r="I503" s="310">
        <v>0.2</v>
      </c>
      <c r="J503" s="310">
        <f>0.25+0.43+1.79+0.38-2.3</f>
        <v>0.54999999999999982</v>
      </c>
      <c r="K503" s="311">
        <f>+G503*((H503+I503)*2)*J503</f>
        <v>1.5399999999999994</v>
      </c>
      <c r="L503" s="309"/>
      <c r="M503" s="309"/>
      <c r="N503" s="309"/>
    </row>
    <row r="504" spans="1:14" hidden="1" x14ac:dyDescent="0.3">
      <c r="A504" s="218"/>
      <c r="B504" s="219"/>
      <c r="C504" s="226" t="s">
        <v>1198</v>
      </c>
      <c r="D504" s="216"/>
      <c r="E504" s="231"/>
      <c r="F504" s="330"/>
      <c r="G504" s="310"/>
      <c r="H504" s="310"/>
      <c r="I504" s="310"/>
      <c r="J504" s="310"/>
      <c r="K504" s="311">
        <v>-0.22</v>
      </c>
      <c r="L504" s="309"/>
      <c r="M504" s="309"/>
      <c r="N504" s="309"/>
    </row>
    <row r="505" spans="1:14" x14ac:dyDescent="0.3">
      <c r="A505" s="218"/>
      <c r="B505" s="219"/>
      <c r="C505" s="216"/>
      <c r="D505" s="261"/>
      <c r="E505" s="42"/>
      <c r="F505" s="304"/>
      <c r="G505" s="304"/>
      <c r="H505" s="304"/>
      <c r="I505" s="310"/>
      <c r="J505" s="304" t="s">
        <v>1040</v>
      </c>
      <c r="K505" s="311">
        <f>+SUM(K500:K504)</f>
        <v>15.9994</v>
      </c>
      <c r="L505" s="309"/>
      <c r="M505" s="309"/>
      <c r="N505" s="309"/>
    </row>
    <row r="506" spans="1:14" x14ac:dyDescent="0.3">
      <c r="A506" s="218" t="s">
        <v>224</v>
      </c>
      <c r="B506" s="219" t="s">
        <v>102</v>
      </c>
      <c r="C506" s="216" t="s">
        <v>45</v>
      </c>
      <c r="D506" s="216">
        <v>16</v>
      </c>
      <c r="E506" s="220"/>
      <c r="F506" s="304"/>
      <c r="G506" s="304" t="s">
        <v>1110</v>
      </c>
      <c r="H506" s="304" t="s">
        <v>1043</v>
      </c>
      <c r="I506" s="304" t="s">
        <v>1043</v>
      </c>
      <c r="J506" s="304" t="s">
        <v>1058</v>
      </c>
      <c r="K506" s="312" t="s">
        <v>1044</v>
      </c>
      <c r="L506" s="309"/>
      <c r="M506" s="309"/>
      <c r="N506" s="309"/>
    </row>
    <row r="507" spans="1:14" x14ac:dyDescent="0.3">
      <c r="A507" s="218"/>
      <c r="B507" s="219"/>
      <c r="C507" s="226" t="s">
        <v>1198</v>
      </c>
      <c r="D507" s="216"/>
      <c r="E507" s="231"/>
      <c r="F507" s="330" t="s">
        <v>1057</v>
      </c>
      <c r="G507" s="310">
        <v>2</v>
      </c>
      <c r="H507" s="310">
        <v>0.5</v>
      </c>
      <c r="I507" s="310">
        <v>0.2</v>
      </c>
      <c r="J507" s="310">
        <f>1.79+0.43+0.25</f>
        <v>2.4700000000000002</v>
      </c>
      <c r="K507" s="311">
        <f>+G507*((H507+I507)*2)*J507</f>
        <v>6.9160000000000004</v>
      </c>
      <c r="L507" s="309"/>
      <c r="M507" s="309"/>
      <c r="N507" s="309"/>
    </row>
    <row r="508" spans="1:14" x14ac:dyDescent="0.3">
      <c r="A508" s="218"/>
      <c r="B508" s="219"/>
      <c r="C508" s="226" t="s">
        <v>1198</v>
      </c>
      <c r="D508" s="216"/>
      <c r="E508" s="231"/>
      <c r="F508" s="330" t="s">
        <v>1060</v>
      </c>
      <c r="G508" s="310">
        <v>1</v>
      </c>
      <c r="H508" s="310">
        <f>2.32+0.2</f>
        <v>2.52</v>
      </c>
      <c r="I508" s="310">
        <f>0.5+J508+J508</f>
        <v>0.74</v>
      </c>
      <c r="J508" s="310">
        <v>0.12</v>
      </c>
      <c r="K508" s="311">
        <f>+H508*I508*G508</f>
        <v>1.8648</v>
      </c>
      <c r="L508" s="309"/>
      <c r="M508" s="309"/>
      <c r="N508" s="309"/>
    </row>
    <row r="509" spans="1:14" x14ac:dyDescent="0.3">
      <c r="A509" s="218"/>
      <c r="B509" s="219"/>
      <c r="C509" s="226" t="s">
        <v>1198</v>
      </c>
      <c r="D509" s="216"/>
      <c r="E509" s="231"/>
      <c r="F509" s="330" t="s">
        <v>1061</v>
      </c>
      <c r="G509" s="310">
        <v>1</v>
      </c>
      <c r="H509" s="310">
        <f>3.15+J509+J509</f>
        <v>3.39</v>
      </c>
      <c r="I509" s="310">
        <f>1.5+J509+J509</f>
        <v>1.7400000000000002</v>
      </c>
      <c r="J509" s="310">
        <v>0.12</v>
      </c>
      <c r="K509" s="311">
        <f>+G509*H509*I509</f>
        <v>5.898600000000001</v>
      </c>
      <c r="L509" s="309"/>
      <c r="M509" s="309"/>
      <c r="N509" s="309"/>
    </row>
    <row r="510" spans="1:14" x14ac:dyDescent="0.3">
      <c r="A510" s="218"/>
      <c r="B510" s="219"/>
      <c r="C510" s="226" t="s">
        <v>1198</v>
      </c>
      <c r="D510" s="216"/>
      <c r="E510" s="231"/>
      <c r="F510" s="330" t="s">
        <v>1059</v>
      </c>
      <c r="G510" s="310">
        <v>2</v>
      </c>
      <c r="H510" s="310">
        <v>0.5</v>
      </c>
      <c r="I510" s="310">
        <v>0.2</v>
      </c>
      <c r="J510" s="310">
        <f>0.25+0.43+1.79+0.38-2.3</f>
        <v>0.54999999999999982</v>
      </c>
      <c r="K510" s="311">
        <f>+G510*((H510+I510)*2)*J510</f>
        <v>1.5399999999999994</v>
      </c>
      <c r="L510" s="309"/>
      <c r="M510" s="309"/>
      <c r="N510" s="309"/>
    </row>
    <row r="511" spans="1:14" hidden="1" x14ac:dyDescent="0.3">
      <c r="A511" s="218"/>
      <c r="B511" s="219"/>
      <c r="C511" s="226" t="s">
        <v>1198</v>
      </c>
      <c r="D511" s="216"/>
      <c r="E511" s="231"/>
      <c r="F511" s="330"/>
      <c r="G511" s="310"/>
      <c r="H511" s="310"/>
      <c r="I511" s="310"/>
      <c r="J511" s="310"/>
      <c r="K511" s="311">
        <v>-0.22</v>
      </c>
      <c r="L511" s="309"/>
      <c r="M511" s="309"/>
      <c r="N511" s="309"/>
    </row>
    <row r="512" spans="1:14" x14ac:dyDescent="0.3">
      <c r="A512" s="218"/>
      <c r="B512" s="219"/>
      <c r="C512" s="216"/>
      <c r="D512" s="261"/>
      <c r="E512" s="42"/>
      <c r="F512" s="304"/>
      <c r="G512" s="304"/>
      <c r="H512" s="304"/>
      <c r="I512" s="310"/>
      <c r="J512" s="304" t="s">
        <v>1040</v>
      </c>
      <c r="K512" s="311">
        <f>+SUM(K507:K511)</f>
        <v>15.9994</v>
      </c>
      <c r="L512" s="309"/>
      <c r="M512" s="309"/>
      <c r="N512" s="309"/>
    </row>
    <row r="513" spans="1:14" ht="39.6" hidden="1" x14ac:dyDescent="0.3">
      <c r="A513" s="218" t="s">
        <v>225</v>
      </c>
      <c r="B513" s="219" t="s">
        <v>98</v>
      </c>
      <c r="C513" s="216" t="s">
        <v>24</v>
      </c>
      <c r="D513" s="216">
        <v>1.4</v>
      </c>
      <c r="E513" s="220"/>
      <c r="F513" s="304"/>
      <c r="G513" s="304"/>
      <c r="H513" s="304"/>
      <c r="I513" s="304"/>
      <c r="J513" s="304"/>
      <c r="K513" s="312"/>
      <c r="L513" s="309"/>
      <c r="M513" s="309"/>
      <c r="N513" s="309"/>
    </row>
    <row r="514" spans="1:14" hidden="1" x14ac:dyDescent="0.3">
      <c r="A514" s="214" t="s">
        <v>226</v>
      </c>
      <c r="B514" s="215" t="s">
        <v>106</v>
      </c>
      <c r="C514" s="216"/>
      <c r="D514" s="216"/>
      <c r="E514" s="220"/>
      <c r="F514" s="304"/>
      <c r="G514" s="304"/>
      <c r="H514" s="304"/>
      <c r="I514" s="304"/>
      <c r="J514" s="304"/>
      <c r="K514" s="312"/>
      <c r="L514" s="309"/>
      <c r="M514" s="309"/>
      <c r="N514" s="309"/>
    </row>
    <row r="515" spans="1:14" hidden="1" x14ac:dyDescent="0.3">
      <c r="A515" s="218" t="s">
        <v>227</v>
      </c>
      <c r="B515" s="219" t="s">
        <v>115</v>
      </c>
      <c r="C515" s="216" t="s">
        <v>24</v>
      </c>
      <c r="D515" s="216">
        <v>0.25</v>
      </c>
      <c r="E515" s="220"/>
      <c r="F515" s="304"/>
      <c r="G515" s="304"/>
      <c r="H515" s="304"/>
      <c r="I515" s="304"/>
      <c r="J515" s="304"/>
      <c r="K515" s="312"/>
      <c r="L515" s="309"/>
      <c r="M515" s="309"/>
      <c r="N515" s="309"/>
    </row>
    <row r="516" spans="1:14" ht="26.4" hidden="1" x14ac:dyDescent="0.3">
      <c r="A516" s="218" t="s">
        <v>228</v>
      </c>
      <c r="B516" s="219" t="s">
        <v>117</v>
      </c>
      <c r="C516" s="216" t="s">
        <v>24</v>
      </c>
      <c r="D516" s="216">
        <v>0.34</v>
      </c>
      <c r="E516" s="220"/>
      <c r="F516" s="304"/>
      <c r="G516" s="304"/>
      <c r="H516" s="304"/>
      <c r="I516" s="304"/>
      <c r="J516" s="304"/>
      <c r="K516" s="312"/>
      <c r="L516" s="309"/>
      <c r="M516" s="309"/>
      <c r="N516" s="309"/>
    </row>
    <row r="517" spans="1:14" hidden="1" x14ac:dyDescent="0.3">
      <c r="A517" s="218" t="s">
        <v>229</v>
      </c>
      <c r="B517" s="219" t="s">
        <v>108</v>
      </c>
      <c r="C517" s="216" t="s">
        <v>109</v>
      </c>
      <c r="D517" s="216">
        <v>2.7</v>
      </c>
      <c r="E517" s="220"/>
      <c r="F517" s="304"/>
      <c r="G517" s="304"/>
      <c r="H517" s="304"/>
      <c r="I517" s="304"/>
      <c r="J517" s="304"/>
      <c r="K517" s="312"/>
      <c r="L517" s="309"/>
      <c r="M517" s="309"/>
      <c r="N517" s="309"/>
    </row>
    <row r="518" spans="1:14" x14ac:dyDescent="0.3">
      <c r="A518" s="214" t="s">
        <v>230</v>
      </c>
      <c r="B518" s="215" t="s">
        <v>231</v>
      </c>
      <c r="C518" s="216"/>
      <c r="D518" s="216"/>
      <c r="E518" s="220"/>
      <c r="F518" s="304"/>
      <c r="G518" s="304"/>
      <c r="H518" s="304"/>
      <c r="I518" s="304"/>
      <c r="J518" s="304"/>
      <c r="K518" s="312"/>
      <c r="L518" s="309"/>
      <c r="M518" s="309"/>
      <c r="N518" s="309"/>
    </row>
    <row r="519" spans="1:14" ht="52.8" hidden="1" x14ac:dyDescent="0.3">
      <c r="A519" s="218" t="s">
        <v>232</v>
      </c>
      <c r="B519" s="219" t="s">
        <v>233</v>
      </c>
      <c r="C519" s="216" t="s">
        <v>75</v>
      </c>
      <c r="D519" s="216">
        <v>1</v>
      </c>
      <c r="E519" s="220"/>
      <c r="F519" s="304"/>
      <c r="G519" s="304"/>
      <c r="H519" s="304"/>
      <c r="I519" s="304"/>
      <c r="J519" s="304"/>
      <c r="K519" s="312"/>
      <c r="L519" s="309"/>
      <c r="M519" s="309"/>
      <c r="N519" s="309"/>
    </row>
    <row r="520" spans="1:14" ht="26.4" x14ac:dyDescent="0.3">
      <c r="A520" s="218" t="s">
        <v>234</v>
      </c>
      <c r="B520" s="219" t="s">
        <v>235</v>
      </c>
      <c r="C520" s="216" t="s">
        <v>75</v>
      </c>
      <c r="D520" s="216">
        <v>1</v>
      </c>
      <c r="E520" s="220"/>
      <c r="F520" s="304"/>
      <c r="G520" s="304"/>
      <c r="H520" s="304"/>
      <c r="I520" s="304"/>
      <c r="J520" s="304"/>
      <c r="K520" s="312"/>
      <c r="L520" s="309"/>
      <c r="M520" s="309"/>
      <c r="N520" s="309"/>
    </row>
    <row r="521" spans="1:14" x14ac:dyDescent="0.3">
      <c r="A521" s="218"/>
      <c r="B521" s="219"/>
      <c r="C521" s="226" t="s">
        <v>1196</v>
      </c>
      <c r="D521" s="261"/>
      <c r="E521" s="42"/>
      <c r="F521" s="304"/>
      <c r="G521" s="304"/>
      <c r="H521" s="304"/>
      <c r="I521" s="310"/>
      <c r="J521" s="310"/>
      <c r="K521" s="311">
        <v>1</v>
      </c>
      <c r="L521" s="309"/>
      <c r="M521" s="309"/>
      <c r="N521" s="309"/>
    </row>
    <row r="522" spans="1:14" x14ac:dyDescent="0.3">
      <c r="A522" s="218"/>
      <c r="B522" s="219"/>
      <c r="C522" s="243"/>
      <c r="D522" s="261"/>
      <c r="E522" s="42"/>
      <c r="F522" s="304"/>
      <c r="G522" s="304"/>
      <c r="H522" s="304"/>
      <c r="I522" s="310"/>
      <c r="J522" s="304" t="s">
        <v>1040</v>
      </c>
      <c r="K522" s="311">
        <f>+K521</f>
        <v>1</v>
      </c>
      <c r="L522" s="309"/>
      <c r="M522" s="309"/>
      <c r="N522" s="309"/>
    </row>
    <row r="523" spans="1:14" hidden="1" x14ac:dyDescent="0.3">
      <c r="A523" s="218" t="s">
        <v>236</v>
      </c>
      <c r="B523" s="219" t="s">
        <v>237</v>
      </c>
      <c r="C523" s="216" t="s">
        <v>75</v>
      </c>
      <c r="D523" s="216">
        <v>1</v>
      </c>
      <c r="E523" s="220"/>
      <c r="F523" s="304"/>
      <c r="G523" s="304"/>
      <c r="H523" s="304"/>
      <c r="I523" s="304"/>
      <c r="J523" s="304"/>
      <c r="K523" s="312"/>
      <c r="L523" s="309"/>
      <c r="M523" s="309"/>
      <c r="N523" s="309"/>
    </row>
    <row r="524" spans="1:14" ht="26.4" hidden="1" x14ac:dyDescent="0.3">
      <c r="A524" s="218" t="s">
        <v>238</v>
      </c>
      <c r="B524" s="219" t="s">
        <v>239</v>
      </c>
      <c r="C524" s="216" t="s">
        <v>75</v>
      </c>
      <c r="D524" s="216">
        <v>1</v>
      </c>
      <c r="E524" s="220"/>
      <c r="F524" s="304"/>
      <c r="G524" s="304"/>
      <c r="H524" s="304"/>
      <c r="I524" s="304"/>
      <c r="J524" s="304"/>
      <c r="K524" s="312"/>
      <c r="L524" s="309"/>
      <c r="M524" s="309"/>
      <c r="N524" s="309"/>
    </row>
    <row r="525" spans="1:14" hidden="1" x14ac:dyDescent="0.3">
      <c r="A525" s="218" t="s">
        <v>240</v>
      </c>
      <c r="B525" s="219" t="s">
        <v>241</v>
      </c>
      <c r="C525" s="216" t="s">
        <v>75</v>
      </c>
      <c r="D525" s="216">
        <v>1</v>
      </c>
      <c r="E525" s="220"/>
      <c r="F525" s="304"/>
      <c r="G525" s="304"/>
      <c r="H525" s="304"/>
      <c r="I525" s="304"/>
      <c r="J525" s="304"/>
      <c r="K525" s="312"/>
      <c r="L525" s="309"/>
      <c r="M525" s="309"/>
      <c r="N525" s="309"/>
    </row>
    <row r="526" spans="1:14" ht="26.4" hidden="1" x14ac:dyDescent="0.3">
      <c r="A526" s="218" t="s">
        <v>242</v>
      </c>
      <c r="B526" s="219" t="s">
        <v>243</v>
      </c>
      <c r="C526" s="216" t="s">
        <v>75</v>
      </c>
      <c r="D526" s="216">
        <v>1</v>
      </c>
      <c r="E526" s="220"/>
      <c r="F526" s="304"/>
      <c r="G526" s="304"/>
      <c r="H526" s="304"/>
      <c r="I526" s="304"/>
      <c r="J526" s="304"/>
      <c r="K526" s="312"/>
      <c r="L526" s="309"/>
      <c r="M526" s="309"/>
      <c r="N526" s="309"/>
    </row>
    <row r="527" spans="1:14" hidden="1" x14ac:dyDescent="0.3">
      <c r="A527" s="218" t="s">
        <v>244</v>
      </c>
      <c r="B527" s="219" t="s">
        <v>245</v>
      </c>
      <c r="C527" s="216" t="s">
        <v>109</v>
      </c>
      <c r="D527" s="216">
        <v>20</v>
      </c>
      <c r="E527" s="220"/>
      <c r="F527" s="304"/>
      <c r="G527" s="304"/>
      <c r="H527" s="304"/>
      <c r="I527" s="304"/>
      <c r="J527" s="304"/>
      <c r="K527" s="312"/>
      <c r="L527" s="309"/>
      <c r="M527" s="309"/>
      <c r="N527" s="309"/>
    </row>
    <row r="528" spans="1:14" ht="26.4" hidden="1" x14ac:dyDescent="0.3">
      <c r="A528" s="218" t="s">
        <v>246</v>
      </c>
      <c r="B528" s="219" t="s">
        <v>247</v>
      </c>
      <c r="C528" s="216" t="s">
        <v>75</v>
      </c>
      <c r="D528" s="216">
        <v>1</v>
      </c>
      <c r="E528" s="220"/>
      <c r="F528" s="304"/>
      <c r="G528" s="304"/>
      <c r="H528" s="304"/>
      <c r="I528" s="304"/>
      <c r="J528" s="304"/>
      <c r="K528" s="312"/>
      <c r="L528" s="309"/>
      <c r="M528" s="309"/>
      <c r="N528" s="309"/>
    </row>
    <row r="529" spans="1:14" ht="26.4" x14ac:dyDescent="0.3">
      <c r="A529" s="214">
        <v>6</v>
      </c>
      <c r="B529" s="215" t="s">
        <v>248</v>
      </c>
      <c r="C529" s="216"/>
      <c r="D529" s="216"/>
      <c r="E529" s="220"/>
      <c r="F529" s="304"/>
      <c r="G529" s="304"/>
      <c r="H529" s="304"/>
      <c r="I529" s="304"/>
      <c r="J529" s="304"/>
      <c r="K529" s="312"/>
      <c r="L529" s="309"/>
      <c r="M529" s="309"/>
      <c r="N529" s="309"/>
    </row>
    <row r="530" spans="1:14" x14ac:dyDescent="0.3">
      <c r="A530" s="214" t="s">
        <v>249</v>
      </c>
      <c r="B530" s="215" t="s">
        <v>42</v>
      </c>
      <c r="C530" s="216"/>
      <c r="D530" s="216"/>
      <c r="E530" s="220"/>
      <c r="F530" s="304"/>
      <c r="G530" s="304"/>
      <c r="H530" s="304"/>
      <c r="I530" s="304"/>
      <c r="J530" s="304"/>
      <c r="K530" s="312"/>
      <c r="L530" s="309"/>
      <c r="M530" s="309"/>
      <c r="N530" s="309"/>
    </row>
    <row r="531" spans="1:14" x14ac:dyDescent="0.3">
      <c r="A531" s="218" t="s">
        <v>250</v>
      </c>
      <c r="B531" s="219" t="s">
        <v>47</v>
      </c>
      <c r="C531" s="216" t="s">
        <v>24</v>
      </c>
      <c r="D531" s="216">
        <v>7.48</v>
      </c>
      <c r="E531" s="220"/>
      <c r="F531" s="304"/>
      <c r="G531" s="304"/>
      <c r="H531" s="304"/>
      <c r="I531" s="304" t="s">
        <v>1042</v>
      </c>
      <c r="J531" s="304" t="s">
        <v>1043</v>
      </c>
      <c r="K531" s="312" t="s">
        <v>1044</v>
      </c>
      <c r="L531" s="309"/>
      <c r="M531" s="309"/>
      <c r="N531" s="309"/>
    </row>
    <row r="532" spans="1:14" hidden="1" x14ac:dyDescent="0.3">
      <c r="A532" s="218"/>
      <c r="B532" s="219"/>
      <c r="C532" s="216"/>
      <c r="D532" s="216"/>
      <c r="E532" s="217"/>
      <c r="F532" s="310"/>
      <c r="G532" s="310"/>
      <c r="H532" s="310"/>
      <c r="I532" s="310">
        <v>3.5</v>
      </c>
      <c r="J532" s="310">
        <v>1.6</v>
      </c>
      <c r="K532" s="311">
        <f>+J532*I532+0.01</f>
        <v>5.61</v>
      </c>
      <c r="L532" s="309"/>
      <c r="M532" s="309"/>
      <c r="N532" s="309"/>
    </row>
    <row r="533" spans="1:14" x14ac:dyDescent="0.3">
      <c r="A533" s="218"/>
      <c r="B533" s="219"/>
      <c r="C533" s="226" t="s">
        <v>1196</v>
      </c>
      <c r="D533" s="216"/>
      <c r="E533" s="217"/>
      <c r="F533" s="310"/>
      <c r="G533" s="310"/>
      <c r="H533" s="310"/>
      <c r="I533" s="310">
        <v>1.5</v>
      </c>
      <c r="J533" s="310">
        <v>1.24</v>
      </c>
      <c r="K533" s="311">
        <f>+J533*I533+0.01</f>
        <v>1.8699999999999999</v>
      </c>
      <c r="L533" s="309">
        <v>1.87</v>
      </c>
      <c r="M533" s="309"/>
      <c r="N533" s="309"/>
    </row>
    <row r="534" spans="1:14" x14ac:dyDescent="0.3">
      <c r="A534" s="218"/>
      <c r="B534" s="219"/>
      <c r="C534" s="216"/>
      <c r="D534" s="216"/>
      <c r="E534" s="217"/>
      <c r="F534" s="310"/>
      <c r="G534" s="310"/>
      <c r="H534" s="310"/>
      <c r="I534" s="310"/>
      <c r="J534" s="304" t="s">
        <v>1040</v>
      </c>
      <c r="K534" s="312">
        <f>+K533</f>
        <v>1.8699999999999999</v>
      </c>
      <c r="L534" s="309"/>
      <c r="M534" s="309"/>
      <c r="N534" s="309"/>
    </row>
    <row r="535" spans="1:14" ht="26.4" x14ac:dyDescent="0.3">
      <c r="A535" s="218" t="s">
        <v>251</v>
      </c>
      <c r="B535" s="219" t="s">
        <v>49</v>
      </c>
      <c r="C535" s="216" t="s">
        <v>24</v>
      </c>
      <c r="D535" s="216">
        <v>7.48</v>
      </c>
      <c r="E535" s="220"/>
      <c r="F535" s="304"/>
      <c r="G535" s="304"/>
      <c r="H535" s="304"/>
      <c r="I535" s="304" t="s">
        <v>1042</v>
      </c>
      <c r="J535" s="304" t="s">
        <v>1043</v>
      </c>
      <c r="K535" s="312" t="s">
        <v>1044</v>
      </c>
      <c r="L535" s="309"/>
      <c r="M535" s="309"/>
      <c r="N535" s="309"/>
    </row>
    <row r="536" spans="1:14" hidden="1" x14ac:dyDescent="0.3">
      <c r="A536" s="218"/>
      <c r="B536" s="219"/>
      <c r="C536" s="216"/>
      <c r="D536" s="216"/>
      <c r="E536" s="217"/>
      <c r="F536" s="310"/>
      <c r="G536" s="310"/>
      <c r="H536" s="310"/>
      <c r="I536" s="310">
        <v>3.5</v>
      </c>
      <c r="J536" s="310">
        <v>1.6</v>
      </c>
      <c r="K536" s="311">
        <f>+J536*I536+0.01</f>
        <v>5.61</v>
      </c>
      <c r="L536" s="309"/>
      <c r="M536" s="309"/>
      <c r="N536" s="309"/>
    </row>
    <row r="537" spans="1:14" x14ac:dyDescent="0.3">
      <c r="A537" s="218"/>
      <c r="B537" s="219"/>
      <c r="C537" s="226" t="s">
        <v>1196</v>
      </c>
      <c r="D537" s="216"/>
      <c r="E537" s="217"/>
      <c r="F537" s="310"/>
      <c r="G537" s="310"/>
      <c r="H537" s="310"/>
      <c r="I537" s="310">
        <v>1.5</v>
      </c>
      <c r="J537" s="310">
        <v>1.24</v>
      </c>
      <c r="K537" s="311">
        <f>+J537*I537+0.01</f>
        <v>1.8699999999999999</v>
      </c>
      <c r="L537" s="309">
        <v>1.87</v>
      </c>
      <c r="M537" s="309"/>
      <c r="N537" s="309"/>
    </row>
    <row r="538" spans="1:14" x14ac:dyDescent="0.3">
      <c r="A538" s="218"/>
      <c r="B538" s="219"/>
      <c r="C538" s="216"/>
      <c r="D538" s="216"/>
      <c r="E538" s="217"/>
      <c r="F538" s="310"/>
      <c r="G538" s="310"/>
      <c r="H538" s="310"/>
      <c r="I538" s="310"/>
      <c r="J538" s="304" t="s">
        <v>1040</v>
      </c>
      <c r="K538" s="312">
        <f>+K537</f>
        <v>1.8699999999999999</v>
      </c>
      <c r="L538" s="309">
        <v>0</v>
      </c>
      <c r="M538" s="309"/>
      <c r="N538" s="309"/>
    </row>
    <row r="539" spans="1:14" x14ac:dyDescent="0.3">
      <c r="A539" s="214" t="s">
        <v>252</v>
      </c>
      <c r="B539" s="215" t="s">
        <v>123</v>
      </c>
      <c r="C539" s="216"/>
      <c r="D539" s="216"/>
      <c r="E539" s="256"/>
      <c r="F539" s="322"/>
      <c r="G539" s="322"/>
      <c r="H539" s="322"/>
      <c r="I539" s="322"/>
      <c r="J539" s="322"/>
      <c r="K539" s="331"/>
      <c r="L539" s="309"/>
      <c r="M539" s="309"/>
      <c r="N539" s="309"/>
    </row>
    <row r="540" spans="1:14" ht="26.4" x14ac:dyDescent="0.3">
      <c r="A540" s="218" t="s">
        <v>253</v>
      </c>
      <c r="B540" s="219" t="s">
        <v>125</v>
      </c>
      <c r="C540" s="216" t="s">
        <v>54</v>
      </c>
      <c r="D540" s="216">
        <v>7.37</v>
      </c>
      <c r="E540" s="223"/>
      <c r="F540" s="314"/>
      <c r="G540" s="304" t="s">
        <v>1047</v>
      </c>
      <c r="H540" s="304" t="s">
        <v>1042</v>
      </c>
      <c r="I540" s="304" t="s">
        <v>1043</v>
      </c>
      <c r="J540" s="304" t="s">
        <v>1045</v>
      </c>
      <c r="K540" s="312" t="s">
        <v>1046</v>
      </c>
      <c r="L540" s="309"/>
      <c r="M540" s="309"/>
      <c r="N540" s="309"/>
    </row>
    <row r="541" spans="1:14" hidden="1" x14ac:dyDescent="0.3">
      <c r="A541" s="218"/>
      <c r="B541" s="219"/>
      <c r="C541" s="216"/>
      <c r="D541" s="216"/>
      <c r="E541" s="377" t="s">
        <v>1048</v>
      </c>
      <c r="F541" s="378"/>
      <c r="G541" s="310">
        <v>2</v>
      </c>
      <c r="H541" s="310">
        <v>0.95</v>
      </c>
      <c r="I541" s="310">
        <v>1.1000000000000001</v>
      </c>
      <c r="J541" s="310">
        <v>0.65</v>
      </c>
      <c r="K541" s="311">
        <f>+J541*I541*H541*G541+0.01</f>
        <v>1.3685</v>
      </c>
      <c r="L541" s="309"/>
      <c r="M541" s="309"/>
      <c r="N541" s="309"/>
    </row>
    <row r="542" spans="1:14" x14ac:dyDescent="0.3">
      <c r="A542" s="218"/>
      <c r="B542" s="219"/>
      <c r="C542" s="226" t="s">
        <v>1196</v>
      </c>
      <c r="D542" s="216"/>
      <c r="E542" s="377" t="s">
        <v>1048</v>
      </c>
      <c r="F542" s="378"/>
      <c r="G542" s="310">
        <v>1</v>
      </c>
      <c r="H542" s="310">
        <v>4.2</v>
      </c>
      <c r="I542" s="310">
        <v>1.9</v>
      </c>
      <c r="J542" s="310">
        <v>0.75</v>
      </c>
      <c r="K542" s="311">
        <f>+J542*I542*H542*G542+0.01</f>
        <v>5.9949999999999992</v>
      </c>
      <c r="L542" s="309">
        <v>6.0015000000000001</v>
      </c>
      <c r="M542" s="309"/>
      <c r="N542" s="309"/>
    </row>
    <row r="543" spans="1:14" x14ac:dyDescent="0.3">
      <c r="A543" s="218"/>
      <c r="B543" s="219"/>
      <c r="C543" s="216"/>
      <c r="D543" s="216"/>
      <c r="E543" s="217"/>
      <c r="F543" s="310"/>
      <c r="G543" s="310"/>
      <c r="H543" s="310"/>
      <c r="I543" s="310"/>
      <c r="J543" s="304" t="s">
        <v>1040</v>
      </c>
      <c r="K543" s="312">
        <f>+K542</f>
        <v>5.9949999999999992</v>
      </c>
      <c r="L543" s="309"/>
      <c r="M543" s="309"/>
      <c r="N543" s="309"/>
    </row>
    <row r="544" spans="1:14" x14ac:dyDescent="0.3">
      <c r="A544" s="218" t="s">
        <v>254</v>
      </c>
      <c r="B544" s="219" t="s">
        <v>56</v>
      </c>
      <c r="C544" s="216" t="s">
        <v>54</v>
      </c>
      <c r="D544" s="216">
        <v>9.58</v>
      </c>
      <c r="E544" s="223"/>
      <c r="F544" s="314"/>
      <c r="G544" s="314"/>
      <c r="H544" s="304"/>
      <c r="I544" s="304" t="s">
        <v>1050</v>
      </c>
      <c r="J544" s="304" t="s">
        <v>1049</v>
      </c>
      <c r="K544" s="312" t="s">
        <v>1046</v>
      </c>
      <c r="L544" s="309"/>
      <c r="M544" s="309"/>
      <c r="N544" s="309"/>
    </row>
    <row r="545" spans="1:14" ht="15" customHeight="1" x14ac:dyDescent="0.3">
      <c r="A545" s="218"/>
      <c r="B545" s="219"/>
      <c r="C545" s="226" t="s">
        <v>1196</v>
      </c>
      <c r="D545" s="216"/>
      <c r="E545" s="377" t="s">
        <v>1048</v>
      </c>
      <c r="F545" s="378"/>
      <c r="G545" s="310"/>
      <c r="H545" s="310"/>
      <c r="I545" s="310">
        <f>+K543</f>
        <v>5.9949999999999992</v>
      </c>
      <c r="J545" s="310">
        <v>1.3</v>
      </c>
      <c r="K545" s="311">
        <f>+I545*J545+0.01</f>
        <v>7.8034999999999988</v>
      </c>
      <c r="L545" s="309"/>
      <c r="M545" s="309"/>
      <c r="N545" s="309"/>
    </row>
    <row r="546" spans="1:14" x14ac:dyDescent="0.3">
      <c r="A546" s="218"/>
      <c r="B546" s="219"/>
      <c r="C546" s="216"/>
      <c r="D546" s="216"/>
      <c r="E546" s="217"/>
      <c r="F546" s="310"/>
      <c r="G546" s="310"/>
      <c r="H546" s="333"/>
      <c r="I546" s="310"/>
      <c r="J546" s="304" t="s">
        <v>1040</v>
      </c>
      <c r="K546" s="312">
        <f>+SUM(K545:K545)</f>
        <v>7.8034999999999988</v>
      </c>
      <c r="L546" s="309"/>
      <c r="M546" s="309"/>
      <c r="N546" s="309"/>
    </row>
    <row r="547" spans="1:14" ht="26.4" x14ac:dyDescent="0.3">
      <c r="A547" s="218" t="s">
        <v>255</v>
      </c>
      <c r="B547" s="219" t="s">
        <v>58</v>
      </c>
      <c r="C547" s="216" t="s">
        <v>59</v>
      </c>
      <c r="D547" s="216">
        <v>215.57</v>
      </c>
      <c r="E547" s="220"/>
      <c r="F547" s="304"/>
      <c r="G547" s="304"/>
      <c r="H547" s="304" t="s">
        <v>1050</v>
      </c>
      <c r="I547" s="304" t="s">
        <v>1052</v>
      </c>
      <c r="J547" s="304" t="s">
        <v>1053</v>
      </c>
      <c r="K547" s="312" t="s">
        <v>1054</v>
      </c>
      <c r="L547" s="309"/>
      <c r="M547" s="309"/>
      <c r="N547" s="309"/>
    </row>
    <row r="548" spans="1:14" x14ac:dyDescent="0.3">
      <c r="A548" s="218"/>
      <c r="B548" s="219"/>
      <c r="C548" s="226" t="s">
        <v>1196</v>
      </c>
      <c r="D548" s="216"/>
      <c r="E548" s="217"/>
      <c r="F548" s="310"/>
      <c r="G548" s="310"/>
      <c r="H548" s="310">
        <f>+K546</f>
        <v>7.8034999999999988</v>
      </c>
      <c r="I548" s="310">
        <v>1.5</v>
      </c>
      <c r="J548" s="310">
        <v>15</v>
      </c>
      <c r="K548" s="311">
        <f>+J548*I548*H548-0.16</f>
        <v>175.41874999999999</v>
      </c>
      <c r="L548" s="309"/>
      <c r="M548" s="309"/>
      <c r="N548" s="309"/>
    </row>
    <row r="549" spans="1:14" hidden="1" x14ac:dyDescent="0.3">
      <c r="A549" s="218"/>
      <c r="B549" s="219"/>
      <c r="C549" s="243"/>
      <c r="D549" s="216"/>
      <c r="E549" s="217"/>
      <c r="F549" s="310"/>
      <c r="G549" s="310"/>
      <c r="H549" s="310"/>
      <c r="I549" s="310"/>
      <c r="J549" s="310"/>
      <c r="K549" s="311"/>
      <c r="L549" s="309">
        <v>175.42137500000001</v>
      </c>
      <c r="M549" s="309"/>
      <c r="N549" s="309"/>
    </row>
    <row r="550" spans="1:14" x14ac:dyDescent="0.3">
      <c r="A550" s="218"/>
      <c r="B550" s="219"/>
      <c r="C550" s="216"/>
      <c r="D550" s="216"/>
      <c r="E550" s="217"/>
      <c r="F550" s="310"/>
      <c r="G550" s="310"/>
      <c r="H550" s="310"/>
      <c r="I550" s="310"/>
      <c r="J550" s="304" t="s">
        <v>1040</v>
      </c>
      <c r="K550" s="312">
        <f>+K548</f>
        <v>175.41874999999999</v>
      </c>
      <c r="L550" s="309"/>
      <c r="M550" s="309"/>
      <c r="N550" s="309"/>
    </row>
    <row r="551" spans="1:14" x14ac:dyDescent="0.3">
      <c r="A551" s="218"/>
      <c r="B551" s="219"/>
      <c r="C551" s="216"/>
      <c r="D551" s="216"/>
      <c r="F551" s="335"/>
      <c r="G551" s="335"/>
      <c r="H551" s="335"/>
      <c r="I551" s="329"/>
      <c r="J551" s="329"/>
      <c r="K551" s="336"/>
      <c r="L551" s="309"/>
      <c r="M551" s="309"/>
      <c r="N551" s="309"/>
    </row>
    <row r="552" spans="1:14" hidden="1" x14ac:dyDescent="0.3">
      <c r="A552" s="218" t="s">
        <v>256</v>
      </c>
      <c r="B552" s="219" t="s">
        <v>61</v>
      </c>
      <c r="C552" s="216" t="s">
        <v>24</v>
      </c>
      <c r="D552" s="216">
        <v>2.09</v>
      </c>
      <c r="E552" s="220"/>
      <c r="F552" s="304"/>
      <c r="G552" s="304"/>
      <c r="H552" s="304" t="s">
        <v>1055</v>
      </c>
      <c r="I552" s="304" t="s">
        <v>1042</v>
      </c>
      <c r="J552" s="304" t="s">
        <v>1043</v>
      </c>
      <c r="K552" s="312" t="s">
        <v>1044</v>
      </c>
      <c r="L552" s="309"/>
      <c r="M552" s="309"/>
      <c r="N552" s="309"/>
    </row>
    <row r="553" spans="1:14" hidden="1" x14ac:dyDescent="0.3">
      <c r="A553" s="218"/>
      <c r="B553" s="219"/>
      <c r="C553" s="216"/>
      <c r="D553" s="216"/>
      <c r="E553" s="217"/>
      <c r="F553" s="310"/>
      <c r="G553" s="315" t="s">
        <v>1056</v>
      </c>
      <c r="H553" s="310">
        <v>2</v>
      </c>
      <c r="I553" s="310">
        <v>0.95</v>
      </c>
      <c r="J553" s="310">
        <v>1.1000000000000001</v>
      </c>
      <c r="K553" s="311">
        <f>+J553*I553*H553</f>
        <v>2.09</v>
      </c>
      <c r="L553" s="309"/>
      <c r="M553" s="309"/>
      <c r="N553" s="309"/>
    </row>
    <row r="554" spans="1:14" hidden="1" x14ac:dyDescent="0.3">
      <c r="A554" s="218"/>
      <c r="B554" s="219"/>
      <c r="C554" s="216"/>
      <c r="D554" s="216"/>
      <c r="E554" s="217"/>
      <c r="F554" s="310"/>
      <c r="G554" s="310"/>
      <c r="H554" s="310"/>
      <c r="I554" s="310"/>
      <c r="J554" s="304" t="s">
        <v>1040</v>
      </c>
      <c r="K554" s="312">
        <f>+SUM(K553:K553)</f>
        <v>2.09</v>
      </c>
      <c r="L554" s="309"/>
      <c r="M554" s="309"/>
      <c r="N554" s="309"/>
    </row>
    <row r="555" spans="1:14" hidden="1" x14ac:dyDescent="0.3">
      <c r="A555" s="218"/>
      <c r="B555" s="219"/>
      <c r="C555" s="216"/>
      <c r="D555" s="216"/>
      <c r="F555" s="335"/>
      <c r="G555" s="335"/>
      <c r="H555" s="335"/>
      <c r="I555" s="329"/>
      <c r="J555" s="329"/>
      <c r="K555" s="336"/>
      <c r="L555" s="309"/>
      <c r="M555" s="309"/>
      <c r="N555" s="309"/>
    </row>
    <row r="556" spans="1:14" ht="26.4" hidden="1" x14ac:dyDescent="0.3">
      <c r="A556" s="218" t="s">
        <v>257</v>
      </c>
      <c r="B556" s="219" t="s">
        <v>63</v>
      </c>
      <c r="C556" s="216" t="s">
        <v>24</v>
      </c>
      <c r="D556" s="216">
        <v>2.09</v>
      </c>
      <c r="E556" s="220"/>
      <c r="F556" s="304"/>
      <c r="G556" s="304"/>
      <c r="H556" s="304" t="s">
        <v>1055</v>
      </c>
      <c r="I556" s="304" t="s">
        <v>1042</v>
      </c>
      <c r="J556" s="304" t="s">
        <v>1043</v>
      </c>
      <c r="K556" s="312" t="s">
        <v>1044</v>
      </c>
      <c r="L556" s="309"/>
      <c r="M556" s="309"/>
      <c r="N556" s="309"/>
    </row>
    <row r="557" spans="1:14" hidden="1" x14ac:dyDescent="0.3">
      <c r="A557" s="218"/>
      <c r="B557" s="219"/>
      <c r="C557" s="216"/>
      <c r="D557" s="216"/>
      <c r="E557" s="217"/>
      <c r="F557" s="310"/>
      <c r="G557" s="315" t="s">
        <v>1056</v>
      </c>
      <c r="H557" s="310">
        <v>2</v>
      </c>
      <c r="I557" s="310">
        <v>0.95</v>
      </c>
      <c r="J557" s="310">
        <v>1.1000000000000001</v>
      </c>
      <c r="K557" s="311">
        <f>+J557*I557*H557</f>
        <v>2.09</v>
      </c>
      <c r="L557" s="309"/>
      <c r="M557" s="309"/>
      <c r="N557" s="309"/>
    </row>
    <row r="558" spans="1:14" hidden="1" x14ac:dyDescent="0.3">
      <c r="A558" s="218"/>
      <c r="B558" s="219"/>
      <c r="C558" s="216"/>
      <c r="D558" s="216"/>
      <c r="E558" s="217"/>
      <c r="F558" s="310"/>
      <c r="G558" s="310"/>
      <c r="H558" s="310"/>
      <c r="I558" s="310"/>
      <c r="J558" s="304" t="s">
        <v>1040</v>
      </c>
      <c r="K558" s="312">
        <f>+SUM(K557:K557)</f>
        <v>2.09</v>
      </c>
      <c r="L558" s="309"/>
      <c r="M558" s="309"/>
      <c r="N558" s="309"/>
    </row>
    <row r="559" spans="1:14" hidden="1" x14ac:dyDescent="0.3">
      <c r="A559" s="218"/>
      <c r="B559" s="219"/>
      <c r="C559" s="216"/>
      <c r="D559" s="216"/>
      <c r="F559" s="335"/>
      <c r="G559" s="335"/>
      <c r="H559" s="335"/>
      <c r="I559" s="329"/>
      <c r="J559" s="329"/>
      <c r="K559" s="336"/>
      <c r="L559" s="309"/>
      <c r="M559" s="309"/>
      <c r="N559" s="309"/>
    </row>
    <row r="560" spans="1:14" x14ac:dyDescent="0.3">
      <c r="A560" s="218" t="s">
        <v>258</v>
      </c>
      <c r="B560" s="219" t="s">
        <v>67</v>
      </c>
      <c r="C560" s="216" t="s">
        <v>24</v>
      </c>
      <c r="D560" s="216">
        <v>23.19</v>
      </c>
      <c r="E560" s="220"/>
      <c r="F560" s="304"/>
      <c r="G560" s="304" t="s">
        <v>1047</v>
      </c>
      <c r="H560" s="304" t="s">
        <v>1042</v>
      </c>
      <c r="I560" s="304" t="s">
        <v>1043</v>
      </c>
      <c r="J560" s="304" t="s">
        <v>1058</v>
      </c>
      <c r="K560" s="312" t="s">
        <v>1044</v>
      </c>
      <c r="L560" s="309"/>
      <c r="M560" s="309"/>
      <c r="N560" s="309"/>
    </row>
    <row r="561" spans="1:14" hidden="1" x14ac:dyDescent="0.3">
      <c r="A561" s="218"/>
      <c r="B561" s="219"/>
      <c r="C561" s="216" t="s">
        <v>1197</v>
      </c>
      <c r="D561" s="216"/>
      <c r="E561" s="222"/>
      <c r="F561" s="315" t="s">
        <v>1056</v>
      </c>
      <c r="G561" s="310">
        <v>2</v>
      </c>
      <c r="H561" s="310">
        <v>0.9</v>
      </c>
      <c r="I561" s="310">
        <v>0.6</v>
      </c>
      <c r="J561" s="310">
        <v>0.25</v>
      </c>
      <c r="K561" s="311">
        <f>+G561*((H561+I561)*2)*J561</f>
        <v>1.5</v>
      </c>
      <c r="L561" s="309"/>
      <c r="M561" s="309"/>
      <c r="N561" s="309"/>
    </row>
    <row r="562" spans="1:14" hidden="1" x14ac:dyDescent="0.3">
      <c r="A562" s="218"/>
      <c r="B562" s="219"/>
      <c r="C562" s="216" t="s">
        <v>1197</v>
      </c>
      <c r="D562" s="216"/>
      <c r="E562" s="222"/>
      <c r="F562" s="310" t="s">
        <v>1057</v>
      </c>
      <c r="G562" s="310">
        <v>2</v>
      </c>
      <c r="H562" s="310">
        <v>0.5</v>
      </c>
      <c r="I562" s="310">
        <v>0.2</v>
      </c>
      <c r="J562" s="310">
        <f>1.79+0.43+0.25</f>
        <v>2.4700000000000002</v>
      </c>
      <c r="K562" s="311">
        <f>+G562*((H562+I562)*2)*J562</f>
        <v>6.9160000000000004</v>
      </c>
      <c r="L562" s="309"/>
      <c r="M562" s="309"/>
      <c r="N562" s="309"/>
    </row>
    <row r="563" spans="1:14" x14ac:dyDescent="0.3">
      <c r="A563" s="218"/>
      <c r="B563" s="219"/>
      <c r="C563" s="226" t="s">
        <v>1198</v>
      </c>
      <c r="D563" s="216"/>
      <c r="E563" s="222"/>
      <c r="F563" s="310" t="s">
        <v>1057</v>
      </c>
      <c r="G563" s="310">
        <v>2</v>
      </c>
      <c r="H563" s="310">
        <v>0.5</v>
      </c>
      <c r="I563" s="310">
        <v>0.2</v>
      </c>
      <c r="J563" s="310">
        <f>3.02-2.47</f>
        <v>0.54999999999999982</v>
      </c>
      <c r="K563" s="311">
        <f>+G563*((H563+I563)*2)*J563</f>
        <v>1.5399999999999994</v>
      </c>
      <c r="L563" s="309"/>
      <c r="M563" s="309"/>
      <c r="N563" s="309"/>
    </row>
    <row r="564" spans="1:14" x14ac:dyDescent="0.3">
      <c r="A564" s="218"/>
      <c r="B564" s="219"/>
      <c r="C564" s="226" t="s">
        <v>1198</v>
      </c>
      <c r="D564" s="216"/>
      <c r="E564" s="222"/>
      <c r="F564" s="310" t="s">
        <v>1061</v>
      </c>
      <c r="G564" s="310">
        <v>1</v>
      </c>
      <c r="H564" s="310">
        <v>3.2</v>
      </c>
      <c r="I564" s="310">
        <v>1.5</v>
      </c>
      <c r="J564" s="310">
        <v>0.12</v>
      </c>
      <c r="K564" s="311">
        <v>4.8000000000000007</v>
      </c>
      <c r="L564" s="309"/>
      <c r="M564" s="309"/>
      <c r="N564" s="309"/>
    </row>
    <row r="565" spans="1:14" x14ac:dyDescent="0.3">
      <c r="A565" s="218"/>
      <c r="B565" s="219"/>
      <c r="C565" s="226" t="s">
        <v>1198</v>
      </c>
      <c r="D565" s="216"/>
      <c r="E565" s="222"/>
      <c r="F565" s="310" t="s">
        <v>1060</v>
      </c>
      <c r="G565" s="310">
        <v>1</v>
      </c>
      <c r="H565" s="310">
        <v>2.52</v>
      </c>
      <c r="I565" s="310">
        <v>0.74</v>
      </c>
      <c r="J565" s="310">
        <v>0.12</v>
      </c>
      <c r="K565" s="311">
        <v>1.8648</v>
      </c>
      <c r="L565" s="309"/>
      <c r="M565" s="309"/>
      <c r="N565" s="309"/>
    </row>
    <row r="566" spans="1:14" x14ac:dyDescent="0.3">
      <c r="A566" s="218"/>
      <c r="B566" s="219"/>
      <c r="C566" s="226" t="s">
        <v>1198</v>
      </c>
      <c r="D566" s="216"/>
      <c r="E566" s="222"/>
      <c r="F566" s="315" t="s">
        <v>1062</v>
      </c>
      <c r="G566" s="310">
        <v>1</v>
      </c>
      <c r="H566" s="310">
        <v>3.15</v>
      </c>
      <c r="I566" s="310">
        <v>0.89999999999999991</v>
      </c>
      <c r="J566" s="310">
        <v>0.2</v>
      </c>
      <c r="K566" s="311">
        <v>4.05</v>
      </c>
      <c r="L566" s="309"/>
      <c r="M566" s="309"/>
      <c r="N566" s="309"/>
    </row>
    <row r="567" spans="1:14" x14ac:dyDescent="0.3">
      <c r="A567" s="218"/>
      <c r="B567" s="219"/>
      <c r="C567" s="216"/>
      <c r="D567" s="216"/>
      <c r="E567" s="217"/>
      <c r="F567" s="310"/>
      <c r="G567" s="310"/>
      <c r="H567" s="310"/>
      <c r="I567" s="310"/>
      <c r="J567" s="304" t="s">
        <v>1040</v>
      </c>
      <c r="K567" s="312">
        <f>+SUM(K563:K566)</f>
        <v>12.254799999999999</v>
      </c>
      <c r="L567" s="309"/>
      <c r="M567" s="309"/>
      <c r="N567" s="309"/>
    </row>
    <row r="568" spans="1:14" ht="39.6" x14ac:dyDescent="0.3">
      <c r="A568" s="218" t="s">
        <v>259</v>
      </c>
      <c r="B568" s="219" t="s">
        <v>69</v>
      </c>
      <c r="C568" s="216" t="s">
        <v>70</v>
      </c>
      <c r="D568" s="216">
        <v>94.6</v>
      </c>
      <c r="E568" s="220" t="s">
        <v>1055</v>
      </c>
      <c r="F568" s="304" t="s">
        <v>1047</v>
      </c>
      <c r="G568" s="304" t="s">
        <v>1068</v>
      </c>
      <c r="H568" s="304" t="s">
        <v>1069</v>
      </c>
      <c r="I568" s="304" t="s">
        <v>1042</v>
      </c>
      <c r="J568" s="304" t="s">
        <v>1051</v>
      </c>
      <c r="K568" s="312" t="s">
        <v>1093</v>
      </c>
      <c r="L568" s="309"/>
      <c r="M568" s="309"/>
      <c r="N568" s="309"/>
    </row>
    <row r="569" spans="1:14" hidden="1" x14ac:dyDescent="0.3">
      <c r="A569" s="218"/>
      <c r="B569" s="219"/>
      <c r="C569" s="216" t="s">
        <v>1197</v>
      </c>
      <c r="D569" s="224" t="s">
        <v>1056</v>
      </c>
      <c r="E569" s="252">
        <v>1</v>
      </c>
      <c r="F569" s="319">
        <v>22</v>
      </c>
      <c r="G569" s="319" t="s">
        <v>1063</v>
      </c>
      <c r="H569" s="319">
        <v>6.3</v>
      </c>
      <c r="I569" s="319">
        <v>0.89</v>
      </c>
      <c r="J569" s="319">
        <v>0.27</v>
      </c>
      <c r="K569" s="320">
        <f t="shared" ref="K569:K574" si="3">+J569*I569*F569*E569</f>
        <v>5.2866</v>
      </c>
      <c r="L569" s="309"/>
      <c r="M569" s="309"/>
      <c r="N569" s="309"/>
    </row>
    <row r="570" spans="1:14" hidden="1" x14ac:dyDescent="0.3">
      <c r="A570" s="218"/>
      <c r="B570" s="219"/>
      <c r="C570" s="216" t="s">
        <v>1197</v>
      </c>
      <c r="D570" s="224" t="s">
        <v>1056</v>
      </c>
      <c r="E570" s="252">
        <v>1</v>
      </c>
      <c r="F570" s="319">
        <v>14</v>
      </c>
      <c r="G570" s="319" t="s">
        <v>1064</v>
      </c>
      <c r="H570" s="319">
        <v>6.3</v>
      </c>
      <c r="I570" s="319">
        <v>1.19</v>
      </c>
      <c r="J570" s="319">
        <v>0.27</v>
      </c>
      <c r="K570" s="320">
        <f t="shared" si="3"/>
        <v>4.4982000000000006</v>
      </c>
      <c r="L570" s="309"/>
      <c r="M570" s="309"/>
      <c r="N570" s="309"/>
    </row>
    <row r="571" spans="1:14" hidden="1" x14ac:dyDescent="0.3">
      <c r="A571" s="218"/>
      <c r="B571" s="219"/>
      <c r="C571" s="216" t="s">
        <v>1197</v>
      </c>
      <c r="D571" s="224" t="s">
        <v>1056</v>
      </c>
      <c r="E571" s="252">
        <v>1</v>
      </c>
      <c r="F571" s="319">
        <v>6</v>
      </c>
      <c r="G571" s="319" t="s">
        <v>1065</v>
      </c>
      <c r="H571" s="319">
        <v>10</v>
      </c>
      <c r="I571" s="319">
        <v>1.06</v>
      </c>
      <c r="J571" s="319">
        <v>0.68</v>
      </c>
      <c r="K571" s="320">
        <f t="shared" si="3"/>
        <v>4.3248000000000006</v>
      </c>
      <c r="L571" s="309"/>
      <c r="M571" s="309"/>
      <c r="N571" s="309"/>
    </row>
    <row r="572" spans="1:14" hidden="1" x14ac:dyDescent="0.3">
      <c r="A572" s="218"/>
      <c r="B572" s="219"/>
      <c r="C572" s="216" t="s">
        <v>1197</v>
      </c>
      <c r="D572" s="224" t="s">
        <v>1056</v>
      </c>
      <c r="E572" s="252">
        <v>1</v>
      </c>
      <c r="F572" s="321">
        <v>6</v>
      </c>
      <c r="G572" s="321" t="s">
        <v>1092</v>
      </c>
      <c r="H572" s="321">
        <v>10</v>
      </c>
      <c r="I572" s="321">
        <v>2.6</v>
      </c>
      <c r="J572" s="321">
        <v>0.68</v>
      </c>
      <c r="K572" s="320">
        <f t="shared" si="3"/>
        <v>10.608000000000001</v>
      </c>
      <c r="L572" s="309"/>
      <c r="M572" s="309"/>
      <c r="N572" s="309"/>
    </row>
    <row r="573" spans="1:14" hidden="1" x14ac:dyDescent="0.3">
      <c r="A573" s="218"/>
      <c r="B573" s="219"/>
      <c r="C573" s="216" t="s">
        <v>1197</v>
      </c>
      <c r="D573" s="224" t="s">
        <v>1057</v>
      </c>
      <c r="E573" s="252">
        <v>1</v>
      </c>
      <c r="F573" s="319">
        <v>6</v>
      </c>
      <c r="G573" s="319" t="s">
        <v>1065</v>
      </c>
      <c r="H573" s="319">
        <v>10</v>
      </c>
      <c r="I573" s="319">
        <v>2.2200000000000002</v>
      </c>
      <c r="J573" s="319">
        <v>0.68</v>
      </c>
      <c r="K573" s="320">
        <f t="shared" si="3"/>
        <v>9.0576000000000008</v>
      </c>
      <c r="L573" s="309"/>
      <c r="M573" s="309"/>
      <c r="N573" s="309"/>
    </row>
    <row r="574" spans="1:14" hidden="1" x14ac:dyDescent="0.3">
      <c r="A574" s="218"/>
      <c r="B574" s="219"/>
      <c r="C574" s="216" t="s">
        <v>1197</v>
      </c>
      <c r="D574" s="224" t="s">
        <v>1057</v>
      </c>
      <c r="E574" s="252">
        <v>1</v>
      </c>
      <c r="F574" s="319">
        <v>6</v>
      </c>
      <c r="G574" s="319" t="s">
        <v>1092</v>
      </c>
      <c r="H574" s="319">
        <v>10</v>
      </c>
      <c r="I574" s="319">
        <v>2.6</v>
      </c>
      <c r="J574" s="319">
        <v>0.43401759530791789</v>
      </c>
      <c r="K574" s="320">
        <f t="shared" si="3"/>
        <v>6.7706744868035189</v>
      </c>
      <c r="L574" s="309"/>
      <c r="M574" s="309"/>
      <c r="N574" s="309"/>
    </row>
    <row r="575" spans="1:14" x14ac:dyDescent="0.3">
      <c r="A575" s="218"/>
      <c r="B575" s="219"/>
      <c r="C575" s="226" t="s">
        <v>1198</v>
      </c>
      <c r="D575" s="224" t="s">
        <v>1071</v>
      </c>
      <c r="E575" s="252">
        <v>1</v>
      </c>
      <c r="F575" s="319">
        <v>3</v>
      </c>
      <c r="G575" s="319" t="s">
        <v>1074</v>
      </c>
      <c r="H575" s="319">
        <v>6.3</v>
      </c>
      <c r="I575" s="319">
        <v>2.48</v>
      </c>
      <c r="J575" s="319">
        <v>0.27</v>
      </c>
      <c r="K575" s="320">
        <v>2.0088000000000004</v>
      </c>
      <c r="L575" s="309"/>
      <c r="M575" s="309"/>
      <c r="N575" s="309"/>
    </row>
    <row r="576" spans="1:14" x14ac:dyDescent="0.3">
      <c r="A576" s="218"/>
      <c r="B576" s="219"/>
      <c r="C576" s="226" t="s">
        <v>1198</v>
      </c>
      <c r="D576" s="224" t="s">
        <v>1071</v>
      </c>
      <c r="E576" s="252">
        <v>1</v>
      </c>
      <c r="F576" s="319">
        <v>4</v>
      </c>
      <c r="G576" s="319" t="s">
        <v>1075</v>
      </c>
      <c r="H576" s="319">
        <v>8</v>
      </c>
      <c r="I576" s="319">
        <v>1.68</v>
      </c>
      <c r="J576" s="319">
        <v>0.43401759530791789</v>
      </c>
      <c r="K576" s="320">
        <v>2.9165982404692081</v>
      </c>
      <c r="L576" s="309"/>
      <c r="M576" s="309"/>
      <c r="N576" s="309"/>
    </row>
    <row r="577" spans="1:14" x14ac:dyDescent="0.3">
      <c r="A577" s="218"/>
      <c r="B577" s="219"/>
      <c r="C577" s="226" t="s">
        <v>1198</v>
      </c>
      <c r="D577" s="224" t="s">
        <v>1071</v>
      </c>
      <c r="E577" s="252">
        <v>1</v>
      </c>
      <c r="F577" s="319">
        <v>12</v>
      </c>
      <c r="G577" s="319" t="s">
        <v>1083</v>
      </c>
      <c r="H577" s="319">
        <v>6.3</v>
      </c>
      <c r="I577" s="319">
        <v>1.01</v>
      </c>
      <c r="J577" s="319">
        <v>0.27</v>
      </c>
      <c r="K577" s="320">
        <v>3.2724000000000002</v>
      </c>
      <c r="L577" s="309"/>
      <c r="M577" s="309"/>
      <c r="N577" s="309"/>
    </row>
    <row r="578" spans="1:14" x14ac:dyDescent="0.3">
      <c r="A578" s="218"/>
      <c r="B578" s="219"/>
      <c r="C578" s="226" t="s">
        <v>1198</v>
      </c>
      <c r="D578" s="224" t="s">
        <v>1071</v>
      </c>
      <c r="E578" s="252">
        <v>1</v>
      </c>
      <c r="F578" s="319">
        <v>2</v>
      </c>
      <c r="G578" s="319" t="s">
        <v>1084</v>
      </c>
      <c r="H578" s="319">
        <v>6.3</v>
      </c>
      <c r="I578" s="319">
        <v>0.45</v>
      </c>
      <c r="J578" s="319">
        <v>0.27</v>
      </c>
      <c r="K578" s="320">
        <v>0.24300000000000002</v>
      </c>
      <c r="L578" s="309"/>
      <c r="M578" s="309"/>
      <c r="N578" s="309"/>
    </row>
    <row r="579" spans="1:14" x14ac:dyDescent="0.3">
      <c r="A579" s="218"/>
      <c r="B579" s="219"/>
      <c r="C579" s="226" t="s">
        <v>1198</v>
      </c>
      <c r="D579" s="224" t="s">
        <v>1071</v>
      </c>
      <c r="E579" s="252">
        <v>1</v>
      </c>
      <c r="F579" s="319">
        <v>3</v>
      </c>
      <c r="G579" s="319" t="s">
        <v>1087</v>
      </c>
      <c r="H579" s="319">
        <v>10</v>
      </c>
      <c r="I579" s="319">
        <v>0.85</v>
      </c>
      <c r="J579" s="319">
        <v>0.68</v>
      </c>
      <c r="K579" s="320">
        <v>1.7340000000000002</v>
      </c>
      <c r="L579" s="309"/>
      <c r="M579" s="309"/>
      <c r="N579" s="309"/>
    </row>
    <row r="580" spans="1:14" x14ac:dyDescent="0.3">
      <c r="A580" s="218"/>
      <c r="B580" s="219"/>
      <c r="C580" s="226" t="s">
        <v>1198</v>
      </c>
      <c r="D580" s="224" t="s">
        <v>1071</v>
      </c>
      <c r="E580" s="252">
        <v>1</v>
      </c>
      <c r="F580" s="319">
        <v>8</v>
      </c>
      <c r="G580" s="319" t="s">
        <v>1088</v>
      </c>
      <c r="H580" s="319" t="s">
        <v>1089</v>
      </c>
      <c r="I580" s="319">
        <v>0.5</v>
      </c>
      <c r="J580" s="319">
        <v>0.16900000000000001</v>
      </c>
      <c r="K580" s="320">
        <v>0.67600000000000005</v>
      </c>
      <c r="L580" s="309"/>
      <c r="M580" s="309"/>
      <c r="N580" s="309"/>
    </row>
    <row r="581" spans="1:14" x14ac:dyDescent="0.3">
      <c r="A581" s="218"/>
      <c r="B581" s="219"/>
      <c r="C581" s="226" t="s">
        <v>1198</v>
      </c>
      <c r="D581" s="224" t="s">
        <v>1071</v>
      </c>
      <c r="E581" s="252">
        <v>1</v>
      </c>
      <c r="F581" s="319">
        <v>8</v>
      </c>
      <c r="G581" s="319" t="s">
        <v>1090</v>
      </c>
      <c r="H581" s="319" t="s">
        <v>1089</v>
      </c>
      <c r="I581" s="319">
        <v>0.84</v>
      </c>
      <c r="J581" s="319">
        <v>0.27</v>
      </c>
      <c r="K581" s="320">
        <v>1.8144</v>
      </c>
      <c r="L581" s="309"/>
      <c r="M581" s="309"/>
      <c r="N581" s="309"/>
    </row>
    <row r="582" spans="1:14" x14ac:dyDescent="0.3">
      <c r="A582" s="218"/>
      <c r="B582" s="219"/>
      <c r="C582" s="226" t="s">
        <v>1198</v>
      </c>
      <c r="D582" s="224" t="s">
        <v>1078</v>
      </c>
      <c r="E582" s="252">
        <v>1</v>
      </c>
      <c r="F582" s="319">
        <v>4</v>
      </c>
      <c r="G582" s="319" t="s">
        <v>1079</v>
      </c>
      <c r="H582" s="319">
        <v>8</v>
      </c>
      <c r="I582" s="319">
        <v>3.54</v>
      </c>
      <c r="J582" s="319">
        <v>0.43401759530791789</v>
      </c>
      <c r="K582" s="320">
        <f>+J582*I582*F582</f>
        <v>6.1456891495601171</v>
      </c>
      <c r="L582" s="309"/>
      <c r="M582" s="309"/>
      <c r="N582" s="309"/>
    </row>
    <row r="583" spans="1:14" x14ac:dyDescent="0.3">
      <c r="A583" s="218"/>
      <c r="B583" s="219"/>
      <c r="C583" s="226" t="s">
        <v>1198</v>
      </c>
      <c r="D583" s="224" t="s">
        <v>1078</v>
      </c>
      <c r="E583" s="252">
        <v>1</v>
      </c>
      <c r="F583" s="319">
        <v>4</v>
      </c>
      <c r="G583" s="319" t="s">
        <v>1080</v>
      </c>
      <c r="H583" s="319">
        <v>8</v>
      </c>
      <c r="I583" s="319">
        <v>3.3</v>
      </c>
      <c r="J583" s="319">
        <v>0.43401759530791789</v>
      </c>
      <c r="K583" s="320">
        <f>+J583*I583*F583</f>
        <v>5.7290322580645157</v>
      </c>
      <c r="L583" s="309"/>
      <c r="M583" s="309"/>
      <c r="N583" s="309"/>
    </row>
    <row r="584" spans="1:14" x14ac:dyDescent="0.3">
      <c r="A584" s="218"/>
      <c r="B584" s="219"/>
      <c r="C584" s="226" t="s">
        <v>1198</v>
      </c>
      <c r="D584" s="224" t="s">
        <v>1078</v>
      </c>
      <c r="E584" s="252">
        <v>1</v>
      </c>
      <c r="F584" s="319">
        <v>70</v>
      </c>
      <c r="G584" s="319" t="s">
        <v>1081</v>
      </c>
      <c r="H584" s="319">
        <v>5</v>
      </c>
      <c r="I584" s="319">
        <v>0.98</v>
      </c>
      <c r="J584" s="319">
        <v>0.16900000000000001</v>
      </c>
      <c r="K584" s="320">
        <f>+J584*I584*F584</f>
        <v>11.593400000000001</v>
      </c>
      <c r="L584" s="309"/>
      <c r="M584" s="309"/>
      <c r="N584" s="309"/>
    </row>
    <row r="585" spans="1:14" x14ac:dyDescent="0.3">
      <c r="A585" s="218"/>
      <c r="B585" s="219"/>
      <c r="C585" s="226" t="s">
        <v>1198</v>
      </c>
      <c r="D585" s="224" t="s">
        <v>1061</v>
      </c>
      <c r="E585" s="252">
        <v>1</v>
      </c>
      <c r="F585" s="319">
        <v>20</v>
      </c>
      <c r="G585" s="319" t="s">
        <v>1085</v>
      </c>
      <c r="H585" s="319">
        <v>5</v>
      </c>
      <c r="I585" s="319">
        <v>2.2599999999999998</v>
      </c>
      <c r="J585" s="319">
        <v>0.16900000000000001</v>
      </c>
      <c r="K585" s="320">
        <v>7.6387999999999998</v>
      </c>
      <c r="L585" s="309"/>
      <c r="M585" s="309"/>
      <c r="N585" s="309"/>
    </row>
    <row r="586" spans="1:14" x14ac:dyDescent="0.3">
      <c r="A586" s="218"/>
      <c r="B586" s="219"/>
      <c r="C586" s="226" t="s">
        <v>1198</v>
      </c>
      <c r="D586" s="224" t="s">
        <v>1061</v>
      </c>
      <c r="E586" s="252">
        <v>1</v>
      </c>
      <c r="F586" s="319">
        <v>4</v>
      </c>
      <c r="G586" s="319" t="s">
        <v>1086</v>
      </c>
      <c r="H586" s="319">
        <v>6.3</v>
      </c>
      <c r="I586" s="319">
        <v>1.45</v>
      </c>
      <c r="J586" s="319">
        <v>0.27</v>
      </c>
      <c r="K586" s="320">
        <v>1.5660000000000001</v>
      </c>
      <c r="L586" s="309"/>
      <c r="M586" s="309"/>
      <c r="N586" s="309"/>
    </row>
    <row r="587" spans="1:14" x14ac:dyDescent="0.3">
      <c r="A587" s="218"/>
      <c r="B587" s="219"/>
      <c r="C587" s="216"/>
      <c r="D587" s="216"/>
      <c r="E587" s="217"/>
      <c r="F587" s="310"/>
      <c r="G587" s="310"/>
      <c r="H587" s="310"/>
      <c r="I587" s="310"/>
      <c r="J587" s="304" t="s">
        <v>1040</v>
      </c>
      <c r="K587" s="312">
        <f>+SUM(K575:K586)</f>
        <v>45.338119648093851</v>
      </c>
      <c r="L587" s="309"/>
      <c r="M587" s="309"/>
      <c r="N587" s="309"/>
    </row>
    <row r="588" spans="1:14" ht="39.6" x14ac:dyDescent="0.3">
      <c r="A588" s="218" t="s">
        <v>260</v>
      </c>
      <c r="B588" s="219" t="s">
        <v>72</v>
      </c>
      <c r="C588" s="216" t="s">
        <v>70</v>
      </c>
      <c r="D588" s="216">
        <v>39.700000000000003</v>
      </c>
      <c r="E588" s="220" t="s">
        <v>1055</v>
      </c>
      <c r="F588" s="304" t="s">
        <v>1047</v>
      </c>
      <c r="G588" s="304" t="s">
        <v>1068</v>
      </c>
      <c r="H588" s="304" t="s">
        <v>1069</v>
      </c>
      <c r="I588" s="304" t="s">
        <v>1042</v>
      </c>
      <c r="J588" s="304" t="s">
        <v>1051</v>
      </c>
      <c r="K588" s="312" t="s">
        <v>1093</v>
      </c>
      <c r="L588" s="309"/>
      <c r="M588" s="309"/>
      <c r="N588" s="309"/>
    </row>
    <row r="589" spans="1:14" hidden="1" x14ac:dyDescent="0.3">
      <c r="A589" s="218"/>
      <c r="B589" s="219"/>
      <c r="C589" s="216" t="s">
        <v>1197</v>
      </c>
      <c r="D589" s="224" t="s">
        <v>1056</v>
      </c>
      <c r="E589" s="252">
        <v>1</v>
      </c>
      <c r="F589" s="319">
        <v>5</v>
      </c>
      <c r="G589" s="319" t="s">
        <v>1066</v>
      </c>
      <c r="H589" s="319">
        <v>5</v>
      </c>
      <c r="I589" s="319">
        <v>1.28</v>
      </c>
      <c r="J589" s="319">
        <v>0.16900000000000001</v>
      </c>
      <c r="K589" s="320">
        <f>+J589*I589*F589*E589</f>
        <v>1.0816000000000001</v>
      </c>
      <c r="L589" s="309"/>
      <c r="M589" s="309"/>
      <c r="N589" s="309"/>
    </row>
    <row r="590" spans="1:14" hidden="1" x14ac:dyDescent="0.3">
      <c r="A590" s="218"/>
      <c r="B590" s="219"/>
      <c r="C590" s="216" t="s">
        <v>1197</v>
      </c>
      <c r="D590" s="224" t="s">
        <v>1056</v>
      </c>
      <c r="E590" s="252">
        <v>1</v>
      </c>
      <c r="F590" s="319">
        <v>5</v>
      </c>
      <c r="G590" s="319" t="s">
        <v>1067</v>
      </c>
      <c r="H590" s="319">
        <v>5</v>
      </c>
      <c r="I590" s="319">
        <v>0.28999999999999998</v>
      </c>
      <c r="J590" s="319">
        <v>0.16900000000000001</v>
      </c>
      <c r="K590" s="320">
        <f>+J590*I590*F590*E590</f>
        <v>0.24504999999999999</v>
      </c>
      <c r="L590" s="309"/>
      <c r="M590" s="309"/>
      <c r="N590" s="309"/>
    </row>
    <row r="591" spans="1:14" hidden="1" x14ac:dyDescent="0.3">
      <c r="A591" s="218"/>
      <c r="B591" s="219"/>
      <c r="C591" s="216" t="s">
        <v>1197</v>
      </c>
      <c r="D591" s="224" t="s">
        <v>1057</v>
      </c>
      <c r="E591" s="252">
        <v>1</v>
      </c>
      <c r="F591" s="319">
        <v>23</v>
      </c>
      <c r="G591" s="319" t="s">
        <v>1066</v>
      </c>
      <c r="H591" s="319">
        <v>5</v>
      </c>
      <c r="I591" s="319">
        <v>1.28</v>
      </c>
      <c r="J591" s="319">
        <v>0.16900000000000001</v>
      </c>
      <c r="K591" s="320">
        <f>+J591*I591*F591*E591</f>
        <v>4.9753600000000002</v>
      </c>
      <c r="L591" s="309"/>
      <c r="M591" s="309"/>
      <c r="N591" s="309"/>
    </row>
    <row r="592" spans="1:14" hidden="1" x14ac:dyDescent="0.3">
      <c r="A592" s="218"/>
      <c r="B592" s="219"/>
      <c r="C592" s="216" t="s">
        <v>1197</v>
      </c>
      <c r="D592" s="224" t="s">
        <v>1057</v>
      </c>
      <c r="E592" s="252">
        <v>1</v>
      </c>
      <c r="F592" s="319">
        <v>23</v>
      </c>
      <c r="G592" s="319" t="s">
        <v>1067</v>
      </c>
      <c r="H592" s="319">
        <v>5</v>
      </c>
      <c r="I592" s="319">
        <v>0.28999999999999998</v>
      </c>
      <c r="J592" s="319">
        <v>0.16900000000000001</v>
      </c>
      <c r="K592" s="320">
        <f>+J592*I592*F592*E592</f>
        <v>1.12723</v>
      </c>
      <c r="L592" s="309"/>
      <c r="M592" s="309"/>
      <c r="N592" s="309"/>
    </row>
    <row r="593" spans="1:23" x14ac:dyDescent="0.3">
      <c r="A593" s="218"/>
      <c r="B593" s="219"/>
      <c r="C593" s="226" t="s">
        <v>1198</v>
      </c>
      <c r="D593" s="224" t="s">
        <v>1061</v>
      </c>
      <c r="E593" s="252">
        <v>1</v>
      </c>
      <c r="F593" s="319">
        <v>8</v>
      </c>
      <c r="G593" s="319" t="s">
        <v>1073</v>
      </c>
      <c r="H593" s="319">
        <v>6.3</v>
      </c>
      <c r="I593" s="319">
        <v>3.71</v>
      </c>
      <c r="J593" s="319">
        <v>0.27</v>
      </c>
      <c r="K593" s="320">
        <v>8.0136000000000003</v>
      </c>
      <c r="L593" s="309"/>
      <c r="M593" s="309"/>
      <c r="N593" s="309"/>
      <c r="O593" s="295"/>
      <c r="P593" s="295"/>
      <c r="Q593" s="53"/>
      <c r="R593" s="53"/>
      <c r="S593" s="53"/>
      <c r="T593" s="53"/>
      <c r="U593" s="53"/>
      <c r="V593" s="296"/>
      <c r="W593" s="297"/>
    </row>
    <row r="594" spans="1:23" x14ac:dyDescent="0.3">
      <c r="A594" s="218"/>
      <c r="B594" s="219"/>
      <c r="C594" s="226" t="s">
        <v>1198</v>
      </c>
      <c r="D594" s="224" t="s">
        <v>1061</v>
      </c>
      <c r="E594" s="252">
        <v>1</v>
      </c>
      <c r="F594" s="319">
        <v>4</v>
      </c>
      <c r="G594" s="319" t="s">
        <v>1072</v>
      </c>
      <c r="H594" s="319">
        <v>6.3</v>
      </c>
      <c r="I594" s="319">
        <v>3.15</v>
      </c>
      <c r="J594" s="319">
        <v>0.27</v>
      </c>
      <c r="K594" s="320">
        <v>3.4020000000000001</v>
      </c>
      <c r="L594" s="309"/>
      <c r="M594" s="309"/>
      <c r="N594" s="309"/>
      <c r="O594" s="295"/>
      <c r="P594" s="295"/>
      <c r="Q594" s="53"/>
      <c r="R594" s="53"/>
      <c r="S594" s="53"/>
      <c r="T594" s="53"/>
      <c r="U594" s="53"/>
      <c r="V594" s="296"/>
      <c r="W594" s="297"/>
    </row>
    <row r="595" spans="1:23" x14ac:dyDescent="0.3">
      <c r="A595" s="218"/>
      <c r="B595" s="219"/>
      <c r="C595" s="226" t="s">
        <v>1198</v>
      </c>
      <c r="D595" s="224" t="s">
        <v>1061</v>
      </c>
      <c r="E595" s="252">
        <v>1</v>
      </c>
      <c r="F595" s="319">
        <v>28</v>
      </c>
      <c r="G595" s="319" t="s">
        <v>1082</v>
      </c>
      <c r="H595" s="319">
        <v>5</v>
      </c>
      <c r="I595" s="319">
        <v>1.07</v>
      </c>
      <c r="J595" s="319">
        <v>0.16900000000000001</v>
      </c>
      <c r="K595" s="320">
        <v>5.0632400000000004</v>
      </c>
      <c r="L595" s="309"/>
      <c r="M595" s="309"/>
      <c r="N595" s="309"/>
      <c r="O595" s="295"/>
      <c r="P595" s="295"/>
      <c r="Q595" s="53"/>
      <c r="R595" s="53"/>
      <c r="S595" s="53"/>
      <c r="T595" s="53"/>
      <c r="U595" s="53"/>
      <c r="V595" s="296"/>
      <c r="W595" s="297"/>
    </row>
    <row r="596" spans="1:23" x14ac:dyDescent="0.3">
      <c r="A596" s="218"/>
      <c r="B596" s="219"/>
      <c r="C596" s="226" t="s">
        <v>1198</v>
      </c>
      <c r="D596" s="224" t="s">
        <v>1061</v>
      </c>
      <c r="E596" s="252">
        <v>1</v>
      </c>
      <c r="F596" s="319">
        <v>14</v>
      </c>
      <c r="G596" s="319" t="s">
        <v>1082</v>
      </c>
      <c r="H596" s="319">
        <v>10</v>
      </c>
      <c r="I596" s="319">
        <v>1.02</v>
      </c>
      <c r="J596" s="319">
        <v>0.68</v>
      </c>
      <c r="K596" s="320">
        <v>9.7104000000000017</v>
      </c>
      <c r="L596" s="309"/>
      <c r="M596" s="309"/>
      <c r="N596" s="309"/>
      <c r="O596" s="295"/>
      <c r="P596" s="295"/>
      <c r="Q596" s="53"/>
      <c r="R596" s="53"/>
      <c r="S596" s="53"/>
      <c r="T596" s="53"/>
      <c r="U596" s="53"/>
      <c r="V596" s="296"/>
      <c r="W596" s="297"/>
    </row>
    <row r="597" spans="1:23" x14ac:dyDescent="0.3">
      <c r="A597" s="218"/>
      <c r="B597" s="219"/>
      <c r="C597" s="226" t="s">
        <v>1198</v>
      </c>
      <c r="D597" s="224" t="s">
        <v>1061</v>
      </c>
      <c r="E597" s="252">
        <v>1</v>
      </c>
      <c r="F597" s="319">
        <v>10</v>
      </c>
      <c r="G597" s="319" t="s">
        <v>1091</v>
      </c>
      <c r="H597" s="319">
        <v>5</v>
      </c>
      <c r="I597" s="319">
        <v>2.2599999999999998</v>
      </c>
      <c r="J597" s="319">
        <v>0.27</v>
      </c>
      <c r="K597" s="320">
        <v>6.1019999999999994</v>
      </c>
      <c r="L597" s="309"/>
      <c r="M597" s="309"/>
      <c r="N597" s="309"/>
      <c r="O597" s="295"/>
      <c r="P597" s="295"/>
      <c r="Q597" s="53"/>
      <c r="R597" s="53"/>
      <c r="S597" s="53"/>
      <c r="T597" s="53"/>
      <c r="U597" s="53"/>
      <c r="V597" s="296"/>
      <c r="W597" s="297"/>
    </row>
    <row r="598" spans="1:23" x14ac:dyDescent="0.3">
      <c r="A598" s="218"/>
      <c r="B598" s="219"/>
      <c r="C598" s="216"/>
      <c r="D598" s="216"/>
      <c r="E598" s="217"/>
      <c r="F598" s="310"/>
      <c r="G598" s="310"/>
      <c r="H598" s="310"/>
      <c r="I598" s="310"/>
      <c r="J598" s="304" t="s">
        <v>1040</v>
      </c>
      <c r="K598" s="312">
        <f>SUM(K593:K597)-0.02</f>
        <v>32.271239999999999</v>
      </c>
      <c r="L598" s="309"/>
      <c r="M598" s="309"/>
      <c r="N598" s="309"/>
      <c r="O598" s="295"/>
      <c r="P598" s="295"/>
      <c r="Q598" s="53"/>
      <c r="R598" s="53"/>
      <c r="S598" s="53"/>
      <c r="T598" s="53"/>
      <c r="U598" s="53"/>
      <c r="V598" s="296"/>
      <c r="W598" s="297"/>
    </row>
    <row r="599" spans="1:23" ht="26.4" x14ac:dyDescent="0.3">
      <c r="A599" s="218" t="s">
        <v>261</v>
      </c>
      <c r="B599" s="219" t="s">
        <v>74</v>
      </c>
      <c r="C599" s="216" t="s">
        <v>75</v>
      </c>
      <c r="D599" s="216">
        <v>6</v>
      </c>
      <c r="E599" s="220"/>
      <c r="F599" s="304"/>
      <c r="G599" s="304"/>
      <c r="H599" s="304"/>
      <c r="I599" s="304"/>
      <c r="J599" s="304"/>
      <c r="K599" s="312"/>
      <c r="L599" s="309"/>
      <c r="M599" s="309"/>
      <c r="N599" s="309"/>
    </row>
    <row r="600" spans="1:23" x14ac:dyDescent="0.3">
      <c r="A600" s="218"/>
      <c r="B600" s="219"/>
      <c r="C600" s="216"/>
      <c r="D600" s="216"/>
      <c r="E600" s="217"/>
      <c r="F600" s="310"/>
      <c r="G600" s="310"/>
      <c r="H600" s="310"/>
      <c r="I600" s="310"/>
      <c r="J600" s="313" t="s">
        <v>1201</v>
      </c>
      <c r="K600" s="311">
        <v>6</v>
      </c>
      <c r="L600" s="309"/>
      <c r="M600" s="309"/>
      <c r="N600" s="309"/>
    </row>
    <row r="601" spans="1:23" x14ac:dyDescent="0.3">
      <c r="A601" s="218"/>
      <c r="B601" s="219"/>
      <c r="C601" s="216"/>
      <c r="D601" s="216"/>
      <c r="E601" s="217"/>
      <c r="F601" s="310"/>
      <c r="G601" s="310"/>
      <c r="H601" s="310"/>
      <c r="I601" s="310"/>
      <c r="J601" s="304" t="s">
        <v>1040</v>
      </c>
      <c r="K601" s="312"/>
      <c r="L601" s="309"/>
      <c r="M601" s="309"/>
      <c r="N601" s="309"/>
    </row>
    <row r="602" spans="1:23" ht="26.4" x14ac:dyDescent="0.3">
      <c r="A602" s="218" t="s">
        <v>262</v>
      </c>
      <c r="B602" s="219" t="s">
        <v>77</v>
      </c>
      <c r="C602" s="216" t="s">
        <v>54</v>
      </c>
      <c r="D602" s="216">
        <v>2.11</v>
      </c>
      <c r="E602" s="220"/>
      <c r="F602" s="304"/>
      <c r="G602" s="304" t="s">
        <v>1055</v>
      </c>
      <c r="H602" s="304" t="s">
        <v>1042</v>
      </c>
      <c r="I602" s="304" t="s">
        <v>1043</v>
      </c>
      <c r="J602" s="304" t="s">
        <v>1058</v>
      </c>
      <c r="K602" s="312" t="s">
        <v>1044</v>
      </c>
      <c r="L602" s="309"/>
      <c r="M602" s="309"/>
      <c r="N602" s="309"/>
    </row>
    <row r="603" spans="1:23" hidden="1" x14ac:dyDescent="0.3">
      <c r="A603" s="218"/>
      <c r="B603" s="219"/>
      <c r="C603" s="216" t="s">
        <v>1197</v>
      </c>
      <c r="D603" s="216"/>
      <c r="E603" s="222"/>
      <c r="F603" s="315" t="s">
        <v>1056</v>
      </c>
      <c r="G603" s="310">
        <v>2</v>
      </c>
      <c r="H603" s="310">
        <v>0.9</v>
      </c>
      <c r="I603" s="310">
        <v>0.6</v>
      </c>
      <c r="J603" s="310">
        <v>0.25</v>
      </c>
      <c r="K603" s="311">
        <f>+G603*H603*I603*J603</f>
        <v>0.27</v>
      </c>
      <c r="L603" s="309"/>
      <c r="M603" s="309"/>
      <c r="N603" s="309"/>
    </row>
    <row r="604" spans="1:23" hidden="1" x14ac:dyDescent="0.3">
      <c r="A604" s="218"/>
      <c r="B604" s="219"/>
      <c r="C604" s="216" t="s">
        <v>1197</v>
      </c>
      <c r="D604" s="216"/>
      <c r="E604" s="222"/>
      <c r="F604" s="310" t="s">
        <v>1057</v>
      </c>
      <c r="G604" s="310">
        <v>2</v>
      </c>
      <c r="H604" s="310">
        <v>0.5</v>
      </c>
      <c r="I604" s="310">
        <v>0.2</v>
      </c>
      <c r="J604" s="310">
        <f>1.79+0.43+0.25</f>
        <v>2.4700000000000002</v>
      </c>
      <c r="K604" s="311">
        <f>+G604*H604*I604*J604</f>
        <v>0.49400000000000005</v>
      </c>
      <c r="L604" s="309"/>
      <c r="M604" s="309"/>
      <c r="N604" s="309"/>
    </row>
    <row r="605" spans="1:23" x14ac:dyDescent="0.3">
      <c r="A605" s="218"/>
      <c r="B605" s="219"/>
      <c r="C605" s="226" t="s">
        <v>1196</v>
      </c>
      <c r="D605" s="216"/>
      <c r="E605" s="222"/>
      <c r="F605" s="310" t="s">
        <v>1060</v>
      </c>
      <c r="G605" s="310">
        <v>1</v>
      </c>
      <c r="H605" s="310">
        <v>2.3199999999999998</v>
      </c>
      <c r="I605" s="310">
        <v>0.5</v>
      </c>
      <c r="J605" s="310">
        <v>0.12</v>
      </c>
      <c r="K605" s="311">
        <f>+G605*H605*I605*J605</f>
        <v>0.13919999999999999</v>
      </c>
      <c r="L605" s="309"/>
      <c r="M605" s="309"/>
      <c r="N605" s="309"/>
    </row>
    <row r="606" spans="1:23" x14ac:dyDescent="0.3">
      <c r="A606" s="218"/>
      <c r="B606" s="219"/>
      <c r="C606" s="226" t="s">
        <v>1196</v>
      </c>
      <c r="D606" s="216"/>
      <c r="E606" s="222"/>
      <c r="F606" s="310" t="s">
        <v>1061</v>
      </c>
      <c r="G606" s="310">
        <v>1</v>
      </c>
      <c r="H606" s="310">
        <v>3.15</v>
      </c>
      <c r="I606" s="310">
        <v>1.5</v>
      </c>
      <c r="J606" s="310">
        <v>0.12</v>
      </c>
      <c r="K606" s="311">
        <f>+G606*H606*I606*J606</f>
        <v>0.56699999999999995</v>
      </c>
      <c r="L606" s="309"/>
      <c r="M606" s="309"/>
      <c r="N606" s="309"/>
    </row>
    <row r="607" spans="1:23" x14ac:dyDescent="0.3">
      <c r="A607" s="218"/>
      <c r="B607" s="219"/>
      <c r="C607" s="226" t="s">
        <v>1196</v>
      </c>
      <c r="D607" s="216"/>
      <c r="E607" s="217"/>
      <c r="F607" s="313" t="s">
        <v>1059</v>
      </c>
      <c r="G607" s="310">
        <v>2</v>
      </c>
      <c r="H607" s="310">
        <v>0.5</v>
      </c>
      <c r="I607" s="310">
        <v>0.2</v>
      </c>
      <c r="J607" s="310">
        <f>0.25+0.43+1.79+0.38-2.3</f>
        <v>0.54999999999999982</v>
      </c>
      <c r="K607" s="311">
        <f>+G607*H607*I607*J607</f>
        <v>0.10999999999999997</v>
      </c>
      <c r="L607" s="309"/>
      <c r="M607" s="309"/>
      <c r="N607" s="309"/>
    </row>
    <row r="608" spans="1:23" x14ac:dyDescent="0.3">
      <c r="A608" s="218"/>
      <c r="B608" s="219"/>
      <c r="C608" s="226" t="s">
        <v>1196</v>
      </c>
      <c r="D608" s="216"/>
      <c r="E608" s="217"/>
      <c r="F608" s="313" t="s">
        <v>1062</v>
      </c>
      <c r="G608" s="310">
        <v>1</v>
      </c>
      <c r="H608" s="310">
        <v>3.15</v>
      </c>
      <c r="I608" s="310">
        <f>0.5+J608+J608</f>
        <v>0.89999999999999991</v>
      </c>
      <c r="J608" s="310">
        <v>0.2</v>
      </c>
      <c r="K608" s="311">
        <f>+G608*H608*I608*J608-0.07</f>
        <v>0.49699999999999994</v>
      </c>
      <c r="L608" s="309"/>
      <c r="M608" s="309"/>
      <c r="N608" s="309"/>
    </row>
    <row r="609" spans="1:14" x14ac:dyDescent="0.3">
      <c r="A609" s="218"/>
      <c r="B609" s="219"/>
      <c r="C609" s="226"/>
      <c r="D609" s="216"/>
      <c r="E609" s="217"/>
      <c r="F609" s="315"/>
      <c r="G609" s="310"/>
      <c r="H609" s="310"/>
      <c r="I609" s="310"/>
      <c r="J609" s="304" t="s">
        <v>1040</v>
      </c>
      <c r="K609" s="312">
        <f>+SUM(K605:K608)</f>
        <v>1.3131999999999999</v>
      </c>
      <c r="L609" s="309"/>
      <c r="M609" s="309"/>
      <c r="N609" s="309"/>
    </row>
    <row r="610" spans="1:14" ht="49.95" hidden="1" customHeight="1" x14ac:dyDescent="0.3">
      <c r="A610" s="218" t="s">
        <v>263</v>
      </c>
      <c r="B610" s="219" t="s">
        <v>81</v>
      </c>
      <c r="C610" s="216" t="s">
        <v>24</v>
      </c>
      <c r="D610" s="216">
        <v>4.8</v>
      </c>
      <c r="E610" s="220"/>
      <c r="F610" s="304"/>
      <c r="G610" s="304"/>
      <c r="H610" s="304"/>
      <c r="I610" s="304"/>
      <c r="J610" s="304"/>
      <c r="K610" s="312"/>
      <c r="L610" s="309"/>
      <c r="M610" s="309"/>
      <c r="N610" s="309"/>
    </row>
    <row r="611" spans="1:14" hidden="1" x14ac:dyDescent="0.3">
      <c r="A611" s="218"/>
      <c r="B611" s="219"/>
      <c r="C611" s="216"/>
      <c r="D611" s="216"/>
      <c r="E611" s="217"/>
      <c r="F611" s="310"/>
      <c r="G611" s="310"/>
      <c r="H611" s="310"/>
      <c r="I611" s="310"/>
      <c r="J611" s="310"/>
      <c r="K611" s="311"/>
      <c r="L611" s="309"/>
      <c r="M611" s="309"/>
      <c r="N611" s="309"/>
    </row>
    <row r="612" spans="1:14" hidden="1" x14ac:dyDescent="0.3">
      <c r="A612" s="218"/>
      <c r="B612" s="219"/>
      <c r="C612" s="216"/>
      <c r="D612" s="216"/>
      <c r="E612" s="217"/>
      <c r="F612" s="310"/>
      <c r="G612" s="310"/>
      <c r="H612" s="310"/>
      <c r="I612" s="310"/>
      <c r="J612" s="310"/>
      <c r="K612" s="311"/>
      <c r="L612" s="309"/>
      <c r="M612" s="309"/>
      <c r="N612" s="309"/>
    </row>
    <row r="613" spans="1:14" hidden="1" x14ac:dyDescent="0.3">
      <c r="A613" s="218"/>
      <c r="B613" s="219"/>
      <c r="C613" s="216"/>
      <c r="D613" s="216"/>
      <c r="E613" s="217"/>
      <c r="F613" s="310"/>
      <c r="G613" s="310"/>
      <c r="H613" s="310"/>
      <c r="I613" s="310"/>
      <c r="J613" s="304" t="s">
        <v>1040</v>
      </c>
      <c r="K613" s="311">
        <f>+SUM(K611:K612)</f>
        <v>0</v>
      </c>
      <c r="L613" s="309"/>
      <c r="M613" s="309"/>
      <c r="N613" s="309"/>
    </row>
    <row r="614" spans="1:14" ht="26.4" x14ac:dyDescent="0.3">
      <c r="A614" s="218" t="s">
        <v>264</v>
      </c>
      <c r="B614" s="219" t="s">
        <v>83</v>
      </c>
      <c r="C614" s="216" t="s">
        <v>24</v>
      </c>
      <c r="D614" s="216">
        <v>4.8</v>
      </c>
      <c r="E614" s="220"/>
      <c r="F614" s="304"/>
      <c r="G614" s="304"/>
      <c r="H614" s="304"/>
      <c r="I614" s="304" t="s">
        <v>1042</v>
      </c>
      <c r="J614" s="304" t="s">
        <v>1043</v>
      </c>
      <c r="K614" s="312" t="s">
        <v>1044</v>
      </c>
      <c r="L614" s="309"/>
      <c r="M614" s="309"/>
      <c r="N614" s="309"/>
    </row>
    <row r="615" spans="1:14" x14ac:dyDescent="0.3">
      <c r="A615" s="218"/>
      <c r="B615" s="219"/>
      <c r="C615" s="226" t="s">
        <v>1196</v>
      </c>
      <c r="D615" s="216"/>
      <c r="E615" s="217"/>
      <c r="F615" s="310"/>
      <c r="G615" s="310"/>
      <c r="H615" s="310"/>
      <c r="I615" s="310">
        <v>3.2</v>
      </c>
      <c r="J615" s="310">
        <v>1.5</v>
      </c>
      <c r="K615" s="311">
        <f>+J615*I615</f>
        <v>4.8000000000000007</v>
      </c>
      <c r="L615" s="309"/>
      <c r="M615" s="309"/>
      <c r="N615" s="309"/>
    </row>
    <row r="616" spans="1:14" x14ac:dyDescent="0.3">
      <c r="A616" s="218"/>
      <c r="B616" s="219"/>
      <c r="C616" s="216"/>
      <c r="D616" s="216"/>
      <c r="E616" s="217"/>
      <c r="F616" s="310"/>
      <c r="G616" s="310"/>
      <c r="H616" s="310"/>
      <c r="I616" s="310"/>
      <c r="J616" s="304" t="s">
        <v>1040</v>
      </c>
      <c r="K616" s="312">
        <f>+SUM(K615:K615)</f>
        <v>4.8000000000000007</v>
      </c>
      <c r="L616" s="309"/>
      <c r="M616" s="309"/>
      <c r="N616" s="309"/>
    </row>
    <row r="617" spans="1:14" ht="39.6" hidden="1" x14ac:dyDescent="0.3">
      <c r="A617" s="218" t="s">
        <v>265</v>
      </c>
      <c r="B617" s="219" t="s">
        <v>65</v>
      </c>
      <c r="C617" s="216" t="s">
        <v>24</v>
      </c>
      <c r="D617" s="216">
        <v>6.12</v>
      </c>
      <c r="E617" s="220"/>
      <c r="F617" s="304"/>
      <c r="G617" s="304"/>
      <c r="H617" s="304"/>
      <c r="I617" s="304"/>
      <c r="J617" s="304"/>
      <c r="K617" s="312"/>
      <c r="L617" s="309"/>
      <c r="M617" s="309"/>
      <c r="N617" s="309"/>
    </row>
    <row r="618" spans="1:14" hidden="1" x14ac:dyDescent="0.3">
      <c r="A618" s="218"/>
      <c r="B618" s="219"/>
      <c r="C618" s="216"/>
      <c r="D618" s="216"/>
      <c r="E618" s="217"/>
      <c r="F618" s="310"/>
      <c r="G618" s="310"/>
      <c r="H618" s="310"/>
      <c r="I618" s="310"/>
      <c r="J618" s="310"/>
      <c r="K618" s="311"/>
      <c r="L618" s="309"/>
      <c r="M618" s="309"/>
      <c r="N618" s="309"/>
    </row>
    <row r="619" spans="1:14" hidden="1" x14ac:dyDescent="0.3">
      <c r="A619" s="218"/>
      <c r="B619" s="219"/>
      <c r="C619" s="216"/>
      <c r="D619" s="216"/>
      <c r="E619" s="217"/>
      <c r="F619" s="310"/>
      <c r="G619" s="310"/>
      <c r="H619" s="310"/>
      <c r="I619" s="310"/>
      <c r="J619" s="310"/>
      <c r="K619" s="311"/>
      <c r="L619" s="309"/>
      <c r="M619" s="309"/>
      <c r="N619" s="309"/>
    </row>
    <row r="620" spans="1:14" hidden="1" x14ac:dyDescent="0.3">
      <c r="A620" s="218"/>
      <c r="B620" s="219"/>
      <c r="C620" s="216"/>
      <c r="D620" s="216"/>
      <c r="E620" s="217"/>
      <c r="F620" s="310"/>
      <c r="G620" s="310"/>
      <c r="H620" s="310"/>
      <c r="I620" s="310"/>
      <c r="J620" s="304" t="s">
        <v>1040</v>
      </c>
      <c r="K620" s="311">
        <f>+SUM(K618:K619)</f>
        <v>0</v>
      </c>
      <c r="L620" s="309"/>
      <c r="M620" s="309"/>
      <c r="N620" s="309"/>
    </row>
    <row r="621" spans="1:14" ht="26.4" hidden="1" x14ac:dyDescent="0.3">
      <c r="A621" s="218" t="s">
        <v>266</v>
      </c>
      <c r="B621" s="219" t="s">
        <v>79</v>
      </c>
      <c r="C621" s="216" t="s">
        <v>54</v>
      </c>
      <c r="D621" s="216">
        <v>6.05</v>
      </c>
      <c r="E621" s="223"/>
      <c r="F621" s="314" t="s">
        <v>1047</v>
      </c>
      <c r="G621" s="304" t="s">
        <v>1042</v>
      </c>
      <c r="H621" s="304" t="s">
        <v>1043</v>
      </c>
      <c r="I621" s="304" t="s">
        <v>1045</v>
      </c>
      <c r="J621" s="304" t="s">
        <v>1049</v>
      </c>
      <c r="K621" s="312" t="s">
        <v>1046</v>
      </c>
      <c r="L621" s="309"/>
      <c r="M621" s="309"/>
      <c r="N621" s="309"/>
    </row>
    <row r="622" spans="1:14" ht="15" hidden="1" customHeight="1" x14ac:dyDescent="0.3">
      <c r="A622" s="218"/>
      <c r="B622" s="219"/>
      <c r="C622" s="216"/>
      <c r="D622" s="216"/>
      <c r="E622" s="230" t="s">
        <v>1048</v>
      </c>
      <c r="F622" s="310">
        <v>2</v>
      </c>
      <c r="G622" s="310">
        <v>0.95</v>
      </c>
      <c r="H622" s="310">
        <v>1.1000000000000001</v>
      </c>
      <c r="I622" s="310">
        <f>+J541-0.25</f>
        <v>0.4</v>
      </c>
      <c r="J622" s="310">
        <v>1.3</v>
      </c>
      <c r="K622" s="311">
        <f>+I622*H622*G622*F622-0.03*J622</f>
        <v>0.79700000000000004</v>
      </c>
      <c r="L622" s="309"/>
      <c r="M622" s="309"/>
      <c r="N622" s="309"/>
    </row>
    <row r="623" spans="1:14" hidden="1" x14ac:dyDescent="0.3">
      <c r="A623" s="218"/>
      <c r="B623" s="219"/>
      <c r="C623" s="216"/>
      <c r="D623" s="216"/>
      <c r="E623" s="217"/>
      <c r="F623" s="310"/>
      <c r="G623" s="310"/>
      <c r="H623" s="310"/>
      <c r="I623" s="310"/>
      <c r="J623" s="304" t="s">
        <v>1040</v>
      </c>
      <c r="K623" s="312">
        <f>+SUM(K622:K622)</f>
        <v>0.79700000000000004</v>
      </c>
      <c r="L623" s="309"/>
      <c r="M623" s="309"/>
      <c r="N623" s="309"/>
    </row>
    <row r="624" spans="1:14" x14ac:dyDescent="0.3">
      <c r="A624" s="214" t="s">
        <v>267</v>
      </c>
      <c r="B624" s="215" t="s">
        <v>85</v>
      </c>
      <c r="C624" s="216"/>
      <c r="D624" s="216"/>
      <c r="E624" s="220"/>
      <c r="F624" s="304"/>
      <c r="G624" s="304"/>
      <c r="H624" s="304"/>
      <c r="I624" s="304"/>
      <c r="J624" s="304"/>
      <c r="K624" s="312"/>
      <c r="L624" s="309"/>
      <c r="M624" s="309"/>
      <c r="N624" s="309"/>
    </row>
    <row r="625" spans="1:14" x14ac:dyDescent="0.3">
      <c r="A625" s="218" t="s">
        <v>268</v>
      </c>
      <c r="B625" s="219" t="s">
        <v>87</v>
      </c>
      <c r="C625" s="216" t="s">
        <v>24</v>
      </c>
      <c r="D625" s="216">
        <v>7.48</v>
      </c>
      <c r="E625" s="220"/>
      <c r="F625" s="304"/>
      <c r="G625" s="304"/>
      <c r="H625" s="304"/>
      <c r="I625" s="304" t="s">
        <v>1042</v>
      </c>
      <c r="J625" s="304" t="s">
        <v>1043</v>
      </c>
      <c r="K625" s="312" t="s">
        <v>1044</v>
      </c>
      <c r="L625" s="309"/>
      <c r="M625" s="309"/>
      <c r="N625" s="309"/>
    </row>
    <row r="626" spans="1:14" x14ac:dyDescent="0.3">
      <c r="A626" s="218"/>
      <c r="B626" s="219"/>
      <c r="C626" s="226" t="s">
        <v>1196</v>
      </c>
      <c r="D626" s="261"/>
      <c r="E626" s="42"/>
      <c r="F626" s="304"/>
      <c r="G626" s="304"/>
      <c r="H626" s="304"/>
      <c r="I626" s="310">
        <v>4.4000000000000004</v>
      </c>
      <c r="J626" s="310">
        <v>1.7</v>
      </c>
      <c r="K626" s="311">
        <f>+J626*I626</f>
        <v>7.48</v>
      </c>
      <c r="L626" s="309"/>
      <c r="M626" s="309"/>
      <c r="N626" s="309"/>
    </row>
    <row r="627" spans="1:14" x14ac:dyDescent="0.3">
      <c r="A627" s="218"/>
      <c r="B627" s="219"/>
      <c r="C627" s="243"/>
      <c r="D627" s="261"/>
      <c r="E627" s="42"/>
      <c r="F627" s="304"/>
      <c r="G627" s="304"/>
      <c r="H627" s="304"/>
      <c r="I627" s="310"/>
      <c r="J627" s="304" t="s">
        <v>1040</v>
      </c>
      <c r="K627" s="312">
        <f>+K626</f>
        <v>7.48</v>
      </c>
      <c r="L627" s="309"/>
      <c r="M627" s="309"/>
      <c r="N627" s="309"/>
    </row>
    <row r="628" spans="1:14" ht="26.4" x14ac:dyDescent="0.3">
      <c r="A628" s="218" t="s">
        <v>269</v>
      </c>
      <c r="B628" s="219" t="s">
        <v>89</v>
      </c>
      <c r="C628" s="216" t="s">
        <v>24</v>
      </c>
      <c r="D628" s="216">
        <v>7.48</v>
      </c>
      <c r="E628" s="220"/>
      <c r="F628" s="304"/>
      <c r="G628" s="304"/>
      <c r="H628" s="304"/>
      <c r="I628" s="304" t="s">
        <v>1042</v>
      </c>
      <c r="J628" s="304" t="s">
        <v>1043</v>
      </c>
      <c r="K628" s="312" t="s">
        <v>1044</v>
      </c>
      <c r="L628" s="309"/>
      <c r="M628" s="309"/>
      <c r="N628" s="309"/>
    </row>
    <row r="629" spans="1:14" x14ac:dyDescent="0.3">
      <c r="A629" s="218"/>
      <c r="B629" s="219"/>
      <c r="C629" s="226" t="s">
        <v>1196</v>
      </c>
      <c r="D629" s="261"/>
      <c r="E629" s="42"/>
      <c r="F629" s="304"/>
      <c r="G629" s="304"/>
      <c r="H629" s="304"/>
      <c r="I629" s="310">
        <v>4.4000000000000004</v>
      </c>
      <c r="J629" s="310">
        <v>1.7</v>
      </c>
      <c r="K629" s="311">
        <f>+J629*I629</f>
        <v>7.48</v>
      </c>
      <c r="L629" s="309"/>
      <c r="M629" s="309"/>
      <c r="N629" s="309"/>
    </row>
    <row r="630" spans="1:14" x14ac:dyDescent="0.3">
      <c r="A630" s="218"/>
      <c r="B630" s="219"/>
      <c r="C630" s="243"/>
      <c r="D630" s="261"/>
      <c r="E630" s="42"/>
      <c r="F630" s="304"/>
      <c r="G630" s="304"/>
      <c r="H630" s="304"/>
      <c r="I630" s="310"/>
      <c r="J630" s="304" t="s">
        <v>1040</v>
      </c>
      <c r="K630" s="312">
        <f>+K629</f>
        <v>7.48</v>
      </c>
      <c r="L630" s="309"/>
      <c r="M630" s="309"/>
      <c r="N630" s="309"/>
    </row>
    <row r="631" spans="1:14" ht="39.6" x14ac:dyDescent="0.3">
      <c r="A631" s="218" t="s">
        <v>270</v>
      </c>
      <c r="B631" s="219" t="s">
        <v>91</v>
      </c>
      <c r="C631" s="216" t="s">
        <v>24</v>
      </c>
      <c r="D631" s="216">
        <v>7.48</v>
      </c>
      <c r="E631" s="220"/>
      <c r="F631" s="304"/>
      <c r="G631" s="304"/>
      <c r="H631" s="304"/>
      <c r="I631" s="304" t="s">
        <v>1042</v>
      </c>
      <c r="J631" s="304" t="s">
        <v>1043</v>
      </c>
      <c r="K631" s="312" t="s">
        <v>1044</v>
      </c>
      <c r="L631" s="309"/>
      <c r="M631" s="309"/>
      <c r="N631" s="309"/>
    </row>
    <row r="632" spans="1:14" x14ac:dyDescent="0.3">
      <c r="A632" s="218"/>
      <c r="B632" s="219"/>
      <c r="C632" s="226" t="s">
        <v>1196</v>
      </c>
      <c r="D632" s="261"/>
      <c r="E632" s="42"/>
      <c r="F632" s="304"/>
      <c r="G632" s="304"/>
      <c r="H632" s="304"/>
      <c r="I632" s="310">
        <v>4.4000000000000004</v>
      </c>
      <c r="J632" s="310">
        <v>1.7</v>
      </c>
      <c r="K632" s="311">
        <f>+J632*I632</f>
        <v>7.48</v>
      </c>
      <c r="L632" s="309"/>
      <c r="M632" s="309"/>
      <c r="N632" s="309"/>
    </row>
    <row r="633" spans="1:14" x14ac:dyDescent="0.3">
      <c r="A633" s="218"/>
      <c r="B633" s="219"/>
      <c r="C633" s="243"/>
      <c r="D633" s="261"/>
      <c r="E633" s="42"/>
      <c r="F633" s="304"/>
      <c r="G633" s="304"/>
      <c r="H633" s="304"/>
      <c r="I633" s="310"/>
      <c r="J633" s="304" t="s">
        <v>1040</v>
      </c>
      <c r="K633" s="312">
        <f>+K632</f>
        <v>7.48</v>
      </c>
      <c r="L633" s="309"/>
      <c r="M633" s="309"/>
      <c r="N633" s="309"/>
    </row>
    <row r="634" spans="1:14" ht="39.6" x14ac:dyDescent="0.3">
      <c r="A634" s="218" t="s">
        <v>271</v>
      </c>
      <c r="B634" s="219" t="s">
        <v>186</v>
      </c>
      <c r="C634" s="216" t="s">
        <v>24</v>
      </c>
      <c r="D634" s="216">
        <v>1.28</v>
      </c>
      <c r="E634" s="220"/>
      <c r="F634" s="304"/>
      <c r="G634" s="304"/>
      <c r="H634" s="304"/>
      <c r="I634" s="304" t="s">
        <v>1042</v>
      </c>
      <c r="J634" s="304" t="s">
        <v>1043</v>
      </c>
      <c r="K634" s="312" t="s">
        <v>1044</v>
      </c>
      <c r="L634" s="309"/>
      <c r="M634" s="309"/>
      <c r="N634" s="309"/>
    </row>
    <row r="635" spans="1:14" x14ac:dyDescent="0.3">
      <c r="A635" s="218"/>
      <c r="B635" s="219"/>
      <c r="C635" s="226" t="s">
        <v>1196</v>
      </c>
      <c r="D635" s="261"/>
      <c r="E635" s="42"/>
      <c r="F635" s="304"/>
      <c r="G635" s="304"/>
      <c r="H635" s="304"/>
      <c r="I635" s="310">
        <v>3.2</v>
      </c>
      <c r="J635" s="310">
        <v>0.4</v>
      </c>
      <c r="K635" s="311">
        <f>+J635*I635</f>
        <v>1.2800000000000002</v>
      </c>
      <c r="L635" s="309"/>
      <c r="M635" s="309"/>
      <c r="N635" s="309"/>
    </row>
    <row r="636" spans="1:14" x14ac:dyDescent="0.3">
      <c r="A636" s="218"/>
      <c r="B636" s="219"/>
      <c r="C636" s="243"/>
      <c r="D636" s="261"/>
      <c r="E636" s="42"/>
      <c r="F636" s="304"/>
      <c r="G636" s="304"/>
      <c r="H636" s="304"/>
      <c r="I636" s="310"/>
      <c r="J636" s="304" t="s">
        <v>1040</v>
      </c>
      <c r="K636" s="312">
        <f>+K635</f>
        <v>1.2800000000000002</v>
      </c>
      <c r="L636" s="309"/>
      <c r="M636" s="309"/>
      <c r="N636" s="309"/>
    </row>
    <row r="637" spans="1:14" ht="26.4" x14ac:dyDescent="0.3">
      <c r="A637" s="218" t="s">
        <v>272</v>
      </c>
      <c r="B637" s="219" t="s">
        <v>83</v>
      </c>
      <c r="C637" s="216" t="s">
        <v>24</v>
      </c>
      <c r="D637" s="216">
        <v>1.28</v>
      </c>
      <c r="E637" s="220"/>
      <c r="F637" s="304"/>
      <c r="G637" s="304"/>
      <c r="H637" s="304"/>
      <c r="I637" s="304" t="s">
        <v>1042</v>
      </c>
      <c r="J637" s="304" t="s">
        <v>1043</v>
      </c>
      <c r="K637" s="312" t="s">
        <v>1044</v>
      </c>
      <c r="L637" s="309"/>
      <c r="M637" s="309"/>
      <c r="N637" s="309"/>
    </row>
    <row r="638" spans="1:14" x14ac:dyDescent="0.3">
      <c r="A638" s="218"/>
      <c r="B638" s="219"/>
      <c r="C638" s="226" t="s">
        <v>1196</v>
      </c>
      <c r="D638" s="261"/>
      <c r="E638" s="42"/>
      <c r="F638" s="304"/>
      <c r="G638" s="304"/>
      <c r="H638" s="304"/>
      <c r="I638" s="310">
        <v>3.2</v>
      </c>
      <c r="J638" s="310">
        <v>0.4</v>
      </c>
      <c r="K638" s="311">
        <f>+J638*I638</f>
        <v>1.2800000000000002</v>
      </c>
      <c r="L638" s="309"/>
      <c r="M638" s="309"/>
      <c r="N638" s="309"/>
    </row>
    <row r="639" spans="1:14" x14ac:dyDescent="0.3">
      <c r="A639" s="218"/>
      <c r="B639" s="219"/>
      <c r="C639" s="243"/>
      <c r="D639" s="261"/>
      <c r="E639" s="42"/>
      <c r="F639" s="304"/>
      <c r="G639" s="304"/>
      <c r="H639" s="304"/>
      <c r="I639" s="310"/>
      <c r="J639" s="304" t="s">
        <v>1040</v>
      </c>
      <c r="K639" s="312">
        <f>+K638</f>
        <v>1.2800000000000002</v>
      </c>
      <c r="L639" s="309"/>
      <c r="M639" s="309"/>
      <c r="N639" s="309"/>
    </row>
    <row r="640" spans="1:14" ht="39.6" x14ac:dyDescent="0.3">
      <c r="A640" s="218" t="s">
        <v>273</v>
      </c>
      <c r="B640" s="219" t="s">
        <v>146</v>
      </c>
      <c r="C640" s="216" t="s">
        <v>75</v>
      </c>
      <c r="D640" s="216">
        <v>1</v>
      </c>
      <c r="E640" s="220"/>
      <c r="F640" s="304"/>
      <c r="G640" s="304"/>
      <c r="H640" s="304"/>
      <c r="I640" s="304"/>
      <c r="J640" s="304"/>
      <c r="K640" s="312" t="s">
        <v>1047</v>
      </c>
      <c r="L640" s="309"/>
      <c r="M640" s="309"/>
      <c r="N640" s="309"/>
    </row>
    <row r="641" spans="1:14" x14ac:dyDescent="0.3">
      <c r="A641" s="218"/>
      <c r="B641" s="219"/>
      <c r="C641" s="226" t="s">
        <v>1196</v>
      </c>
      <c r="D641" s="261"/>
      <c r="E641" s="42"/>
      <c r="F641" s="304"/>
      <c r="G641" s="304"/>
      <c r="H641" s="304"/>
      <c r="I641" s="310"/>
      <c r="J641" s="310"/>
      <c r="K641" s="311">
        <v>1</v>
      </c>
      <c r="L641" s="309"/>
      <c r="M641" s="309"/>
      <c r="N641" s="309"/>
    </row>
    <row r="642" spans="1:14" x14ac:dyDescent="0.3">
      <c r="A642" s="218"/>
      <c r="B642" s="219"/>
      <c r="C642" s="243"/>
      <c r="D642" s="261"/>
      <c r="E642" s="42"/>
      <c r="F642" s="304"/>
      <c r="G642" s="304"/>
      <c r="H642" s="304"/>
      <c r="I642" s="310"/>
      <c r="J642" s="304" t="s">
        <v>1040</v>
      </c>
      <c r="K642" s="312">
        <f>+K641</f>
        <v>1</v>
      </c>
      <c r="L642" s="309"/>
      <c r="M642" s="309"/>
      <c r="N642" s="309"/>
    </row>
    <row r="643" spans="1:14" hidden="1" x14ac:dyDescent="0.3">
      <c r="A643" s="214" t="s">
        <v>274</v>
      </c>
      <c r="B643" s="215" t="s">
        <v>96</v>
      </c>
      <c r="C643" s="216"/>
      <c r="D643" s="216"/>
      <c r="E643" s="220"/>
      <c r="F643" s="304"/>
      <c r="G643" s="304"/>
      <c r="H643" s="304"/>
      <c r="I643" s="304"/>
      <c r="J643" s="304"/>
      <c r="K643" s="312"/>
      <c r="L643" s="309"/>
      <c r="M643" s="309"/>
      <c r="N643" s="309"/>
    </row>
    <row r="644" spans="1:14" ht="39.6" hidden="1" x14ac:dyDescent="0.3">
      <c r="A644" s="218" t="s">
        <v>275</v>
      </c>
      <c r="B644" s="219" t="s">
        <v>98</v>
      </c>
      <c r="C644" s="216" t="s">
        <v>24</v>
      </c>
      <c r="D644" s="216">
        <v>1.4</v>
      </c>
      <c r="E644" s="220"/>
      <c r="F644" s="304"/>
      <c r="G644" s="304"/>
      <c r="H644" s="304"/>
      <c r="I644" s="304"/>
      <c r="J644" s="304"/>
      <c r="K644" s="312"/>
      <c r="L644" s="309"/>
      <c r="M644" s="309"/>
      <c r="N644" s="309"/>
    </row>
    <row r="645" spans="1:14" hidden="1" x14ac:dyDescent="0.3">
      <c r="A645" s="218" t="s">
        <v>276</v>
      </c>
      <c r="B645" s="219" t="s">
        <v>102</v>
      </c>
      <c r="C645" s="216" t="s">
        <v>45</v>
      </c>
      <c r="D645" s="216">
        <v>16</v>
      </c>
      <c r="E645" s="220"/>
      <c r="F645" s="304"/>
      <c r="G645" s="304"/>
      <c r="H645" s="304"/>
      <c r="I645" s="304"/>
      <c r="J645" s="304"/>
      <c r="K645" s="312"/>
      <c r="L645" s="309"/>
      <c r="M645" s="309"/>
      <c r="N645" s="309"/>
    </row>
    <row r="646" spans="1:14" ht="39.6" hidden="1" x14ac:dyDescent="0.3">
      <c r="A646" s="218" t="s">
        <v>277</v>
      </c>
      <c r="B646" s="219" t="s">
        <v>104</v>
      </c>
      <c r="C646" s="216" t="s">
        <v>24</v>
      </c>
      <c r="D646" s="216">
        <v>16</v>
      </c>
      <c r="E646" s="220"/>
      <c r="F646" s="304"/>
      <c r="G646" s="304"/>
      <c r="H646" s="304"/>
      <c r="I646" s="304"/>
      <c r="J646" s="304"/>
      <c r="K646" s="312"/>
      <c r="L646" s="309"/>
      <c r="M646" s="309"/>
      <c r="N646" s="309"/>
    </row>
    <row r="647" spans="1:14" hidden="1" x14ac:dyDescent="0.3">
      <c r="A647" s="214" t="s">
        <v>278</v>
      </c>
      <c r="B647" s="215" t="s">
        <v>106</v>
      </c>
      <c r="C647" s="216"/>
      <c r="D647" s="216"/>
      <c r="E647" s="220"/>
      <c r="F647" s="304"/>
      <c r="G647" s="304"/>
      <c r="H647" s="304"/>
      <c r="I647" s="304"/>
      <c r="J647" s="304"/>
      <c r="K647" s="312"/>
      <c r="L647" s="309"/>
      <c r="M647" s="309"/>
      <c r="N647" s="309"/>
    </row>
    <row r="648" spans="1:14" hidden="1" x14ac:dyDescent="0.3">
      <c r="A648" s="218" t="s">
        <v>279</v>
      </c>
      <c r="B648" s="219" t="s">
        <v>115</v>
      </c>
      <c r="C648" s="216" t="s">
        <v>24</v>
      </c>
      <c r="D648" s="216">
        <v>0.25</v>
      </c>
      <c r="E648" s="220"/>
      <c r="F648" s="304"/>
      <c r="G648" s="304"/>
      <c r="H648" s="304"/>
      <c r="I648" s="304"/>
      <c r="J648" s="304"/>
      <c r="K648" s="312"/>
      <c r="L648" s="309"/>
      <c r="M648" s="309"/>
      <c r="N648" s="309"/>
    </row>
    <row r="649" spans="1:14" hidden="1" x14ac:dyDescent="0.3">
      <c r="A649" s="218" t="s">
        <v>280</v>
      </c>
      <c r="B649" s="219" t="s">
        <v>108</v>
      </c>
      <c r="C649" s="216" t="s">
        <v>109</v>
      </c>
      <c r="D649" s="216">
        <v>2.7</v>
      </c>
      <c r="E649" s="220"/>
      <c r="F649" s="304"/>
      <c r="G649" s="304"/>
      <c r="H649" s="304"/>
      <c r="I649" s="304"/>
      <c r="J649" s="304"/>
      <c r="K649" s="312"/>
      <c r="L649" s="309"/>
      <c r="M649" s="309"/>
      <c r="N649" s="309"/>
    </row>
    <row r="650" spans="1:14" ht="26.4" hidden="1" x14ac:dyDescent="0.3">
      <c r="A650" s="218" t="s">
        <v>281</v>
      </c>
      <c r="B650" s="219" t="s">
        <v>117</v>
      </c>
      <c r="C650" s="216" t="s">
        <v>24</v>
      </c>
      <c r="D650" s="216">
        <v>0.34</v>
      </c>
      <c r="E650" s="220"/>
      <c r="F650" s="304"/>
      <c r="G650" s="304"/>
      <c r="H650" s="304"/>
      <c r="I650" s="304"/>
      <c r="J650" s="304"/>
      <c r="K650" s="312"/>
      <c r="L650" s="309"/>
      <c r="M650" s="309"/>
      <c r="N650" s="309"/>
    </row>
    <row r="651" spans="1:14" x14ac:dyDescent="0.3">
      <c r="A651" s="214" t="s">
        <v>282</v>
      </c>
      <c r="B651" s="215" t="s">
        <v>231</v>
      </c>
      <c r="C651" s="216"/>
      <c r="D651" s="216"/>
      <c r="E651" s="220"/>
      <c r="F651" s="304"/>
      <c r="G651" s="304"/>
      <c r="H651" s="304"/>
      <c r="I651" s="304"/>
      <c r="J651" s="304"/>
      <c r="K651" s="312"/>
      <c r="L651" s="309"/>
      <c r="M651" s="309"/>
      <c r="N651" s="309"/>
    </row>
    <row r="652" spans="1:14" ht="52.8" hidden="1" x14ac:dyDescent="0.3">
      <c r="A652" s="218" t="s">
        <v>283</v>
      </c>
      <c r="B652" s="219" t="s">
        <v>233</v>
      </c>
      <c r="C652" s="216" t="s">
        <v>75</v>
      </c>
      <c r="D652" s="216">
        <v>1</v>
      </c>
      <c r="E652" s="220"/>
      <c r="F652" s="304"/>
      <c r="G652" s="304"/>
      <c r="H652" s="304"/>
      <c r="I652" s="304"/>
      <c r="J652" s="304"/>
      <c r="K652" s="312"/>
      <c r="L652" s="309"/>
      <c r="M652" s="309"/>
      <c r="N652" s="309"/>
    </row>
    <row r="653" spans="1:14" ht="26.4" x14ac:dyDescent="0.3">
      <c r="A653" s="218" t="s">
        <v>284</v>
      </c>
      <c r="B653" s="219" t="s">
        <v>235</v>
      </c>
      <c r="C653" s="216" t="s">
        <v>75</v>
      </c>
      <c r="D653" s="216">
        <v>1</v>
      </c>
      <c r="E653" s="220"/>
      <c r="F653" s="304"/>
      <c r="G653" s="304"/>
      <c r="H653" s="304"/>
      <c r="I653" s="304"/>
      <c r="J653" s="304"/>
      <c r="K653" s="312" t="s">
        <v>1047</v>
      </c>
      <c r="L653" s="309"/>
      <c r="M653" s="309"/>
      <c r="N653" s="309"/>
    </row>
    <row r="654" spans="1:14" x14ac:dyDescent="0.3">
      <c r="A654" s="218"/>
      <c r="B654" s="219"/>
      <c r="C654" s="226" t="s">
        <v>1196</v>
      </c>
      <c r="D654" s="261"/>
      <c r="E654" s="42"/>
      <c r="F654" s="304"/>
      <c r="G654" s="304"/>
      <c r="H654" s="304"/>
      <c r="I654" s="310"/>
      <c r="J654" s="310"/>
      <c r="K654" s="311">
        <v>1</v>
      </c>
      <c r="L654" s="309"/>
      <c r="M654" s="309"/>
      <c r="N654" s="309"/>
    </row>
    <row r="655" spans="1:14" x14ac:dyDescent="0.3">
      <c r="A655" s="218"/>
      <c r="B655" s="219"/>
      <c r="C655" s="243"/>
      <c r="D655" s="261"/>
      <c r="E655" s="42"/>
      <c r="F655" s="304"/>
      <c r="G655" s="304"/>
      <c r="H655" s="304"/>
      <c r="I655" s="310"/>
      <c r="J655" s="304" t="s">
        <v>1040</v>
      </c>
      <c r="K655" s="311">
        <f>+K654</f>
        <v>1</v>
      </c>
      <c r="L655" s="309"/>
      <c r="M655" s="309"/>
      <c r="N655" s="309"/>
    </row>
    <row r="656" spans="1:14" ht="26.4" hidden="1" x14ac:dyDescent="0.3">
      <c r="A656" s="218" t="s">
        <v>285</v>
      </c>
      <c r="B656" s="219" t="s">
        <v>239</v>
      </c>
      <c r="C656" s="216" t="s">
        <v>75</v>
      </c>
      <c r="D656" s="216">
        <v>1</v>
      </c>
      <c r="E656" s="220"/>
      <c r="F656" s="304"/>
      <c r="G656" s="304"/>
      <c r="H656" s="304"/>
      <c r="I656" s="304"/>
      <c r="J656" s="304"/>
      <c r="K656" s="312"/>
      <c r="L656" s="309"/>
      <c r="M656" s="309"/>
      <c r="N656" s="309"/>
    </row>
    <row r="657" spans="1:14" hidden="1" x14ac:dyDescent="0.3">
      <c r="A657" s="218" t="s">
        <v>286</v>
      </c>
      <c r="B657" s="219" t="s">
        <v>237</v>
      </c>
      <c r="C657" s="216" t="s">
        <v>75</v>
      </c>
      <c r="D657" s="216">
        <v>1</v>
      </c>
      <c r="E657" s="220"/>
      <c r="F657" s="304"/>
      <c r="G657" s="304"/>
      <c r="H657" s="304"/>
      <c r="I657" s="304"/>
      <c r="J657" s="304"/>
      <c r="K657" s="312"/>
      <c r="L657" s="309"/>
      <c r="M657" s="309"/>
      <c r="N657" s="309"/>
    </row>
    <row r="658" spans="1:14" hidden="1" x14ac:dyDescent="0.3">
      <c r="A658" s="218" t="s">
        <v>287</v>
      </c>
      <c r="B658" s="219" t="s">
        <v>241</v>
      </c>
      <c r="C658" s="216" t="s">
        <v>75</v>
      </c>
      <c r="D658" s="216">
        <v>1</v>
      </c>
      <c r="E658" s="220"/>
      <c r="F658" s="304"/>
      <c r="G658" s="304"/>
      <c r="H658" s="304"/>
      <c r="I658" s="304"/>
      <c r="J658" s="304"/>
      <c r="K658" s="312"/>
      <c r="L658" s="309"/>
      <c r="M658" s="309"/>
      <c r="N658" s="309"/>
    </row>
    <row r="659" spans="1:14" ht="26.4" hidden="1" x14ac:dyDescent="0.3">
      <c r="A659" s="218" t="s">
        <v>288</v>
      </c>
      <c r="B659" s="219" t="s">
        <v>243</v>
      </c>
      <c r="C659" s="216" t="s">
        <v>75</v>
      </c>
      <c r="D659" s="216">
        <v>1</v>
      </c>
      <c r="E659" s="220"/>
      <c r="F659" s="304"/>
      <c r="G659" s="304"/>
      <c r="H659" s="304"/>
      <c r="I659" s="304"/>
      <c r="J659" s="304"/>
      <c r="K659" s="312"/>
      <c r="L659" s="309"/>
      <c r="M659" s="309"/>
      <c r="N659" s="309"/>
    </row>
    <row r="660" spans="1:14" hidden="1" x14ac:dyDescent="0.3">
      <c r="A660" s="218" t="s">
        <v>289</v>
      </c>
      <c r="B660" s="219" t="s">
        <v>245</v>
      </c>
      <c r="C660" s="216" t="s">
        <v>109</v>
      </c>
      <c r="D660" s="216">
        <v>10</v>
      </c>
      <c r="E660" s="220"/>
      <c r="F660" s="304"/>
      <c r="G660" s="304"/>
      <c r="H660" s="304"/>
      <c r="I660" s="304"/>
      <c r="J660" s="304"/>
      <c r="K660" s="312"/>
      <c r="L660" s="309"/>
      <c r="M660" s="309"/>
      <c r="N660" s="309"/>
    </row>
    <row r="661" spans="1:14" ht="26.4" hidden="1" x14ac:dyDescent="0.3">
      <c r="A661" s="218" t="s">
        <v>290</v>
      </c>
      <c r="B661" s="219" t="s">
        <v>247</v>
      </c>
      <c r="C661" s="216" t="s">
        <v>75</v>
      </c>
      <c r="D661" s="216">
        <v>1</v>
      </c>
      <c r="E661" s="220"/>
      <c r="F661" s="304"/>
      <c r="G661" s="304"/>
      <c r="H661" s="304"/>
      <c r="I661" s="304"/>
      <c r="J661" s="304"/>
      <c r="K661" s="312"/>
      <c r="L661" s="309"/>
      <c r="M661" s="309"/>
      <c r="N661" s="309"/>
    </row>
    <row r="662" spans="1:14" ht="26.4" hidden="1" x14ac:dyDescent="0.3">
      <c r="A662" s="214">
        <v>7</v>
      </c>
      <c r="B662" s="215" t="s">
        <v>291</v>
      </c>
      <c r="C662" s="216"/>
      <c r="D662" s="216"/>
      <c r="E662" s="220"/>
      <c r="F662" s="304"/>
      <c r="G662" s="304"/>
      <c r="H662" s="304"/>
      <c r="I662" s="304"/>
      <c r="J662" s="304"/>
      <c r="K662" s="312"/>
      <c r="L662" s="309"/>
      <c r="M662" s="309"/>
      <c r="N662" s="309"/>
    </row>
    <row r="663" spans="1:14" hidden="1" x14ac:dyDescent="0.3">
      <c r="A663" s="214" t="s">
        <v>292</v>
      </c>
      <c r="B663" s="215" t="s">
        <v>42</v>
      </c>
      <c r="C663" s="216"/>
      <c r="D663" s="216"/>
      <c r="E663" s="220"/>
      <c r="F663" s="304"/>
      <c r="G663" s="304"/>
      <c r="H663" s="304"/>
      <c r="I663" s="304"/>
      <c r="J663" s="304"/>
      <c r="K663" s="312"/>
      <c r="L663" s="309"/>
      <c r="M663" s="309"/>
      <c r="N663" s="309"/>
    </row>
    <row r="664" spans="1:14" ht="26.4" hidden="1" x14ac:dyDescent="0.3">
      <c r="A664" s="218" t="s">
        <v>293</v>
      </c>
      <c r="B664" s="219" t="s">
        <v>294</v>
      </c>
      <c r="C664" s="216" t="s">
        <v>24</v>
      </c>
      <c r="D664" s="216">
        <v>7.48</v>
      </c>
      <c r="E664" s="220"/>
      <c r="F664" s="304"/>
      <c r="G664" s="304"/>
      <c r="H664" s="304"/>
      <c r="I664" s="304"/>
      <c r="J664" s="304"/>
      <c r="K664" s="312"/>
      <c r="L664" s="309"/>
      <c r="M664" s="309"/>
      <c r="N664" s="309"/>
    </row>
    <row r="665" spans="1:14" ht="26.4" hidden="1" x14ac:dyDescent="0.3">
      <c r="A665" s="218" t="s">
        <v>295</v>
      </c>
      <c r="B665" s="219" t="s">
        <v>49</v>
      </c>
      <c r="C665" s="216" t="s">
        <v>24</v>
      </c>
      <c r="D665" s="216">
        <v>7.48</v>
      </c>
      <c r="E665" s="220"/>
      <c r="F665" s="304"/>
      <c r="G665" s="304"/>
      <c r="H665" s="304"/>
      <c r="I665" s="304"/>
      <c r="J665" s="304"/>
      <c r="K665" s="312"/>
      <c r="L665" s="309"/>
      <c r="M665" s="309"/>
      <c r="N665" s="309"/>
    </row>
    <row r="666" spans="1:14" hidden="1" x14ac:dyDescent="0.3">
      <c r="A666" s="214" t="s">
        <v>296</v>
      </c>
      <c r="B666" s="215" t="s">
        <v>123</v>
      </c>
      <c r="C666" s="216"/>
      <c r="D666" s="216"/>
      <c r="E666" s="220"/>
      <c r="F666" s="304"/>
      <c r="G666" s="304"/>
      <c r="H666" s="304"/>
      <c r="I666" s="304"/>
      <c r="J666" s="304"/>
      <c r="K666" s="312"/>
      <c r="L666" s="309"/>
      <c r="M666" s="309"/>
      <c r="N666" s="309"/>
    </row>
    <row r="667" spans="1:14" ht="26.4" hidden="1" x14ac:dyDescent="0.3">
      <c r="A667" s="218" t="s">
        <v>297</v>
      </c>
      <c r="B667" s="219" t="s">
        <v>125</v>
      </c>
      <c r="C667" s="216" t="s">
        <v>54</v>
      </c>
      <c r="D667" s="216">
        <v>7.37</v>
      </c>
      <c r="E667" s="220"/>
      <c r="F667" s="304"/>
      <c r="G667" s="304"/>
      <c r="H667" s="304"/>
      <c r="I667" s="304"/>
      <c r="J667" s="304"/>
      <c r="K667" s="312"/>
      <c r="L667" s="309"/>
      <c r="M667" s="309"/>
      <c r="N667" s="309"/>
    </row>
    <row r="668" spans="1:14" hidden="1" x14ac:dyDescent="0.3">
      <c r="A668" s="218" t="s">
        <v>298</v>
      </c>
      <c r="B668" s="219" t="s">
        <v>56</v>
      </c>
      <c r="C668" s="216" t="s">
        <v>54</v>
      </c>
      <c r="D668" s="216">
        <v>9.58</v>
      </c>
      <c r="E668" s="220"/>
      <c r="F668" s="304"/>
      <c r="G668" s="304"/>
      <c r="H668" s="304"/>
      <c r="I668" s="304"/>
      <c r="J668" s="304"/>
      <c r="K668" s="312"/>
      <c r="L668" s="309"/>
      <c r="M668" s="309"/>
      <c r="N668" s="309"/>
    </row>
    <row r="669" spans="1:14" ht="26.4" hidden="1" x14ac:dyDescent="0.3">
      <c r="A669" s="218" t="s">
        <v>299</v>
      </c>
      <c r="B669" s="219" t="s">
        <v>58</v>
      </c>
      <c r="C669" s="216" t="s">
        <v>59</v>
      </c>
      <c r="D669" s="216">
        <v>215.57</v>
      </c>
      <c r="E669" s="220"/>
      <c r="F669" s="304"/>
      <c r="G669" s="304"/>
      <c r="H669" s="304"/>
      <c r="I669" s="304"/>
      <c r="J669" s="304"/>
      <c r="K669" s="312"/>
      <c r="L669" s="309"/>
      <c r="M669" s="309"/>
      <c r="N669" s="309"/>
    </row>
    <row r="670" spans="1:14" hidden="1" x14ac:dyDescent="0.3">
      <c r="A670" s="218" t="s">
        <v>300</v>
      </c>
      <c r="B670" s="219" t="s">
        <v>61</v>
      </c>
      <c r="C670" s="216" t="s">
        <v>24</v>
      </c>
      <c r="D670" s="216">
        <v>2.09</v>
      </c>
      <c r="E670" s="220"/>
      <c r="F670" s="304"/>
      <c r="G670" s="304"/>
      <c r="H670" s="304"/>
      <c r="I670" s="304"/>
      <c r="J670" s="304"/>
      <c r="K670" s="312"/>
      <c r="L670" s="309"/>
      <c r="M670" s="309"/>
      <c r="N670" s="309"/>
    </row>
    <row r="671" spans="1:14" ht="26.4" hidden="1" x14ac:dyDescent="0.3">
      <c r="A671" s="218" t="s">
        <v>301</v>
      </c>
      <c r="B671" s="219" t="s">
        <v>63</v>
      </c>
      <c r="C671" s="216" t="s">
        <v>24</v>
      </c>
      <c r="D671" s="216">
        <v>2.09</v>
      </c>
      <c r="E671" s="220"/>
      <c r="F671" s="304"/>
      <c r="G671" s="304"/>
      <c r="H671" s="304"/>
      <c r="I671" s="304"/>
      <c r="J671" s="304"/>
      <c r="K671" s="312"/>
      <c r="L671" s="309"/>
      <c r="M671" s="309"/>
      <c r="N671" s="309"/>
    </row>
    <row r="672" spans="1:14" hidden="1" x14ac:dyDescent="0.3">
      <c r="A672" s="218" t="s">
        <v>302</v>
      </c>
      <c r="B672" s="219" t="s">
        <v>67</v>
      </c>
      <c r="C672" s="216" t="s">
        <v>24</v>
      </c>
      <c r="D672" s="216">
        <v>23.19</v>
      </c>
      <c r="E672" s="220"/>
      <c r="F672" s="304"/>
      <c r="G672" s="304"/>
      <c r="H672" s="304"/>
      <c r="I672" s="304"/>
      <c r="J672" s="304"/>
      <c r="K672" s="312"/>
      <c r="L672" s="309"/>
      <c r="M672" s="309"/>
      <c r="N672" s="309"/>
    </row>
    <row r="673" spans="1:14" ht="39.6" hidden="1" x14ac:dyDescent="0.3">
      <c r="A673" s="218" t="s">
        <v>303</v>
      </c>
      <c r="B673" s="219" t="s">
        <v>72</v>
      </c>
      <c r="C673" s="216" t="s">
        <v>70</v>
      </c>
      <c r="D673" s="216">
        <v>39.700000000000003</v>
      </c>
      <c r="E673" s="220"/>
      <c r="F673" s="304"/>
      <c r="G673" s="304"/>
      <c r="H673" s="304"/>
      <c r="I673" s="304"/>
      <c r="J673" s="304"/>
      <c r="K673" s="312"/>
      <c r="L673" s="309"/>
      <c r="M673" s="309"/>
      <c r="N673" s="309"/>
    </row>
    <row r="674" spans="1:14" ht="39.6" hidden="1" x14ac:dyDescent="0.3">
      <c r="A674" s="218" t="s">
        <v>304</v>
      </c>
      <c r="B674" s="219" t="s">
        <v>69</v>
      </c>
      <c r="C674" s="216" t="s">
        <v>70</v>
      </c>
      <c r="D674" s="216">
        <v>94.6</v>
      </c>
      <c r="E674" s="220"/>
      <c r="F674" s="304"/>
      <c r="G674" s="304"/>
      <c r="H674" s="304"/>
      <c r="I674" s="304"/>
      <c r="J674" s="304"/>
      <c r="K674" s="312"/>
      <c r="L674" s="309"/>
      <c r="M674" s="309"/>
      <c r="N674" s="309"/>
    </row>
    <row r="675" spans="1:14" ht="26.4" hidden="1" x14ac:dyDescent="0.3">
      <c r="A675" s="218" t="s">
        <v>305</v>
      </c>
      <c r="B675" s="219" t="s">
        <v>74</v>
      </c>
      <c r="C675" s="216" t="s">
        <v>75</v>
      </c>
      <c r="D675" s="216">
        <v>6</v>
      </c>
      <c r="E675" s="220"/>
      <c r="F675" s="304"/>
      <c r="G675" s="304"/>
      <c r="H675" s="304"/>
      <c r="I675" s="304"/>
      <c r="J675" s="304"/>
      <c r="K675" s="312"/>
      <c r="L675" s="309"/>
      <c r="M675" s="309"/>
      <c r="N675" s="309"/>
    </row>
    <row r="676" spans="1:14" ht="26.4" hidden="1" x14ac:dyDescent="0.3">
      <c r="A676" s="218" t="s">
        <v>306</v>
      </c>
      <c r="B676" s="219" t="s">
        <v>77</v>
      </c>
      <c r="C676" s="216" t="s">
        <v>54</v>
      </c>
      <c r="D676" s="216">
        <v>2.11</v>
      </c>
      <c r="E676" s="220"/>
      <c r="F676" s="304"/>
      <c r="G676" s="304"/>
      <c r="H676" s="304"/>
      <c r="I676" s="304"/>
      <c r="J676" s="304"/>
      <c r="K676" s="312"/>
      <c r="L676" s="309"/>
      <c r="M676" s="309"/>
      <c r="N676" s="309"/>
    </row>
    <row r="677" spans="1:14" ht="39.6" hidden="1" x14ac:dyDescent="0.3">
      <c r="A677" s="218" t="s">
        <v>307</v>
      </c>
      <c r="B677" s="219" t="s">
        <v>65</v>
      </c>
      <c r="C677" s="216" t="s">
        <v>24</v>
      </c>
      <c r="D677" s="216">
        <v>6.12</v>
      </c>
      <c r="E677" s="220"/>
      <c r="F677" s="304"/>
      <c r="G677" s="304"/>
      <c r="H677" s="304"/>
      <c r="I677" s="304"/>
      <c r="J677" s="304"/>
      <c r="K677" s="312"/>
      <c r="L677" s="309"/>
      <c r="M677" s="309"/>
      <c r="N677" s="309"/>
    </row>
    <row r="678" spans="1:14" ht="26.4" hidden="1" x14ac:dyDescent="0.3">
      <c r="A678" s="218" t="s">
        <v>308</v>
      </c>
      <c r="B678" s="219" t="s">
        <v>83</v>
      </c>
      <c r="C678" s="216" t="s">
        <v>24</v>
      </c>
      <c r="D678" s="216">
        <v>4.8</v>
      </c>
      <c r="E678" s="220"/>
      <c r="F678" s="304"/>
      <c r="G678" s="304"/>
      <c r="H678" s="304"/>
      <c r="I678" s="304"/>
      <c r="J678" s="304"/>
      <c r="K678" s="312"/>
      <c r="L678" s="309"/>
      <c r="M678" s="309"/>
      <c r="N678" s="309"/>
    </row>
    <row r="679" spans="1:14" ht="26.4" hidden="1" x14ac:dyDescent="0.3">
      <c r="A679" s="218" t="s">
        <v>309</v>
      </c>
      <c r="B679" s="219" t="s">
        <v>79</v>
      </c>
      <c r="C679" s="216" t="s">
        <v>54</v>
      </c>
      <c r="D679" s="216">
        <v>6.05</v>
      </c>
      <c r="E679" s="220"/>
      <c r="F679" s="304"/>
      <c r="G679" s="304"/>
      <c r="H679" s="304"/>
      <c r="I679" s="304"/>
      <c r="J679" s="304"/>
      <c r="K679" s="312"/>
      <c r="L679" s="309"/>
      <c r="M679" s="309"/>
      <c r="N679" s="309"/>
    </row>
    <row r="680" spans="1:14" ht="26.4" hidden="1" x14ac:dyDescent="0.3">
      <c r="A680" s="218" t="s">
        <v>310</v>
      </c>
      <c r="B680" s="219" t="s">
        <v>81</v>
      </c>
      <c r="C680" s="216" t="s">
        <v>24</v>
      </c>
      <c r="D680" s="216">
        <v>4.8</v>
      </c>
      <c r="E680" s="220"/>
      <c r="F680" s="304"/>
      <c r="G680" s="304"/>
      <c r="H680" s="304"/>
      <c r="I680" s="304"/>
      <c r="J680" s="304"/>
      <c r="K680" s="312"/>
      <c r="L680" s="309"/>
      <c r="M680" s="309"/>
      <c r="N680" s="309"/>
    </row>
    <row r="681" spans="1:14" hidden="1" x14ac:dyDescent="0.3">
      <c r="A681" s="214" t="s">
        <v>311</v>
      </c>
      <c r="B681" s="215" t="s">
        <v>85</v>
      </c>
      <c r="C681" s="216"/>
      <c r="D681" s="216"/>
      <c r="E681" s="220"/>
      <c r="F681" s="304"/>
      <c r="G681" s="304"/>
      <c r="H681" s="304"/>
      <c r="I681" s="304"/>
      <c r="J681" s="304"/>
      <c r="K681" s="312"/>
      <c r="L681" s="309"/>
      <c r="M681" s="309"/>
      <c r="N681" s="309"/>
    </row>
    <row r="682" spans="1:14" hidden="1" x14ac:dyDescent="0.3">
      <c r="A682" s="218" t="s">
        <v>312</v>
      </c>
      <c r="B682" s="219" t="s">
        <v>87</v>
      </c>
      <c r="C682" s="216" t="s">
        <v>24</v>
      </c>
      <c r="D682" s="216">
        <v>7.48</v>
      </c>
      <c r="E682" s="220"/>
      <c r="F682" s="304"/>
      <c r="G682" s="304"/>
      <c r="H682" s="304"/>
      <c r="I682" s="304"/>
      <c r="J682" s="304"/>
      <c r="K682" s="312"/>
      <c r="L682" s="309"/>
      <c r="M682" s="309"/>
      <c r="N682" s="309"/>
    </row>
    <row r="683" spans="1:14" ht="26.4" hidden="1" x14ac:dyDescent="0.3">
      <c r="A683" s="218" t="s">
        <v>313</v>
      </c>
      <c r="B683" s="219" t="s">
        <v>89</v>
      </c>
      <c r="C683" s="216" t="s">
        <v>24</v>
      </c>
      <c r="D683" s="216">
        <v>7.48</v>
      </c>
      <c r="E683" s="220"/>
      <c r="F683" s="304"/>
      <c r="G683" s="304"/>
      <c r="H683" s="304"/>
      <c r="I683" s="304"/>
      <c r="J683" s="304"/>
      <c r="K683" s="312"/>
      <c r="L683" s="309"/>
      <c r="M683" s="309"/>
      <c r="N683" s="309"/>
    </row>
    <row r="684" spans="1:14" ht="39.6" hidden="1" x14ac:dyDescent="0.3">
      <c r="A684" s="218" t="s">
        <v>314</v>
      </c>
      <c r="B684" s="219" t="s">
        <v>91</v>
      </c>
      <c r="C684" s="216" t="s">
        <v>24</v>
      </c>
      <c r="D684" s="216">
        <v>7.48</v>
      </c>
      <c r="E684" s="220"/>
      <c r="F684" s="304"/>
      <c r="G684" s="304"/>
      <c r="H684" s="304"/>
      <c r="I684" s="304"/>
      <c r="J684" s="304"/>
      <c r="K684" s="312"/>
      <c r="L684" s="309"/>
      <c r="M684" s="309"/>
      <c r="N684" s="309"/>
    </row>
    <row r="685" spans="1:14" ht="39.6" hidden="1" x14ac:dyDescent="0.3">
      <c r="A685" s="218" t="s">
        <v>315</v>
      </c>
      <c r="B685" s="219" t="s">
        <v>186</v>
      </c>
      <c r="C685" s="216" t="s">
        <v>24</v>
      </c>
      <c r="D685" s="216">
        <v>1.28</v>
      </c>
      <c r="E685" s="220"/>
      <c r="F685" s="304"/>
      <c r="G685" s="304"/>
      <c r="H685" s="304"/>
      <c r="I685" s="304"/>
      <c r="J685" s="304"/>
      <c r="K685" s="312"/>
      <c r="L685" s="309"/>
      <c r="M685" s="309"/>
      <c r="N685" s="309"/>
    </row>
    <row r="686" spans="1:14" ht="26.4" hidden="1" x14ac:dyDescent="0.3">
      <c r="A686" s="218" t="s">
        <v>316</v>
      </c>
      <c r="B686" s="219" t="s">
        <v>83</v>
      </c>
      <c r="C686" s="216" t="s">
        <v>24</v>
      </c>
      <c r="D686" s="216">
        <v>1.28</v>
      </c>
      <c r="E686" s="220"/>
      <c r="F686" s="304"/>
      <c r="G686" s="304"/>
      <c r="H686" s="304"/>
      <c r="I686" s="304"/>
      <c r="J686" s="304"/>
      <c r="K686" s="312"/>
      <c r="L686" s="309"/>
      <c r="M686" s="309"/>
      <c r="N686" s="309"/>
    </row>
    <row r="687" spans="1:14" hidden="1" x14ac:dyDescent="0.3">
      <c r="A687" s="214" t="s">
        <v>317</v>
      </c>
      <c r="B687" s="215" t="s">
        <v>96</v>
      </c>
      <c r="C687" s="216"/>
      <c r="D687" s="216"/>
      <c r="E687" s="220"/>
      <c r="F687" s="304"/>
      <c r="G687" s="304"/>
      <c r="H687" s="304"/>
      <c r="I687" s="304"/>
      <c r="J687" s="304"/>
      <c r="K687" s="312"/>
      <c r="L687" s="309"/>
      <c r="M687" s="309"/>
      <c r="N687" s="309"/>
    </row>
    <row r="688" spans="1:14" ht="39.6" hidden="1" x14ac:dyDescent="0.3">
      <c r="A688" s="218" t="s">
        <v>318</v>
      </c>
      <c r="B688" s="219" t="s">
        <v>98</v>
      </c>
      <c r="C688" s="216" t="s">
        <v>24</v>
      </c>
      <c r="D688" s="216">
        <v>1.4</v>
      </c>
      <c r="E688" s="220"/>
      <c r="F688" s="304"/>
      <c r="G688" s="304"/>
      <c r="H688" s="304"/>
      <c r="I688" s="304"/>
      <c r="J688" s="304"/>
      <c r="K688" s="312"/>
      <c r="L688" s="309"/>
      <c r="M688" s="309"/>
      <c r="N688" s="309"/>
    </row>
    <row r="689" spans="1:14" hidden="1" x14ac:dyDescent="0.3">
      <c r="A689" s="218" t="s">
        <v>319</v>
      </c>
      <c r="B689" s="219" t="s">
        <v>102</v>
      </c>
      <c r="C689" s="216" t="s">
        <v>45</v>
      </c>
      <c r="D689" s="216">
        <v>16</v>
      </c>
      <c r="E689" s="220"/>
      <c r="F689" s="304"/>
      <c r="G689" s="304"/>
      <c r="H689" s="304"/>
      <c r="I689" s="304"/>
      <c r="J689" s="304"/>
      <c r="K689" s="312"/>
      <c r="L689" s="309"/>
      <c r="M689" s="309"/>
      <c r="N689" s="309"/>
    </row>
    <row r="690" spans="1:14" ht="39.6" hidden="1" x14ac:dyDescent="0.3">
      <c r="A690" s="218" t="s">
        <v>320</v>
      </c>
      <c r="B690" s="219" t="s">
        <v>104</v>
      </c>
      <c r="C690" s="216" t="s">
        <v>24</v>
      </c>
      <c r="D690" s="216">
        <v>16</v>
      </c>
      <c r="E690" s="220"/>
      <c r="F690" s="304"/>
      <c r="G690" s="304"/>
      <c r="H690" s="304"/>
      <c r="I690" s="304"/>
      <c r="J690" s="304"/>
      <c r="K690" s="312"/>
      <c r="L690" s="309"/>
      <c r="M690" s="309"/>
      <c r="N690" s="309"/>
    </row>
    <row r="691" spans="1:14" hidden="1" x14ac:dyDescent="0.3">
      <c r="A691" s="214" t="s">
        <v>321</v>
      </c>
      <c r="B691" s="215" t="s">
        <v>106</v>
      </c>
      <c r="C691" s="216"/>
      <c r="D691" s="216"/>
      <c r="E691" s="220"/>
      <c r="F691" s="304"/>
      <c r="G691" s="304"/>
      <c r="H691" s="304"/>
      <c r="I691" s="304"/>
      <c r="J691" s="304"/>
      <c r="K691" s="312"/>
      <c r="L691" s="309"/>
      <c r="M691" s="309"/>
      <c r="N691" s="309"/>
    </row>
    <row r="692" spans="1:14" hidden="1" x14ac:dyDescent="0.3">
      <c r="A692" s="218" t="s">
        <v>322</v>
      </c>
      <c r="B692" s="219" t="s">
        <v>108</v>
      </c>
      <c r="C692" s="216" t="s">
        <v>109</v>
      </c>
      <c r="D692" s="216">
        <v>2.7</v>
      </c>
      <c r="E692" s="220"/>
      <c r="F692" s="304"/>
      <c r="G692" s="304"/>
      <c r="H692" s="304"/>
      <c r="I692" s="304"/>
      <c r="J692" s="304"/>
      <c r="K692" s="312"/>
      <c r="L692" s="309"/>
      <c r="M692" s="309"/>
      <c r="N692" s="309"/>
    </row>
    <row r="693" spans="1:14" hidden="1" x14ac:dyDescent="0.3">
      <c r="A693" s="218" t="s">
        <v>323</v>
      </c>
      <c r="B693" s="219" t="s">
        <v>115</v>
      </c>
      <c r="C693" s="216" t="s">
        <v>24</v>
      </c>
      <c r="D693" s="216">
        <v>0.25</v>
      </c>
      <c r="E693" s="220"/>
      <c r="F693" s="304"/>
      <c r="G693" s="304"/>
      <c r="H693" s="304"/>
      <c r="I693" s="304"/>
      <c r="J693" s="304"/>
      <c r="K693" s="312"/>
      <c r="L693" s="309"/>
      <c r="M693" s="309"/>
      <c r="N693" s="309"/>
    </row>
    <row r="694" spans="1:14" ht="26.4" hidden="1" x14ac:dyDescent="0.3">
      <c r="A694" s="218" t="s">
        <v>324</v>
      </c>
      <c r="B694" s="219" t="s">
        <v>117</v>
      </c>
      <c r="C694" s="216" t="s">
        <v>24</v>
      </c>
      <c r="D694" s="216">
        <v>0.34</v>
      </c>
      <c r="E694" s="220"/>
      <c r="F694" s="304"/>
      <c r="G694" s="304"/>
      <c r="H694" s="304"/>
      <c r="I694" s="304"/>
      <c r="J694" s="304"/>
      <c r="K694" s="312"/>
      <c r="L694" s="309"/>
      <c r="M694" s="309"/>
      <c r="N694" s="309"/>
    </row>
    <row r="695" spans="1:14" ht="26.4" x14ac:dyDescent="0.3">
      <c r="A695" s="214">
        <v>8</v>
      </c>
      <c r="B695" s="215" t="s">
        <v>325</v>
      </c>
      <c r="C695" s="216"/>
      <c r="D695" s="216"/>
      <c r="E695" s="220"/>
      <c r="F695" s="304"/>
      <c r="G695" s="304"/>
      <c r="H695" s="304"/>
      <c r="I695" s="304"/>
      <c r="J695" s="304"/>
      <c r="K695" s="312"/>
      <c r="L695" s="309"/>
      <c r="M695" s="309"/>
      <c r="N695" s="309"/>
    </row>
    <row r="696" spans="1:14" x14ac:dyDescent="0.3">
      <c r="A696" s="214" t="s">
        <v>326</v>
      </c>
      <c r="B696" s="215" t="s">
        <v>42</v>
      </c>
      <c r="C696" s="216"/>
      <c r="D696" s="216"/>
      <c r="E696" s="220"/>
      <c r="F696" s="304"/>
      <c r="G696" s="304"/>
      <c r="H696" s="304"/>
      <c r="I696" s="304"/>
      <c r="J696" s="304"/>
      <c r="K696" s="312"/>
      <c r="L696" s="309"/>
      <c r="M696" s="309"/>
      <c r="N696" s="309"/>
    </row>
    <row r="697" spans="1:14" x14ac:dyDescent="0.3">
      <c r="A697" s="218" t="s">
        <v>327</v>
      </c>
      <c r="B697" s="219" t="s">
        <v>47</v>
      </c>
      <c r="C697" s="216" t="s">
        <v>24</v>
      </c>
      <c r="D697" s="216">
        <v>7.48</v>
      </c>
      <c r="E697" s="220"/>
      <c r="F697" s="304"/>
      <c r="G697" s="304"/>
      <c r="H697" s="304"/>
      <c r="I697" s="304" t="s">
        <v>1042</v>
      </c>
      <c r="J697" s="304" t="s">
        <v>1043</v>
      </c>
      <c r="K697" s="312" t="s">
        <v>1044</v>
      </c>
      <c r="L697" s="309"/>
      <c r="M697" s="309"/>
      <c r="N697" s="309"/>
    </row>
    <row r="698" spans="1:14" x14ac:dyDescent="0.3">
      <c r="A698" s="218"/>
      <c r="B698" s="219"/>
      <c r="C698" s="226" t="s">
        <v>1196</v>
      </c>
      <c r="D698" s="261"/>
      <c r="E698" s="42"/>
      <c r="F698" s="304"/>
      <c r="G698" s="304"/>
      <c r="H698" s="304"/>
      <c r="I698" s="310">
        <v>4.4000000000000004</v>
      </c>
      <c r="J698" s="310">
        <v>1.7</v>
      </c>
      <c r="K698" s="311">
        <f>+J698*I698</f>
        <v>7.48</v>
      </c>
      <c r="L698" s="309"/>
      <c r="M698" s="309"/>
      <c r="N698" s="309"/>
    </row>
    <row r="699" spans="1:14" x14ac:dyDescent="0.3">
      <c r="A699" s="218"/>
      <c r="B699" s="219"/>
      <c r="C699" s="243"/>
      <c r="D699" s="261"/>
      <c r="E699" s="42"/>
      <c r="F699" s="304"/>
      <c r="G699" s="304"/>
      <c r="H699" s="304"/>
      <c r="I699" s="310"/>
      <c r="J699" s="304" t="s">
        <v>1040</v>
      </c>
      <c r="K699" s="312">
        <f>+K698</f>
        <v>7.48</v>
      </c>
      <c r="L699" s="309"/>
      <c r="M699" s="309"/>
      <c r="N699" s="309"/>
    </row>
    <row r="700" spans="1:14" ht="26.4" hidden="1" x14ac:dyDescent="0.3">
      <c r="A700" s="218" t="s">
        <v>328</v>
      </c>
      <c r="B700" s="219" t="s">
        <v>329</v>
      </c>
      <c r="C700" s="216" t="s">
        <v>24</v>
      </c>
      <c r="D700" s="216">
        <v>8</v>
      </c>
      <c r="E700" s="220"/>
      <c r="F700" s="304"/>
      <c r="G700" s="304"/>
      <c r="H700" s="304"/>
      <c r="I700" s="304"/>
      <c r="J700" s="304"/>
      <c r="K700" s="312"/>
      <c r="L700" s="309"/>
      <c r="M700" s="309"/>
      <c r="N700" s="309"/>
    </row>
    <row r="701" spans="1:14" ht="26.4" x14ac:dyDescent="0.3">
      <c r="A701" s="218" t="s">
        <v>330</v>
      </c>
      <c r="B701" s="219" t="s">
        <v>49</v>
      </c>
      <c r="C701" s="216" t="s">
        <v>24</v>
      </c>
      <c r="D701" s="216">
        <v>7.48</v>
      </c>
      <c r="E701" s="220"/>
      <c r="F701" s="304"/>
      <c r="G701" s="304"/>
      <c r="H701" s="304"/>
      <c r="I701" s="304" t="s">
        <v>1042</v>
      </c>
      <c r="J701" s="304" t="s">
        <v>1043</v>
      </c>
      <c r="K701" s="312" t="s">
        <v>1044</v>
      </c>
      <c r="L701" s="309"/>
      <c r="M701" s="309"/>
      <c r="N701" s="309"/>
    </row>
    <row r="702" spans="1:14" x14ac:dyDescent="0.3">
      <c r="A702" s="218"/>
      <c r="B702" s="219"/>
      <c r="C702" s="226" t="s">
        <v>1196</v>
      </c>
      <c r="D702" s="261"/>
      <c r="E702" s="42"/>
      <c r="F702" s="304"/>
      <c r="G702" s="304"/>
      <c r="H702" s="304"/>
      <c r="I702" s="310">
        <v>4.4000000000000004</v>
      </c>
      <c r="J702" s="310">
        <v>1.7</v>
      </c>
      <c r="K702" s="311">
        <f>+J702*I702</f>
        <v>7.48</v>
      </c>
      <c r="L702" s="309"/>
      <c r="M702" s="309"/>
      <c r="N702" s="309"/>
    </row>
    <row r="703" spans="1:14" x14ac:dyDescent="0.3">
      <c r="A703" s="218"/>
      <c r="B703" s="219"/>
      <c r="C703" s="243"/>
      <c r="D703" s="261"/>
      <c r="E703" s="42"/>
      <c r="F703" s="304"/>
      <c r="G703" s="304"/>
      <c r="H703" s="304"/>
      <c r="I703" s="310"/>
      <c r="J703" s="304" t="s">
        <v>1040</v>
      </c>
      <c r="K703" s="312">
        <f>+K702</f>
        <v>7.48</v>
      </c>
      <c r="L703" s="309"/>
      <c r="M703" s="309"/>
      <c r="N703" s="309"/>
    </row>
    <row r="704" spans="1:14" x14ac:dyDescent="0.3">
      <c r="A704" s="214" t="s">
        <v>331</v>
      </c>
      <c r="B704" s="215" t="s">
        <v>123</v>
      </c>
      <c r="C704" s="216"/>
      <c r="D704" s="216"/>
      <c r="E704" s="220"/>
      <c r="F704" s="304"/>
      <c r="G704" s="304"/>
      <c r="H704" s="304"/>
      <c r="I704" s="304"/>
      <c r="J704" s="304"/>
      <c r="K704" s="312"/>
      <c r="L704" s="309"/>
      <c r="M704" s="309"/>
      <c r="N704" s="309"/>
    </row>
    <row r="705" spans="1:14" ht="26.4" x14ac:dyDescent="0.3">
      <c r="A705" s="218" t="s">
        <v>332</v>
      </c>
      <c r="B705" s="219" t="s">
        <v>125</v>
      </c>
      <c r="C705" s="216" t="s">
        <v>54</v>
      </c>
      <c r="D705" s="216">
        <v>7.37</v>
      </c>
      <c r="E705" s="220"/>
      <c r="F705" s="304"/>
      <c r="G705" s="304"/>
      <c r="H705" s="304" t="s">
        <v>1042</v>
      </c>
      <c r="I705" s="304" t="s">
        <v>1043</v>
      </c>
      <c r="J705" s="304" t="s">
        <v>1217</v>
      </c>
      <c r="K705" s="312" t="s">
        <v>1050</v>
      </c>
      <c r="L705" s="309"/>
      <c r="M705" s="309"/>
      <c r="N705" s="309"/>
    </row>
    <row r="706" spans="1:14" x14ac:dyDescent="0.3">
      <c r="A706" s="218"/>
      <c r="B706" s="219"/>
      <c r="C706" s="226" t="s">
        <v>1196</v>
      </c>
      <c r="D706" s="261"/>
      <c r="E706" s="42"/>
      <c r="F706" s="304"/>
      <c r="G706" s="304"/>
      <c r="H706" s="310">
        <v>4.4000000000000004</v>
      </c>
      <c r="I706" s="310">
        <v>1.7</v>
      </c>
      <c r="J706" s="310">
        <v>0.98</v>
      </c>
      <c r="K706" s="311">
        <f>+J706*I706*H706+0.04</f>
        <v>7.3704000000000001</v>
      </c>
      <c r="L706" s="309"/>
      <c r="M706" s="309"/>
      <c r="N706" s="309"/>
    </row>
    <row r="707" spans="1:14" x14ac:dyDescent="0.3">
      <c r="A707" s="218"/>
      <c r="B707" s="219"/>
      <c r="C707" s="243"/>
      <c r="D707" s="261"/>
      <c r="E707" s="42"/>
      <c r="F707" s="304"/>
      <c r="G707" s="304"/>
      <c r="H707" s="304"/>
      <c r="I707" s="310"/>
      <c r="J707" s="304" t="s">
        <v>1040</v>
      </c>
      <c r="K707" s="312">
        <f>+K706</f>
        <v>7.3704000000000001</v>
      </c>
      <c r="L707" s="309"/>
      <c r="M707" s="309"/>
      <c r="N707" s="309"/>
    </row>
    <row r="708" spans="1:14" hidden="1" x14ac:dyDescent="0.3">
      <c r="A708" s="218" t="s">
        <v>333</v>
      </c>
      <c r="B708" s="219" t="s">
        <v>56</v>
      </c>
      <c r="C708" s="216" t="s">
        <v>54</v>
      </c>
      <c r="D708" s="216">
        <v>9.58</v>
      </c>
      <c r="E708" s="220"/>
      <c r="F708" s="304"/>
      <c r="G708" s="304"/>
      <c r="H708" s="304"/>
      <c r="I708" s="304"/>
      <c r="J708" s="304"/>
      <c r="K708" s="312"/>
      <c r="L708" s="309"/>
      <c r="M708" s="309"/>
      <c r="N708" s="309"/>
    </row>
    <row r="709" spans="1:14" ht="26.4" hidden="1" x14ac:dyDescent="0.3">
      <c r="A709" s="218" t="s">
        <v>334</v>
      </c>
      <c r="B709" s="219" t="s">
        <v>58</v>
      </c>
      <c r="C709" s="216" t="s">
        <v>59</v>
      </c>
      <c r="D709" s="216">
        <v>215.57</v>
      </c>
      <c r="E709" s="220"/>
      <c r="F709" s="304"/>
      <c r="G709" s="304"/>
      <c r="H709" s="304"/>
      <c r="I709" s="304"/>
      <c r="J709" s="304"/>
      <c r="K709" s="312"/>
      <c r="L709" s="309"/>
      <c r="M709" s="309"/>
      <c r="N709" s="309"/>
    </row>
    <row r="710" spans="1:14" hidden="1" x14ac:dyDescent="0.3">
      <c r="A710" s="218" t="s">
        <v>335</v>
      </c>
      <c r="B710" s="219" t="s">
        <v>61</v>
      </c>
      <c r="C710" s="216" t="s">
        <v>24</v>
      </c>
      <c r="D710" s="216">
        <v>2.09</v>
      </c>
      <c r="E710" s="220"/>
      <c r="F710" s="304"/>
      <c r="G710" s="304"/>
      <c r="H710" s="304"/>
      <c r="I710" s="304"/>
      <c r="J710" s="304"/>
      <c r="K710" s="312"/>
      <c r="L710" s="309"/>
      <c r="M710" s="309"/>
      <c r="N710" s="309"/>
    </row>
    <row r="711" spans="1:14" ht="26.4" hidden="1" x14ac:dyDescent="0.3">
      <c r="A711" s="218" t="s">
        <v>336</v>
      </c>
      <c r="B711" s="219" t="s">
        <v>63</v>
      </c>
      <c r="C711" s="216" t="s">
        <v>24</v>
      </c>
      <c r="D711" s="216">
        <v>2.09</v>
      </c>
      <c r="E711" s="220"/>
      <c r="F711" s="304"/>
      <c r="G711" s="304"/>
      <c r="H711" s="304"/>
      <c r="I711" s="304"/>
      <c r="J711" s="304"/>
      <c r="K711" s="312"/>
      <c r="L711" s="309"/>
      <c r="M711" s="309"/>
      <c r="N711" s="309"/>
    </row>
    <row r="712" spans="1:14" hidden="1" x14ac:dyDescent="0.3">
      <c r="A712" s="218" t="s">
        <v>337</v>
      </c>
      <c r="B712" s="219" t="s">
        <v>67</v>
      </c>
      <c r="C712" s="216" t="s">
        <v>24</v>
      </c>
      <c r="D712" s="216">
        <v>23.19</v>
      </c>
      <c r="E712" s="220"/>
      <c r="F712" s="304"/>
      <c r="G712" s="304"/>
      <c r="H712" s="304"/>
      <c r="I712" s="304"/>
      <c r="J712" s="304"/>
      <c r="K712" s="312"/>
      <c r="L712" s="309"/>
      <c r="M712" s="309"/>
      <c r="N712" s="309"/>
    </row>
    <row r="713" spans="1:14" ht="39.6" hidden="1" x14ac:dyDescent="0.3">
      <c r="A713" s="218" t="s">
        <v>338</v>
      </c>
      <c r="B713" s="219" t="s">
        <v>72</v>
      </c>
      <c r="C713" s="216" t="s">
        <v>70</v>
      </c>
      <c r="D713" s="216">
        <v>39.700000000000003</v>
      </c>
      <c r="E713" s="220"/>
      <c r="F713" s="304"/>
      <c r="G713" s="304"/>
      <c r="H713" s="304"/>
      <c r="I713" s="304"/>
      <c r="J713" s="304"/>
      <c r="K713" s="312"/>
      <c r="L713" s="309"/>
      <c r="M713" s="309"/>
      <c r="N713" s="309"/>
    </row>
    <row r="714" spans="1:14" ht="39.6" hidden="1" x14ac:dyDescent="0.3">
      <c r="A714" s="218" t="s">
        <v>339</v>
      </c>
      <c r="B714" s="219" t="s">
        <v>69</v>
      </c>
      <c r="C714" s="216" t="s">
        <v>70</v>
      </c>
      <c r="D714" s="216">
        <v>94.6</v>
      </c>
      <c r="E714" s="220"/>
      <c r="F714" s="304"/>
      <c r="G714" s="304"/>
      <c r="H714" s="304"/>
      <c r="I714" s="304"/>
      <c r="J714" s="304"/>
      <c r="K714" s="312"/>
      <c r="L714" s="309"/>
      <c r="M714" s="309"/>
      <c r="N714" s="309"/>
    </row>
    <row r="715" spans="1:14" ht="26.4" hidden="1" x14ac:dyDescent="0.3">
      <c r="A715" s="218" t="s">
        <v>340</v>
      </c>
      <c r="B715" s="219" t="s">
        <v>77</v>
      </c>
      <c r="C715" s="216" t="s">
        <v>54</v>
      </c>
      <c r="D715" s="216">
        <v>2.11</v>
      </c>
      <c r="E715" s="220"/>
      <c r="F715" s="304"/>
      <c r="G715" s="304"/>
      <c r="H715" s="304"/>
      <c r="I715" s="304"/>
      <c r="J715" s="304"/>
      <c r="K715" s="312"/>
      <c r="L715" s="309"/>
      <c r="M715" s="309"/>
      <c r="N715" s="309"/>
    </row>
    <row r="716" spans="1:14" ht="26.4" hidden="1" x14ac:dyDescent="0.3">
      <c r="A716" s="218" t="s">
        <v>341</v>
      </c>
      <c r="B716" s="219" t="s">
        <v>74</v>
      </c>
      <c r="C716" s="216" t="s">
        <v>75</v>
      </c>
      <c r="D716" s="216">
        <v>6</v>
      </c>
      <c r="E716" s="220"/>
      <c r="F716" s="304"/>
      <c r="G716" s="304"/>
      <c r="H716" s="304"/>
      <c r="I716" s="304"/>
      <c r="J716" s="304"/>
      <c r="K716" s="312"/>
      <c r="L716" s="309"/>
      <c r="M716" s="309"/>
      <c r="N716" s="309"/>
    </row>
    <row r="717" spans="1:14" ht="39.6" hidden="1" x14ac:dyDescent="0.3">
      <c r="A717" s="218" t="s">
        <v>342</v>
      </c>
      <c r="B717" s="219" t="s">
        <v>65</v>
      </c>
      <c r="C717" s="216" t="s">
        <v>24</v>
      </c>
      <c r="D717" s="216">
        <v>6.12</v>
      </c>
      <c r="E717" s="220"/>
      <c r="F717" s="304"/>
      <c r="G717" s="304"/>
      <c r="H717" s="304"/>
      <c r="I717" s="304"/>
      <c r="J717" s="304"/>
      <c r="K717" s="312"/>
      <c r="L717" s="309"/>
      <c r="M717" s="309"/>
      <c r="N717" s="309"/>
    </row>
    <row r="718" spans="1:14" ht="26.4" hidden="1" x14ac:dyDescent="0.3">
      <c r="A718" s="218" t="s">
        <v>343</v>
      </c>
      <c r="B718" s="219" t="s">
        <v>79</v>
      </c>
      <c r="C718" s="216" t="s">
        <v>54</v>
      </c>
      <c r="D718" s="216">
        <v>6.05</v>
      </c>
      <c r="E718" s="220"/>
      <c r="F718" s="304"/>
      <c r="G718" s="304"/>
      <c r="H718" s="304"/>
      <c r="I718" s="304"/>
      <c r="J718" s="304"/>
      <c r="K718" s="312"/>
      <c r="L718" s="309"/>
      <c r="M718" s="309"/>
      <c r="N718" s="309"/>
    </row>
    <row r="719" spans="1:14" ht="26.4" hidden="1" x14ac:dyDescent="0.3">
      <c r="A719" s="218" t="s">
        <v>344</v>
      </c>
      <c r="B719" s="219" t="s">
        <v>83</v>
      </c>
      <c r="C719" s="216" t="s">
        <v>24</v>
      </c>
      <c r="D719" s="216">
        <v>4.8</v>
      </c>
      <c r="E719" s="220"/>
      <c r="F719" s="304"/>
      <c r="G719" s="304"/>
      <c r="H719" s="304"/>
      <c r="I719" s="304"/>
      <c r="J719" s="304"/>
      <c r="K719" s="312"/>
      <c r="L719" s="309"/>
      <c r="M719" s="309"/>
      <c r="N719" s="309"/>
    </row>
    <row r="720" spans="1:14" ht="26.4" hidden="1" x14ac:dyDescent="0.3">
      <c r="A720" s="218" t="s">
        <v>345</v>
      </c>
      <c r="B720" s="219" t="s">
        <v>81</v>
      </c>
      <c r="C720" s="216" t="s">
        <v>24</v>
      </c>
      <c r="D720" s="216">
        <v>4.8</v>
      </c>
      <c r="E720" s="220"/>
      <c r="F720" s="304"/>
      <c r="G720" s="304"/>
      <c r="H720" s="304"/>
      <c r="I720" s="304"/>
      <c r="J720" s="304"/>
      <c r="K720" s="312"/>
      <c r="L720" s="309"/>
      <c r="M720" s="309"/>
      <c r="N720" s="309"/>
    </row>
    <row r="721" spans="1:14" hidden="1" x14ac:dyDescent="0.3">
      <c r="A721" s="214" t="s">
        <v>346</v>
      </c>
      <c r="B721" s="215" t="s">
        <v>85</v>
      </c>
      <c r="C721" s="216"/>
      <c r="D721" s="216"/>
      <c r="E721" s="220"/>
      <c r="F721" s="304"/>
      <c r="G721" s="304"/>
      <c r="H721" s="304"/>
      <c r="I721" s="304"/>
      <c r="J721" s="304"/>
      <c r="K721" s="312"/>
      <c r="L721" s="309"/>
      <c r="M721" s="309"/>
      <c r="N721" s="309"/>
    </row>
    <row r="722" spans="1:14" ht="26.4" hidden="1" x14ac:dyDescent="0.3">
      <c r="A722" s="218" t="s">
        <v>347</v>
      </c>
      <c r="B722" s="219" t="s">
        <v>89</v>
      </c>
      <c r="C722" s="216" t="s">
        <v>24</v>
      </c>
      <c r="D722" s="216">
        <v>7.48</v>
      </c>
      <c r="E722" s="220"/>
      <c r="F722" s="304"/>
      <c r="G722" s="304"/>
      <c r="H722" s="304"/>
      <c r="I722" s="304"/>
      <c r="J722" s="304"/>
      <c r="K722" s="312"/>
      <c r="L722" s="309"/>
      <c r="M722" s="309"/>
      <c r="N722" s="309"/>
    </row>
    <row r="723" spans="1:14" hidden="1" x14ac:dyDescent="0.3">
      <c r="A723" s="218" t="s">
        <v>348</v>
      </c>
      <c r="B723" s="219" t="s">
        <v>87</v>
      </c>
      <c r="C723" s="216" t="s">
        <v>24</v>
      </c>
      <c r="D723" s="216">
        <v>7.48</v>
      </c>
      <c r="E723" s="220"/>
      <c r="F723" s="304"/>
      <c r="G723" s="304"/>
      <c r="H723" s="304"/>
      <c r="I723" s="304"/>
      <c r="J723" s="304"/>
      <c r="K723" s="312"/>
      <c r="L723" s="309"/>
      <c r="M723" s="309"/>
      <c r="N723" s="309"/>
    </row>
    <row r="724" spans="1:14" ht="26.4" hidden="1" x14ac:dyDescent="0.3">
      <c r="A724" s="218" t="s">
        <v>349</v>
      </c>
      <c r="B724" s="219" t="s">
        <v>83</v>
      </c>
      <c r="C724" s="216" t="s">
        <v>24</v>
      </c>
      <c r="D724" s="216">
        <v>1.28</v>
      </c>
      <c r="E724" s="220"/>
      <c r="F724" s="304"/>
      <c r="G724" s="304"/>
      <c r="H724" s="304"/>
      <c r="I724" s="304"/>
      <c r="J724" s="304"/>
      <c r="K724" s="312"/>
      <c r="L724" s="309"/>
      <c r="M724" s="309"/>
      <c r="N724" s="309"/>
    </row>
    <row r="725" spans="1:14" ht="39.6" hidden="1" x14ac:dyDescent="0.3">
      <c r="A725" s="218" t="s">
        <v>350</v>
      </c>
      <c r="B725" s="219" t="s">
        <v>186</v>
      </c>
      <c r="C725" s="216" t="s">
        <v>24</v>
      </c>
      <c r="D725" s="216">
        <v>1.28</v>
      </c>
      <c r="E725" s="220"/>
      <c r="F725" s="304"/>
      <c r="G725" s="304"/>
      <c r="H725" s="304"/>
      <c r="I725" s="304"/>
      <c r="J725" s="304"/>
      <c r="K725" s="312"/>
      <c r="L725" s="309"/>
      <c r="M725" s="309"/>
      <c r="N725" s="309"/>
    </row>
    <row r="726" spans="1:14" ht="39.6" hidden="1" x14ac:dyDescent="0.3">
      <c r="A726" s="218" t="s">
        <v>351</v>
      </c>
      <c r="B726" s="219" t="s">
        <v>91</v>
      </c>
      <c r="C726" s="216" t="s">
        <v>24</v>
      </c>
      <c r="D726" s="216">
        <v>7.48</v>
      </c>
      <c r="E726" s="220"/>
      <c r="F726" s="304"/>
      <c r="G726" s="304"/>
      <c r="H726" s="304"/>
      <c r="I726" s="304"/>
      <c r="J726" s="304"/>
      <c r="K726" s="312"/>
      <c r="L726" s="309"/>
      <c r="M726" s="309"/>
      <c r="N726" s="309"/>
    </row>
    <row r="727" spans="1:14" hidden="1" x14ac:dyDescent="0.3">
      <c r="A727" s="214" t="s">
        <v>352</v>
      </c>
      <c r="B727" s="215" t="s">
        <v>96</v>
      </c>
      <c r="C727" s="216"/>
      <c r="D727" s="216"/>
      <c r="E727" s="220"/>
      <c r="F727" s="304"/>
      <c r="G727" s="304"/>
      <c r="H727" s="304"/>
      <c r="I727" s="304"/>
      <c r="J727" s="304"/>
      <c r="K727" s="312"/>
      <c r="L727" s="309"/>
      <c r="M727" s="309"/>
      <c r="N727" s="309"/>
    </row>
    <row r="728" spans="1:14" ht="39.6" hidden="1" x14ac:dyDescent="0.3">
      <c r="A728" s="218" t="s">
        <v>353</v>
      </c>
      <c r="B728" s="219" t="s">
        <v>98</v>
      </c>
      <c r="C728" s="216" t="s">
        <v>24</v>
      </c>
      <c r="D728" s="216">
        <v>1.4</v>
      </c>
      <c r="E728" s="220"/>
      <c r="F728" s="304"/>
      <c r="G728" s="304"/>
      <c r="H728" s="304"/>
      <c r="I728" s="304"/>
      <c r="J728" s="304"/>
      <c r="K728" s="312"/>
      <c r="L728" s="309"/>
      <c r="M728" s="309"/>
      <c r="N728" s="309"/>
    </row>
    <row r="729" spans="1:14" hidden="1" x14ac:dyDescent="0.3">
      <c r="A729" s="218" t="s">
        <v>354</v>
      </c>
      <c r="B729" s="219" t="s">
        <v>102</v>
      </c>
      <c r="C729" s="216" t="s">
        <v>45</v>
      </c>
      <c r="D729" s="216">
        <v>16</v>
      </c>
      <c r="E729" s="220"/>
      <c r="F729" s="304"/>
      <c r="G729" s="304"/>
      <c r="H729" s="304"/>
      <c r="I729" s="304"/>
      <c r="J729" s="304"/>
      <c r="K729" s="312"/>
      <c r="L729" s="309"/>
      <c r="M729" s="309"/>
      <c r="N729" s="309"/>
    </row>
    <row r="730" spans="1:14" ht="39.6" hidden="1" x14ac:dyDescent="0.3">
      <c r="A730" s="218" t="s">
        <v>355</v>
      </c>
      <c r="B730" s="219" t="s">
        <v>104</v>
      </c>
      <c r="C730" s="216" t="s">
        <v>24</v>
      </c>
      <c r="D730" s="216">
        <v>16</v>
      </c>
      <c r="E730" s="220"/>
      <c r="F730" s="304"/>
      <c r="G730" s="304"/>
      <c r="H730" s="304"/>
      <c r="I730" s="304"/>
      <c r="J730" s="304"/>
      <c r="K730" s="312"/>
      <c r="L730" s="309"/>
      <c r="M730" s="309"/>
      <c r="N730" s="309"/>
    </row>
    <row r="731" spans="1:14" hidden="1" x14ac:dyDescent="0.3">
      <c r="A731" s="214" t="s">
        <v>356</v>
      </c>
      <c r="B731" s="215" t="s">
        <v>106</v>
      </c>
      <c r="C731" s="216"/>
      <c r="D731" s="216"/>
      <c r="E731" s="220"/>
      <c r="F731" s="304"/>
      <c r="G731" s="304"/>
      <c r="H731" s="304"/>
      <c r="I731" s="304"/>
      <c r="J731" s="304"/>
      <c r="K731" s="312"/>
      <c r="L731" s="309"/>
      <c r="M731" s="309"/>
      <c r="N731" s="309"/>
    </row>
    <row r="732" spans="1:14" ht="26.4" hidden="1" x14ac:dyDescent="0.3">
      <c r="A732" s="218" t="s">
        <v>357</v>
      </c>
      <c r="B732" s="219" t="s">
        <v>117</v>
      </c>
      <c r="C732" s="216" t="s">
        <v>24</v>
      </c>
      <c r="D732" s="216">
        <v>0.34</v>
      </c>
      <c r="E732" s="220"/>
      <c r="F732" s="304"/>
      <c r="G732" s="304"/>
      <c r="H732" s="304"/>
      <c r="I732" s="304"/>
      <c r="J732" s="304"/>
      <c r="K732" s="312"/>
      <c r="L732" s="309"/>
      <c r="M732" s="309"/>
      <c r="N732" s="309"/>
    </row>
    <row r="733" spans="1:14" hidden="1" x14ac:dyDescent="0.3">
      <c r="A733" s="218" t="s">
        <v>358</v>
      </c>
      <c r="B733" s="219" t="s">
        <v>115</v>
      </c>
      <c r="C733" s="216" t="s">
        <v>24</v>
      </c>
      <c r="D733" s="216">
        <v>0.25</v>
      </c>
      <c r="E733" s="220"/>
      <c r="F733" s="304"/>
      <c r="G733" s="304"/>
      <c r="H733" s="304"/>
      <c r="I733" s="304"/>
      <c r="J733" s="304"/>
      <c r="K733" s="312"/>
      <c r="L733" s="309"/>
      <c r="M733" s="309"/>
      <c r="N733" s="309"/>
    </row>
    <row r="734" spans="1:14" hidden="1" x14ac:dyDescent="0.3">
      <c r="A734" s="218" t="s">
        <v>359</v>
      </c>
      <c r="B734" s="219" t="s">
        <v>108</v>
      </c>
      <c r="C734" s="216" t="s">
        <v>109</v>
      </c>
      <c r="D734" s="216">
        <v>2.7</v>
      </c>
      <c r="E734" s="220"/>
      <c r="F734" s="304"/>
      <c r="G734" s="304"/>
      <c r="H734" s="304"/>
      <c r="I734" s="304"/>
      <c r="J734" s="304"/>
      <c r="K734" s="312"/>
      <c r="L734" s="309"/>
      <c r="M734" s="309"/>
      <c r="N734" s="309"/>
    </row>
    <row r="735" spans="1:14" hidden="1" x14ac:dyDescent="0.3">
      <c r="A735" s="214" t="s">
        <v>360</v>
      </c>
      <c r="B735" s="215" t="s">
        <v>231</v>
      </c>
      <c r="C735" s="216"/>
      <c r="D735" s="216"/>
      <c r="E735" s="220"/>
      <c r="F735" s="304"/>
      <c r="G735" s="304"/>
      <c r="H735" s="304"/>
      <c r="I735" s="304"/>
      <c r="J735" s="304"/>
      <c r="K735" s="312"/>
      <c r="L735" s="309"/>
      <c r="M735" s="309"/>
      <c r="N735" s="309"/>
    </row>
    <row r="736" spans="1:14" ht="52.8" hidden="1" x14ac:dyDescent="0.3">
      <c r="A736" s="218" t="s">
        <v>361</v>
      </c>
      <c r="B736" s="219" t="s">
        <v>233</v>
      </c>
      <c r="C736" s="216" t="s">
        <v>75</v>
      </c>
      <c r="D736" s="216">
        <v>1</v>
      </c>
      <c r="E736" s="220"/>
      <c r="F736" s="304"/>
      <c r="G736" s="304"/>
      <c r="H736" s="304"/>
      <c r="I736" s="304"/>
      <c r="J736" s="304"/>
      <c r="K736" s="312"/>
      <c r="L736" s="309"/>
      <c r="M736" s="309"/>
      <c r="N736" s="309"/>
    </row>
    <row r="737" spans="1:14" ht="26.4" hidden="1" x14ac:dyDescent="0.3">
      <c r="A737" s="218" t="s">
        <v>362</v>
      </c>
      <c r="B737" s="219" t="s">
        <v>235</v>
      </c>
      <c r="C737" s="216" t="s">
        <v>75</v>
      </c>
      <c r="D737" s="216">
        <v>1</v>
      </c>
      <c r="E737" s="220"/>
      <c r="F737" s="304"/>
      <c r="G737" s="304"/>
      <c r="H737" s="304"/>
      <c r="I737" s="304"/>
      <c r="J737" s="304"/>
      <c r="K737" s="312"/>
      <c r="L737" s="309"/>
      <c r="M737" s="309"/>
      <c r="N737" s="309"/>
    </row>
    <row r="738" spans="1:14" ht="26.4" hidden="1" x14ac:dyDescent="0.3">
      <c r="A738" s="218" t="s">
        <v>363</v>
      </c>
      <c r="B738" s="219" t="s">
        <v>239</v>
      </c>
      <c r="C738" s="216" t="s">
        <v>75</v>
      </c>
      <c r="D738" s="216">
        <v>1</v>
      </c>
      <c r="E738" s="220"/>
      <c r="F738" s="304"/>
      <c r="G738" s="304"/>
      <c r="H738" s="304"/>
      <c r="I738" s="304"/>
      <c r="J738" s="304"/>
      <c r="K738" s="312"/>
      <c r="L738" s="309"/>
      <c r="M738" s="309"/>
      <c r="N738" s="309"/>
    </row>
    <row r="739" spans="1:14" hidden="1" x14ac:dyDescent="0.3">
      <c r="A739" s="218" t="s">
        <v>364</v>
      </c>
      <c r="B739" s="219" t="s">
        <v>237</v>
      </c>
      <c r="C739" s="216" t="s">
        <v>75</v>
      </c>
      <c r="D739" s="216">
        <v>1</v>
      </c>
      <c r="E739" s="220"/>
      <c r="F739" s="304"/>
      <c r="G739" s="304"/>
      <c r="H739" s="304"/>
      <c r="I739" s="304"/>
      <c r="J739" s="304"/>
      <c r="K739" s="312"/>
      <c r="L739" s="309"/>
      <c r="M739" s="309"/>
      <c r="N739" s="309"/>
    </row>
    <row r="740" spans="1:14" hidden="1" x14ac:dyDescent="0.3">
      <c r="A740" s="218" t="s">
        <v>365</v>
      </c>
      <c r="B740" s="219" t="s">
        <v>241</v>
      </c>
      <c r="C740" s="216" t="s">
        <v>75</v>
      </c>
      <c r="D740" s="216">
        <v>1</v>
      </c>
      <c r="E740" s="220"/>
      <c r="F740" s="304"/>
      <c r="G740" s="304"/>
      <c r="H740" s="304"/>
      <c r="I740" s="304"/>
      <c r="J740" s="304"/>
      <c r="K740" s="312"/>
      <c r="L740" s="309"/>
      <c r="M740" s="309"/>
      <c r="N740" s="309"/>
    </row>
    <row r="741" spans="1:14" ht="26.4" hidden="1" x14ac:dyDescent="0.3">
      <c r="A741" s="218" t="s">
        <v>366</v>
      </c>
      <c r="B741" s="219" t="s">
        <v>243</v>
      </c>
      <c r="C741" s="216" t="s">
        <v>75</v>
      </c>
      <c r="D741" s="216">
        <v>1</v>
      </c>
      <c r="E741" s="220"/>
      <c r="F741" s="304"/>
      <c r="G741" s="304"/>
      <c r="H741" s="304"/>
      <c r="I741" s="304"/>
      <c r="J741" s="304"/>
      <c r="K741" s="312"/>
      <c r="L741" s="309"/>
      <c r="M741" s="309"/>
      <c r="N741" s="309"/>
    </row>
    <row r="742" spans="1:14" hidden="1" x14ac:dyDescent="0.3">
      <c r="A742" s="218" t="s">
        <v>367</v>
      </c>
      <c r="B742" s="219" t="s">
        <v>245</v>
      </c>
      <c r="C742" s="216" t="s">
        <v>109</v>
      </c>
      <c r="D742" s="216">
        <v>10</v>
      </c>
      <c r="E742" s="220"/>
      <c r="F742" s="304"/>
      <c r="G742" s="304"/>
      <c r="H742" s="304"/>
      <c r="I742" s="304"/>
      <c r="J742" s="304"/>
      <c r="K742" s="312"/>
      <c r="L742" s="309"/>
      <c r="M742" s="309"/>
      <c r="N742" s="309"/>
    </row>
    <row r="743" spans="1:14" ht="26.4" hidden="1" x14ac:dyDescent="0.3">
      <c r="A743" s="218" t="s">
        <v>368</v>
      </c>
      <c r="B743" s="219" t="s">
        <v>247</v>
      </c>
      <c r="C743" s="216" t="s">
        <v>75</v>
      </c>
      <c r="D743" s="216">
        <v>1</v>
      </c>
      <c r="E743" s="220"/>
      <c r="F743" s="304"/>
      <c r="G743" s="304"/>
      <c r="H743" s="304"/>
      <c r="I743" s="304"/>
      <c r="J743" s="304"/>
      <c r="K743" s="312"/>
      <c r="L743" s="309"/>
      <c r="M743" s="309"/>
      <c r="N743" s="309"/>
    </row>
    <row r="744" spans="1:14" ht="26.4" x14ac:dyDescent="0.3">
      <c r="A744" s="214">
        <v>9</v>
      </c>
      <c r="B744" s="215" t="s">
        <v>369</v>
      </c>
      <c r="C744" s="216"/>
      <c r="D744" s="216"/>
      <c r="E744" s="220"/>
      <c r="F744" s="304"/>
      <c r="G744" s="304"/>
      <c r="H744" s="304"/>
      <c r="I744" s="304"/>
      <c r="J744" s="304"/>
      <c r="K744" s="312"/>
      <c r="L744" s="309"/>
      <c r="M744" s="309"/>
      <c r="N744" s="309"/>
    </row>
    <row r="745" spans="1:14" x14ac:dyDescent="0.3">
      <c r="A745" s="214" t="s">
        <v>370</v>
      </c>
      <c r="B745" s="215" t="s">
        <v>42</v>
      </c>
      <c r="C745" s="216"/>
      <c r="D745" s="216"/>
      <c r="E745" s="220"/>
      <c r="F745" s="304"/>
      <c r="G745" s="304"/>
      <c r="H745" s="304"/>
      <c r="I745" s="304"/>
      <c r="J745" s="304"/>
      <c r="K745" s="312"/>
      <c r="L745" s="309"/>
      <c r="M745" s="309"/>
      <c r="N745" s="309"/>
    </row>
    <row r="746" spans="1:14" x14ac:dyDescent="0.3">
      <c r="A746" s="218" t="s">
        <v>371</v>
      </c>
      <c r="B746" s="219" t="s">
        <v>47</v>
      </c>
      <c r="C746" s="216" t="s">
        <v>24</v>
      </c>
      <c r="D746" s="216">
        <v>7.48</v>
      </c>
      <c r="E746" s="220"/>
      <c r="F746" s="304"/>
      <c r="G746" s="304"/>
      <c r="H746" s="304"/>
      <c r="I746" s="304" t="s">
        <v>1042</v>
      </c>
      <c r="J746" s="304" t="s">
        <v>1043</v>
      </c>
      <c r="K746" s="312" t="s">
        <v>1044</v>
      </c>
      <c r="L746" s="309"/>
      <c r="M746" s="309"/>
      <c r="N746" s="309"/>
    </row>
    <row r="747" spans="1:14" x14ac:dyDescent="0.3">
      <c r="A747" s="218"/>
      <c r="B747" s="219"/>
      <c r="C747" s="226" t="s">
        <v>1196</v>
      </c>
      <c r="D747" s="261"/>
      <c r="E747" s="42"/>
      <c r="F747" s="304"/>
      <c r="G747" s="304"/>
      <c r="H747" s="304"/>
      <c r="I747" s="310">
        <v>4.4000000000000004</v>
      </c>
      <c r="J747" s="310">
        <v>1.7</v>
      </c>
      <c r="K747" s="311">
        <f>+J747*I747</f>
        <v>7.48</v>
      </c>
      <c r="L747" s="309"/>
      <c r="M747" s="309"/>
      <c r="N747" s="309"/>
    </row>
    <row r="748" spans="1:14" x14ac:dyDescent="0.3">
      <c r="A748" s="218"/>
      <c r="B748" s="219"/>
      <c r="C748" s="243"/>
      <c r="D748" s="261"/>
      <c r="E748" s="42"/>
      <c r="F748" s="304"/>
      <c r="G748" s="304"/>
      <c r="H748" s="304"/>
      <c r="I748" s="310"/>
      <c r="J748" s="304" t="s">
        <v>1040</v>
      </c>
      <c r="K748" s="312">
        <f>+K747</f>
        <v>7.48</v>
      </c>
      <c r="L748" s="309"/>
      <c r="M748" s="309"/>
      <c r="N748" s="309"/>
    </row>
    <row r="749" spans="1:14" ht="26.4" hidden="1" x14ac:dyDescent="0.3">
      <c r="A749" s="218" t="s">
        <v>372</v>
      </c>
      <c r="B749" s="219" t="s">
        <v>329</v>
      </c>
      <c r="C749" s="216" t="s">
        <v>24</v>
      </c>
      <c r="D749" s="216">
        <v>8</v>
      </c>
      <c r="E749" s="220"/>
      <c r="F749" s="304"/>
      <c r="G749" s="304"/>
      <c r="H749" s="304"/>
      <c r="I749" s="304"/>
      <c r="J749" s="304"/>
      <c r="K749" s="312"/>
      <c r="L749" s="309"/>
      <c r="M749" s="309"/>
      <c r="N749" s="309"/>
    </row>
    <row r="750" spans="1:14" ht="26.4" x14ac:dyDescent="0.3">
      <c r="A750" s="218" t="s">
        <v>373</v>
      </c>
      <c r="B750" s="219" t="s">
        <v>49</v>
      </c>
      <c r="C750" s="216" t="s">
        <v>24</v>
      </c>
      <c r="D750" s="216">
        <v>7.48</v>
      </c>
      <c r="E750" s="220"/>
      <c r="F750" s="304"/>
      <c r="G750" s="304"/>
      <c r="H750" s="304"/>
      <c r="I750" s="304" t="s">
        <v>1042</v>
      </c>
      <c r="J750" s="304" t="s">
        <v>1043</v>
      </c>
      <c r="K750" s="312" t="s">
        <v>1044</v>
      </c>
      <c r="L750" s="309"/>
      <c r="M750" s="309"/>
      <c r="N750" s="309"/>
    </row>
    <row r="751" spans="1:14" x14ac:dyDescent="0.3">
      <c r="A751" s="218"/>
      <c r="B751" s="219"/>
      <c r="C751" s="226" t="s">
        <v>1196</v>
      </c>
      <c r="D751" s="261"/>
      <c r="E751" s="42"/>
      <c r="F751" s="304"/>
      <c r="G751" s="304"/>
      <c r="H751" s="304"/>
      <c r="I751" s="310">
        <v>4.4000000000000004</v>
      </c>
      <c r="J751" s="310">
        <v>1.7</v>
      </c>
      <c r="K751" s="311">
        <f>+J751*I751</f>
        <v>7.48</v>
      </c>
      <c r="L751" s="309"/>
      <c r="M751" s="309"/>
      <c r="N751" s="309"/>
    </row>
    <row r="752" spans="1:14" x14ac:dyDescent="0.3">
      <c r="A752" s="218"/>
      <c r="B752" s="219"/>
      <c r="C752" s="243"/>
      <c r="D752" s="261"/>
      <c r="E752" s="42"/>
      <c r="F752" s="304"/>
      <c r="G752" s="304"/>
      <c r="H752" s="304"/>
      <c r="I752" s="310"/>
      <c r="J752" s="304" t="s">
        <v>1040</v>
      </c>
      <c r="K752" s="312">
        <f>+K751</f>
        <v>7.48</v>
      </c>
      <c r="L752" s="309"/>
      <c r="M752" s="309"/>
      <c r="N752" s="309"/>
    </row>
    <row r="753" spans="1:14" x14ac:dyDescent="0.3">
      <c r="A753" s="214" t="s">
        <v>374</v>
      </c>
      <c r="B753" s="215" t="s">
        <v>123</v>
      </c>
      <c r="C753" s="216"/>
      <c r="D753" s="216"/>
      <c r="E753" s="220"/>
      <c r="F753" s="304"/>
      <c r="G753" s="304"/>
      <c r="H753" s="304"/>
      <c r="I753" s="304"/>
      <c r="J753" s="304"/>
      <c r="K753" s="312"/>
      <c r="L753" s="309"/>
      <c r="M753" s="309"/>
      <c r="N753" s="309"/>
    </row>
    <row r="754" spans="1:14" ht="26.4" x14ac:dyDescent="0.3">
      <c r="A754" s="218" t="s">
        <v>375</v>
      </c>
      <c r="B754" s="219" t="s">
        <v>125</v>
      </c>
      <c r="C754" s="216" t="s">
        <v>54</v>
      </c>
      <c r="D754" s="216">
        <v>7.37</v>
      </c>
      <c r="E754" s="220"/>
      <c r="F754" s="304"/>
      <c r="G754" s="304"/>
      <c r="H754" s="304" t="s">
        <v>1042</v>
      </c>
      <c r="I754" s="304" t="s">
        <v>1043</v>
      </c>
      <c r="J754" s="304" t="s">
        <v>1217</v>
      </c>
      <c r="K754" s="312" t="s">
        <v>1050</v>
      </c>
      <c r="L754" s="309"/>
      <c r="M754" s="309"/>
      <c r="N754" s="309"/>
    </row>
    <row r="755" spans="1:14" x14ac:dyDescent="0.3">
      <c r="A755" s="218"/>
      <c r="B755" s="219"/>
      <c r="C755" s="226" t="s">
        <v>1196</v>
      </c>
      <c r="D755" s="261"/>
      <c r="E755" s="42"/>
      <c r="F755" s="304"/>
      <c r="G755" s="304"/>
      <c r="H755" s="310">
        <v>4.4000000000000004</v>
      </c>
      <c r="I755" s="310">
        <v>1.7</v>
      </c>
      <c r="J755" s="310">
        <v>0.98</v>
      </c>
      <c r="K755" s="311">
        <f>+J755*I755*H755+0.04</f>
        <v>7.3704000000000001</v>
      </c>
      <c r="L755" s="309"/>
      <c r="M755" s="309"/>
      <c r="N755" s="309"/>
    </row>
    <row r="756" spans="1:14" x14ac:dyDescent="0.3">
      <c r="A756" s="218"/>
      <c r="B756" s="219"/>
      <c r="C756" s="243"/>
      <c r="D756" s="261"/>
      <c r="E756" s="42"/>
      <c r="F756" s="304"/>
      <c r="G756" s="304"/>
      <c r="H756" s="304"/>
      <c r="I756" s="310"/>
      <c r="J756" s="304" t="s">
        <v>1040</v>
      </c>
      <c r="K756" s="312">
        <f>+K755</f>
        <v>7.3704000000000001</v>
      </c>
      <c r="L756" s="309"/>
      <c r="M756" s="309"/>
      <c r="N756" s="309"/>
    </row>
    <row r="757" spans="1:14" hidden="1" x14ac:dyDescent="0.3">
      <c r="A757" s="218" t="s">
        <v>376</v>
      </c>
      <c r="B757" s="219" t="s">
        <v>56</v>
      </c>
      <c r="C757" s="216" t="s">
        <v>54</v>
      </c>
      <c r="D757" s="216">
        <v>9.58</v>
      </c>
      <c r="E757" s="220"/>
      <c r="F757" s="304"/>
      <c r="G757" s="304"/>
      <c r="H757" s="304"/>
      <c r="I757" s="304"/>
      <c r="J757" s="304"/>
      <c r="K757" s="312"/>
      <c r="L757" s="309"/>
      <c r="M757" s="309"/>
      <c r="N757" s="309"/>
    </row>
    <row r="758" spans="1:14" ht="26.4" hidden="1" x14ac:dyDescent="0.3">
      <c r="A758" s="218" t="s">
        <v>377</v>
      </c>
      <c r="B758" s="219" t="s">
        <v>58</v>
      </c>
      <c r="C758" s="216" t="s">
        <v>59</v>
      </c>
      <c r="D758" s="216">
        <v>215.57</v>
      </c>
      <c r="E758" s="220"/>
      <c r="F758" s="304"/>
      <c r="G758" s="304"/>
      <c r="H758" s="304"/>
      <c r="I758" s="304"/>
      <c r="J758" s="304"/>
      <c r="K758" s="312"/>
      <c r="L758" s="309"/>
      <c r="M758" s="309"/>
      <c r="N758" s="309"/>
    </row>
    <row r="759" spans="1:14" hidden="1" x14ac:dyDescent="0.3">
      <c r="A759" s="218" t="s">
        <v>378</v>
      </c>
      <c r="B759" s="219" t="s">
        <v>61</v>
      </c>
      <c r="C759" s="216" t="s">
        <v>24</v>
      </c>
      <c r="D759" s="216">
        <v>2.09</v>
      </c>
      <c r="E759" s="220"/>
      <c r="F759" s="304"/>
      <c r="G759" s="304"/>
      <c r="H759" s="304"/>
      <c r="I759" s="304"/>
      <c r="J759" s="304"/>
      <c r="K759" s="312"/>
      <c r="L759" s="309"/>
      <c r="M759" s="309"/>
      <c r="N759" s="309"/>
    </row>
    <row r="760" spans="1:14" ht="26.4" hidden="1" x14ac:dyDescent="0.3">
      <c r="A760" s="218" t="s">
        <v>379</v>
      </c>
      <c r="B760" s="219" t="s">
        <v>63</v>
      </c>
      <c r="C760" s="216" t="s">
        <v>24</v>
      </c>
      <c r="D760" s="216">
        <v>2.09</v>
      </c>
      <c r="E760" s="220"/>
      <c r="F760" s="304"/>
      <c r="G760" s="304"/>
      <c r="H760" s="304"/>
      <c r="I760" s="304"/>
      <c r="J760" s="304"/>
      <c r="K760" s="312"/>
      <c r="L760" s="309"/>
      <c r="M760" s="309"/>
      <c r="N760" s="309"/>
    </row>
    <row r="761" spans="1:14" hidden="1" x14ac:dyDescent="0.3">
      <c r="A761" s="218" t="s">
        <v>380</v>
      </c>
      <c r="B761" s="219" t="s">
        <v>67</v>
      </c>
      <c r="C761" s="216" t="s">
        <v>24</v>
      </c>
      <c r="D761" s="216">
        <v>23.19</v>
      </c>
      <c r="E761" s="220"/>
      <c r="F761" s="304"/>
      <c r="G761" s="304"/>
      <c r="H761" s="304"/>
      <c r="I761" s="304"/>
      <c r="J761" s="304"/>
      <c r="K761" s="312"/>
      <c r="L761" s="309"/>
      <c r="M761" s="309"/>
      <c r="N761" s="309"/>
    </row>
    <row r="762" spans="1:14" ht="39.6" hidden="1" x14ac:dyDescent="0.3">
      <c r="A762" s="218" t="s">
        <v>381</v>
      </c>
      <c r="B762" s="219" t="s">
        <v>72</v>
      </c>
      <c r="C762" s="216" t="s">
        <v>70</v>
      </c>
      <c r="D762" s="216">
        <v>39.700000000000003</v>
      </c>
      <c r="E762" s="220"/>
      <c r="F762" s="304"/>
      <c r="G762" s="304"/>
      <c r="H762" s="304"/>
      <c r="I762" s="304"/>
      <c r="J762" s="304"/>
      <c r="K762" s="312"/>
      <c r="L762" s="309"/>
      <c r="M762" s="309"/>
      <c r="N762" s="309"/>
    </row>
    <row r="763" spans="1:14" ht="39.6" hidden="1" x14ac:dyDescent="0.3">
      <c r="A763" s="218" t="s">
        <v>382</v>
      </c>
      <c r="B763" s="219" t="s">
        <v>69</v>
      </c>
      <c r="C763" s="216" t="s">
        <v>70</v>
      </c>
      <c r="D763" s="216">
        <v>94.6</v>
      </c>
      <c r="E763" s="220"/>
      <c r="F763" s="304"/>
      <c r="G763" s="304"/>
      <c r="H763" s="304"/>
      <c r="I763" s="304"/>
      <c r="J763" s="304"/>
      <c r="K763" s="312"/>
      <c r="L763" s="309"/>
      <c r="M763" s="309"/>
      <c r="N763" s="309"/>
    </row>
    <row r="764" spans="1:14" ht="26.4" hidden="1" x14ac:dyDescent="0.3">
      <c r="A764" s="218" t="s">
        <v>383</v>
      </c>
      <c r="B764" s="219" t="s">
        <v>74</v>
      </c>
      <c r="C764" s="216" t="s">
        <v>75</v>
      </c>
      <c r="D764" s="216">
        <v>6</v>
      </c>
      <c r="E764" s="220"/>
      <c r="F764" s="304"/>
      <c r="G764" s="304"/>
      <c r="H764" s="304"/>
      <c r="I764" s="304"/>
      <c r="J764" s="304"/>
      <c r="K764" s="312"/>
      <c r="L764" s="309"/>
      <c r="M764" s="309"/>
      <c r="N764" s="309"/>
    </row>
    <row r="765" spans="1:14" ht="26.4" hidden="1" x14ac:dyDescent="0.3">
      <c r="A765" s="218" t="s">
        <v>384</v>
      </c>
      <c r="B765" s="219" t="s">
        <v>77</v>
      </c>
      <c r="C765" s="216" t="s">
        <v>54</v>
      </c>
      <c r="D765" s="216">
        <v>2.11</v>
      </c>
      <c r="E765" s="220"/>
      <c r="F765" s="304"/>
      <c r="G765" s="304"/>
      <c r="H765" s="304"/>
      <c r="I765" s="304"/>
      <c r="J765" s="304"/>
      <c r="K765" s="312"/>
      <c r="L765" s="309"/>
      <c r="M765" s="309"/>
      <c r="N765" s="309"/>
    </row>
    <row r="766" spans="1:14" ht="26.4" hidden="1" x14ac:dyDescent="0.3">
      <c r="A766" s="218" t="s">
        <v>385</v>
      </c>
      <c r="B766" s="219" t="s">
        <v>81</v>
      </c>
      <c r="C766" s="216" t="s">
        <v>24</v>
      </c>
      <c r="D766" s="216">
        <v>4.8</v>
      </c>
      <c r="E766" s="220"/>
      <c r="F766" s="304"/>
      <c r="G766" s="304"/>
      <c r="H766" s="304"/>
      <c r="I766" s="304"/>
      <c r="J766" s="304"/>
      <c r="K766" s="312"/>
      <c r="L766" s="309"/>
      <c r="M766" s="309"/>
      <c r="N766" s="309"/>
    </row>
    <row r="767" spans="1:14" ht="26.4" hidden="1" x14ac:dyDescent="0.3">
      <c r="A767" s="218" t="s">
        <v>386</v>
      </c>
      <c r="B767" s="219" t="s">
        <v>83</v>
      </c>
      <c r="C767" s="216" t="s">
        <v>24</v>
      </c>
      <c r="D767" s="216">
        <v>4.8</v>
      </c>
      <c r="E767" s="220"/>
      <c r="F767" s="304"/>
      <c r="G767" s="304"/>
      <c r="H767" s="304"/>
      <c r="I767" s="304"/>
      <c r="J767" s="304"/>
      <c r="K767" s="312"/>
      <c r="L767" s="309"/>
      <c r="M767" s="309"/>
      <c r="N767" s="309"/>
    </row>
    <row r="768" spans="1:14" ht="39.6" hidden="1" x14ac:dyDescent="0.3">
      <c r="A768" s="218" t="s">
        <v>387</v>
      </c>
      <c r="B768" s="219" t="s">
        <v>65</v>
      </c>
      <c r="C768" s="216" t="s">
        <v>24</v>
      </c>
      <c r="D768" s="216">
        <v>6.12</v>
      </c>
      <c r="E768" s="220"/>
      <c r="F768" s="304"/>
      <c r="G768" s="304"/>
      <c r="H768" s="304"/>
      <c r="I768" s="304"/>
      <c r="J768" s="304"/>
      <c r="K768" s="312"/>
      <c r="L768" s="309"/>
      <c r="M768" s="309"/>
      <c r="N768" s="309"/>
    </row>
    <row r="769" spans="1:14" ht="26.4" hidden="1" x14ac:dyDescent="0.3">
      <c r="A769" s="218" t="s">
        <v>388</v>
      </c>
      <c r="B769" s="219" t="s">
        <v>79</v>
      </c>
      <c r="C769" s="216" t="s">
        <v>54</v>
      </c>
      <c r="D769" s="216">
        <v>6.05</v>
      </c>
      <c r="E769" s="220"/>
      <c r="F769" s="304"/>
      <c r="G769" s="304"/>
      <c r="H769" s="304"/>
      <c r="I769" s="304"/>
      <c r="J769" s="304"/>
      <c r="K769" s="312"/>
      <c r="L769" s="309"/>
      <c r="M769" s="309"/>
      <c r="N769" s="309"/>
    </row>
    <row r="770" spans="1:14" hidden="1" x14ac:dyDescent="0.3">
      <c r="A770" s="214" t="s">
        <v>389</v>
      </c>
      <c r="B770" s="215" t="s">
        <v>85</v>
      </c>
      <c r="C770" s="216"/>
      <c r="D770" s="216"/>
      <c r="E770" s="220"/>
      <c r="F770" s="304"/>
      <c r="G770" s="304"/>
      <c r="H770" s="304"/>
      <c r="I770" s="304"/>
      <c r="J770" s="304"/>
      <c r="K770" s="312"/>
      <c r="L770" s="309"/>
      <c r="M770" s="309"/>
      <c r="N770" s="309"/>
    </row>
    <row r="771" spans="1:14" hidden="1" x14ac:dyDescent="0.3">
      <c r="A771" s="218" t="s">
        <v>390</v>
      </c>
      <c r="B771" s="219" t="s">
        <v>87</v>
      </c>
      <c r="C771" s="216" t="s">
        <v>24</v>
      </c>
      <c r="D771" s="216">
        <v>7.48</v>
      </c>
      <c r="E771" s="220"/>
      <c r="F771" s="304"/>
      <c r="G771" s="304"/>
      <c r="H771" s="304"/>
      <c r="I771" s="304"/>
      <c r="J771" s="304"/>
      <c r="K771" s="312"/>
      <c r="L771" s="309"/>
      <c r="M771" s="309"/>
      <c r="N771" s="309"/>
    </row>
    <row r="772" spans="1:14" ht="26.4" hidden="1" x14ac:dyDescent="0.3">
      <c r="A772" s="218" t="s">
        <v>391</v>
      </c>
      <c r="B772" s="219" t="s">
        <v>89</v>
      </c>
      <c r="C772" s="216" t="s">
        <v>24</v>
      </c>
      <c r="D772" s="216">
        <v>7.48</v>
      </c>
      <c r="E772" s="220"/>
      <c r="F772" s="304"/>
      <c r="G772" s="304"/>
      <c r="H772" s="304"/>
      <c r="I772" s="304"/>
      <c r="J772" s="304"/>
      <c r="K772" s="312"/>
      <c r="L772" s="309"/>
      <c r="M772" s="309"/>
      <c r="N772" s="309"/>
    </row>
    <row r="773" spans="1:14" ht="39.6" hidden="1" x14ac:dyDescent="0.3">
      <c r="A773" s="218" t="s">
        <v>392</v>
      </c>
      <c r="B773" s="219" t="s">
        <v>91</v>
      </c>
      <c r="C773" s="216" t="s">
        <v>24</v>
      </c>
      <c r="D773" s="216">
        <v>7.48</v>
      </c>
      <c r="E773" s="220"/>
      <c r="F773" s="304"/>
      <c r="G773" s="304"/>
      <c r="H773" s="304"/>
      <c r="I773" s="304"/>
      <c r="J773" s="304"/>
      <c r="K773" s="312"/>
      <c r="L773" s="309"/>
      <c r="M773" s="309"/>
      <c r="N773" s="309"/>
    </row>
    <row r="774" spans="1:14" ht="39.6" hidden="1" x14ac:dyDescent="0.3">
      <c r="A774" s="218" t="s">
        <v>393</v>
      </c>
      <c r="B774" s="219" t="s">
        <v>146</v>
      </c>
      <c r="C774" s="216" t="s">
        <v>75</v>
      </c>
      <c r="D774" s="216">
        <v>1</v>
      </c>
      <c r="E774" s="220"/>
      <c r="F774" s="304"/>
      <c r="G774" s="304"/>
      <c r="H774" s="304"/>
      <c r="I774" s="304"/>
      <c r="J774" s="304"/>
      <c r="K774" s="312"/>
      <c r="L774" s="309"/>
      <c r="M774" s="309"/>
      <c r="N774" s="309"/>
    </row>
    <row r="775" spans="1:14" ht="26.4" hidden="1" x14ac:dyDescent="0.3">
      <c r="A775" s="218" t="s">
        <v>394</v>
      </c>
      <c r="B775" s="219" t="s">
        <v>83</v>
      </c>
      <c r="C775" s="216" t="s">
        <v>24</v>
      </c>
      <c r="D775" s="216">
        <v>1.28</v>
      </c>
      <c r="E775" s="220"/>
      <c r="F775" s="304"/>
      <c r="G775" s="304"/>
      <c r="H775" s="304"/>
      <c r="I775" s="304"/>
      <c r="J775" s="304"/>
      <c r="K775" s="312"/>
      <c r="L775" s="309"/>
      <c r="M775" s="309"/>
      <c r="N775" s="309"/>
    </row>
    <row r="776" spans="1:14" ht="39.6" hidden="1" x14ac:dyDescent="0.3">
      <c r="A776" s="218" t="s">
        <v>395</v>
      </c>
      <c r="B776" s="219" t="s">
        <v>186</v>
      </c>
      <c r="C776" s="216" t="s">
        <v>24</v>
      </c>
      <c r="D776" s="216">
        <v>1.28</v>
      </c>
      <c r="E776" s="220"/>
      <c r="F776" s="304"/>
      <c r="G776" s="304"/>
      <c r="H776" s="304"/>
      <c r="I776" s="304"/>
      <c r="J776" s="304"/>
      <c r="K776" s="312"/>
      <c r="L776" s="309"/>
      <c r="M776" s="309"/>
      <c r="N776" s="309"/>
    </row>
    <row r="777" spans="1:14" hidden="1" x14ac:dyDescent="0.3">
      <c r="A777" s="214" t="s">
        <v>396</v>
      </c>
      <c r="B777" s="215" t="s">
        <v>96</v>
      </c>
      <c r="C777" s="216"/>
      <c r="D777" s="216"/>
      <c r="E777" s="220"/>
      <c r="F777" s="304"/>
      <c r="G777" s="304"/>
      <c r="H777" s="304"/>
      <c r="I777" s="304"/>
      <c r="J777" s="304"/>
      <c r="K777" s="312"/>
      <c r="L777" s="309"/>
      <c r="M777" s="309"/>
      <c r="N777" s="309"/>
    </row>
    <row r="778" spans="1:14" ht="39.6" hidden="1" x14ac:dyDescent="0.3">
      <c r="A778" s="218" t="s">
        <v>397</v>
      </c>
      <c r="B778" s="219" t="s">
        <v>98</v>
      </c>
      <c r="C778" s="216" t="s">
        <v>24</v>
      </c>
      <c r="D778" s="216">
        <v>1.4</v>
      </c>
      <c r="E778" s="220"/>
      <c r="F778" s="304"/>
      <c r="G778" s="304"/>
      <c r="H778" s="304"/>
      <c r="I778" s="304"/>
      <c r="J778" s="304"/>
      <c r="K778" s="312"/>
      <c r="L778" s="309"/>
      <c r="M778" s="309"/>
      <c r="N778" s="309"/>
    </row>
    <row r="779" spans="1:14" hidden="1" x14ac:dyDescent="0.3">
      <c r="A779" s="218" t="s">
        <v>398</v>
      </c>
      <c r="B779" s="219" t="s">
        <v>102</v>
      </c>
      <c r="C779" s="216" t="s">
        <v>45</v>
      </c>
      <c r="D779" s="216">
        <v>16</v>
      </c>
      <c r="E779" s="220"/>
      <c r="F779" s="304"/>
      <c r="G779" s="304"/>
      <c r="H779" s="304"/>
      <c r="I779" s="304"/>
      <c r="J779" s="304"/>
      <c r="K779" s="312"/>
      <c r="L779" s="309"/>
      <c r="M779" s="309"/>
      <c r="N779" s="309"/>
    </row>
    <row r="780" spans="1:14" ht="39.6" hidden="1" x14ac:dyDescent="0.3">
      <c r="A780" s="218" t="s">
        <v>399</v>
      </c>
      <c r="B780" s="219" t="s">
        <v>104</v>
      </c>
      <c r="C780" s="216" t="s">
        <v>24</v>
      </c>
      <c r="D780" s="216">
        <v>16</v>
      </c>
      <c r="E780" s="220"/>
      <c r="F780" s="304"/>
      <c r="G780" s="304"/>
      <c r="H780" s="304"/>
      <c r="I780" s="304"/>
      <c r="J780" s="304"/>
      <c r="K780" s="312"/>
      <c r="L780" s="309"/>
      <c r="M780" s="309"/>
      <c r="N780" s="309"/>
    </row>
    <row r="781" spans="1:14" hidden="1" x14ac:dyDescent="0.3">
      <c r="A781" s="214" t="s">
        <v>400</v>
      </c>
      <c r="B781" s="215" t="s">
        <v>106</v>
      </c>
      <c r="C781" s="216"/>
      <c r="D781" s="216"/>
      <c r="E781" s="220"/>
      <c r="F781" s="304"/>
      <c r="G781" s="304"/>
      <c r="H781" s="304"/>
      <c r="I781" s="304"/>
      <c r="J781" s="304"/>
      <c r="K781" s="312"/>
      <c r="L781" s="309"/>
      <c r="M781" s="309"/>
      <c r="N781" s="309"/>
    </row>
    <row r="782" spans="1:14" hidden="1" x14ac:dyDescent="0.3">
      <c r="A782" s="218" t="s">
        <v>401</v>
      </c>
      <c r="B782" s="219" t="s">
        <v>115</v>
      </c>
      <c r="C782" s="216" t="s">
        <v>24</v>
      </c>
      <c r="D782" s="216">
        <v>0.25</v>
      </c>
      <c r="E782" s="220"/>
      <c r="F782" s="304"/>
      <c r="G782" s="304"/>
      <c r="H782" s="304"/>
      <c r="I782" s="304"/>
      <c r="J782" s="304"/>
      <c r="K782" s="312"/>
      <c r="L782" s="309"/>
      <c r="M782" s="309"/>
      <c r="N782" s="309"/>
    </row>
    <row r="783" spans="1:14" ht="26.4" hidden="1" x14ac:dyDescent="0.3">
      <c r="A783" s="218" t="s">
        <v>402</v>
      </c>
      <c r="B783" s="219" t="s">
        <v>117</v>
      </c>
      <c r="C783" s="216" t="s">
        <v>24</v>
      </c>
      <c r="D783" s="216">
        <v>0.34</v>
      </c>
      <c r="E783" s="220"/>
      <c r="F783" s="304"/>
      <c r="G783" s="304"/>
      <c r="H783" s="304"/>
      <c r="I783" s="304"/>
      <c r="J783" s="304"/>
      <c r="K783" s="312"/>
      <c r="L783" s="309"/>
      <c r="M783" s="309"/>
      <c r="N783" s="309"/>
    </row>
    <row r="784" spans="1:14" hidden="1" x14ac:dyDescent="0.3">
      <c r="A784" s="218" t="s">
        <v>403</v>
      </c>
      <c r="B784" s="219" t="s">
        <v>108</v>
      </c>
      <c r="C784" s="216" t="s">
        <v>109</v>
      </c>
      <c r="D784" s="216">
        <v>2.7</v>
      </c>
      <c r="E784" s="220"/>
      <c r="F784" s="304"/>
      <c r="G784" s="304"/>
      <c r="H784" s="304"/>
      <c r="I784" s="304"/>
      <c r="J784" s="304"/>
      <c r="K784" s="312"/>
      <c r="L784" s="309"/>
      <c r="M784" s="309"/>
      <c r="N784" s="309"/>
    </row>
    <row r="785" spans="1:14" ht="26.4" x14ac:dyDescent="0.3">
      <c r="A785" s="214">
        <v>10</v>
      </c>
      <c r="B785" s="215" t="s">
        <v>404</v>
      </c>
      <c r="C785" s="216"/>
      <c r="D785" s="216"/>
      <c r="E785" s="222"/>
      <c r="F785" s="304"/>
      <c r="G785" s="304"/>
      <c r="H785" s="304"/>
      <c r="I785" s="304"/>
      <c r="J785" s="304"/>
      <c r="K785" s="312"/>
      <c r="L785" s="309"/>
      <c r="M785" s="309"/>
      <c r="N785" s="309"/>
    </row>
    <row r="786" spans="1:14" x14ac:dyDescent="0.3">
      <c r="A786" s="214" t="s">
        <v>405</v>
      </c>
      <c r="B786" s="215" t="s">
        <v>42</v>
      </c>
      <c r="C786" s="216"/>
      <c r="D786" s="216"/>
      <c r="E786" s="222"/>
      <c r="F786" s="304"/>
      <c r="G786" s="304"/>
      <c r="H786" s="304"/>
      <c r="I786" s="304"/>
      <c r="J786" s="304"/>
      <c r="K786" s="312"/>
      <c r="L786" s="309"/>
      <c r="M786" s="309"/>
      <c r="N786" s="309"/>
    </row>
    <row r="787" spans="1:14" x14ac:dyDescent="0.3">
      <c r="A787" s="218" t="s">
        <v>406</v>
      </c>
      <c r="B787" s="219" t="s">
        <v>47</v>
      </c>
      <c r="C787" s="216" t="s">
        <v>24</v>
      </c>
      <c r="D787" s="216">
        <v>7.48</v>
      </c>
      <c r="E787" s="220"/>
      <c r="F787" s="304"/>
      <c r="G787" s="304"/>
      <c r="H787" s="304"/>
      <c r="I787" s="304" t="s">
        <v>1042</v>
      </c>
      <c r="J787" s="304" t="s">
        <v>1043</v>
      </c>
      <c r="K787" s="312" t="s">
        <v>1044</v>
      </c>
      <c r="L787" s="309"/>
      <c r="M787" s="309"/>
      <c r="N787" s="309"/>
    </row>
    <row r="788" spans="1:14" hidden="1" x14ac:dyDescent="0.3">
      <c r="A788" s="218"/>
      <c r="B788" s="219"/>
      <c r="C788" s="216" t="s">
        <v>1197</v>
      </c>
      <c r="D788" s="216"/>
      <c r="E788" s="217"/>
      <c r="F788" s="310"/>
      <c r="G788" s="310"/>
      <c r="H788" s="310"/>
      <c r="I788" s="310">
        <v>3.5</v>
      </c>
      <c r="J788" s="310">
        <v>1.6</v>
      </c>
      <c r="K788" s="311">
        <f>+J788*I788+0.01</f>
        <v>5.61</v>
      </c>
      <c r="L788" s="309"/>
      <c r="M788" s="309"/>
      <c r="N788" s="309"/>
    </row>
    <row r="789" spans="1:14" x14ac:dyDescent="0.3">
      <c r="A789" s="218"/>
      <c r="B789" s="219"/>
      <c r="C789" s="226" t="s">
        <v>1196</v>
      </c>
      <c r="D789" s="216"/>
      <c r="E789" s="217"/>
      <c r="F789" s="310"/>
      <c r="G789" s="310"/>
      <c r="H789" s="310"/>
      <c r="I789" s="310">
        <v>1.5</v>
      </c>
      <c r="J789" s="310">
        <v>1.24</v>
      </c>
      <c r="K789" s="311">
        <f>+J789*I789+0.01</f>
        <v>1.8699999999999999</v>
      </c>
      <c r="L789" s="309"/>
      <c r="M789" s="309"/>
      <c r="N789" s="309"/>
    </row>
    <row r="790" spans="1:14" x14ac:dyDescent="0.3">
      <c r="A790" s="218"/>
      <c r="B790" s="219"/>
      <c r="C790" s="216"/>
      <c r="D790" s="216"/>
      <c r="E790" s="217"/>
      <c r="F790" s="310"/>
      <c r="G790" s="310"/>
      <c r="H790" s="310"/>
      <c r="I790" s="310"/>
      <c r="J790" s="304" t="s">
        <v>1040</v>
      </c>
      <c r="K790" s="312">
        <f>+K789</f>
        <v>1.8699999999999999</v>
      </c>
      <c r="L790" s="309"/>
      <c r="M790" s="309"/>
      <c r="N790" s="309"/>
    </row>
    <row r="791" spans="1:14" ht="26.4" hidden="1" x14ac:dyDescent="0.3">
      <c r="A791" s="218" t="s">
        <v>407</v>
      </c>
      <c r="B791" s="219" t="s">
        <v>44</v>
      </c>
      <c r="C791" s="216" t="s">
        <v>45</v>
      </c>
      <c r="D791" s="216">
        <v>4.84</v>
      </c>
      <c r="E791" s="220"/>
      <c r="F791" s="304"/>
      <c r="G791" s="304"/>
      <c r="H791" s="304"/>
      <c r="I791" s="304" t="s">
        <v>1042</v>
      </c>
      <c r="J791" s="304" t="s">
        <v>1043</v>
      </c>
      <c r="K791" s="312" t="s">
        <v>1044</v>
      </c>
      <c r="L791" s="309"/>
      <c r="M791" s="309"/>
      <c r="N791" s="309"/>
    </row>
    <row r="792" spans="1:14" hidden="1" x14ac:dyDescent="0.3">
      <c r="A792" s="218"/>
      <c r="B792" s="219"/>
      <c r="C792" s="216"/>
      <c r="D792" s="216"/>
      <c r="E792" s="217"/>
      <c r="F792" s="310"/>
      <c r="G792" s="310"/>
      <c r="H792" s="310"/>
      <c r="I792" s="310">
        <v>2</v>
      </c>
      <c r="J792" s="310">
        <v>2.4300000000000002</v>
      </c>
      <c r="K792" s="311">
        <f>+J792*I792-0.02</f>
        <v>4.8400000000000007</v>
      </c>
      <c r="L792" s="309"/>
      <c r="M792" s="309"/>
      <c r="N792" s="309"/>
    </row>
    <row r="793" spans="1:14" hidden="1" x14ac:dyDescent="0.3">
      <c r="A793" s="218"/>
      <c r="B793" s="219"/>
      <c r="C793" s="216"/>
      <c r="D793" s="216"/>
      <c r="E793" s="217"/>
      <c r="F793" s="310"/>
      <c r="G793" s="310"/>
      <c r="H793" s="310"/>
      <c r="I793" s="310"/>
      <c r="J793" s="304" t="s">
        <v>1040</v>
      </c>
      <c r="K793" s="312"/>
      <c r="L793" s="309"/>
      <c r="M793" s="309"/>
      <c r="N793" s="309"/>
    </row>
    <row r="794" spans="1:14" hidden="1" x14ac:dyDescent="0.3">
      <c r="A794" s="218" t="s">
        <v>408</v>
      </c>
      <c r="B794" s="219" t="s">
        <v>409</v>
      </c>
      <c r="C794" s="216" t="s">
        <v>54</v>
      </c>
      <c r="D794" s="216">
        <v>1.37</v>
      </c>
      <c r="E794" s="220"/>
      <c r="F794" s="304"/>
      <c r="G794" s="304"/>
      <c r="H794" s="304" t="s">
        <v>1042</v>
      </c>
      <c r="I794" s="304" t="s">
        <v>1043</v>
      </c>
      <c r="J794" s="304" t="s">
        <v>1043</v>
      </c>
      <c r="K794" s="312" t="s">
        <v>1046</v>
      </c>
      <c r="L794" s="309"/>
      <c r="M794" s="309"/>
      <c r="N794" s="309"/>
    </row>
    <row r="795" spans="1:14" hidden="1" x14ac:dyDescent="0.3">
      <c r="A795" s="218"/>
      <c r="B795" s="219"/>
      <c r="C795" s="216"/>
      <c r="D795" s="216"/>
      <c r="E795" s="217"/>
      <c r="F795" s="310"/>
      <c r="G795" s="310"/>
      <c r="H795" s="310">
        <v>3</v>
      </c>
      <c r="I795" s="310">
        <v>2.4900000000000002</v>
      </c>
      <c r="J795" s="322">
        <v>0.185</v>
      </c>
      <c r="K795" s="311">
        <f>+I795*H795*J795-0.01</f>
        <v>1.37195</v>
      </c>
      <c r="L795" s="309"/>
      <c r="M795" s="309"/>
      <c r="N795" s="309"/>
    </row>
    <row r="796" spans="1:14" hidden="1" x14ac:dyDescent="0.3">
      <c r="A796" s="218"/>
      <c r="B796" s="219"/>
      <c r="C796" s="216"/>
      <c r="D796" s="216"/>
      <c r="E796" s="217"/>
      <c r="F796" s="310"/>
      <c r="G796" s="310"/>
      <c r="H796" s="310"/>
      <c r="I796" s="310"/>
      <c r="J796" s="304" t="s">
        <v>1040</v>
      </c>
      <c r="K796" s="312"/>
      <c r="L796" s="309"/>
      <c r="M796" s="309"/>
      <c r="N796" s="309"/>
    </row>
    <row r="797" spans="1:14" ht="26.4" x14ac:dyDescent="0.3">
      <c r="A797" s="218" t="s">
        <v>410</v>
      </c>
      <c r="B797" s="219" t="s">
        <v>49</v>
      </c>
      <c r="C797" s="216" t="s">
        <v>24</v>
      </c>
      <c r="D797" s="216">
        <v>7.48</v>
      </c>
      <c r="E797" s="220"/>
      <c r="F797" s="304"/>
      <c r="G797" s="304"/>
      <c r="H797" s="304"/>
      <c r="I797" s="304" t="s">
        <v>1042</v>
      </c>
      <c r="J797" s="304" t="s">
        <v>1043</v>
      </c>
      <c r="K797" s="312" t="s">
        <v>1044</v>
      </c>
      <c r="L797" s="309"/>
      <c r="M797" s="309"/>
      <c r="N797" s="309"/>
    </row>
    <row r="798" spans="1:14" hidden="1" x14ac:dyDescent="0.3">
      <c r="A798" s="218"/>
      <c r="B798" s="219"/>
      <c r="C798" s="216"/>
      <c r="D798" s="216"/>
      <c r="E798" s="217"/>
      <c r="F798" s="310"/>
      <c r="G798" s="310"/>
      <c r="H798" s="310"/>
      <c r="I798" s="310">
        <v>3.5</v>
      </c>
      <c r="J798" s="310">
        <v>1.6</v>
      </c>
      <c r="K798" s="311">
        <f>+J798*I798+0.01</f>
        <v>5.61</v>
      </c>
      <c r="L798" s="309"/>
      <c r="M798" s="309"/>
      <c r="N798" s="309"/>
    </row>
    <row r="799" spans="1:14" x14ac:dyDescent="0.3">
      <c r="A799" s="218"/>
      <c r="B799" s="219"/>
      <c r="C799" s="226" t="s">
        <v>1196</v>
      </c>
      <c r="D799" s="216"/>
      <c r="E799" s="217"/>
      <c r="F799" s="310"/>
      <c r="G799" s="310"/>
      <c r="H799" s="310"/>
      <c r="I799" s="310">
        <v>1.24</v>
      </c>
      <c r="J799" s="310">
        <v>1.51</v>
      </c>
      <c r="K799" s="311">
        <f>+J799*I799</f>
        <v>1.8724000000000001</v>
      </c>
      <c r="L799" s="309"/>
      <c r="M799" s="309"/>
      <c r="N799" s="309"/>
    </row>
    <row r="800" spans="1:14" x14ac:dyDescent="0.3">
      <c r="A800" s="218"/>
      <c r="B800" s="219"/>
      <c r="C800" s="216"/>
      <c r="D800" s="216"/>
      <c r="E800" s="217"/>
      <c r="F800" s="310"/>
      <c r="G800" s="310"/>
      <c r="H800" s="310"/>
      <c r="I800" s="310"/>
      <c r="J800" s="304" t="s">
        <v>1040</v>
      </c>
      <c r="K800" s="312">
        <f>+K799</f>
        <v>1.8724000000000001</v>
      </c>
      <c r="L800" s="309"/>
      <c r="M800" s="309"/>
      <c r="N800" s="309"/>
    </row>
    <row r="801" spans="1:14" x14ac:dyDescent="0.3">
      <c r="A801" s="214" t="s">
        <v>411</v>
      </c>
      <c r="B801" s="215" t="s">
        <v>123</v>
      </c>
      <c r="C801" s="216"/>
      <c r="D801" s="216"/>
      <c r="F801" s="335"/>
      <c r="G801" s="335"/>
      <c r="H801" s="335"/>
      <c r="I801" s="329"/>
      <c r="J801" s="329"/>
      <c r="K801" s="336"/>
      <c r="L801" s="309"/>
      <c r="M801" s="309"/>
      <c r="N801" s="309"/>
    </row>
    <row r="802" spans="1:14" ht="26.4" customHeight="1" x14ac:dyDescent="0.3">
      <c r="A802" s="218" t="s">
        <v>412</v>
      </c>
      <c r="B802" s="219" t="s">
        <v>125</v>
      </c>
      <c r="C802" s="216" t="s">
        <v>54</v>
      </c>
      <c r="D802" s="216">
        <v>7.37</v>
      </c>
      <c r="E802" s="223"/>
      <c r="F802" s="314"/>
      <c r="G802" s="304" t="s">
        <v>1047</v>
      </c>
      <c r="H802" s="304" t="s">
        <v>1042</v>
      </c>
      <c r="I802" s="304" t="s">
        <v>1043</v>
      </c>
      <c r="J802" s="304" t="s">
        <v>1045</v>
      </c>
      <c r="K802" s="312" t="s">
        <v>1046</v>
      </c>
      <c r="L802" s="309"/>
      <c r="M802" s="309"/>
      <c r="N802" s="309"/>
    </row>
    <row r="803" spans="1:14" ht="15" hidden="1" customHeight="1" x14ac:dyDescent="0.3">
      <c r="A803" s="218"/>
      <c r="B803" s="219"/>
      <c r="C803" s="216"/>
      <c r="D803" s="216"/>
      <c r="E803" s="377" t="s">
        <v>1048</v>
      </c>
      <c r="F803" s="378"/>
      <c r="G803" s="310">
        <v>2</v>
      </c>
      <c r="H803" s="310">
        <v>0.95</v>
      </c>
      <c r="I803" s="310">
        <v>1.1000000000000001</v>
      </c>
      <c r="J803" s="310">
        <v>0.7</v>
      </c>
      <c r="K803" s="311">
        <f>+J803*I803*H803*G803+0.01</f>
        <v>1.4729999999999999</v>
      </c>
      <c r="L803" s="309"/>
      <c r="M803" s="309"/>
      <c r="N803" s="309"/>
    </row>
    <row r="804" spans="1:14" x14ac:dyDescent="0.3">
      <c r="A804" s="218"/>
      <c r="B804" s="219"/>
      <c r="C804" s="226" t="s">
        <v>1196</v>
      </c>
      <c r="D804" s="216"/>
      <c r="E804" s="377" t="s">
        <v>1048</v>
      </c>
      <c r="F804" s="378"/>
      <c r="G804" s="310">
        <v>1</v>
      </c>
      <c r="H804" s="310">
        <v>4.2</v>
      </c>
      <c r="I804" s="310">
        <v>1.7</v>
      </c>
      <c r="J804" s="310">
        <v>0.83</v>
      </c>
      <c r="K804" s="311">
        <f>+J804*I804*H804*G804-0.03</f>
        <v>5.8961999999999994</v>
      </c>
      <c r="L804" s="309"/>
      <c r="M804" s="309"/>
      <c r="N804" s="309"/>
    </row>
    <row r="805" spans="1:14" x14ac:dyDescent="0.3">
      <c r="A805" s="218"/>
      <c r="B805" s="219"/>
      <c r="C805" s="216"/>
      <c r="D805" s="216"/>
      <c r="E805" s="217"/>
      <c r="F805" s="310"/>
      <c r="G805" s="310"/>
      <c r="H805" s="310"/>
      <c r="I805" s="310"/>
      <c r="J805" s="304" t="s">
        <v>1040</v>
      </c>
      <c r="K805" s="312">
        <f>+K804</f>
        <v>5.8961999999999994</v>
      </c>
      <c r="L805" s="309"/>
      <c r="M805" s="309"/>
      <c r="N805" s="309"/>
    </row>
    <row r="806" spans="1:14" x14ac:dyDescent="0.3">
      <c r="A806" s="218" t="s">
        <v>413</v>
      </c>
      <c r="B806" s="219" t="s">
        <v>56</v>
      </c>
      <c r="C806" s="216" t="s">
        <v>54</v>
      </c>
      <c r="D806" s="216">
        <v>9.58</v>
      </c>
      <c r="E806" s="223"/>
      <c r="F806" s="314"/>
      <c r="G806" s="314" t="s">
        <v>1047</v>
      </c>
      <c r="H806" s="304" t="s">
        <v>1042</v>
      </c>
      <c r="I806" s="304" t="s">
        <v>1043</v>
      </c>
      <c r="J806" s="304" t="s">
        <v>1045</v>
      </c>
      <c r="K806" s="312" t="s">
        <v>1046</v>
      </c>
      <c r="L806" s="309"/>
      <c r="M806" s="309"/>
      <c r="N806" s="309"/>
    </row>
    <row r="807" spans="1:14" hidden="1" x14ac:dyDescent="0.3">
      <c r="A807" s="218"/>
      <c r="B807" s="219"/>
      <c r="C807" s="216"/>
      <c r="D807" s="216"/>
      <c r="E807" s="224" t="s">
        <v>1048</v>
      </c>
      <c r="F807" s="333">
        <v>1.3</v>
      </c>
      <c r="G807" s="310">
        <v>1</v>
      </c>
      <c r="H807" s="310">
        <v>0.95</v>
      </c>
      <c r="I807" s="310">
        <v>1.1000000000000001</v>
      </c>
      <c r="J807" s="310">
        <v>0.7</v>
      </c>
      <c r="K807" s="311">
        <f>+J807*I807*H807*G807*F807+0.01</f>
        <v>0.96094999999999997</v>
      </c>
      <c r="L807" s="309"/>
      <c r="M807" s="309"/>
      <c r="N807" s="309"/>
    </row>
    <row r="808" spans="1:14" x14ac:dyDescent="0.3">
      <c r="A808" s="218"/>
      <c r="B808" s="219"/>
      <c r="C808" s="226" t="s">
        <v>1196</v>
      </c>
      <c r="D808" s="216"/>
      <c r="E808" s="224" t="s">
        <v>1048</v>
      </c>
      <c r="F808" s="333">
        <v>1.3</v>
      </c>
      <c r="G808" s="310">
        <v>1</v>
      </c>
      <c r="H808" s="310">
        <v>4.2</v>
      </c>
      <c r="I808" s="310">
        <v>1.7</v>
      </c>
      <c r="J808" s="310">
        <v>0.93</v>
      </c>
      <c r="K808" s="311">
        <f>+J808*I808*H808*G808*F808-0.01</f>
        <v>8.6222600000000007</v>
      </c>
      <c r="L808" s="309"/>
      <c r="M808" s="309"/>
      <c r="N808" s="309"/>
    </row>
    <row r="809" spans="1:14" x14ac:dyDescent="0.3">
      <c r="A809" s="218"/>
      <c r="B809" s="219"/>
      <c r="C809" s="216"/>
      <c r="D809" s="216"/>
      <c r="E809" s="217"/>
      <c r="F809" s="310"/>
      <c r="G809" s="310"/>
      <c r="H809" s="333"/>
      <c r="I809" s="310"/>
      <c r="J809" s="304" t="s">
        <v>1040</v>
      </c>
      <c r="K809" s="312">
        <f>+K808</f>
        <v>8.6222600000000007</v>
      </c>
      <c r="L809" s="309"/>
      <c r="M809" s="309"/>
      <c r="N809" s="309"/>
    </row>
    <row r="810" spans="1:14" ht="26.4" x14ac:dyDescent="0.3">
      <c r="A810" s="218" t="s">
        <v>414</v>
      </c>
      <c r="B810" s="219" t="s">
        <v>58</v>
      </c>
      <c r="C810" s="216" t="s">
        <v>59</v>
      </c>
      <c r="D810" s="216">
        <v>215.57</v>
      </c>
      <c r="E810" s="220"/>
      <c r="F810" s="304"/>
      <c r="G810" s="304"/>
      <c r="H810" s="304" t="s">
        <v>1050</v>
      </c>
      <c r="I810" s="304" t="s">
        <v>1052</v>
      </c>
      <c r="J810" s="304" t="s">
        <v>1053</v>
      </c>
      <c r="K810" s="312" t="s">
        <v>1054</v>
      </c>
      <c r="L810" s="309"/>
      <c r="M810" s="309"/>
      <c r="N810" s="309"/>
    </row>
    <row r="811" spans="1:14" x14ac:dyDescent="0.3">
      <c r="A811" s="218"/>
      <c r="B811" s="219"/>
      <c r="C811" s="226" t="s">
        <v>1196</v>
      </c>
      <c r="D811" s="216"/>
      <c r="E811" s="217"/>
      <c r="F811" s="310"/>
      <c r="G811" s="310"/>
      <c r="H811" s="310">
        <f>+K809</f>
        <v>8.6222600000000007</v>
      </c>
      <c r="I811" s="310">
        <v>1.5</v>
      </c>
      <c r="J811" s="310">
        <v>15</v>
      </c>
      <c r="K811" s="311">
        <f>+J811*I811*H811-0.17</f>
        <v>193.83085000000003</v>
      </c>
      <c r="L811" s="309"/>
      <c r="M811" s="309"/>
      <c r="N811" s="309"/>
    </row>
    <row r="812" spans="1:14" hidden="1" x14ac:dyDescent="0.3">
      <c r="A812" s="218"/>
      <c r="B812" s="219"/>
      <c r="C812" s="219"/>
      <c r="D812" s="216"/>
      <c r="E812" s="217"/>
      <c r="F812" s="310"/>
      <c r="G812" s="310"/>
      <c r="H812" s="310"/>
      <c r="I812" s="310"/>
      <c r="J812" s="310"/>
      <c r="K812" s="311"/>
      <c r="L812" s="309">
        <v>193.83</v>
      </c>
      <c r="M812" s="309"/>
      <c r="N812" s="309"/>
    </row>
    <row r="813" spans="1:14" x14ac:dyDescent="0.3">
      <c r="A813" s="218"/>
      <c r="B813" s="219"/>
      <c r="C813" s="216"/>
      <c r="D813" s="216"/>
      <c r="E813" s="217"/>
      <c r="F813" s="310"/>
      <c r="G813" s="310"/>
      <c r="H813" s="310"/>
      <c r="I813" s="310"/>
      <c r="J813" s="304" t="s">
        <v>1040</v>
      </c>
      <c r="K813" s="312">
        <f>+K811</f>
        <v>193.83085000000003</v>
      </c>
      <c r="L813" s="309"/>
      <c r="M813" s="309"/>
      <c r="N813" s="309"/>
    </row>
    <row r="814" spans="1:14" hidden="1" x14ac:dyDescent="0.3">
      <c r="A814" s="218" t="s">
        <v>415</v>
      </c>
      <c r="B814" s="219" t="s">
        <v>61</v>
      </c>
      <c r="C814" s="216" t="s">
        <v>24</v>
      </c>
      <c r="D814" s="216">
        <v>2.09</v>
      </c>
      <c r="E814" s="220"/>
      <c r="F814" s="304"/>
      <c r="G814" s="304"/>
      <c r="H814" s="304" t="s">
        <v>1055</v>
      </c>
      <c r="I814" s="304" t="s">
        <v>1042</v>
      </c>
      <c r="J814" s="304" t="s">
        <v>1043</v>
      </c>
      <c r="K814" s="312" t="s">
        <v>1044</v>
      </c>
      <c r="L814" s="309"/>
      <c r="M814" s="309"/>
      <c r="N814" s="309"/>
    </row>
    <row r="815" spans="1:14" hidden="1" x14ac:dyDescent="0.3">
      <c r="A815" s="218"/>
      <c r="B815" s="219"/>
      <c r="C815" s="216"/>
      <c r="D815" s="216"/>
      <c r="E815" s="217"/>
      <c r="F815" s="310"/>
      <c r="G815" s="315" t="s">
        <v>1056</v>
      </c>
      <c r="H815" s="310">
        <v>2</v>
      </c>
      <c r="I815" s="310">
        <v>0.95</v>
      </c>
      <c r="J815" s="310">
        <v>1.1000000000000001</v>
      </c>
      <c r="K815" s="311">
        <f>+J815*I815*H815</f>
        <v>2.09</v>
      </c>
      <c r="L815" s="309"/>
      <c r="M815" s="309"/>
      <c r="N815" s="309"/>
    </row>
    <row r="816" spans="1:14" hidden="1" x14ac:dyDescent="0.3">
      <c r="A816" s="218"/>
      <c r="B816" s="219"/>
      <c r="C816" s="216"/>
      <c r="D816" s="216"/>
      <c r="E816" s="217"/>
      <c r="F816" s="310"/>
      <c r="G816" s="315"/>
      <c r="H816" s="310"/>
      <c r="I816" s="310"/>
      <c r="J816" s="310"/>
      <c r="K816" s="311"/>
      <c r="L816" s="309"/>
      <c r="M816" s="309"/>
      <c r="N816" s="309"/>
    </row>
    <row r="817" spans="1:14" hidden="1" x14ac:dyDescent="0.3">
      <c r="A817" s="218"/>
      <c r="B817" s="219"/>
      <c r="C817" s="216"/>
      <c r="D817" s="216"/>
      <c r="E817" s="217"/>
      <c r="F817" s="310"/>
      <c r="G817" s="310"/>
      <c r="H817" s="310"/>
      <c r="I817" s="310"/>
      <c r="J817" s="304" t="s">
        <v>1040</v>
      </c>
      <c r="K817" s="312">
        <f>+SUM(K815:K815)</f>
        <v>2.09</v>
      </c>
      <c r="L817" s="309"/>
      <c r="M817" s="309"/>
      <c r="N817" s="309"/>
    </row>
    <row r="818" spans="1:14" ht="26.4" hidden="1" x14ac:dyDescent="0.3">
      <c r="A818" s="218" t="s">
        <v>416</v>
      </c>
      <c r="B818" s="219" t="s">
        <v>63</v>
      </c>
      <c r="C818" s="216" t="s">
        <v>24</v>
      </c>
      <c r="D818" s="216">
        <v>2.09</v>
      </c>
      <c r="E818" s="220"/>
      <c r="F818" s="304"/>
      <c r="G818" s="304"/>
      <c r="H818" s="304" t="s">
        <v>1055</v>
      </c>
      <c r="I818" s="304" t="s">
        <v>1042</v>
      </c>
      <c r="J818" s="304" t="s">
        <v>1043</v>
      </c>
      <c r="K818" s="312" t="s">
        <v>1044</v>
      </c>
      <c r="L818" s="309"/>
      <c r="M818" s="309"/>
      <c r="N818" s="309"/>
    </row>
    <row r="819" spans="1:14" hidden="1" x14ac:dyDescent="0.3">
      <c r="A819" s="218"/>
      <c r="B819" s="219"/>
      <c r="C819" s="216"/>
      <c r="D819" s="216"/>
      <c r="E819" s="217"/>
      <c r="F819" s="310"/>
      <c r="G819" s="315" t="s">
        <v>1056</v>
      </c>
      <c r="H819" s="310">
        <v>2</v>
      </c>
      <c r="I819" s="310">
        <v>0.95</v>
      </c>
      <c r="J819" s="310">
        <v>1.1000000000000001</v>
      </c>
      <c r="K819" s="311">
        <f>+J819*I819*H819</f>
        <v>2.09</v>
      </c>
      <c r="L819" s="309"/>
      <c r="M819" s="309"/>
      <c r="N819" s="309"/>
    </row>
    <row r="820" spans="1:14" hidden="1" x14ac:dyDescent="0.3">
      <c r="A820" s="218"/>
      <c r="B820" s="219"/>
      <c r="C820" s="216"/>
      <c r="D820" s="216"/>
      <c r="E820" s="217"/>
      <c r="F820" s="310"/>
      <c r="G820" s="315"/>
      <c r="H820" s="310"/>
      <c r="I820" s="310"/>
      <c r="J820" s="310"/>
      <c r="K820" s="311"/>
      <c r="L820" s="309"/>
      <c r="M820" s="309"/>
      <c r="N820" s="309"/>
    </row>
    <row r="821" spans="1:14" hidden="1" x14ac:dyDescent="0.3">
      <c r="A821" s="218"/>
      <c r="B821" s="219"/>
      <c r="C821" s="216"/>
      <c r="D821" s="216"/>
      <c r="E821" s="217"/>
      <c r="F821" s="310"/>
      <c r="G821" s="310"/>
      <c r="H821" s="310"/>
      <c r="I821" s="310"/>
      <c r="J821" s="304" t="s">
        <v>1040</v>
      </c>
      <c r="K821" s="312">
        <f>+SUM(K819:K819)</f>
        <v>2.09</v>
      </c>
      <c r="L821" s="309"/>
      <c r="M821" s="309"/>
      <c r="N821" s="309"/>
    </row>
    <row r="822" spans="1:14" x14ac:dyDescent="0.3">
      <c r="A822" s="218" t="s">
        <v>417</v>
      </c>
      <c r="B822" s="219" t="s">
        <v>67</v>
      </c>
      <c r="C822" s="216" t="s">
        <v>24</v>
      </c>
      <c r="D822" s="216">
        <v>23.19</v>
      </c>
      <c r="E822" s="220"/>
      <c r="F822" s="304"/>
      <c r="G822" s="304" t="s">
        <v>1047</v>
      </c>
      <c r="H822" s="304" t="s">
        <v>1042</v>
      </c>
      <c r="I822" s="304" t="s">
        <v>1043</v>
      </c>
      <c r="J822" s="304" t="s">
        <v>1058</v>
      </c>
      <c r="K822" s="312" t="s">
        <v>1044</v>
      </c>
      <c r="L822" s="309"/>
      <c r="M822" s="309"/>
      <c r="N822" s="309"/>
    </row>
    <row r="823" spans="1:14" hidden="1" x14ac:dyDescent="0.3">
      <c r="A823" s="218"/>
      <c r="B823" s="219"/>
      <c r="C823" s="216"/>
      <c r="D823" s="216"/>
      <c r="E823" s="222"/>
      <c r="F823" s="315" t="s">
        <v>1056</v>
      </c>
      <c r="G823" s="310">
        <v>2</v>
      </c>
      <c r="H823" s="310">
        <v>0.9</v>
      </c>
      <c r="I823" s="310">
        <v>0.6</v>
      </c>
      <c r="J823" s="310">
        <v>0.25</v>
      </c>
      <c r="K823" s="311">
        <f>+G823*((H823+I823)*2)*J823</f>
        <v>1.5</v>
      </c>
      <c r="L823" s="309"/>
      <c r="M823" s="309"/>
      <c r="N823" s="309"/>
    </row>
    <row r="824" spans="1:14" hidden="1" x14ac:dyDescent="0.3">
      <c r="A824" s="218"/>
      <c r="B824" s="219"/>
      <c r="C824" s="216"/>
      <c r="D824" s="216"/>
      <c r="E824" s="222"/>
      <c r="F824" s="310" t="s">
        <v>1057</v>
      </c>
      <c r="G824" s="310">
        <v>2</v>
      </c>
      <c r="H824" s="310">
        <v>0.5</v>
      </c>
      <c r="I824" s="310">
        <v>0.2</v>
      </c>
      <c r="J824" s="310">
        <f>1.79+0.43+0.25</f>
        <v>2.4700000000000002</v>
      </c>
      <c r="K824" s="311">
        <f>+G824*((H824+I824)*2)*J824</f>
        <v>6.9160000000000004</v>
      </c>
      <c r="L824" s="309"/>
      <c r="M824" s="309"/>
      <c r="N824" s="309"/>
    </row>
    <row r="825" spans="1:14" x14ac:dyDescent="0.3">
      <c r="A825" s="218"/>
      <c r="B825" s="219"/>
      <c r="C825" s="226" t="s">
        <v>1198</v>
      </c>
      <c r="D825" s="216"/>
      <c r="E825" s="222"/>
      <c r="F825" s="310" t="s">
        <v>1061</v>
      </c>
      <c r="G825" s="310">
        <v>1</v>
      </c>
      <c r="H825" s="310">
        <v>3.2</v>
      </c>
      <c r="I825" s="310">
        <v>1.5</v>
      </c>
      <c r="J825" s="310">
        <v>0.12</v>
      </c>
      <c r="K825" s="311">
        <v>4.8000000000000007</v>
      </c>
      <c r="L825" s="309"/>
      <c r="M825" s="309"/>
      <c r="N825" s="309"/>
    </row>
    <row r="826" spans="1:14" x14ac:dyDescent="0.3">
      <c r="A826" s="218"/>
      <c r="B826" s="219"/>
      <c r="C826" s="226" t="s">
        <v>1198</v>
      </c>
      <c r="D826" s="216"/>
      <c r="E826" s="222"/>
      <c r="F826" s="310" t="s">
        <v>1060</v>
      </c>
      <c r="G826" s="310">
        <v>1</v>
      </c>
      <c r="H826" s="310">
        <v>2.52</v>
      </c>
      <c r="I826" s="310">
        <v>0.74</v>
      </c>
      <c r="J826" s="310">
        <v>0.12</v>
      </c>
      <c r="K826" s="311">
        <v>1.8648</v>
      </c>
      <c r="L826" s="309"/>
      <c r="M826" s="309"/>
      <c r="N826" s="309"/>
    </row>
    <row r="827" spans="1:14" x14ac:dyDescent="0.3">
      <c r="A827" s="218"/>
      <c r="B827" s="219"/>
      <c r="C827" s="226" t="s">
        <v>1198</v>
      </c>
      <c r="D827" s="216"/>
      <c r="E827" s="222"/>
      <c r="F827" s="315" t="s">
        <v>1062</v>
      </c>
      <c r="G827" s="310">
        <v>1</v>
      </c>
      <c r="H827" s="310">
        <v>3.15</v>
      </c>
      <c r="I827" s="310">
        <v>0.89999999999999991</v>
      </c>
      <c r="J827" s="310">
        <v>0.2</v>
      </c>
      <c r="K827" s="311">
        <v>4.05</v>
      </c>
      <c r="L827" s="309"/>
      <c r="M827" s="309"/>
      <c r="N827" s="309"/>
    </row>
    <row r="828" spans="1:14" x14ac:dyDescent="0.3">
      <c r="A828" s="218"/>
      <c r="B828" s="219"/>
      <c r="C828" s="216"/>
      <c r="D828" s="216"/>
      <c r="E828" s="217"/>
      <c r="F828" s="310"/>
      <c r="G828" s="310"/>
      <c r="H828" s="310"/>
      <c r="I828" s="310"/>
      <c r="J828" s="304" t="s">
        <v>1040</v>
      </c>
      <c r="K828" s="312">
        <f>+SUM(K825:K827)</f>
        <v>10.7148</v>
      </c>
      <c r="L828" s="309"/>
      <c r="M828" s="309"/>
      <c r="N828" s="309"/>
    </row>
    <row r="829" spans="1:14" ht="26.4" x14ac:dyDescent="0.3">
      <c r="A829" s="218" t="s">
        <v>418</v>
      </c>
      <c r="B829" s="219" t="s">
        <v>77</v>
      </c>
      <c r="C829" s="216" t="s">
        <v>54</v>
      </c>
      <c r="D829" s="216">
        <v>2.11</v>
      </c>
      <c r="E829" s="220"/>
      <c r="F829" s="304"/>
      <c r="G829" s="304" t="s">
        <v>1055</v>
      </c>
      <c r="H829" s="304" t="s">
        <v>1042</v>
      </c>
      <c r="I829" s="304" t="s">
        <v>1043</v>
      </c>
      <c r="J829" s="304" t="s">
        <v>1058</v>
      </c>
      <c r="K829" s="312" t="s">
        <v>1044</v>
      </c>
      <c r="L829" s="309"/>
      <c r="M829" s="309"/>
      <c r="N829" s="309"/>
    </row>
    <row r="830" spans="1:14" hidden="1" x14ac:dyDescent="0.3">
      <c r="A830" s="218"/>
      <c r="B830" s="219"/>
      <c r="C830" s="216"/>
      <c r="D830" s="216"/>
      <c r="E830" s="222"/>
      <c r="F830" s="315" t="s">
        <v>1056</v>
      </c>
      <c r="G830" s="310">
        <v>2</v>
      </c>
      <c r="H830" s="310">
        <v>0.9</v>
      </c>
      <c r="I830" s="310">
        <v>0.6</v>
      </c>
      <c r="J830" s="310">
        <v>0.25</v>
      </c>
      <c r="K830" s="311">
        <f>+G830*H830*I830*J830</f>
        <v>0.27</v>
      </c>
      <c r="L830" s="309"/>
      <c r="M830" s="309"/>
      <c r="N830" s="309"/>
    </row>
    <row r="831" spans="1:14" hidden="1" x14ac:dyDescent="0.3">
      <c r="A831" s="218"/>
      <c r="B831" s="219"/>
      <c r="C831" s="216"/>
      <c r="D831" s="216"/>
      <c r="E831" s="222"/>
      <c r="F831" s="310" t="s">
        <v>1057</v>
      </c>
      <c r="G831" s="310">
        <v>2</v>
      </c>
      <c r="H831" s="310">
        <v>0.5</v>
      </c>
      <c r="I831" s="310">
        <v>0.2</v>
      </c>
      <c r="J831" s="310">
        <f>1.79+0.43+0.25</f>
        <v>2.4700000000000002</v>
      </c>
      <c r="K831" s="311">
        <f>+G831*H831*I831*J831</f>
        <v>0.49400000000000005</v>
      </c>
      <c r="L831" s="309"/>
      <c r="M831" s="309"/>
      <c r="N831" s="309"/>
    </row>
    <row r="832" spans="1:14" x14ac:dyDescent="0.3">
      <c r="A832" s="218"/>
      <c r="B832" s="219"/>
      <c r="C832" s="226" t="s">
        <v>1196</v>
      </c>
      <c r="D832" s="216"/>
      <c r="E832" s="222"/>
      <c r="F832" s="310" t="s">
        <v>1060</v>
      </c>
      <c r="G832" s="310">
        <v>1</v>
      </c>
      <c r="H832" s="310">
        <v>2.3199999999999998</v>
      </c>
      <c r="I832" s="310">
        <v>0.5</v>
      </c>
      <c r="J832" s="310">
        <v>0.12</v>
      </c>
      <c r="K832" s="311">
        <f>+G832*H832*I832*J832</f>
        <v>0.13919999999999999</v>
      </c>
      <c r="L832" s="309"/>
      <c r="M832" s="309"/>
      <c r="N832" s="309"/>
    </row>
    <row r="833" spans="1:14" x14ac:dyDescent="0.3">
      <c r="A833" s="218"/>
      <c r="B833" s="219"/>
      <c r="C833" s="226" t="s">
        <v>1196</v>
      </c>
      <c r="D833" s="216"/>
      <c r="E833" s="222"/>
      <c r="F833" s="310" t="s">
        <v>1061</v>
      </c>
      <c r="G833" s="310">
        <v>1</v>
      </c>
      <c r="H833" s="310">
        <v>3.15</v>
      </c>
      <c r="I833" s="310">
        <v>1.5</v>
      </c>
      <c r="J833" s="310">
        <v>0.12</v>
      </c>
      <c r="K833" s="311">
        <f>+G833*H833*I833*J833</f>
        <v>0.56699999999999995</v>
      </c>
      <c r="L833" s="309"/>
      <c r="M833" s="309"/>
      <c r="N833" s="309"/>
    </row>
    <row r="834" spans="1:14" x14ac:dyDescent="0.3">
      <c r="A834" s="218"/>
      <c r="B834" s="219"/>
      <c r="C834" s="226" t="s">
        <v>1196</v>
      </c>
      <c r="D834" s="216"/>
      <c r="E834" s="217"/>
      <c r="F834" s="315" t="s">
        <v>1059</v>
      </c>
      <c r="G834" s="310">
        <v>2</v>
      </c>
      <c r="H834" s="310">
        <v>0.5</v>
      </c>
      <c r="I834" s="310">
        <v>0.2</v>
      </c>
      <c r="J834" s="310">
        <f>0.25+0.43+1.79+0.38-2.3</f>
        <v>0.54999999999999982</v>
      </c>
      <c r="K834" s="311">
        <f>+G834*H834*I834*J834</f>
        <v>0.10999999999999997</v>
      </c>
      <c r="L834" s="309"/>
      <c r="M834" s="309"/>
      <c r="N834" s="309"/>
    </row>
    <row r="835" spans="1:14" x14ac:dyDescent="0.3">
      <c r="A835" s="218"/>
      <c r="B835" s="219"/>
      <c r="C835" s="226" t="s">
        <v>1196</v>
      </c>
      <c r="D835" s="216"/>
      <c r="E835" s="217"/>
      <c r="F835" s="315" t="s">
        <v>1062</v>
      </c>
      <c r="G835" s="310">
        <v>1</v>
      </c>
      <c r="H835" s="310">
        <v>3.15</v>
      </c>
      <c r="I835" s="310">
        <f>0.5+J835+J835</f>
        <v>0.89999999999999991</v>
      </c>
      <c r="J835" s="310">
        <v>0.2</v>
      </c>
      <c r="K835" s="311">
        <f>+G835*H835*I835*J835-0.07</f>
        <v>0.49699999999999994</v>
      </c>
      <c r="L835" s="309"/>
      <c r="M835" s="309"/>
      <c r="N835" s="309"/>
    </row>
    <row r="836" spans="1:14" x14ac:dyDescent="0.3">
      <c r="A836" s="218"/>
      <c r="B836" s="219"/>
      <c r="C836" s="216"/>
      <c r="D836" s="216"/>
      <c r="E836" s="217"/>
      <c r="F836" s="310"/>
      <c r="G836" s="310"/>
      <c r="H836" s="310"/>
      <c r="I836" s="310"/>
      <c r="J836" s="304" t="s">
        <v>1040</v>
      </c>
      <c r="K836" s="312">
        <f>+SUM(K832:K835)</f>
        <v>1.3131999999999999</v>
      </c>
      <c r="L836" s="309"/>
      <c r="M836" s="309"/>
      <c r="N836" s="309"/>
    </row>
    <row r="837" spans="1:14" ht="39.6" x14ac:dyDescent="0.3">
      <c r="A837" s="218" t="s">
        <v>419</v>
      </c>
      <c r="B837" s="219" t="s">
        <v>72</v>
      </c>
      <c r="C837" s="216" t="s">
        <v>70</v>
      </c>
      <c r="D837" s="216">
        <v>39.4</v>
      </c>
      <c r="E837" s="220" t="s">
        <v>1055</v>
      </c>
      <c r="F837" s="304" t="s">
        <v>1047</v>
      </c>
      <c r="G837" s="304" t="s">
        <v>1068</v>
      </c>
      <c r="H837" s="304" t="s">
        <v>1069</v>
      </c>
      <c r="I837" s="304" t="s">
        <v>1042</v>
      </c>
      <c r="J837" s="304" t="s">
        <v>1051</v>
      </c>
      <c r="K837" s="312" t="s">
        <v>1093</v>
      </c>
      <c r="L837" s="309"/>
      <c r="M837" s="309"/>
      <c r="N837" s="309"/>
    </row>
    <row r="838" spans="1:14" hidden="1" x14ac:dyDescent="0.3">
      <c r="A838" s="218"/>
      <c r="B838" s="219"/>
      <c r="C838" s="252"/>
      <c r="D838" s="224" t="s">
        <v>1056</v>
      </c>
      <c r="E838" s="252">
        <v>1</v>
      </c>
      <c r="F838" s="319">
        <v>5</v>
      </c>
      <c r="G838" s="319" t="s">
        <v>1066</v>
      </c>
      <c r="H838" s="319">
        <v>5</v>
      </c>
      <c r="I838" s="319">
        <v>1.28</v>
      </c>
      <c r="J838" s="319">
        <v>0.16900000000000001</v>
      </c>
      <c r="K838" s="320">
        <f>+J838*I838*F838*E838</f>
        <v>1.0816000000000001</v>
      </c>
      <c r="L838" s="309"/>
      <c r="M838" s="309"/>
      <c r="N838" s="309"/>
    </row>
    <row r="839" spans="1:14" hidden="1" x14ac:dyDescent="0.3">
      <c r="A839" s="218"/>
      <c r="B839" s="219"/>
      <c r="C839" s="252"/>
      <c r="D839" s="224" t="s">
        <v>1056</v>
      </c>
      <c r="E839" s="252">
        <v>1</v>
      </c>
      <c r="F839" s="319">
        <v>5</v>
      </c>
      <c r="G839" s="319" t="s">
        <v>1067</v>
      </c>
      <c r="H839" s="319">
        <v>5</v>
      </c>
      <c r="I839" s="319">
        <v>0.28999999999999998</v>
      </c>
      <c r="J839" s="319">
        <v>0.16900000000000001</v>
      </c>
      <c r="K839" s="320">
        <f>+J839*I839*F839*E839</f>
        <v>0.24504999999999999</v>
      </c>
      <c r="L839" s="309"/>
      <c r="M839" s="309"/>
      <c r="N839" s="309"/>
    </row>
    <row r="840" spans="1:14" hidden="1" x14ac:dyDescent="0.3">
      <c r="A840" s="218"/>
      <c r="B840" s="219"/>
      <c r="C840" s="252"/>
      <c r="D840" s="224" t="s">
        <v>1057</v>
      </c>
      <c r="E840" s="252">
        <v>1</v>
      </c>
      <c r="F840" s="319">
        <v>23</v>
      </c>
      <c r="G840" s="319" t="s">
        <v>1066</v>
      </c>
      <c r="H840" s="319">
        <v>5</v>
      </c>
      <c r="I840" s="319">
        <v>1.28</v>
      </c>
      <c r="J840" s="319">
        <v>0.16900000000000001</v>
      </c>
      <c r="K840" s="320">
        <f>+J840*I840*F840*E840</f>
        <v>4.9753600000000002</v>
      </c>
      <c r="L840" s="309"/>
      <c r="M840" s="309"/>
      <c r="N840" s="309"/>
    </row>
    <row r="841" spans="1:14" hidden="1" x14ac:dyDescent="0.3">
      <c r="A841" s="218"/>
      <c r="B841" s="219"/>
      <c r="C841" s="252"/>
      <c r="D841" s="224" t="s">
        <v>1057</v>
      </c>
      <c r="E841" s="252">
        <v>1</v>
      </c>
      <c r="F841" s="319">
        <v>23</v>
      </c>
      <c r="G841" s="319" t="s">
        <v>1067</v>
      </c>
      <c r="H841" s="319">
        <v>5</v>
      </c>
      <c r="I841" s="319">
        <v>0.28999999999999998</v>
      </c>
      <c r="J841" s="319">
        <v>0.16900000000000001</v>
      </c>
      <c r="K841" s="320">
        <f>+J841*I841*F841*E841</f>
        <v>1.12723</v>
      </c>
      <c r="L841" s="309"/>
      <c r="M841" s="309"/>
      <c r="N841" s="309"/>
    </row>
    <row r="842" spans="1:14" x14ac:dyDescent="0.3">
      <c r="A842" s="218"/>
      <c r="B842" s="219"/>
      <c r="C842" s="226" t="s">
        <v>1198</v>
      </c>
      <c r="D842" s="224" t="s">
        <v>1061</v>
      </c>
      <c r="E842" s="252">
        <v>1</v>
      </c>
      <c r="F842" s="319">
        <v>8</v>
      </c>
      <c r="G842" s="319" t="s">
        <v>1073</v>
      </c>
      <c r="H842" s="319">
        <v>6.3</v>
      </c>
      <c r="I842" s="319">
        <v>3.71</v>
      </c>
      <c r="J842" s="319">
        <v>0.27</v>
      </c>
      <c r="K842" s="320">
        <v>8.0136000000000003</v>
      </c>
      <c r="L842" s="309"/>
      <c r="M842" s="309"/>
      <c r="N842" s="309"/>
    </row>
    <row r="843" spans="1:14" x14ac:dyDescent="0.3">
      <c r="A843" s="218"/>
      <c r="B843" s="219"/>
      <c r="C843" s="226" t="s">
        <v>1198</v>
      </c>
      <c r="D843" s="224" t="s">
        <v>1061</v>
      </c>
      <c r="E843" s="252">
        <v>1</v>
      </c>
      <c r="F843" s="319">
        <v>4</v>
      </c>
      <c r="G843" s="319" t="s">
        <v>1072</v>
      </c>
      <c r="H843" s="319">
        <v>6.3</v>
      </c>
      <c r="I843" s="319">
        <v>3.15</v>
      </c>
      <c r="J843" s="319">
        <v>0.27</v>
      </c>
      <c r="K843" s="320">
        <v>3.4020000000000001</v>
      </c>
      <c r="L843" s="309"/>
      <c r="M843" s="309"/>
      <c r="N843" s="309"/>
    </row>
    <row r="844" spans="1:14" x14ac:dyDescent="0.3">
      <c r="A844" s="218"/>
      <c r="B844" s="219"/>
      <c r="C844" s="226" t="s">
        <v>1198</v>
      </c>
      <c r="D844" s="224" t="s">
        <v>1061</v>
      </c>
      <c r="E844" s="252">
        <v>1</v>
      </c>
      <c r="F844" s="319">
        <v>28</v>
      </c>
      <c r="G844" s="319" t="s">
        <v>1082</v>
      </c>
      <c r="H844" s="319">
        <v>5</v>
      </c>
      <c r="I844" s="319">
        <v>1.07</v>
      </c>
      <c r="J844" s="319">
        <v>0.16900000000000001</v>
      </c>
      <c r="K844" s="320">
        <v>5.0632400000000004</v>
      </c>
      <c r="L844" s="309"/>
      <c r="M844" s="309"/>
      <c r="N844" s="309"/>
    </row>
    <row r="845" spans="1:14" x14ac:dyDescent="0.3">
      <c r="A845" s="218"/>
      <c r="B845" s="219"/>
      <c r="C845" s="226" t="s">
        <v>1198</v>
      </c>
      <c r="D845" s="224" t="s">
        <v>1061</v>
      </c>
      <c r="E845" s="252">
        <v>1</v>
      </c>
      <c r="F845" s="319">
        <v>14</v>
      </c>
      <c r="G845" s="319" t="s">
        <v>1082</v>
      </c>
      <c r="H845" s="319">
        <v>10</v>
      </c>
      <c r="I845" s="319">
        <v>1.02</v>
      </c>
      <c r="J845" s="319">
        <v>0.68</v>
      </c>
      <c r="K845" s="320">
        <v>9.7104000000000017</v>
      </c>
      <c r="L845" s="309"/>
      <c r="M845" s="309"/>
      <c r="N845" s="309"/>
    </row>
    <row r="846" spans="1:14" x14ac:dyDescent="0.3">
      <c r="A846" s="218"/>
      <c r="B846" s="219"/>
      <c r="C846" s="226" t="s">
        <v>1198</v>
      </c>
      <c r="D846" s="224" t="s">
        <v>1061</v>
      </c>
      <c r="E846" s="252">
        <v>1</v>
      </c>
      <c r="F846" s="319">
        <v>10</v>
      </c>
      <c r="G846" s="319" t="s">
        <v>1091</v>
      </c>
      <c r="H846" s="319">
        <v>5</v>
      </c>
      <c r="I846" s="319">
        <v>2.2599999999999998</v>
      </c>
      <c r="J846" s="319">
        <v>0.27</v>
      </c>
      <c r="K846" s="320">
        <v>6.1019999999999994</v>
      </c>
      <c r="L846" s="309"/>
      <c r="M846" s="309"/>
      <c r="N846" s="309"/>
    </row>
    <row r="847" spans="1:14" x14ac:dyDescent="0.3">
      <c r="A847" s="218"/>
      <c r="B847" s="219"/>
      <c r="C847" s="252"/>
      <c r="D847" s="216"/>
      <c r="E847" s="217"/>
      <c r="F847" s="310"/>
      <c r="G847" s="310"/>
      <c r="H847" s="310"/>
      <c r="I847" s="310"/>
      <c r="J847" s="304" t="s">
        <v>1040</v>
      </c>
      <c r="K847" s="312">
        <f>SUM(K842:K846)-0.32</f>
        <v>31.971240000000002</v>
      </c>
      <c r="L847" s="309"/>
      <c r="M847" s="309"/>
      <c r="N847" s="309"/>
    </row>
    <row r="848" spans="1:14" ht="39.6" x14ac:dyDescent="0.3">
      <c r="A848" s="218" t="s">
        <v>420</v>
      </c>
      <c r="B848" s="219" t="s">
        <v>69</v>
      </c>
      <c r="C848" s="216" t="s">
        <v>70</v>
      </c>
      <c r="D848" s="216">
        <v>94.6</v>
      </c>
      <c r="E848" s="220" t="s">
        <v>1055</v>
      </c>
      <c r="F848" s="304" t="s">
        <v>1047</v>
      </c>
      <c r="G848" s="304" t="s">
        <v>1068</v>
      </c>
      <c r="H848" s="304" t="s">
        <v>1069</v>
      </c>
      <c r="I848" s="304" t="s">
        <v>1042</v>
      </c>
      <c r="J848" s="304" t="s">
        <v>1051</v>
      </c>
      <c r="K848" s="312" t="s">
        <v>1093</v>
      </c>
      <c r="L848" s="309"/>
      <c r="M848" s="309"/>
      <c r="N848" s="309"/>
    </row>
    <row r="849" spans="1:14" hidden="1" x14ac:dyDescent="0.3">
      <c r="A849" s="218"/>
      <c r="B849" s="219"/>
      <c r="C849" s="216" t="s">
        <v>1197</v>
      </c>
      <c r="D849" s="224" t="s">
        <v>1056</v>
      </c>
      <c r="E849" s="252">
        <v>1</v>
      </c>
      <c r="F849" s="319">
        <v>22</v>
      </c>
      <c r="G849" s="319" t="s">
        <v>1063</v>
      </c>
      <c r="H849" s="319">
        <v>6.3</v>
      </c>
      <c r="I849" s="319">
        <v>0.89</v>
      </c>
      <c r="J849" s="319">
        <v>0.27</v>
      </c>
      <c r="K849" s="320">
        <f t="shared" ref="K849:K854" si="4">+J849*I849*F849*E849</f>
        <v>5.2866</v>
      </c>
      <c r="L849" s="309"/>
      <c r="M849" s="309"/>
      <c r="N849" s="309"/>
    </row>
    <row r="850" spans="1:14" hidden="1" x14ac:dyDescent="0.3">
      <c r="A850" s="218"/>
      <c r="B850" s="219"/>
      <c r="C850" s="216" t="s">
        <v>1197</v>
      </c>
      <c r="D850" s="224" t="s">
        <v>1056</v>
      </c>
      <c r="E850" s="252">
        <v>1</v>
      </c>
      <c r="F850" s="319">
        <v>14</v>
      </c>
      <c r="G850" s="319" t="s">
        <v>1064</v>
      </c>
      <c r="H850" s="319">
        <v>6.3</v>
      </c>
      <c r="I850" s="319">
        <v>1.19</v>
      </c>
      <c r="J850" s="319">
        <v>0.27</v>
      </c>
      <c r="K850" s="320">
        <f t="shared" si="4"/>
        <v>4.4982000000000006</v>
      </c>
      <c r="L850" s="309"/>
      <c r="M850" s="309"/>
      <c r="N850" s="309"/>
    </row>
    <row r="851" spans="1:14" hidden="1" x14ac:dyDescent="0.3">
      <c r="A851" s="218"/>
      <c r="B851" s="219"/>
      <c r="C851" s="216" t="s">
        <v>1197</v>
      </c>
      <c r="D851" s="224" t="s">
        <v>1056</v>
      </c>
      <c r="E851" s="252">
        <v>1</v>
      </c>
      <c r="F851" s="319">
        <v>6</v>
      </c>
      <c r="G851" s="319" t="s">
        <v>1065</v>
      </c>
      <c r="H851" s="319">
        <v>10</v>
      </c>
      <c r="I851" s="319">
        <v>1.06</v>
      </c>
      <c r="J851" s="319">
        <v>0.68</v>
      </c>
      <c r="K851" s="320">
        <f t="shared" si="4"/>
        <v>4.3248000000000006</v>
      </c>
      <c r="L851" s="309"/>
      <c r="M851" s="309"/>
      <c r="N851" s="309"/>
    </row>
    <row r="852" spans="1:14" hidden="1" x14ac:dyDescent="0.3">
      <c r="A852" s="218"/>
      <c r="B852" s="219"/>
      <c r="C852" s="216" t="s">
        <v>1197</v>
      </c>
      <c r="D852" s="224" t="s">
        <v>1056</v>
      </c>
      <c r="E852" s="252">
        <v>1</v>
      </c>
      <c r="F852" s="321">
        <v>6</v>
      </c>
      <c r="G852" s="321" t="s">
        <v>1092</v>
      </c>
      <c r="H852" s="321">
        <v>10</v>
      </c>
      <c r="I852" s="321">
        <v>2.6</v>
      </c>
      <c r="J852" s="321">
        <v>0.68</v>
      </c>
      <c r="K852" s="320">
        <f t="shared" si="4"/>
        <v>10.608000000000001</v>
      </c>
      <c r="L852" s="309"/>
      <c r="M852" s="309"/>
      <c r="N852" s="309"/>
    </row>
    <row r="853" spans="1:14" hidden="1" x14ac:dyDescent="0.3">
      <c r="A853" s="218"/>
      <c r="B853" s="219"/>
      <c r="C853" s="216" t="s">
        <v>1197</v>
      </c>
      <c r="D853" s="224" t="s">
        <v>1057</v>
      </c>
      <c r="E853" s="252">
        <v>1</v>
      </c>
      <c r="F853" s="319">
        <v>6</v>
      </c>
      <c r="G853" s="319" t="s">
        <v>1065</v>
      </c>
      <c r="H853" s="319">
        <v>10</v>
      </c>
      <c r="I853" s="319">
        <v>2.2200000000000002</v>
      </c>
      <c r="J853" s="319">
        <v>0.68</v>
      </c>
      <c r="K853" s="320">
        <f t="shared" si="4"/>
        <v>9.0576000000000008</v>
      </c>
      <c r="L853" s="309"/>
      <c r="M853" s="309"/>
      <c r="N853" s="309"/>
    </row>
    <row r="854" spans="1:14" hidden="1" x14ac:dyDescent="0.3">
      <c r="A854" s="218"/>
      <c r="B854" s="219"/>
      <c r="C854" s="216" t="s">
        <v>1197</v>
      </c>
      <c r="D854" s="224" t="s">
        <v>1057</v>
      </c>
      <c r="E854" s="252">
        <v>1</v>
      </c>
      <c r="F854" s="319">
        <v>6</v>
      </c>
      <c r="G854" s="319" t="s">
        <v>1092</v>
      </c>
      <c r="H854" s="319">
        <v>10</v>
      </c>
      <c r="I854" s="319">
        <v>2.6</v>
      </c>
      <c r="J854" s="319">
        <v>0.43401759530791789</v>
      </c>
      <c r="K854" s="320">
        <f t="shared" si="4"/>
        <v>6.7706744868035189</v>
      </c>
      <c r="L854" s="309"/>
      <c r="M854" s="309"/>
      <c r="N854" s="309"/>
    </row>
    <row r="855" spans="1:14" x14ac:dyDescent="0.3">
      <c r="A855" s="218"/>
      <c r="B855" s="219"/>
      <c r="C855" s="226" t="s">
        <v>1198</v>
      </c>
      <c r="D855" s="224" t="s">
        <v>1071</v>
      </c>
      <c r="E855" s="252">
        <v>1</v>
      </c>
      <c r="F855" s="319">
        <v>3</v>
      </c>
      <c r="G855" s="319" t="s">
        <v>1074</v>
      </c>
      <c r="H855" s="319">
        <v>6.3</v>
      </c>
      <c r="I855" s="319">
        <v>2.48</v>
      </c>
      <c r="J855" s="319">
        <v>0.27</v>
      </c>
      <c r="K855" s="320">
        <v>2.0088000000000004</v>
      </c>
      <c r="L855" s="309"/>
      <c r="M855" s="309"/>
      <c r="N855" s="309"/>
    </row>
    <row r="856" spans="1:14" x14ac:dyDescent="0.3">
      <c r="A856" s="218"/>
      <c r="B856" s="219"/>
      <c r="C856" s="226" t="s">
        <v>1198</v>
      </c>
      <c r="D856" s="224" t="s">
        <v>1071</v>
      </c>
      <c r="E856" s="252">
        <v>1</v>
      </c>
      <c r="F856" s="319">
        <v>4</v>
      </c>
      <c r="G856" s="319" t="s">
        <v>1075</v>
      </c>
      <c r="H856" s="319">
        <v>8</v>
      </c>
      <c r="I856" s="319">
        <v>1.68</v>
      </c>
      <c r="J856" s="319">
        <v>0.43401759530791789</v>
      </c>
      <c r="K856" s="320">
        <v>2.9165982404692081</v>
      </c>
      <c r="L856" s="309"/>
      <c r="M856" s="309"/>
      <c r="N856" s="309"/>
    </row>
    <row r="857" spans="1:14" x14ac:dyDescent="0.3">
      <c r="A857" s="218"/>
      <c r="B857" s="219"/>
      <c r="C857" s="226" t="s">
        <v>1198</v>
      </c>
      <c r="D857" s="224" t="s">
        <v>1071</v>
      </c>
      <c r="E857" s="252">
        <v>1</v>
      </c>
      <c r="F857" s="319">
        <v>12</v>
      </c>
      <c r="G857" s="319" t="s">
        <v>1083</v>
      </c>
      <c r="H857" s="319">
        <v>6.3</v>
      </c>
      <c r="I857" s="319">
        <v>1.01</v>
      </c>
      <c r="J857" s="319">
        <v>0.27</v>
      </c>
      <c r="K857" s="320">
        <v>3.2724000000000002</v>
      </c>
      <c r="L857" s="309"/>
      <c r="M857" s="309"/>
      <c r="N857" s="309"/>
    </row>
    <row r="858" spans="1:14" x14ac:dyDescent="0.3">
      <c r="A858" s="218"/>
      <c r="B858" s="219"/>
      <c r="C858" s="226" t="s">
        <v>1198</v>
      </c>
      <c r="D858" s="224" t="s">
        <v>1071</v>
      </c>
      <c r="E858" s="252">
        <v>1</v>
      </c>
      <c r="F858" s="319">
        <v>2</v>
      </c>
      <c r="G858" s="319" t="s">
        <v>1084</v>
      </c>
      <c r="H858" s="319">
        <v>6.3</v>
      </c>
      <c r="I858" s="319">
        <v>0.45</v>
      </c>
      <c r="J858" s="319">
        <v>0.27</v>
      </c>
      <c r="K858" s="320">
        <v>0.24300000000000002</v>
      </c>
      <c r="L858" s="309"/>
      <c r="M858" s="309"/>
      <c r="N858" s="309"/>
    </row>
    <row r="859" spans="1:14" x14ac:dyDescent="0.3">
      <c r="A859" s="218"/>
      <c r="B859" s="219"/>
      <c r="C859" s="226" t="s">
        <v>1198</v>
      </c>
      <c r="D859" s="224" t="s">
        <v>1071</v>
      </c>
      <c r="E859" s="252">
        <v>1</v>
      </c>
      <c r="F859" s="319">
        <v>3</v>
      </c>
      <c r="G859" s="319" t="s">
        <v>1087</v>
      </c>
      <c r="H859" s="319">
        <v>10</v>
      </c>
      <c r="I859" s="319">
        <v>0.85</v>
      </c>
      <c r="J859" s="319">
        <v>0.68</v>
      </c>
      <c r="K859" s="320">
        <v>1.7340000000000002</v>
      </c>
      <c r="L859" s="309"/>
      <c r="M859" s="309"/>
      <c r="N859" s="309"/>
    </row>
    <row r="860" spans="1:14" x14ac:dyDescent="0.3">
      <c r="A860" s="218"/>
      <c r="B860" s="219"/>
      <c r="C860" s="226" t="s">
        <v>1198</v>
      </c>
      <c r="D860" s="224" t="s">
        <v>1071</v>
      </c>
      <c r="E860" s="252">
        <v>1</v>
      </c>
      <c r="F860" s="319">
        <v>8</v>
      </c>
      <c r="G860" s="319" t="s">
        <v>1088</v>
      </c>
      <c r="H860" s="319" t="s">
        <v>1089</v>
      </c>
      <c r="I860" s="319">
        <v>0.5</v>
      </c>
      <c r="J860" s="319">
        <v>0.16900000000000001</v>
      </c>
      <c r="K860" s="320">
        <v>0.67600000000000005</v>
      </c>
      <c r="L860" s="309"/>
      <c r="M860" s="309"/>
      <c r="N860" s="309"/>
    </row>
    <row r="861" spans="1:14" x14ac:dyDescent="0.3">
      <c r="A861" s="218"/>
      <c r="B861" s="219"/>
      <c r="C861" s="226" t="s">
        <v>1198</v>
      </c>
      <c r="D861" s="224" t="s">
        <v>1071</v>
      </c>
      <c r="E861" s="252">
        <v>1</v>
      </c>
      <c r="F861" s="319">
        <v>8</v>
      </c>
      <c r="G861" s="319" t="s">
        <v>1090</v>
      </c>
      <c r="H861" s="319" t="s">
        <v>1089</v>
      </c>
      <c r="I861" s="319">
        <v>0.84</v>
      </c>
      <c r="J861" s="319">
        <v>0.27</v>
      </c>
      <c r="K861" s="320">
        <v>1.8144</v>
      </c>
      <c r="L861" s="309"/>
      <c r="M861" s="309"/>
      <c r="N861" s="309"/>
    </row>
    <row r="862" spans="1:14" x14ac:dyDescent="0.3">
      <c r="A862" s="218"/>
      <c r="B862" s="219"/>
      <c r="C862" s="226" t="s">
        <v>1198</v>
      </c>
      <c r="D862" s="224" t="s">
        <v>1078</v>
      </c>
      <c r="E862" s="252">
        <v>1</v>
      </c>
      <c r="F862" s="319">
        <v>4</v>
      </c>
      <c r="G862" s="319" t="s">
        <v>1079</v>
      </c>
      <c r="H862" s="319">
        <v>8</v>
      </c>
      <c r="I862" s="319">
        <v>3.54</v>
      </c>
      <c r="J862" s="319">
        <v>0.43401759530791789</v>
      </c>
      <c r="K862" s="320">
        <f>+J862*I862*F862</f>
        <v>6.1456891495601171</v>
      </c>
      <c r="L862" s="309"/>
      <c r="M862" s="309"/>
      <c r="N862" s="309"/>
    </row>
    <row r="863" spans="1:14" x14ac:dyDescent="0.3">
      <c r="A863" s="218"/>
      <c r="B863" s="219"/>
      <c r="C863" s="226" t="s">
        <v>1198</v>
      </c>
      <c r="D863" s="224" t="s">
        <v>1078</v>
      </c>
      <c r="E863" s="252">
        <v>1</v>
      </c>
      <c r="F863" s="319">
        <v>4</v>
      </c>
      <c r="G863" s="319" t="s">
        <v>1080</v>
      </c>
      <c r="H863" s="319">
        <v>8</v>
      </c>
      <c r="I863" s="319">
        <v>3.3</v>
      </c>
      <c r="J863" s="319">
        <v>0.43401759530791789</v>
      </c>
      <c r="K863" s="320">
        <f>+J863*I863*F863</f>
        <v>5.7290322580645157</v>
      </c>
      <c r="L863" s="309"/>
      <c r="M863" s="309"/>
      <c r="N863" s="309"/>
    </row>
    <row r="864" spans="1:14" x14ac:dyDescent="0.3">
      <c r="A864" s="218"/>
      <c r="B864" s="219"/>
      <c r="C864" s="226" t="s">
        <v>1198</v>
      </c>
      <c r="D864" s="224" t="s">
        <v>1078</v>
      </c>
      <c r="E864" s="252">
        <v>1</v>
      </c>
      <c r="F864" s="319">
        <v>70</v>
      </c>
      <c r="G864" s="319" t="s">
        <v>1081</v>
      </c>
      <c r="H864" s="319">
        <v>5</v>
      </c>
      <c r="I864" s="319">
        <v>0.98</v>
      </c>
      <c r="J864" s="319">
        <v>0.16900000000000001</v>
      </c>
      <c r="K864" s="320">
        <f>+J864*I864*F864</f>
        <v>11.593400000000001</v>
      </c>
      <c r="L864" s="309"/>
      <c r="M864" s="309"/>
      <c r="N864" s="309"/>
    </row>
    <row r="865" spans="1:14" x14ac:dyDescent="0.3">
      <c r="A865" s="218"/>
      <c r="B865" s="219"/>
      <c r="C865" s="226" t="s">
        <v>1198</v>
      </c>
      <c r="D865" s="224" t="s">
        <v>1061</v>
      </c>
      <c r="E865" s="252">
        <v>1</v>
      </c>
      <c r="F865" s="319">
        <v>20</v>
      </c>
      <c r="G865" s="319" t="s">
        <v>1085</v>
      </c>
      <c r="H865" s="319">
        <v>5</v>
      </c>
      <c r="I865" s="319">
        <v>2.2599999999999998</v>
      </c>
      <c r="J865" s="319">
        <v>0.16900000000000001</v>
      </c>
      <c r="K865" s="320">
        <v>7.6387999999999998</v>
      </c>
      <c r="L865" s="309"/>
      <c r="M865" s="309"/>
      <c r="N865" s="309"/>
    </row>
    <row r="866" spans="1:14" x14ac:dyDescent="0.3">
      <c r="A866" s="218"/>
      <c r="B866" s="219"/>
      <c r="C866" s="226" t="s">
        <v>1198</v>
      </c>
      <c r="D866" s="224" t="s">
        <v>1061</v>
      </c>
      <c r="E866" s="252">
        <v>1</v>
      </c>
      <c r="F866" s="319">
        <v>4</v>
      </c>
      <c r="G866" s="319" t="s">
        <v>1086</v>
      </c>
      <c r="H866" s="319">
        <v>6.3</v>
      </c>
      <c r="I866" s="319">
        <v>1.45</v>
      </c>
      <c r="J866" s="319">
        <v>0.27</v>
      </c>
      <c r="K866" s="320">
        <v>1.5660000000000001</v>
      </c>
      <c r="L866" s="309"/>
      <c r="M866" s="309"/>
      <c r="N866" s="309"/>
    </row>
    <row r="867" spans="1:14" x14ac:dyDescent="0.3">
      <c r="A867" s="218"/>
      <c r="B867" s="219"/>
      <c r="C867" s="216"/>
      <c r="D867" s="216"/>
      <c r="E867" s="217"/>
      <c r="F867" s="310"/>
      <c r="G867" s="310"/>
      <c r="H867" s="310"/>
      <c r="I867" s="310"/>
      <c r="J867" s="304" t="s">
        <v>1040</v>
      </c>
      <c r="K867" s="312">
        <f>+SUM(K855:K866)</f>
        <v>45.338119648093851</v>
      </c>
      <c r="L867" s="309"/>
      <c r="M867" s="309"/>
      <c r="N867" s="309"/>
    </row>
    <row r="868" spans="1:14" ht="39.6" hidden="1" x14ac:dyDescent="0.3">
      <c r="A868" s="218" t="s">
        <v>421</v>
      </c>
      <c r="B868" s="219" t="s">
        <v>65</v>
      </c>
      <c r="C868" s="216" t="s">
        <v>24</v>
      </c>
      <c r="D868" s="216">
        <v>6.12</v>
      </c>
      <c r="E868" s="220"/>
      <c r="F868" s="304"/>
      <c r="G868" s="304"/>
      <c r="H868" s="304"/>
      <c r="I868" s="304"/>
      <c r="J868" s="304"/>
      <c r="K868" s="312"/>
      <c r="L868" s="309"/>
      <c r="M868" s="309"/>
      <c r="N868" s="309"/>
    </row>
    <row r="869" spans="1:14" hidden="1" x14ac:dyDescent="0.3">
      <c r="A869" s="218"/>
      <c r="B869" s="219"/>
      <c r="C869" s="216"/>
      <c r="D869" s="216"/>
      <c r="E869" s="217"/>
      <c r="F869" s="310"/>
      <c r="G869" s="310"/>
      <c r="H869" s="310"/>
      <c r="I869" s="310"/>
      <c r="J869" s="310"/>
      <c r="K869" s="311"/>
      <c r="L869" s="309"/>
      <c r="M869" s="309"/>
      <c r="N869" s="309"/>
    </row>
    <row r="870" spans="1:14" hidden="1" x14ac:dyDescent="0.3">
      <c r="A870" s="218"/>
      <c r="B870" s="219"/>
      <c r="C870" s="216"/>
      <c r="D870" s="216"/>
      <c r="E870" s="217"/>
      <c r="F870" s="310"/>
      <c r="G870" s="310"/>
      <c r="H870" s="310"/>
      <c r="I870" s="310"/>
      <c r="J870" s="310"/>
      <c r="K870" s="311"/>
      <c r="L870" s="309"/>
      <c r="M870" s="309"/>
      <c r="N870" s="309"/>
    </row>
    <row r="871" spans="1:14" hidden="1" x14ac:dyDescent="0.3">
      <c r="A871" s="218"/>
      <c r="B871" s="219"/>
      <c r="C871" s="216"/>
      <c r="D871" s="216"/>
      <c r="E871" s="217"/>
      <c r="F871" s="310"/>
      <c r="G871" s="310"/>
      <c r="H871" s="310"/>
      <c r="I871" s="310"/>
      <c r="J871" s="304" t="s">
        <v>1040</v>
      </c>
      <c r="K871" s="311">
        <f>+SUM(K869:K870)</f>
        <v>0</v>
      </c>
      <c r="L871" s="309"/>
      <c r="M871" s="309"/>
      <c r="N871" s="309"/>
    </row>
    <row r="872" spans="1:14" ht="26.4" x14ac:dyDescent="0.3">
      <c r="A872" s="218" t="s">
        <v>422</v>
      </c>
      <c r="B872" s="219" t="s">
        <v>74</v>
      </c>
      <c r="C872" s="216" t="s">
        <v>75</v>
      </c>
      <c r="D872" s="216">
        <v>6</v>
      </c>
      <c r="E872" s="220"/>
      <c r="F872" s="304"/>
      <c r="G872" s="304"/>
      <c r="H872" s="304"/>
      <c r="I872" s="304"/>
      <c r="J872" s="304"/>
      <c r="K872" s="312"/>
      <c r="L872" s="309"/>
      <c r="M872" s="309"/>
      <c r="N872" s="309"/>
    </row>
    <row r="873" spans="1:14" x14ac:dyDescent="0.3">
      <c r="A873" s="218"/>
      <c r="B873" s="219"/>
      <c r="C873" s="226" t="s">
        <v>1198</v>
      </c>
      <c r="D873" s="216"/>
      <c r="E873" s="217"/>
      <c r="F873" s="310"/>
      <c r="G873" s="310"/>
      <c r="H873" s="310"/>
      <c r="I873" s="310"/>
      <c r="J873" s="313" t="s">
        <v>1201</v>
      </c>
      <c r="K873" s="312">
        <v>6</v>
      </c>
      <c r="L873" s="309"/>
      <c r="M873" s="309"/>
      <c r="N873" s="309"/>
    </row>
    <row r="874" spans="1:14" x14ac:dyDescent="0.3">
      <c r="A874" s="218"/>
      <c r="B874" s="219"/>
      <c r="C874" s="216"/>
      <c r="D874" s="216"/>
      <c r="E874" s="217"/>
      <c r="F874" s="310"/>
      <c r="G874" s="310"/>
      <c r="H874" s="310"/>
      <c r="I874" s="310"/>
      <c r="J874" s="304" t="s">
        <v>1040</v>
      </c>
      <c r="K874" s="312"/>
      <c r="L874" s="309"/>
      <c r="M874" s="309"/>
      <c r="N874" s="309"/>
    </row>
    <row r="875" spans="1:14" ht="26.4" hidden="1" x14ac:dyDescent="0.3">
      <c r="A875" s="218" t="s">
        <v>423</v>
      </c>
      <c r="B875" s="219" t="s">
        <v>79</v>
      </c>
      <c r="C875" s="216" t="s">
        <v>54</v>
      </c>
      <c r="D875" s="216">
        <v>6.05</v>
      </c>
      <c r="E875" s="223"/>
      <c r="F875" s="314" t="s">
        <v>1047</v>
      </c>
      <c r="G875" s="304" t="s">
        <v>1042</v>
      </c>
      <c r="H875" s="304" t="s">
        <v>1043</v>
      </c>
      <c r="I875" s="304" t="s">
        <v>1045</v>
      </c>
      <c r="J875" s="304" t="s">
        <v>1049</v>
      </c>
      <c r="K875" s="312" t="s">
        <v>1046</v>
      </c>
      <c r="L875" s="309"/>
      <c r="M875" s="309"/>
      <c r="N875" s="309"/>
    </row>
    <row r="876" spans="1:14" ht="15" hidden="1" customHeight="1" x14ac:dyDescent="0.3">
      <c r="A876" s="218"/>
      <c r="B876" s="219"/>
      <c r="C876" s="216"/>
      <c r="D876" s="216"/>
      <c r="E876" s="230" t="s">
        <v>1048</v>
      </c>
      <c r="F876" s="310">
        <v>2</v>
      </c>
      <c r="G876" s="310">
        <v>0.95</v>
      </c>
      <c r="H876" s="310">
        <v>1.1000000000000001</v>
      </c>
      <c r="I876" s="310">
        <f>+J803-0.25</f>
        <v>0.44999999999999996</v>
      </c>
      <c r="J876" s="310">
        <v>1.3</v>
      </c>
      <c r="K876" s="311">
        <f>+I876*H876*G876*F876*J876</f>
        <v>1.22265</v>
      </c>
      <c r="L876" s="309"/>
      <c r="M876" s="309"/>
      <c r="N876" s="309"/>
    </row>
    <row r="877" spans="1:14" hidden="1" x14ac:dyDescent="0.3">
      <c r="A877" s="218"/>
      <c r="B877" s="219"/>
      <c r="C877" s="216"/>
      <c r="D877" s="216"/>
      <c r="E877" s="217"/>
      <c r="F877" s="310"/>
      <c r="G877" s="310"/>
      <c r="H877" s="310"/>
      <c r="I877" s="310"/>
      <c r="J877" s="304" t="s">
        <v>1040</v>
      </c>
      <c r="K877" s="312">
        <f>+SUM(K876:K876)</f>
        <v>1.22265</v>
      </c>
      <c r="L877" s="309"/>
      <c r="M877" s="309"/>
      <c r="N877" s="309"/>
    </row>
    <row r="878" spans="1:14" ht="26.4" x14ac:dyDescent="0.3">
      <c r="A878" s="218" t="s">
        <v>424</v>
      </c>
      <c r="B878" s="219" t="s">
        <v>83</v>
      </c>
      <c r="C878" s="216" t="s">
        <v>24</v>
      </c>
      <c r="D878" s="216">
        <v>4.8</v>
      </c>
      <c r="E878" s="220"/>
      <c r="F878" s="304"/>
      <c r="G878" s="304"/>
      <c r="H878" s="304"/>
      <c r="I878" s="304"/>
      <c r="J878" s="304"/>
      <c r="K878" s="312"/>
      <c r="L878" s="309"/>
      <c r="M878" s="309"/>
      <c r="N878" s="309"/>
    </row>
    <row r="879" spans="1:14" x14ac:dyDescent="0.3">
      <c r="A879" s="218"/>
      <c r="B879" s="219"/>
      <c r="C879" s="226" t="s">
        <v>1196</v>
      </c>
      <c r="D879" s="216"/>
      <c r="E879" s="217"/>
      <c r="F879" s="310"/>
      <c r="G879" s="310"/>
      <c r="H879" s="310"/>
      <c r="I879" s="310">
        <v>3.2</v>
      </c>
      <c r="J879" s="310">
        <v>1.5</v>
      </c>
      <c r="K879" s="311">
        <f>+J879*I879</f>
        <v>4.8000000000000007</v>
      </c>
      <c r="L879" s="309"/>
      <c r="M879" s="309"/>
      <c r="N879" s="309"/>
    </row>
    <row r="880" spans="1:14" x14ac:dyDescent="0.3">
      <c r="A880" s="218"/>
      <c r="B880" s="219"/>
      <c r="C880" s="216"/>
      <c r="D880" s="216"/>
      <c r="E880" s="217"/>
      <c r="F880" s="310"/>
      <c r="G880" s="310"/>
      <c r="H880" s="310"/>
      <c r="I880" s="310"/>
      <c r="J880" s="304" t="s">
        <v>1040</v>
      </c>
      <c r="K880" s="312">
        <f>+SUM(K879:K879)</f>
        <v>4.8000000000000007</v>
      </c>
      <c r="L880" s="309"/>
      <c r="M880" s="309"/>
      <c r="N880" s="309"/>
    </row>
    <row r="881" spans="1:14" ht="39.6" hidden="1" customHeight="1" x14ac:dyDescent="0.3">
      <c r="A881" s="218" t="s">
        <v>425</v>
      </c>
      <c r="B881" s="219" t="s">
        <v>81</v>
      </c>
      <c r="C881" s="216" t="s">
        <v>24</v>
      </c>
      <c r="D881" s="216">
        <v>4.8</v>
      </c>
      <c r="E881" s="220"/>
      <c r="F881" s="304"/>
      <c r="G881" s="304"/>
      <c r="H881" s="304"/>
      <c r="I881" s="304"/>
      <c r="J881" s="304"/>
      <c r="K881" s="312"/>
      <c r="L881" s="309"/>
      <c r="M881" s="309"/>
      <c r="N881" s="309"/>
    </row>
    <row r="882" spans="1:14" hidden="1" x14ac:dyDescent="0.3">
      <c r="A882" s="218"/>
      <c r="B882" s="219"/>
      <c r="C882" s="216"/>
      <c r="D882" s="216"/>
      <c r="E882" s="217"/>
      <c r="F882" s="310"/>
      <c r="G882" s="310"/>
      <c r="H882" s="310"/>
      <c r="I882" s="310">
        <v>3.2</v>
      </c>
      <c r="J882" s="310">
        <v>1.5</v>
      </c>
      <c r="K882" s="311">
        <f>+J882*I882</f>
        <v>4.8000000000000007</v>
      </c>
      <c r="L882" s="309"/>
      <c r="M882" s="309"/>
      <c r="N882" s="309"/>
    </row>
    <row r="883" spans="1:14" hidden="1" x14ac:dyDescent="0.3">
      <c r="A883" s="218"/>
      <c r="B883" s="219"/>
      <c r="C883" s="216"/>
      <c r="D883" s="216"/>
      <c r="E883" s="217"/>
      <c r="F883" s="310"/>
      <c r="G883" s="310"/>
      <c r="H883" s="310"/>
      <c r="I883" s="310"/>
      <c r="J883" s="304" t="s">
        <v>1040</v>
      </c>
      <c r="K883" s="311">
        <f>+SUM(K882:K882)</f>
        <v>4.8000000000000007</v>
      </c>
      <c r="L883" s="309"/>
      <c r="M883" s="309"/>
      <c r="N883" s="309"/>
    </row>
    <row r="884" spans="1:14" x14ac:dyDescent="0.3">
      <c r="A884" s="214" t="s">
        <v>426</v>
      </c>
      <c r="B884" s="215" t="s">
        <v>85</v>
      </c>
      <c r="C884" s="216"/>
      <c r="D884" s="216"/>
      <c r="E884" s="220"/>
      <c r="F884" s="304"/>
      <c r="G884" s="304"/>
      <c r="H884" s="304"/>
      <c r="I884" s="304"/>
      <c r="J884" s="304"/>
      <c r="K884" s="312"/>
      <c r="L884" s="309"/>
      <c r="M884" s="309"/>
      <c r="N884" s="309"/>
    </row>
    <row r="885" spans="1:14" ht="26.4" x14ac:dyDescent="0.3">
      <c r="A885" s="218" t="s">
        <v>427</v>
      </c>
      <c r="B885" s="219" t="s">
        <v>89</v>
      </c>
      <c r="C885" s="216" t="s">
        <v>24</v>
      </c>
      <c r="D885" s="216">
        <v>7.48</v>
      </c>
      <c r="E885" s="220"/>
      <c r="F885" s="304"/>
      <c r="G885" s="304"/>
      <c r="H885" s="304"/>
      <c r="I885" s="304" t="s">
        <v>1042</v>
      </c>
      <c r="J885" s="304" t="s">
        <v>1043</v>
      </c>
      <c r="K885" s="312" t="s">
        <v>1044</v>
      </c>
      <c r="L885" s="309"/>
      <c r="M885" s="309"/>
      <c r="N885" s="309"/>
    </row>
    <row r="886" spans="1:14" x14ac:dyDescent="0.3">
      <c r="A886" s="218"/>
      <c r="B886" s="219"/>
      <c r="C886" s="226" t="s">
        <v>1196</v>
      </c>
      <c r="D886" s="261"/>
      <c r="E886" s="42"/>
      <c r="F886" s="304"/>
      <c r="G886" s="304"/>
      <c r="H886" s="304"/>
      <c r="I886" s="310">
        <v>4.4000000000000004</v>
      </c>
      <c r="J886" s="310">
        <v>1.7</v>
      </c>
      <c r="K886" s="311">
        <f>+J886*I886</f>
        <v>7.48</v>
      </c>
      <c r="L886" s="309"/>
      <c r="M886" s="309"/>
      <c r="N886" s="309"/>
    </row>
    <row r="887" spans="1:14" x14ac:dyDescent="0.3">
      <c r="A887" s="218"/>
      <c r="B887" s="219"/>
      <c r="C887" s="243"/>
      <c r="D887" s="261"/>
      <c r="E887" s="42"/>
      <c r="F887" s="304"/>
      <c r="G887" s="304"/>
      <c r="H887" s="304"/>
      <c r="I887" s="310"/>
      <c r="J887" s="304" t="s">
        <v>1040</v>
      </c>
      <c r="K887" s="312">
        <f>+K886</f>
        <v>7.48</v>
      </c>
      <c r="L887" s="309"/>
      <c r="M887" s="309"/>
      <c r="N887" s="309"/>
    </row>
    <row r="888" spans="1:14" x14ac:dyDescent="0.3">
      <c r="A888" s="218" t="s">
        <v>428</v>
      </c>
      <c r="B888" s="219" t="s">
        <v>87</v>
      </c>
      <c r="C888" s="216" t="s">
        <v>24</v>
      </c>
      <c r="D888" s="216">
        <v>7.48</v>
      </c>
      <c r="E888" s="220"/>
      <c r="F888" s="304"/>
      <c r="G888" s="304"/>
      <c r="H888" s="304"/>
      <c r="I888" s="304"/>
      <c r="J888" s="304"/>
      <c r="K888" s="312"/>
      <c r="L888" s="309"/>
      <c r="M888" s="309"/>
      <c r="N888" s="309"/>
    </row>
    <row r="889" spans="1:14" x14ac:dyDescent="0.3">
      <c r="A889" s="218"/>
      <c r="B889" s="219"/>
      <c r="C889" s="226" t="s">
        <v>1196</v>
      </c>
      <c r="D889" s="261"/>
      <c r="E889" s="42"/>
      <c r="F889" s="304"/>
      <c r="G889" s="304"/>
      <c r="H889" s="304"/>
      <c r="I889" s="310">
        <v>4.4000000000000004</v>
      </c>
      <c r="J889" s="310">
        <v>1.7</v>
      </c>
      <c r="K889" s="311">
        <f>+J889*I889</f>
        <v>7.48</v>
      </c>
      <c r="L889" s="309"/>
      <c r="M889" s="309"/>
      <c r="N889" s="309"/>
    </row>
    <row r="890" spans="1:14" x14ac:dyDescent="0.3">
      <c r="A890" s="218"/>
      <c r="B890" s="219"/>
      <c r="C890" s="243"/>
      <c r="D890" s="261"/>
      <c r="E890" s="42"/>
      <c r="F890" s="304"/>
      <c r="G890" s="304"/>
      <c r="H890" s="304"/>
      <c r="I890" s="310"/>
      <c r="J890" s="304" t="s">
        <v>1040</v>
      </c>
      <c r="K890" s="312">
        <f>+K889</f>
        <v>7.48</v>
      </c>
      <c r="L890" s="309"/>
      <c r="M890" s="309"/>
      <c r="N890" s="309"/>
    </row>
    <row r="891" spans="1:14" ht="39.6" hidden="1" x14ac:dyDescent="0.3">
      <c r="A891" s="218" t="s">
        <v>429</v>
      </c>
      <c r="B891" s="219" t="s">
        <v>146</v>
      </c>
      <c r="C891" s="216" t="s">
        <v>75</v>
      </c>
      <c r="D891" s="216">
        <v>1</v>
      </c>
      <c r="E891" s="220"/>
      <c r="F891" s="304"/>
      <c r="G891" s="304"/>
      <c r="H891" s="304"/>
      <c r="I891" s="304"/>
      <c r="J891" s="304"/>
      <c r="K891" s="312"/>
      <c r="L891" s="309"/>
      <c r="M891" s="309"/>
      <c r="N891" s="309"/>
    </row>
    <row r="892" spans="1:14" ht="39.6" x14ac:dyDescent="0.3">
      <c r="A892" s="218" t="s">
        <v>430</v>
      </c>
      <c r="B892" s="219" t="s">
        <v>186</v>
      </c>
      <c r="C892" s="216" t="s">
        <v>24</v>
      </c>
      <c r="D892" s="216">
        <v>1.28</v>
      </c>
      <c r="E892" s="220"/>
      <c r="F892" s="304"/>
      <c r="G892" s="304"/>
      <c r="H892" s="304"/>
      <c r="I892" s="304" t="s">
        <v>1042</v>
      </c>
      <c r="J892" s="304" t="s">
        <v>1043</v>
      </c>
      <c r="K892" s="312" t="s">
        <v>1044</v>
      </c>
      <c r="L892" s="309"/>
      <c r="M892" s="309"/>
      <c r="N892" s="309"/>
    </row>
    <row r="893" spans="1:14" x14ac:dyDescent="0.3">
      <c r="A893" s="218"/>
      <c r="B893" s="219"/>
      <c r="C893" s="226" t="s">
        <v>1196</v>
      </c>
      <c r="D893" s="261"/>
      <c r="E893" s="42"/>
      <c r="F893" s="304"/>
      <c r="G893" s="304"/>
      <c r="H893" s="304"/>
      <c r="I893" s="310">
        <v>3.2</v>
      </c>
      <c r="J893" s="310">
        <v>0.4</v>
      </c>
      <c r="K893" s="311">
        <f>+J893*I893</f>
        <v>1.2800000000000002</v>
      </c>
      <c r="L893" s="309"/>
      <c r="M893" s="309"/>
      <c r="N893" s="309"/>
    </row>
    <row r="894" spans="1:14" x14ac:dyDescent="0.3">
      <c r="A894" s="218"/>
      <c r="B894" s="219"/>
      <c r="C894" s="243"/>
      <c r="D894" s="261"/>
      <c r="E894" s="42"/>
      <c r="F894" s="304"/>
      <c r="G894" s="304"/>
      <c r="H894" s="304"/>
      <c r="I894" s="310"/>
      <c r="J894" s="304" t="s">
        <v>1040</v>
      </c>
      <c r="K894" s="312">
        <f>+K893</f>
        <v>1.2800000000000002</v>
      </c>
      <c r="L894" s="309"/>
      <c r="M894" s="309"/>
      <c r="N894" s="309"/>
    </row>
    <row r="895" spans="1:14" ht="26.4" x14ac:dyDescent="0.3">
      <c r="A895" s="218" t="s">
        <v>431</v>
      </c>
      <c r="B895" s="219" t="s">
        <v>83</v>
      </c>
      <c r="C895" s="216" t="s">
        <v>24</v>
      </c>
      <c r="D895" s="216">
        <v>1.28</v>
      </c>
      <c r="E895" s="220"/>
      <c r="F895" s="304"/>
      <c r="G895" s="304"/>
      <c r="H895" s="304"/>
      <c r="I895" s="304" t="s">
        <v>1042</v>
      </c>
      <c r="J895" s="304" t="s">
        <v>1043</v>
      </c>
      <c r="K895" s="312" t="s">
        <v>1044</v>
      </c>
      <c r="L895" s="309"/>
      <c r="M895" s="309"/>
      <c r="N895" s="309"/>
    </row>
    <row r="896" spans="1:14" x14ac:dyDescent="0.3">
      <c r="A896" s="218"/>
      <c r="B896" s="219"/>
      <c r="C896" s="226" t="s">
        <v>1196</v>
      </c>
      <c r="D896" s="261"/>
      <c r="E896" s="42"/>
      <c r="F896" s="304"/>
      <c r="G896" s="304"/>
      <c r="H896" s="304"/>
      <c r="I896" s="310">
        <v>3.2</v>
      </c>
      <c r="J896" s="310">
        <v>0.4</v>
      </c>
      <c r="K896" s="311">
        <f>+J896*I896</f>
        <v>1.2800000000000002</v>
      </c>
      <c r="L896" s="309"/>
      <c r="M896" s="309"/>
      <c r="N896" s="309"/>
    </row>
    <row r="897" spans="1:14" x14ac:dyDescent="0.3">
      <c r="A897" s="218"/>
      <c r="B897" s="219"/>
      <c r="C897" s="243"/>
      <c r="D897" s="261"/>
      <c r="E897" s="42"/>
      <c r="F897" s="304"/>
      <c r="G897" s="304"/>
      <c r="H897" s="304"/>
      <c r="I897" s="310"/>
      <c r="J897" s="304" t="s">
        <v>1040</v>
      </c>
      <c r="K897" s="312">
        <f>+K896</f>
        <v>1.2800000000000002</v>
      </c>
      <c r="L897" s="309"/>
      <c r="M897" s="309"/>
      <c r="N897" s="309"/>
    </row>
    <row r="898" spans="1:14" ht="39.6" x14ac:dyDescent="0.3">
      <c r="A898" s="218" t="s">
        <v>432</v>
      </c>
      <c r="B898" s="219" t="s">
        <v>91</v>
      </c>
      <c r="C898" s="216" t="s">
        <v>24</v>
      </c>
      <c r="D898" s="216">
        <v>7.48</v>
      </c>
      <c r="E898" s="220"/>
      <c r="F898" s="304"/>
      <c r="G898" s="304"/>
      <c r="H898" s="304"/>
      <c r="I898" s="304" t="s">
        <v>1042</v>
      </c>
      <c r="J898" s="304" t="s">
        <v>1043</v>
      </c>
      <c r="K898" s="312" t="s">
        <v>1044</v>
      </c>
      <c r="L898" s="309"/>
      <c r="M898" s="309"/>
      <c r="N898" s="309"/>
    </row>
    <row r="899" spans="1:14" x14ac:dyDescent="0.3">
      <c r="A899" s="218"/>
      <c r="B899" s="219"/>
      <c r="C899" s="226" t="s">
        <v>1196</v>
      </c>
      <c r="D899" s="261"/>
      <c r="E899" s="42"/>
      <c r="F899" s="304"/>
      <c r="G899" s="304"/>
      <c r="H899" s="304"/>
      <c r="I899" s="310">
        <v>4.4000000000000004</v>
      </c>
      <c r="J899" s="310">
        <v>1.7</v>
      </c>
      <c r="K899" s="311">
        <f>+J899*I899</f>
        <v>7.48</v>
      </c>
      <c r="L899" s="309"/>
      <c r="M899" s="309"/>
      <c r="N899" s="309"/>
    </row>
    <row r="900" spans="1:14" x14ac:dyDescent="0.3">
      <c r="A900" s="218"/>
      <c r="B900" s="219"/>
      <c r="C900" s="243"/>
      <c r="D900" s="261"/>
      <c r="E900" s="42"/>
      <c r="F900" s="304"/>
      <c r="G900" s="304"/>
      <c r="H900" s="304"/>
      <c r="I900" s="310"/>
      <c r="J900" s="304" t="s">
        <v>1040</v>
      </c>
      <c r="K900" s="312">
        <f>+K899</f>
        <v>7.48</v>
      </c>
      <c r="L900" s="309"/>
      <c r="M900" s="309"/>
      <c r="N900" s="309"/>
    </row>
    <row r="901" spans="1:14" hidden="1" x14ac:dyDescent="0.3">
      <c r="A901" s="214" t="s">
        <v>433</v>
      </c>
      <c r="B901" s="215" t="s">
        <v>96</v>
      </c>
      <c r="C901" s="216"/>
      <c r="D901" s="216"/>
      <c r="E901" s="220"/>
      <c r="F901" s="304"/>
      <c r="G901" s="304"/>
      <c r="H901" s="304"/>
      <c r="I901" s="304"/>
      <c r="J901" s="304"/>
      <c r="K901" s="312"/>
      <c r="L901" s="309"/>
      <c r="M901" s="309"/>
      <c r="N901" s="309"/>
    </row>
    <row r="902" spans="1:14" ht="39.6" hidden="1" x14ac:dyDescent="0.3">
      <c r="A902" s="218" t="s">
        <v>434</v>
      </c>
      <c r="B902" s="219" t="s">
        <v>98</v>
      </c>
      <c r="C902" s="216" t="s">
        <v>24</v>
      </c>
      <c r="D902" s="216">
        <v>1.4</v>
      </c>
      <c r="E902" s="220"/>
      <c r="F902" s="304"/>
      <c r="G902" s="304"/>
      <c r="H902" s="304"/>
      <c r="I902" s="304"/>
      <c r="J902" s="304"/>
      <c r="K902" s="312"/>
      <c r="L902" s="309"/>
      <c r="M902" s="309"/>
      <c r="N902" s="309"/>
    </row>
    <row r="903" spans="1:14" hidden="1" x14ac:dyDescent="0.3">
      <c r="A903" s="218" t="s">
        <v>435</v>
      </c>
      <c r="B903" s="219" t="s">
        <v>102</v>
      </c>
      <c r="C903" s="216" t="s">
        <v>45</v>
      </c>
      <c r="D903" s="216">
        <v>16</v>
      </c>
      <c r="E903" s="220"/>
      <c r="F903" s="304"/>
      <c r="G903" s="304"/>
      <c r="H903" s="304"/>
      <c r="I903" s="304"/>
      <c r="J903" s="304"/>
      <c r="K903" s="312"/>
      <c r="L903" s="309"/>
      <c r="M903" s="309"/>
      <c r="N903" s="309"/>
    </row>
    <row r="904" spans="1:14" ht="39.6" hidden="1" x14ac:dyDescent="0.3">
      <c r="A904" s="218" t="s">
        <v>436</v>
      </c>
      <c r="B904" s="219" t="s">
        <v>104</v>
      </c>
      <c r="C904" s="216" t="s">
        <v>24</v>
      </c>
      <c r="D904" s="216">
        <v>16</v>
      </c>
      <c r="E904" s="220"/>
      <c r="F904" s="304"/>
      <c r="G904" s="304"/>
      <c r="H904" s="304"/>
      <c r="I904" s="304"/>
      <c r="J904" s="304"/>
      <c r="K904" s="312"/>
      <c r="L904" s="309"/>
      <c r="M904" s="309"/>
      <c r="N904" s="309"/>
    </row>
    <row r="905" spans="1:14" hidden="1" x14ac:dyDescent="0.3">
      <c r="A905" s="214" t="s">
        <v>437</v>
      </c>
      <c r="B905" s="215" t="s">
        <v>106</v>
      </c>
      <c r="C905" s="216"/>
      <c r="D905" s="216"/>
      <c r="E905" s="220"/>
      <c r="F905" s="304"/>
      <c r="G905" s="304"/>
      <c r="H905" s="304"/>
      <c r="I905" s="304"/>
      <c r="J905" s="304"/>
      <c r="K905" s="312"/>
      <c r="L905" s="309"/>
      <c r="M905" s="309"/>
      <c r="N905" s="309"/>
    </row>
    <row r="906" spans="1:14" hidden="1" x14ac:dyDescent="0.3">
      <c r="A906" s="218" t="s">
        <v>438</v>
      </c>
      <c r="B906" s="219" t="s">
        <v>108</v>
      </c>
      <c r="C906" s="216" t="s">
        <v>109</v>
      </c>
      <c r="D906" s="216">
        <v>2.7</v>
      </c>
      <c r="E906" s="220"/>
      <c r="F906" s="304"/>
      <c r="G906" s="304"/>
      <c r="H906" s="304"/>
      <c r="I906" s="304"/>
      <c r="J906" s="304"/>
      <c r="K906" s="312"/>
      <c r="L906" s="309"/>
      <c r="M906" s="309"/>
      <c r="N906" s="309"/>
    </row>
    <row r="907" spans="1:14" ht="26.4" hidden="1" x14ac:dyDescent="0.3">
      <c r="A907" s="218" t="s">
        <v>439</v>
      </c>
      <c r="B907" s="219" t="s">
        <v>117</v>
      </c>
      <c r="C907" s="216" t="s">
        <v>24</v>
      </c>
      <c r="D907" s="216">
        <v>0.34</v>
      </c>
      <c r="E907" s="220"/>
      <c r="F907" s="304"/>
      <c r="G907" s="304"/>
      <c r="H907" s="304"/>
      <c r="I907" s="304"/>
      <c r="J907" s="304"/>
      <c r="K907" s="312"/>
      <c r="L907" s="309"/>
      <c r="M907" s="309"/>
      <c r="N907" s="309"/>
    </row>
    <row r="908" spans="1:14" hidden="1" x14ac:dyDescent="0.3">
      <c r="A908" s="218" t="s">
        <v>440</v>
      </c>
      <c r="B908" s="219" t="s">
        <v>115</v>
      </c>
      <c r="C908" s="216" t="s">
        <v>24</v>
      </c>
      <c r="D908" s="216">
        <v>0.25</v>
      </c>
      <c r="E908" s="220"/>
      <c r="F908" s="304"/>
      <c r="G908" s="304"/>
      <c r="H908" s="304"/>
      <c r="I908" s="304"/>
      <c r="J908" s="304"/>
      <c r="K908" s="312"/>
      <c r="L908" s="309"/>
      <c r="M908" s="309"/>
      <c r="N908" s="309"/>
    </row>
    <row r="909" spans="1:14" ht="26.4" x14ac:dyDescent="0.3">
      <c r="A909" s="214">
        <v>11</v>
      </c>
      <c r="B909" s="215" t="s">
        <v>441</v>
      </c>
      <c r="C909" s="216"/>
      <c r="D909" s="216"/>
      <c r="E909" s="222"/>
      <c r="F909" s="304"/>
      <c r="G909" s="304"/>
      <c r="H909" s="304"/>
      <c r="I909" s="304"/>
      <c r="J909" s="304"/>
      <c r="K909" s="312"/>
      <c r="L909" s="309"/>
      <c r="M909" s="309"/>
      <c r="N909" s="309"/>
    </row>
    <row r="910" spans="1:14" x14ac:dyDescent="0.3">
      <c r="A910" s="214" t="s">
        <v>442</v>
      </c>
      <c r="B910" s="215" t="s">
        <v>42</v>
      </c>
      <c r="C910" s="216"/>
      <c r="D910" s="216"/>
      <c r="E910" s="222"/>
      <c r="F910" s="304"/>
      <c r="G910" s="304"/>
      <c r="H910" s="304"/>
      <c r="I910" s="304"/>
      <c r="J910" s="304"/>
      <c r="K910" s="312"/>
      <c r="L910" s="309"/>
      <c r="M910" s="309"/>
      <c r="N910" s="309"/>
    </row>
    <row r="911" spans="1:14" x14ac:dyDescent="0.3">
      <c r="A911" s="218" t="s">
        <v>443</v>
      </c>
      <c r="B911" s="219" t="s">
        <v>47</v>
      </c>
      <c r="C911" s="216" t="s">
        <v>24</v>
      </c>
      <c r="D911" s="216">
        <v>7.48</v>
      </c>
      <c r="E911" s="220"/>
      <c r="F911" s="304"/>
      <c r="G911" s="304"/>
      <c r="H911" s="304"/>
      <c r="I911" s="304" t="s">
        <v>1042</v>
      </c>
      <c r="J911" s="304" t="s">
        <v>1043</v>
      </c>
      <c r="K911" s="312" t="s">
        <v>1044</v>
      </c>
      <c r="L911" s="309"/>
      <c r="M911" s="309"/>
      <c r="N911" s="309"/>
    </row>
    <row r="912" spans="1:14" hidden="1" x14ac:dyDescent="0.3">
      <c r="A912" s="218"/>
      <c r="B912" s="219"/>
      <c r="C912" s="216"/>
      <c r="D912" s="216"/>
      <c r="E912" s="217"/>
      <c r="F912" s="310"/>
      <c r="G912" s="310"/>
      <c r="H912" s="310"/>
      <c r="I912" s="310">
        <v>3.5</v>
      </c>
      <c r="J912" s="310">
        <v>1.6</v>
      </c>
      <c r="K912" s="311">
        <f>+J912*I912+0.01</f>
        <v>5.61</v>
      </c>
      <c r="L912" s="309"/>
      <c r="M912" s="309"/>
      <c r="N912" s="309"/>
    </row>
    <row r="913" spans="1:14" x14ac:dyDescent="0.3">
      <c r="A913" s="218"/>
      <c r="B913" s="219"/>
      <c r="C913" s="226" t="s">
        <v>1196</v>
      </c>
      <c r="D913" s="216"/>
      <c r="E913" s="217"/>
      <c r="F913" s="310"/>
      <c r="G913" s="310"/>
      <c r="H913" s="310"/>
      <c r="I913" s="310">
        <v>1.5</v>
      </c>
      <c r="J913" s="310">
        <v>1.24</v>
      </c>
      <c r="K913" s="311">
        <f>+J913*I913+0.01</f>
        <v>1.8699999999999999</v>
      </c>
      <c r="L913" s="309"/>
      <c r="M913" s="309"/>
      <c r="N913" s="309"/>
    </row>
    <row r="914" spans="1:14" x14ac:dyDescent="0.3">
      <c r="A914" s="218"/>
      <c r="B914" s="219"/>
      <c r="C914" s="216"/>
      <c r="D914" s="216"/>
      <c r="E914" s="217"/>
      <c r="F914" s="310"/>
      <c r="G914" s="310"/>
      <c r="H914" s="310"/>
      <c r="I914" s="310"/>
      <c r="J914" s="304" t="s">
        <v>1040</v>
      </c>
      <c r="K914" s="312">
        <f>+K913</f>
        <v>1.8699999999999999</v>
      </c>
      <c r="L914" s="309"/>
      <c r="M914" s="309"/>
      <c r="N914" s="309"/>
    </row>
    <row r="915" spans="1:14" x14ac:dyDescent="0.3">
      <c r="A915" s="218" t="s">
        <v>444</v>
      </c>
      <c r="B915" s="219" t="s">
        <v>409</v>
      </c>
      <c r="C915" s="216" t="s">
        <v>54</v>
      </c>
      <c r="D915" s="216">
        <v>1.37</v>
      </c>
      <c r="E915" s="220"/>
      <c r="F915" s="304"/>
      <c r="G915" s="304"/>
      <c r="H915" s="304" t="s">
        <v>1042</v>
      </c>
      <c r="I915" s="304" t="s">
        <v>1043</v>
      </c>
      <c r="J915" s="304" t="s">
        <v>1043</v>
      </c>
      <c r="K915" s="312" t="s">
        <v>1046</v>
      </c>
      <c r="L915" s="309"/>
      <c r="M915" s="309"/>
      <c r="N915" s="309"/>
    </row>
    <row r="916" spans="1:14" hidden="1" x14ac:dyDescent="0.3">
      <c r="A916" s="218"/>
      <c r="B916" s="219"/>
      <c r="C916" s="216"/>
      <c r="D916" s="216"/>
      <c r="E916" s="217"/>
      <c r="F916" s="310"/>
      <c r="G916" s="310"/>
      <c r="H916" s="310"/>
      <c r="I916" s="310"/>
      <c r="J916" s="322"/>
      <c r="K916" s="311"/>
      <c r="L916" s="309"/>
      <c r="M916" s="309"/>
      <c r="N916" s="309"/>
    </row>
    <row r="917" spans="1:14" x14ac:dyDescent="0.3">
      <c r="A917" s="218"/>
      <c r="B917" s="219"/>
      <c r="C917" s="226" t="s">
        <v>1196</v>
      </c>
      <c r="D917" s="216"/>
      <c r="E917" s="217"/>
      <c r="F917" s="310"/>
      <c r="G917" s="310"/>
      <c r="H917" s="310">
        <v>3</v>
      </c>
      <c r="I917" s="310">
        <v>2.4900000000000002</v>
      </c>
      <c r="J917" s="322">
        <v>0.185</v>
      </c>
      <c r="K917" s="311">
        <f>+I917*H917*J917-0.01</f>
        <v>1.37195</v>
      </c>
      <c r="L917" s="309"/>
      <c r="M917" s="309"/>
      <c r="N917" s="309"/>
    </row>
    <row r="918" spans="1:14" x14ac:dyDescent="0.3">
      <c r="A918" s="218"/>
      <c r="B918" s="219"/>
      <c r="C918" s="216"/>
      <c r="D918" s="216"/>
      <c r="E918" s="217"/>
      <c r="F918" s="310"/>
      <c r="G918" s="310"/>
      <c r="H918" s="310"/>
      <c r="I918" s="310"/>
      <c r="J918" s="304" t="s">
        <v>1040</v>
      </c>
      <c r="K918" s="312">
        <f>+K917</f>
        <v>1.37195</v>
      </c>
      <c r="L918" s="309"/>
      <c r="M918" s="309"/>
      <c r="N918" s="309"/>
    </row>
    <row r="919" spans="1:14" ht="26.4" hidden="1" x14ac:dyDescent="0.3">
      <c r="A919" s="218" t="s">
        <v>445</v>
      </c>
      <c r="B919" s="219" t="s">
        <v>44</v>
      </c>
      <c r="C919" s="216" t="s">
        <v>45</v>
      </c>
      <c r="D919" s="216">
        <v>4.84</v>
      </c>
      <c r="E919" s="220"/>
      <c r="F919" s="304"/>
      <c r="G919" s="304"/>
      <c r="H919" s="304"/>
      <c r="I919" s="304" t="s">
        <v>1042</v>
      </c>
      <c r="J919" s="304" t="s">
        <v>1043</v>
      </c>
      <c r="K919" s="312" t="s">
        <v>1044</v>
      </c>
      <c r="L919" s="309"/>
      <c r="M919" s="309"/>
      <c r="N919" s="309"/>
    </row>
    <row r="920" spans="1:14" hidden="1" x14ac:dyDescent="0.3">
      <c r="A920" s="218"/>
      <c r="B920" s="219"/>
      <c r="C920" s="216"/>
      <c r="D920" s="216"/>
      <c r="E920" s="217"/>
      <c r="F920" s="310"/>
      <c r="G920" s="310"/>
      <c r="H920" s="310"/>
      <c r="I920" s="310">
        <v>2</v>
      </c>
      <c r="J920" s="310">
        <v>2.4300000000000002</v>
      </c>
      <c r="K920" s="311">
        <f>+J920*I920-0.02</f>
        <v>4.8400000000000007</v>
      </c>
      <c r="L920" s="309"/>
      <c r="M920" s="309"/>
      <c r="N920" s="309"/>
    </row>
    <row r="921" spans="1:14" hidden="1" x14ac:dyDescent="0.3">
      <c r="A921" s="218"/>
      <c r="B921" s="219"/>
      <c r="C921" s="216"/>
      <c r="D921" s="216"/>
      <c r="E921" s="217"/>
      <c r="F921" s="310"/>
      <c r="G921" s="310"/>
      <c r="H921" s="310"/>
      <c r="I921" s="310"/>
      <c r="J921" s="310"/>
      <c r="K921" s="311"/>
      <c r="L921" s="309"/>
      <c r="M921" s="309"/>
      <c r="N921" s="309"/>
    </row>
    <row r="922" spans="1:14" hidden="1" x14ac:dyDescent="0.3">
      <c r="A922" s="218"/>
      <c r="B922" s="219"/>
      <c r="C922" s="216"/>
      <c r="D922" s="216"/>
      <c r="E922" s="217"/>
      <c r="F922" s="310"/>
      <c r="G922" s="310"/>
      <c r="H922" s="310"/>
      <c r="I922" s="310"/>
      <c r="J922" s="304" t="s">
        <v>1040</v>
      </c>
      <c r="K922" s="312">
        <f>+K920</f>
        <v>4.8400000000000007</v>
      </c>
      <c r="L922" s="309"/>
      <c r="M922" s="309"/>
      <c r="N922" s="309"/>
    </row>
    <row r="923" spans="1:14" ht="26.4" x14ac:dyDescent="0.3">
      <c r="A923" s="218" t="s">
        <v>446</v>
      </c>
      <c r="B923" s="219" t="s">
        <v>49</v>
      </c>
      <c r="C923" s="216" t="s">
        <v>24</v>
      </c>
      <c r="D923" s="216">
        <v>7.48</v>
      </c>
      <c r="E923" s="220"/>
      <c r="F923" s="304"/>
      <c r="G923" s="304"/>
      <c r="H923" s="304"/>
      <c r="I923" s="304" t="s">
        <v>1042</v>
      </c>
      <c r="J923" s="304" t="s">
        <v>1043</v>
      </c>
      <c r="K923" s="312" t="s">
        <v>1044</v>
      </c>
      <c r="L923" s="309"/>
      <c r="M923" s="309"/>
      <c r="N923" s="309"/>
    </row>
    <row r="924" spans="1:14" hidden="1" x14ac:dyDescent="0.3">
      <c r="A924" s="218"/>
      <c r="B924" s="219"/>
      <c r="C924" s="216"/>
      <c r="D924" s="216"/>
      <c r="E924" s="217"/>
      <c r="F924" s="310"/>
      <c r="G924" s="310"/>
      <c r="H924" s="310"/>
      <c r="I924" s="310">
        <v>3.5</v>
      </c>
      <c r="J924" s="310">
        <v>1.6</v>
      </c>
      <c r="K924" s="311">
        <f>+J924*I924+0.01</f>
        <v>5.61</v>
      </c>
      <c r="L924" s="309"/>
      <c r="M924" s="309"/>
      <c r="N924" s="309"/>
    </row>
    <row r="925" spans="1:14" x14ac:dyDescent="0.3">
      <c r="A925" s="218"/>
      <c r="B925" s="219"/>
      <c r="C925" s="226" t="s">
        <v>1196</v>
      </c>
      <c r="D925" s="216"/>
      <c r="E925" s="217"/>
      <c r="F925" s="310"/>
      <c r="G925" s="310"/>
      <c r="H925" s="310"/>
      <c r="I925" s="310">
        <v>1.5</v>
      </c>
      <c r="J925" s="310">
        <v>1.24</v>
      </c>
      <c r="K925" s="311">
        <f>+J925*I925+0.01</f>
        <v>1.8699999999999999</v>
      </c>
      <c r="L925" s="309"/>
      <c r="M925" s="309"/>
      <c r="N925" s="309"/>
    </row>
    <row r="926" spans="1:14" x14ac:dyDescent="0.3">
      <c r="A926" s="218"/>
      <c r="B926" s="219"/>
      <c r="C926" s="216"/>
      <c r="D926" s="216"/>
      <c r="E926" s="217"/>
      <c r="F926" s="310"/>
      <c r="G926" s="310"/>
      <c r="H926" s="310"/>
      <c r="I926" s="310"/>
      <c r="J926" s="304" t="s">
        <v>1040</v>
      </c>
      <c r="K926" s="312">
        <f>+K925</f>
        <v>1.8699999999999999</v>
      </c>
      <c r="L926" s="309"/>
      <c r="M926" s="309"/>
      <c r="N926" s="309"/>
    </row>
    <row r="927" spans="1:14" x14ac:dyDescent="0.3">
      <c r="A927" s="214" t="s">
        <v>447</v>
      </c>
      <c r="B927" s="215" t="s">
        <v>123</v>
      </c>
      <c r="C927" s="216"/>
      <c r="D927" s="216"/>
      <c r="E927" s="216"/>
      <c r="F927" s="315"/>
      <c r="G927" s="315"/>
      <c r="H927" s="315"/>
      <c r="I927" s="315"/>
      <c r="J927" s="315"/>
      <c r="K927" s="337"/>
      <c r="L927" s="309"/>
      <c r="M927" s="309"/>
      <c r="N927" s="309"/>
    </row>
    <row r="928" spans="1:14" ht="26.4" x14ac:dyDescent="0.3">
      <c r="A928" s="218" t="s">
        <v>448</v>
      </c>
      <c r="B928" s="219" t="s">
        <v>125</v>
      </c>
      <c r="C928" s="216" t="s">
        <v>54</v>
      </c>
      <c r="D928" s="216">
        <v>7.37</v>
      </c>
      <c r="E928" s="220"/>
      <c r="F928" s="304"/>
      <c r="G928" s="304" t="s">
        <v>1047</v>
      </c>
      <c r="H928" s="304" t="s">
        <v>1042</v>
      </c>
      <c r="I928" s="304" t="s">
        <v>1043</v>
      </c>
      <c r="J928" s="304" t="s">
        <v>1058</v>
      </c>
      <c r="K928" s="312" t="s">
        <v>1046</v>
      </c>
      <c r="L928" s="309"/>
      <c r="M928" s="309"/>
      <c r="N928" s="309"/>
    </row>
    <row r="929" spans="1:14" hidden="1" x14ac:dyDescent="0.3">
      <c r="A929" s="218"/>
      <c r="B929" s="219"/>
      <c r="C929" s="216"/>
      <c r="D929" s="216"/>
      <c r="E929" s="217"/>
      <c r="F929" s="310"/>
      <c r="G929" s="310">
        <v>2</v>
      </c>
      <c r="H929" s="310">
        <v>0.95</v>
      </c>
      <c r="I929" s="310">
        <v>1.1000000000000001</v>
      </c>
      <c r="J929" s="322">
        <v>0.5</v>
      </c>
      <c r="K929" s="311">
        <f>+I929*H929*J929*G929</f>
        <v>1.0449999999999999</v>
      </c>
      <c r="L929" s="309"/>
      <c r="M929" s="309"/>
      <c r="N929" s="309"/>
    </row>
    <row r="930" spans="1:14" x14ac:dyDescent="0.3">
      <c r="A930" s="218"/>
      <c r="B930" s="219"/>
      <c r="C930" s="226" t="s">
        <v>1196</v>
      </c>
      <c r="D930" s="216"/>
      <c r="E930" s="217"/>
      <c r="F930" s="310"/>
      <c r="G930" s="310">
        <v>1</v>
      </c>
      <c r="H930" s="310">
        <v>4.2</v>
      </c>
      <c r="I930" s="310">
        <v>1.7</v>
      </c>
      <c r="J930" s="322">
        <v>0.89</v>
      </c>
      <c r="K930" s="311">
        <f>+I930*H930*J930*G930-0.02</f>
        <v>6.3346</v>
      </c>
      <c r="L930" s="309"/>
      <c r="M930" s="309"/>
      <c r="N930" s="309"/>
    </row>
    <row r="931" spans="1:14" x14ac:dyDescent="0.3">
      <c r="A931" s="218"/>
      <c r="B931" s="219"/>
      <c r="C931" s="216"/>
      <c r="D931" s="216"/>
      <c r="E931" s="217"/>
      <c r="F931" s="310"/>
      <c r="G931" s="310"/>
      <c r="H931" s="310"/>
      <c r="I931" s="310"/>
      <c r="J931" s="304" t="s">
        <v>1040</v>
      </c>
      <c r="K931" s="312">
        <f>+K930</f>
        <v>6.3346</v>
      </c>
      <c r="L931" s="309"/>
      <c r="M931" s="309"/>
      <c r="N931" s="309"/>
    </row>
    <row r="932" spans="1:14" x14ac:dyDescent="0.3">
      <c r="A932" s="218" t="s">
        <v>449</v>
      </c>
      <c r="B932" s="219" t="s">
        <v>56</v>
      </c>
      <c r="C932" s="216" t="s">
        <v>54</v>
      </c>
      <c r="D932" s="216">
        <v>9.58</v>
      </c>
      <c r="E932" s="220"/>
      <c r="F932" s="304"/>
      <c r="G932" s="304"/>
      <c r="H932" s="304"/>
      <c r="I932" s="304" t="s">
        <v>1050</v>
      </c>
      <c r="J932" s="304" t="s">
        <v>1049</v>
      </c>
      <c r="K932" s="312" t="s">
        <v>1044</v>
      </c>
      <c r="L932" s="309"/>
      <c r="M932" s="309"/>
      <c r="N932" s="309"/>
    </row>
    <row r="933" spans="1:14" x14ac:dyDescent="0.3">
      <c r="A933" s="218"/>
      <c r="B933" s="219"/>
      <c r="C933" s="216"/>
      <c r="D933" s="216"/>
      <c r="E933" s="217"/>
      <c r="F933" s="310"/>
      <c r="G933" s="310"/>
      <c r="H933" s="310"/>
      <c r="I933" s="310">
        <v>1.05</v>
      </c>
      <c r="J933" s="310">
        <v>1.3</v>
      </c>
      <c r="K933" s="311">
        <f>+J933*I933-0.01</f>
        <v>1.3550000000000002</v>
      </c>
      <c r="L933" s="309"/>
      <c r="M933" s="309"/>
      <c r="N933" s="309"/>
    </row>
    <row r="934" spans="1:14" x14ac:dyDescent="0.3">
      <c r="A934" s="218"/>
      <c r="B934" s="219"/>
      <c r="C934" s="226" t="s">
        <v>1196</v>
      </c>
      <c r="D934" s="216"/>
      <c r="E934" s="217"/>
      <c r="F934" s="310"/>
      <c r="G934" s="310"/>
      <c r="H934" s="310"/>
      <c r="I934" s="310">
        <f>+K931</f>
        <v>6.3346</v>
      </c>
      <c r="J934" s="310">
        <v>1.3</v>
      </c>
      <c r="K934" s="311">
        <f>+J934*I934-0.01</f>
        <v>8.2249800000000004</v>
      </c>
      <c r="L934" s="309"/>
      <c r="M934" s="309"/>
      <c r="N934" s="309"/>
    </row>
    <row r="935" spans="1:14" x14ac:dyDescent="0.3">
      <c r="A935" s="218"/>
      <c r="B935" s="219"/>
      <c r="C935" s="216"/>
      <c r="D935" s="216"/>
      <c r="E935" s="217"/>
      <c r="F935" s="310"/>
      <c r="G935" s="310"/>
      <c r="H935" s="310"/>
      <c r="I935" s="310"/>
      <c r="J935" s="304" t="s">
        <v>1040</v>
      </c>
      <c r="K935" s="312">
        <f>+K934</f>
        <v>8.2249800000000004</v>
      </c>
      <c r="L935" s="309"/>
      <c r="M935" s="309"/>
      <c r="N935" s="309"/>
    </row>
    <row r="936" spans="1:14" ht="26.4" x14ac:dyDescent="0.3">
      <c r="A936" s="218" t="s">
        <v>450</v>
      </c>
      <c r="B936" s="219" t="s">
        <v>58</v>
      </c>
      <c r="C936" s="216" t="s">
        <v>59</v>
      </c>
      <c r="D936" s="216">
        <v>215.57</v>
      </c>
      <c r="E936" s="220"/>
      <c r="F936" s="304"/>
      <c r="G936" s="304"/>
      <c r="H936" s="304" t="s">
        <v>1050</v>
      </c>
      <c r="I936" s="304" t="s">
        <v>1052</v>
      </c>
      <c r="J936" s="304" t="s">
        <v>1053</v>
      </c>
      <c r="K936" s="312" t="s">
        <v>1054</v>
      </c>
      <c r="L936" s="309"/>
      <c r="M936" s="309"/>
      <c r="N936" s="309"/>
    </row>
    <row r="937" spans="1:14" x14ac:dyDescent="0.3">
      <c r="A937" s="218"/>
      <c r="B937" s="219"/>
      <c r="C937" s="226" t="s">
        <v>1196</v>
      </c>
      <c r="D937" s="216"/>
      <c r="E937" s="217"/>
      <c r="F937" s="310"/>
      <c r="G937" s="310"/>
      <c r="H937" s="310">
        <f>+K935</f>
        <v>8.2249800000000004</v>
      </c>
      <c r="I937" s="310">
        <v>1.5</v>
      </c>
      <c r="J937" s="310">
        <v>15</v>
      </c>
      <c r="K937" s="311">
        <f>+J937*I937*H937-0.06</f>
        <v>185.00205</v>
      </c>
      <c r="L937" s="309"/>
      <c r="M937" s="309"/>
      <c r="N937" s="309"/>
    </row>
    <row r="938" spans="1:14" hidden="1" x14ac:dyDescent="0.3">
      <c r="A938" s="218"/>
      <c r="B938" s="219"/>
      <c r="D938" s="216"/>
      <c r="E938" s="217"/>
      <c r="F938" s="310"/>
      <c r="G938" s="310"/>
      <c r="H938" s="310"/>
      <c r="I938" s="310"/>
      <c r="J938" s="310"/>
      <c r="K938" s="311"/>
      <c r="L938" s="309">
        <v>185</v>
      </c>
      <c r="M938" s="309"/>
      <c r="N938" s="309"/>
    </row>
    <row r="939" spans="1:14" x14ac:dyDescent="0.3">
      <c r="A939" s="218"/>
      <c r="B939" s="219"/>
      <c r="C939" s="216"/>
      <c r="D939" s="216"/>
      <c r="E939" s="217"/>
      <c r="F939" s="310"/>
      <c r="G939" s="310"/>
      <c r="H939" s="310"/>
      <c r="I939" s="310"/>
      <c r="J939" s="304" t="s">
        <v>1040</v>
      </c>
      <c r="K939" s="312">
        <f>+K937</f>
        <v>185.00205</v>
      </c>
      <c r="L939" s="309"/>
      <c r="M939" s="309"/>
      <c r="N939" s="309"/>
    </row>
    <row r="940" spans="1:14" ht="26.4" hidden="1" x14ac:dyDescent="0.3">
      <c r="A940" s="218" t="s">
        <v>451</v>
      </c>
      <c r="B940" s="219" t="s">
        <v>63</v>
      </c>
      <c r="C940" s="216" t="s">
        <v>24</v>
      </c>
      <c r="D940" s="216">
        <v>2.09</v>
      </c>
      <c r="E940" s="220"/>
      <c r="F940" s="304"/>
      <c r="G940" s="304"/>
      <c r="H940" s="304" t="s">
        <v>1055</v>
      </c>
      <c r="I940" s="304" t="s">
        <v>1042</v>
      </c>
      <c r="J940" s="304" t="s">
        <v>1043</v>
      </c>
      <c r="K940" s="312" t="s">
        <v>1044</v>
      </c>
      <c r="L940" s="309"/>
      <c r="M940" s="309"/>
      <c r="N940" s="309"/>
    </row>
    <row r="941" spans="1:14" hidden="1" x14ac:dyDescent="0.3">
      <c r="A941" s="218"/>
      <c r="B941" s="219"/>
      <c r="C941" s="216"/>
      <c r="D941" s="216"/>
      <c r="E941" s="217"/>
      <c r="F941" s="310"/>
      <c r="G941" s="315" t="s">
        <v>1056</v>
      </c>
      <c r="H941" s="310">
        <v>2</v>
      </c>
      <c r="I941" s="310">
        <v>0.95</v>
      </c>
      <c r="J941" s="310">
        <v>1.1000000000000001</v>
      </c>
      <c r="K941" s="311">
        <f>+J941*I941*H941</f>
        <v>2.09</v>
      </c>
      <c r="L941" s="309"/>
      <c r="M941" s="309"/>
      <c r="N941" s="309"/>
    </row>
    <row r="942" spans="1:14" hidden="1" x14ac:dyDescent="0.3">
      <c r="A942" s="218"/>
      <c r="B942" s="219"/>
      <c r="C942" s="216"/>
      <c r="D942" s="216"/>
      <c r="E942" s="217"/>
      <c r="F942" s="310"/>
      <c r="G942" s="310"/>
      <c r="H942" s="310"/>
      <c r="I942" s="310"/>
      <c r="J942" s="304" t="s">
        <v>1040</v>
      </c>
      <c r="K942" s="312">
        <f>+SUM(K941:K941)</f>
        <v>2.09</v>
      </c>
      <c r="L942" s="309"/>
      <c r="M942" s="309"/>
      <c r="N942" s="309"/>
    </row>
    <row r="943" spans="1:14" hidden="1" x14ac:dyDescent="0.3">
      <c r="A943" s="218" t="s">
        <v>452</v>
      </c>
      <c r="B943" s="219" t="s">
        <v>61</v>
      </c>
      <c r="C943" s="216" t="s">
        <v>24</v>
      </c>
      <c r="D943" s="216">
        <v>2.09</v>
      </c>
      <c r="E943" s="220"/>
      <c r="F943" s="304"/>
      <c r="G943" s="304"/>
      <c r="H943" s="304" t="s">
        <v>1055</v>
      </c>
      <c r="I943" s="304" t="s">
        <v>1042</v>
      </c>
      <c r="J943" s="304" t="s">
        <v>1043</v>
      </c>
      <c r="K943" s="312" t="s">
        <v>1044</v>
      </c>
      <c r="L943" s="309"/>
      <c r="M943" s="309"/>
      <c r="N943" s="309"/>
    </row>
    <row r="944" spans="1:14" hidden="1" x14ac:dyDescent="0.3">
      <c r="A944" s="218"/>
      <c r="B944" s="219"/>
      <c r="C944" s="216"/>
      <c r="D944" s="216"/>
      <c r="E944" s="217"/>
      <c r="F944" s="310"/>
      <c r="G944" s="315" t="s">
        <v>1056</v>
      </c>
      <c r="H944" s="310">
        <v>2</v>
      </c>
      <c r="I944" s="310">
        <v>0.95</v>
      </c>
      <c r="J944" s="310">
        <v>1.1000000000000001</v>
      </c>
      <c r="K944" s="311">
        <f>+J944*I944*H944</f>
        <v>2.09</v>
      </c>
      <c r="L944" s="309"/>
      <c r="M944" s="309"/>
      <c r="N944" s="309"/>
    </row>
    <row r="945" spans="1:14" hidden="1" x14ac:dyDescent="0.3">
      <c r="A945" s="218"/>
      <c r="B945" s="219"/>
      <c r="C945" s="216"/>
      <c r="D945" s="216"/>
      <c r="E945" s="217"/>
      <c r="F945" s="310"/>
      <c r="G945" s="310"/>
      <c r="H945" s="310"/>
      <c r="I945" s="310"/>
      <c r="J945" s="304" t="s">
        <v>1040</v>
      </c>
      <c r="K945" s="312">
        <f>+SUM(K944:K944)</f>
        <v>2.09</v>
      </c>
      <c r="L945" s="309"/>
      <c r="M945" s="309"/>
      <c r="N945" s="309"/>
    </row>
    <row r="946" spans="1:14" x14ac:dyDescent="0.3">
      <c r="A946" s="218" t="s">
        <v>453</v>
      </c>
      <c r="B946" s="219" t="s">
        <v>67</v>
      </c>
      <c r="C946" s="216" t="s">
        <v>24</v>
      </c>
      <c r="D946" s="216">
        <v>23.19</v>
      </c>
      <c r="E946" s="220"/>
      <c r="F946" s="304"/>
      <c r="G946" s="304" t="s">
        <v>1047</v>
      </c>
      <c r="H946" s="304" t="s">
        <v>1042</v>
      </c>
      <c r="I946" s="304" t="s">
        <v>1043</v>
      </c>
      <c r="J946" s="304" t="s">
        <v>1058</v>
      </c>
      <c r="K946" s="312" t="s">
        <v>1044</v>
      </c>
      <c r="L946" s="309"/>
      <c r="M946" s="309"/>
      <c r="N946" s="309"/>
    </row>
    <row r="947" spans="1:14" hidden="1" x14ac:dyDescent="0.3">
      <c r="A947" s="218"/>
      <c r="B947" s="219"/>
      <c r="C947" s="216" t="s">
        <v>1197</v>
      </c>
      <c r="D947" s="216"/>
      <c r="E947" s="222"/>
      <c r="F947" s="315" t="s">
        <v>1056</v>
      </c>
      <c r="G947" s="310">
        <v>2</v>
      </c>
      <c r="H947" s="310">
        <v>0.9</v>
      </c>
      <c r="I947" s="310">
        <v>0.6</v>
      </c>
      <c r="J947" s="310">
        <v>0.25</v>
      </c>
      <c r="K947" s="311">
        <f>+G947*((H947+I947)*2)*J947</f>
        <v>1.5</v>
      </c>
      <c r="L947" s="309"/>
      <c r="M947" s="309"/>
      <c r="N947" s="309"/>
    </row>
    <row r="948" spans="1:14" hidden="1" x14ac:dyDescent="0.3">
      <c r="A948" s="218"/>
      <c r="B948" s="219"/>
      <c r="C948" s="216" t="s">
        <v>1197</v>
      </c>
      <c r="D948" s="216"/>
      <c r="E948" s="222"/>
      <c r="F948" s="310" t="s">
        <v>1057</v>
      </c>
      <c r="G948" s="310">
        <v>2</v>
      </c>
      <c r="H948" s="310">
        <v>0.5</v>
      </c>
      <c r="I948" s="310">
        <v>0.2</v>
      </c>
      <c r="J948" s="310">
        <f>1.79+0.43+0.25</f>
        <v>2.4700000000000002</v>
      </c>
      <c r="K948" s="311">
        <f>+G948*((H948+I948)*2)*J948</f>
        <v>6.9160000000000004</v>
      </c>
      <c r="L948" s="309"/>
      <c r="M948" s="309"/>
      <c r="N948" s="309"/>
    </row>
    <row r="949" spans="1:14" x14ac:dyDescent="0.3">
      <c r="A949" s="218"/>
      <c r="B949" s="219"/>
      <c r="C949" s="226" t="s">
        <v>1198</v>
      </c>
      <c r="D949" s="216"/>
      <c r="E949" s="222"/>
      <c r="F949" s="229" t="s">
        <v>1057</v>
      </c>
      <c r="G949" s="217">
        <v>2</v>
      </c>
      <c r="H949" s="217">
        <v>0.5</v>
      </c>
      <c r="I949" s="217">
        <v>0.2</v>
      </c>
      <c r="J949" s="217">
        <v>0.55000000000000004</v>
      </c>
      <c r="K949" s="98">
        <f>+G949*((H949+I949)*2)*J949</f>
        <v>1.54</v>
      </c>
    </row>
    <row r="950" spans="1:14" x14ac:dyDescent="0.3">
      <c r="A950" s="218"/>
      <c r="B950" s="219"/>
      <c r="C950" s="226" t="s">
        <v>1198</v>
      </c>
      <c r="D950" s="216"/>
      <c r="E950" s="222"/>
      <c r="F950" s="229" t="s">
        <v>1061</v>
      </c>
      <c r="G950" s="217">
        <v>1</v>
      </c>
      <c r="H950" s="217">
        <v>3.2</v>
      </c>
      <c r="I950" s="217">
        <v>1.5</v>
      </c>
      <c r="J950" s="217">
        <v>0.12</v>
      </c>
      <c r="K950" s="94">
        <v>4.8000000000000007</v>
      </c>
      <c r="M950" s="250"/>
    </row>
    <row r="951" spans="1:14" x14ac:dyDescent="0.3">
      <c r="A951" s="218"/>
      <c r="B951" s="219"/>
      <c r="C951" s="226" t="s">
        <v>1198</v>
      </c>
      <c r="D951" s="216"/>
      <c r="E951" s="222"/>
      <c r="F951" s="229" t="s">
        <v>1060</v>
      </c>
      <c r="G951" s="217">
        <v>1</v>
      </c>
      <c r="H951" s="217">
        <v>2.52</v>
      </c>
      <c r="I951" s="217">
        <v>0.74</v>
      </c>
      <c r="J951" s="217">
        <v>0.12</v>
      </c>
      <c r="K951" s="94">
        <v>1.8648</v>
      </c>
      <c r="M951" s="250"/>
    </row>
    <row r="952" spans="1:14" x14ac:dyDescent="0.3">
      <c r="A952" s="218"/>
      <c r="B952" s="219"/>
      <c r="C952" s="226" t="s">
        <v>1198</v>
      </c>
      <c r="D952" s="216"/>
      <c r="E952" s="222"/>
      <c r="F952" s="216" t="s">
        <v>1062</v>
      </c>
      <c r="G952" s="217">
        <v>1</v>
      </c>
      <c r="H952" s="217">
        <v>3.15</v>
      </c>
      <c r="I952" s="217">
        <v>0.89999999999999991</v>
      </c>
      <c r="J952" s="217">
        <v>0.2</v>
      </c>
      <c r="K952" s="94">
        <v>4.05</v>
      </c>
      <c r="M952" s="250"/>
    </row>
    <row r="953" spans="1:14" x14ac:dyDescent="0.3">
      <c r="A953" s="218"/>
      <c r="B953" s="219"/>
      <c r="C953" s="216"/>
      <c r="D953" s="216"/>
      <c r="E953" s="217"/>
      <c r="F953" s="217"/>
      <c r="G953" s="217"/>
      <c r="H953" s="217"/>
      <c r="I953" s="217"/>
      <c r="J953" s="222" t="s">
        <v>1040</v>
      </c>
      <c r="K953" s="96">
        <f>+SUM(K949:K952)</f>
        <v>12.254799999999999</v>
      </c>
    </row>
    <row r="954" spans="1:14" ht="39.6" x14ac:dyDescent="0.3">
      <c r="A954" s="218" t="s">
        <v>454</v>
      </c>
      <c r="B954" s="219" t="s">
        <v>72</v>
      </c>
      <c r="C954" s="216" t="s">
        <v>70</v>
      </c>
      <c r="D954" s="216">
        <v>39.4</v>
      </c>
      <c r="E954" s="220" t="s">
        <v>1055</v>
      </c>
      <c r="F954" s="220" t="s">
        <v>1047</v>
      </c>
      <c r="G954" s="220" t="s">
        <v>1068</v>
      </c>
      <c r="H954" s="220" t="s">
        <v>1069</v>
      </c>
      <c r="I954" s="220" t="s">
        <v>1042</v>
      </c>
      <c r="J954" s="220" t="s">
        <v>1051</v>
      </c>
      <c r="K954" s="95" t="s">
        <v>1093</v>
      </c>
    </row>
    <row r="955" spans="1:14" hidden="1" x14ac:dyDescent="0.3">
      <c r="A955" s="218"/>
      <c r="B955" s="219"/>
      <c r="C955" s="216"/>
      <c r="D955" s="224" t="s">
        <v>1056</v>
      </c>
      <c r="E955" s="252">
        <v>1</v>
      </c>
      <c r="F955" s="252">
        <v>5</v>
      </c>
      <c r="G955" s="252" t="s">
        <v>1066</v>
      </c>
      <c r="H955" s="253">
        <v>5</v>
      </c>
      <c r="I955" s="253">
        <v>1.28</v>
      </c>
      <c r="J955" s="252">
        <v>0.16900000000000001</v>
      </c>
      <c r="K955" s="257">
        <f>+J955*I955*F955*E955</f>
        <v>1.0816000000000001</v>
      </c>
    </row>
    <row r="956" spans="1:14" hidden="1" x14ac:dyDescent="0.3">
      <c r="A956" s="218"/>
      <c r="B956" s="219"/>
      <c r="C956" s="216"/>
      <c r="D956" s="224" t="s">
        <v>1056</v>
      </c>
      <c r="E956" s="252">
        <v>1</v>
      </c>
      <c r="F956" s="252">
        <v>5</v>
      </c>
      <c r="G956" s="252" t="s">
        <v>1067</v>
      </c>
      <c r="H956" s="253">
        <v>5</v>
      </c>
      <c r="I956" s="253">
        <v>0.28999999999999998</v>
      </c>
      <c r="J956" s="252">
        <v>0.16900000000000001</v>
      </c>
      <c r="K956" s="257">
        <f>+J956*I956*F956*E956</f>
        <v>0.24504999999999999</v>
      </c>
    </row>
    <row r="957" spans="1:14" hidden="1" x14ac:dyDescent="0.3">
      <c r="A957" s="218"/>
      <c r="B957" s="219"/>
      <c r="C957" s="216"/>
      <c r="D957" s="224" t="s">
        <v>1057</v>
      </c>
      <c r="E957" s="252">
        <v>1</v>
      </c>
      <c r="F957" s="252">
        <v>23</v>
      </c>
      <c r="G957" s="252" t="s">
        <v>1066</v>
      </c>
      <c r="H957" s="253">
        <v>5</v>
      </c>
      <c r="I957" s="253">
        <v>1.28</v>
      </c>
      <c r="J957" s="252">
        <v>0.16900000000000001</v>
      </c>
      <c r="K957" s="257">
        <f>+J957*I957*F957*E957</f>
        <v>4.9753600000000002</v>
      </c>
    </row>
    <row r="958" spans="1:14" hidden="1" x14ac:dyDescent="0.3">
      <c r="A958" s="218"/>
      <c r="B958" s="219"/>
      <c r="C958" s="216"/>
      <c r="D958" s="224" t="s">
        <v>1057</v>
      </c>
      <c r="E958" s="252">
        <v>1</v>
      </c>
      <c r="F958" s="252">
        <v>23</v>
      </c>
      <c r="G958" s="252" t="s">
        <v>1067</v>
      </c>
      <c r="H958" s="253">
        <v>5</v>
      </c>
      <c r="I958" s="253">
        <v>0.28999999999999998</v>
      </c>
      <c r="J958" s="252">
        <v>0.16900000000000001</v>
      </c>
      <c r="K958" s="257">
        <f>+J958*I958*F958*E958</f>
        <v>1.12723</v>
      </c>
    </row>
    <row r="959" spans="1:14" x14ac:dyDescent="0.3">
      <c r="A959" s="218"/>
      <c r="B959" s="219"/>
      <c r="C959" s="226" t="s">
        <v>1198</v>
      </c>
      <c r="D959" s="224" t="s">
        <v>1061</v>
      </c>
      <c r="E959" s="252">
        <v>1</v>
      </c>
      <c r="F959" s="252">
        <v>8</v>
      </c>
      <c r="G959" s="252" t="s">
        <v>1073</v>
      </c>
      <c r="H959" s="253">
        <v>6.3</v>
      </c>
      <c r="I959" s="253">
        <v>3.71</v>
      </c>
      <c r="J959" s="252">
        <v>0.27</v>
      </c>
      <c r="K959" s="257">
        <v>8.0136000000000003</v>
      </c>
      <c r="M959" s="250"/>
    </row>
    <row r="960" spans="1:14" x14ac:dyDescent="0.3">
      <c r="A960" s="218"/>
      <c r="B960" s="219"/>
      <c r="C960" s="226" t="s">
        <v>1198</v>
      </c>
      <c r="D960" s="224" t="s">
        <v>1061</v>
      </c>
      <c r="E960" s="252">
        <v>1</v>
      </c>
      <c r="F960" s="252">
        <v>4</v>
      </c>
      <c r="G960" s="252" t="s">
        <v>1072</v>
      </c>
      <c r="H960" s="253">
        <v>6.3</v>
      </c>
      <c r="I960" s="253">
        <v>3.15</v>
      </c>
      <c r="J960" s="252">
        <v>0.27</v>
      </c>
      <c r="K960" s="257">
        <v>3.4020000000000001</v>
      </c>
      <c r="M960" s="250"/>
    </row>
    <row r="961" spans="1:13" x14ac:dyDescent="0.3">
      <c r="A961" s="218"/>
      <c r="B961" s="219"/>
      <c r="C961" s="226" t="s">
        <v>1198</v>
      </c>
      <c r="D961" s="224" t="s">
        <v>1061</v>
      </c>
      <c r="E961" s="252">
        <v>1</v>
      </c>
      <c r="F961" s="252">
        <v>28</v>
      </c>
      <c r="G961" s="252" t="s">
        <v>1082</v>
      </c>
      <c r="H961" s="253">
        <v>5</v>
      </c>
      <c r="I961" s="253">
        <v>1.07</v>
      </c>
      <c r="J961" s="252">
        <v>0.16900000000000001</v>
      </c>
      <c r="K961" s="257">
        <v>5.0632400000000004</v>
      </c>
      <c r="M961" s="250"/>
    </row>
    <row r="962" spans="1:13" x14ac:dyDescent="0.3">
      <c r="A962" s="218"/>
      <c r="B962" s="219"/>
      <c r="C962" s="226" t="s">
        <v>1198</v>
      </c>
      <c r="D962" s="224" t="s">
        <v>1061</v>
      </c>
      <c r="E962" s="252">
        <v>1</v>
      </c>
      <c r="F962" s="252">
        <v>14</v>
      </c>
      <c r="G962" s="252" t="s">
        <v>1082</v>
      </c>
      <c r="H962" s="253">
        <v>10</v>
      </c>
      <c r="I962" s="253">
        <v>1.02</v>
      </c>
      <c r="J962" s="252">
        <v>0.68</v>
      </c>
      <c r="K962" s="257">
        <v>9.7104000000000017</v>
      </c>
      <c r="M962" s="250"/>
    </row>
    <row r="963" spans="1:13" x14ac:dyDescent="0.3">
      <c r="A963" s="218"/>
      <c r="B963" s="219"/>
      <c r="C963" s="226" t="s">
        <v>1198</v>
      </c>
      <c r="D963" s="224" t="s">
        <v>1061</v>
      </c>
      <c r="E963" s="252">
        <v>1</v>
      </c>
      <c r="F963" s="252">
        <v>10</v>
      </c>
      <c r="G963" s="252" t="s">
        <v>1091</v>
      </c>
      <c r="H963" s="253">
        <v>5</v>
      </c>
      <c r="I963" s="253">
        <v>2.2599999999999998</v>
      </c>
      <c r="J963" s="252">
        <v>0.27</v>
      </c>
      <c r="K963" s="257">
        <v>6.1019999999999994</v>
      </c>
      <c r="M963" s="250"/>
    </row>
    <row r="964" spans="1:13" x14ac:dyDescent="0.3">
      <c r="A964" s="218"/>
      <c r="B964" s="219"/>
      <c r="C964" s="216"/>
      <c r="D964" s="216"/>
      <c r="E964" s="217"/>
      <c r="F964" s="217"/>
      <c r="G964" s="217"/>
      <c r="H964" s="217"/>
      <c r="I964" s="217"/>
      <c r="J964" s="222" t="s">
        <v>1040</v>
      </c>
      <c r="K964" s="96">
        <v>32.270000000000003</v>
      </c>
    </row>
    <row r="965" spans="1:13" ht="39.6" x14ac:dyDescent="0.3">
      <c r="A965" s="218" t="s">
        <v>455</v>
      </c>
      <c r="B965" s="219" t="s">
        <v>69</v>
      </c>
      <c r="C965" s="216" t="s">
        <v>70</v>
      </c>
      <c r="D965" s="216">
        <v>94.6</v>
      </c>
      <c r="E965" s="220" t="s">
        <v>1055</v>
      </c>
      <c r="F965" s="220" t="s">
        <v>1047</v>
      </c>
      <c r="G965" s="220" t="s">
        <v>1068</v>
      </c>
      <c r="H965" s="220" t="s">
        <v>1069</v>
      </c>
      <c r="I965" s="220" t="s">
        <v>1042</v>
      </c>
      <c r="J965" s="220" t="s">
        <v>1051</v>
      </c>
      <c r="K965" s="95" t="s">
        <v>1093</v>
      </c>
    </row>
    <row r="966" spans="1:13" hidden="1" x14ac:dyDescent="0.3">
      <c r="A966" s="218"/>
      <c r="B966" s="219"/>
      <c r="C966" s="216"/>
      <c r="D966" s="224" t="s">
        <v>1056</v>
      </c>
      <c r="E966" s="252">
        <v>1</v>
      </c>
      <c r="F966" s="252">
        <v>22</v>
      </c>
      <c r="G966" s="252" t="s">
        <v>1063</v>
      </c>
      <c r="H966" s="253">
        <v>6.3</v>
      </c>
      <c r="I966" s="253">
        <v>0.89</v>
      </c>
      <c r="J966" s="252">
        <v>0.27</v>
      </c>
      <c r="K966" s="257">
        <f t="shared" ref="K966:K971" si="5">+J966*I966*F966*E966</f>
        <v>5.2866</v>
      </c>
    </row>
    <row r="967" spans="1:13" hidden="1" x14ac:dyDescent="0.3">
      <c r="A967" s="218"/>
      <c r="B967" s="219"/>
      <c r="C967" s="216"/>
      <c r="D967" s="224" t="s">
        <v>1056</v>
      </c>
      <c r="E967" s="252">
        <v>1</v>
      </c>
      <c r="F967" s="252">
        <v>14</v>
      </c>
      <c r="G967" s="252" t="s">
        <v>1064</v>
      </c>
      <c r="H967" s="253">
        <v>6.3</v>
      </c>
      <c r="I967" s="253">
        <v>1.19</v>
      </c>
      <c r="J967" s="252">
        <v>0.27</v>
      </c>
      <c r="K967" s="257">
        <f t="shared" si="5"/>
        <v>4.4982000000000006</v>
      </c>
    </row>
    <row r="968" spans="1:13" hidden="1" x14ac:dyDescent="0.3">
      <c r="A968" s="218"/>
      <c r="B968" s="219"/>
      <c r="C968" s="216"/>
      <c r="D968" s="224" t="s">
        <v>1056</v>
      </c>
      <c r="E968" s="252">
        <v>1</v>
      </c>
      <c r="F968" s="252">
        <v>6</v>
      </c>
      <c r="G968" s="252" t="s">
        <v>1065</v>
      </c>
      <c r="H968" s="253">
        <v>10</v>
      </c>
      <c r="I968" s="253">
        <v>1.06</v>
      </c>
      <c r="J968" s="252">
        <v>0.68</v>
      </c>
      <c r="K968" s="257">
        <f t="shared" si="5"/>
        <v>4.3248000000000006</v>
      </c>
    </row>
    <row r="969" spans="1:13" hidden="1" x14ac:dyDescent="0.3">
      <c r="A969" s="218"/>
      <c r="B969" s="219"/>
      <c r="C969" s="216"/>
      <c r="D969" s="224" t="s">
        <v>1056</v>
      </c>
      <c r="E969" s="252">
        <v>1</v>
      </c>
      <c r="F969" s="254">
        <v>6</v>
      </c>
      <c r="G969" s="254" t="s">
        <v>1092</v>
      </c>
      <c r="H969" s="255">
        <v>10</v>
      </c>
      <c r="I969" s="255">
        <v>2.6</v>
      </c>
      <c r="J969" s="254">
        <v>0.68</v>
      </c>
      <c r="K969" s="257">
        <f t="shared" si="5"/>
        <v>10.608000000000001</v>
      </c>
    </row>
    <row r="970" spans="1:13" hidden="1" x14ac:dyDescent="0.3">
      <c r="A970" s="218"/>
      <c r="B970" s="219"/>
      <c r="C970" s="216"/>
      <c r="D970" s="224" t="s">
        <v>1057</v>
      </c>
      <c r="E970" s="252">
        <v>1</v>
      </c>
      <c r="F970" s="252">
        <v>6</v>
      </c>
      <c r="G970" s="252" t="s">
        <v>1065</v>
      </c>
      <c r="H970" s="253">
        <v>10</v>
      </c>
      <c r="I970" s="253">
        <v>2.2200000000000002</v>
      </c>
      <c r="J970" s="252">
        <v>0.68</v>
      </c>
      <c r="K970" s="257">
        <f t="shared" si="5"/>
        <v>9.0576000000000008</v>
      </c>
    </row>
    <row r="971" spans="1:13" hidden="1" x14ac:dyDescent="0.3">
      <c r="A971" s="218"/>
      <c r="B971" s="219"/>
      <c r="C971" s="216"/>
      <c r="D971" s="224" t="s">
        <v>1057</v>
      </c>
      <c r="E971" s="252">
        <v>1</v>
      </c>
      <c r="F971" s="252">
        <v>6</v>
      </c>
      <c r="G971" s="252" t="s">
        <v>1092</v>
      </c>
      <c r="H971" s="253">
        <v>10</v>
      </c>
      <c r="I971" s="253">
        <v>2.6</v>
      </c>
      <c r="J971" s="252">
        <v>0.43401759530791789</v>
      </c>
      <c r="K971" s="257">
        <f t="shared" si="5"/>
        <v>6.7706744868035189</v>
      </c>
    </row>
    <row r="972" spans="1:13" x14ac:dyDescent="0.3">
      <c r="A972" s="218"/>
      <c r="B972" s="219"/>
      <c r="C972" s="226" t="s">
        <v>1198</v>
      </c>
      <c r="D972" s="224" t="s">
        <v>1071</v>
      </c>
      <c r="E972" s="252">
        <v>1</v>
      </c>
      <c r="F972" s="252">
        <v>3</v>
      </c>
      <c r="G972" s="252" t="s">
        <v>1074</v>
      </c>
      <c r="H972" s="253">
        <v>6.3</v>
      </c>
      <c r="I972" s="253">
        <v>2.48</v>
      </c>
      <c r="J972" s="252">
        <v>0.27</v>
      </c>
      <c r="K972" s="257">
        <v>2.0088000000000004</v>
      </c>
    </row>
    <row r="973" spans="1:13" x14ac:dyDescent="0.3">
      <c r="A973" s="218"/>
      <c r="B973" s="219"/>
      <c r="C973" s="226" t="s">
        <v>1198</v>
      </c>
      <c r="D973" s="224" t="s">
        <v>1071</v>
      </c>
      <c r="E973" s="252">
        <v>1</v>
      </c>
      <c r="F973" s="252">
        <v>4</v>
      </c>
      <c r="G973" s="252" t="s">
        <v>1075</v>
      </c>
      <c r="H973" s="253">
        <v>8</v>
      </c>
      <c r="I973" s="253">
        <v>1.68</v>
      </c>
      <c r="J973" s="252">
        <v>0.43401759530791789</v>
      </c>
      <c r="K973" s="257">
        <v>2.9165982404692081</v>
      </c>
    </row>
    <row r="974" spans="1:13" x14ac:dyDescent="0.3">
      <c r="A974" s="218"/>
      <c r="B974" s="219"/>
      <c r="C974" s="226" t="s">
        <v>1198</v>
      </c>
      <c r="D974" s="224" t="s">
        <v>1071</v>
      </c>
      <c r="E974" s="252">
        <v>1</v>
      </c>
      <c r="F974" s="252">
        <v>12</v>
      </c>
      <c r="G974" s="252" t="s">
        <v>1083</v>
      </c>
      <c r="H974" s="253">
        <v>6.3</v>
      </c>
      <c r="I974" s="253">
        <v>1.01</v>
      </c>
      <c r="J974" s="252">
        <v>0.27</v>
      </c>
      <c r="K974" s="257">
        <v>3.2724000000000002</v>
      </c>
    </row>
    <row r="975" spans="1:13" x14ac:dyDescent="0.3">
      <c r="A975" s="218"/>
      <c r="B975" s="219"/>
      <c r="C975" s="226" t="s">
        <v>1198</v>
      </c>
      <c r="D975" s="224" t="s">
        <v>1071</v>
      </c>
      <c r="E975" s="252">
        <v>1</v>
      </c>
      <c r="F975" s="252">
        <v>2</v>
      </c>
      <c r="G975" s="252" t="s">
        <v>1084</v>
      </c>
      <c r="H975" s="253">
        <v>6.3</v>
      </c>
      <c r="I975" s="253">
        <v>0.45</v>
      </c>
      <c r="J975" s="252">
        <v>0.27</v>
      </c>
      <c r="K975" s="257">
        <v>0.24300000000000002</v>
      </c>
    </row>
    <row r="976" spans="1:13" x14ac:dyDescent="0.3">
      <c r="A976" s="218"/>
      <c r="B976" s="219"/>
      <c r="C976" s="226" t="s">
        <v>1198</v>
      </c>
      <c r="D976" s="224" t="s">
        <v>1071</v>
      </c>
      <c r="E976" s="252">
        <v>1</v>
      </c>
      <c r="F976" s="252">
        <v>3</v>
      </c>
      <c r="G976" s="252" t="s">
        <v>1087</v>
      </c>
      <c r="H976" s="253">
        <v>10</v>
      </c>
      <c r="I976" s="253">
        <v>0.85</v>
      </c>
      <c r="J976" s="252">
        <v>0.68</v>
      </c>
      <c r="K976" s="257">
        <v>1.7340000000000002</v>
      </c>
    </row>
    <row r="977" spans="1:11" x14ac:dyDescent="0.3">
      <c r="A977" s="218"/>
      <c r="B977" s="219"/>
      <c r="C977" s="226" t="s">
        <v>1198</v>
      </c>
      <c r="D977" s="224" t="s">
        <v>1071</v>
      </c>
      <c r="E977" s="252">
        <v>1</v>
      </c>
      <c r="F977" s="252">
        <v>8</v>
      </c>
      <c r="G977" s="252" t="s">
        <v>1088</v>
      </c>
      <c r="H977" s="253" t="s">
        <v>1089</v>
      </c>
      <c r="I977" s="253">
        <v>0.5</v>
      </c>
      <c r="J977" s="252">
        <v>0.16900000000000001</v>
      </c>
      <c r="K977" s="257">
        <v>0.67600000000000005</v>
      </c>
    </row>
    <row r="978" spans="1:11" x14ac:dyDescent="0.3">
      <c r="A978" s="218"/>
      <c r="B978" s="219"/>
      <c r="C978" s="226" t="s">
        <v>1198</v>
      </c>
      <c r="D978" s="224" t="s">
        <v>1071</v>
      </c>
      <c r="E978" s="252">
        <v>1</v>
      </c>
      <c r="F978" s="252">
        <v>8</v>
      </c>
      <c r="G978" s="252" t="s">
        <v>1090</v>
      </c>
      <c r="H978" s="253" t="s">
        <v>1089</v>
      </c>
      <c r="I978" s="253">
        <v>0.84</v>
      </c>
      <c r="J978" s="252">
        <v>0.27</v>
      </c>
      <c r="K978" s="257">
        <v>1.8144</v>
      </c>
    </row>
    <row r="979" spans="1:11" x14ac:dyDescent="0.3">
      <c r="A979" s="218"/>
      <c r="B979" s="219"/>
      <c r="C979" s="226" t="s">
        <v>1198</v>
      </c>
      <c r="D979" s="224" t="s">
        <v>1078</v>
      </c>
      <c r="E979" s="252">
        <v>1</v>
      </c>
      <c r="F979" s="252">
        <v>4</v>
      </c>
      <c r="G979" s="252" t="s">
        <v>1079</v>
      </c>
      <c r="H979" s="253">
        <v>8</v>
      </c>
      <c r="I979" s="253">
        <v>3.54</v>
      </c>
      <c r="J979" s="252">
        <v>0.43401759530791789</v>
      </c>
      <c r="K979" s="257">
        <f>+J979*I979*F979</f>
        <v>6.1456891495601171</v>
      </c>
    </row>
    <row r="980" spans="1:11" x14ac:dyDescent="0.3">
      <c r="A980" s="218"/>
      <c r="B980" s="219"/>
      <c r="C980" s="226" t="s">
        <v>1198</v>
      </c>
      <c r="D980" s="224" t="s">
        <v>1078</v>
      </c>
      <c r="E980" s="252">
        <v>1</v>
      </c>
      <c r="F980" s="252">
        <v>4</v>
      </c>
      <c r="G980" s="252" t="s">
        <v>1080</v>
      </c>
      <c r="H980" s="253">
        <v>8</v>
      </c>
      <c r="I980" s="253">
        <v>3.3</v>
      </c>
      <c r="J980" s="252">
        <v>0.43401759530791789</v>
      </c>
      <c r="K980" s="257">
        <f>+J980*I980*F980</f>
        <v>5.7290322580645157</v>
      </c>
    </row>
    <row r="981" spans="1:11" x14ac:dyDescent="0.3">
      <c r="A981" s="218"/>
      <c r="B981" s="219"/>
      <c r="C981" s="226" t="s">
        <v>1198</v>
      </c>
      <c r="D981" s="224" t="s">
        <v>1078</v>
      </c>
      <c r="E981" s="252">
        <v>1</v>
      </c>
      <c r="F981" s="252">
        <v>70</v>
      </c>
      <c r="G981" s="252" t="s">
        <v>1081</v>
      </c>
      <c r="H981" s="253">
        <v>5</v>
      </c>
      <c r="I981" s="253">
        <v>0.98</v>
      </c>
      <c r="J981" s="252">
        <v>0.16900000000000001</v>
      </c>
      <c r="K981" s="257">
        <f>+J981*I981*F981</f>
        <v>11.593400000000001</v>
      </c>
    </row>
    <row r="982" spans="1:11" x14ac:dyDescent="0.3">
      <c r="A982" s="218"/>
      <c r="B982" s="219"/>
      <c r="C982" s="226" t="s">
        <v>1198</v>
      </c>
      <c r="D982" s="224" t="s">
        <v>1061</v>
      </c>
      <c r="E982" s="252">
        <v>1</v>
      </c>
      <c r="F982" s="252">
        <v>20</v>
      </c>
      <c r="G982" s="252" t="s">
        <v>1085</v>
      </c>
      <c r="H982" s="253">
        <v>5</v>
      </c>
      <c r="I982" s="253">
        <v>2.2599999999999998</v>
      </c>
      <c r="J982" s="252">
        <v>0.16900000000000001</v>
      </c>
      <c r="K982" s="257">
        <v>7.6387999999999998</v>
      </c>
    </row>
    <row r="983" spans="1:11" x14ac:dyDescent="0.3">
      <c r="A983" s="218"/>
      <c r="B983" s="219"/>
      <c r="C983" s="226" t="s">
        <v>1198</v>
      </c>
      <c r="D983" s="224" t="s">
        <v>1061</v>
      </c>
      <c r="E983" s="252">
        <v>1</v>
      </c>
      <c r="F983" s="252">
        <v>4</v>
      </c>
      <c r="G983" s="252" t="s">
        <v>1086</v>
      </c>
      <c r="H983" s="253">
        <v>6.3</v>
      </c>
      <c r="I983" s="253">
        <v>1.45</v>
      </c>
      <c r="J983" s="252">
        <v>0.27</v>
      </c>
      <c r="K983" s="257">
        <v>1.5660000000000001</v>
      </c>
    </row>
    <row r="984" spans="1:11" x14ac:dyDescent="0.3">
      <c r="A984" s="218"/>
      <c r="B984" s="219"/>
      <c r="C984" s="216"/>
      <c r="D984" s="224"/>
      <c r="E984" s="252"/>
      <c r="F984" s="252"/>
      <c r="G984" s="252"/>
      <c r="H984" s="253"/>
      <c r="I984" s="253"/>
      <c r="J984" s="222" t="s">
        <v>1040</v>
      </c>
      <c r="K984" s="96">
        <f>+SUM(K972:K983)</f>
        <v>45.338119648093851</v>
      </c>
    </row>
    <row r="985" spans="1:11" ht="24.75" customHeight="1" x14ac:dyDescent="0.3">
      <c r="A985" s="218" t="s">
        <v>456</v>
      </c>
      <c r="B985" s="219" t="s">
        <v>77</v>
      </c>
      <c r="C985" s="216" t="s">
        <v>54</v>
      </c>
      <c r="D985" s="216">
        <v>2.11</v>
      </c>
      <c r="E985" s="220"/>
      <c r="F985" s="220"/>
      <c r="G985" s="220" t="s">
        <v>1055</v>
      </c>
      <c r="H985" s="220" t="s">
        <v>1042</v>
      </c>
      <c r="I985" s="220" t="s">
        <v>1043</v>
      </c>
      <c r="J985" s="220" t="s">
        <v>1058</v>
      </c>
      <c r="K985" s="95" t="s">
        <v>1044</v>
      </c>
    </row>
    <row r="986" spans="1:11" hidden="1" x14ac:dyDescent="0.3">
      <c r="A986" s="218"/>
      <c r="B986" s="219"/>
      <c r="C986" s="216"/>
      <c r="D986" s="216"/>
      <c r="E986" s="222"/>
      <c r="F986" s="224" t="s">
        <v>1056</v>
      </c>
      <c r="G986" s="217">
        <v>2</v>
      </c>
      <c r="H986" s="217">
        <v>0.9</v>
      </c>
      <c r="I986" s="217">
        <v>0.6</v>
      </c>
      <c r="J986" s="217">
        <v>0.25</v>
      </c>
      <c r="K986" s="94">
        <f>+G986*H986*I986*J986</f>
        <v>0.27</v>
      </c>
    </row>
    <row r="987" spans="1:11" hidden="1" x14ac:dyDescent="0.3">
      <c r="A987" s="218"/>
      <c r="B987" s="219"/>
      <c r="C987" s="216"/>
      <c r="D987" s="216"/>
      <c r="E987" s="222"/>
      <c r="F987" s="229" t="s">
        <v>1057</v>
      </c>
      <c r="G987" s="217">
        <v>2</v>
      </c>
      <c r="H987" s="217">
        <v>0.5</v>
      </c>
      <c r="I987" s="217">
        <v>0.2</v>
      </c>
      <c r="J987" s="217">
        <f>1.79+0.43+0.25</f>
        <v>2.4700000000000002</v>
      </c>
      <c r="K987" s="94">
        <f>+G987*H987*I987*J987</f>
        <v>0.49400000000000005</v>
      </c>
    </row>
    <row r="988" spans="1:11" x14ac:dyDescent="0.3">
      <c r="A988" s="218"/>
      <c r="B988" s="219"/>
      <c r="C988" s="226" t="s">
        <v>1196</v>
      </c>
      <c r="D988" s="216"/>
      <c r="E988" s="222"/>
      <c r="F988" s="229" t="s">
        <v>1060</v>
      </c>
      <c r="G988" s="217">
        <v>1</v>
      </c>
      <c r="H988" s="217">
        <v>2.3199999999999998</v>
      </c>
      <c r="I988" s="217">
        <v>0.5</v>
      </c>
      <c r="J988" s="217">
        <v>0.12</v>
      </c>
      <c r="K988" s="94">
        <f>+G988*H988*I988*J988</f>
        <v>0.13919999999999999</v>
      </c>
    </row>
    <row r="989" spans="1:11" x14ac:dyDescent="0.3">
      <c r="A989" s="218"/>
      <c r="B989" s="219"/>
      <c r="C989" s="226" t="s">
        <v>1196</v>
      </c>
      <c r="D989" s="216"/>
      <c r="E989" s="222"/>
      <c r="F989" s="229" t="s">
        <v>1061</v>
      </c>
      <c r="G989" s="217">
        <v>1</v>
      </c>
      <c r="H989" s="217">
        <v>3.15</v>
      </c>
      <c r="I989" s="217">
        <v>1.5</v>
      </c>
      <c r="J989" s="217">
        <v>0.12</v>
      </c>
      <c r="K989" s="94">
        <f>+G989*H989*I989*J989</f>
        <v>0.56699999999999995</v>
      </c>
    </row>
    <row r="990" spans="1:11" x14ac:dyDescent="0.3">
      <c r="A990" s="218"/>
      <c r="B990" s="219"/>
      <c r="C990" s="226" t="s">
        <v>1196</v>
      </c>
      <c r="D990" s="216"/>
      <c r="E990" s="217"/>
      <c r="F990" s="216" t="s">
        <v>1059</v>
      </c>
      <c r="G990" s="217">
        <v>2</v>
      </c>
      <c r="H990" s="217">
        <v>0.5</v>
      </c>
      <c r="I990" s="217">
        <v>0.2</v>
      </c>
      <c r="J990" s="217">
        <f>0.25+0.43+1.79+0.38-2.3</f>
        <v>0.54999999999999982</v>
      </c>
      <c r="K990" s="94">
        <f>+G990*H990*I990*J990</f>
        <v>0.10999999999999997</v>
      </c>
    </row>
    <row r="991" spans="1:11" x14ac:dyDescent="0.3">
      <c r="A991" s="218"/>
      <c r="B991" s="219"/>
      <c r="C991" s="226" t="s">
        <v>1196</v>
      </c>
      <c r="D991" s="216"/>
      <c r="E991" s="217"/>
      <c r="F991" s="216" t="s">
        <v>1062</v>
      </c>
      <c r="G991" s="217">
        <v>1</v>
      </c>
      <c r="H991" s="217">
        <v>3.15</v>
      </c>
      <c r="I991" s="217">
        <f>0.5+J991+J991</f>
        <v>0.89999999999999991</v>
      </c>
      <c r="J991" s="217">
        <v>0.2</v>
      </c>
      <c r="K991" s="94">
        <f>+G991*H991*I991*J991-0.07</f>
        <v>0.49699999999999994</v>
      </c>
    </row>
    <row r="992" spans="1:11" x14ac:dyDescent="0.3">
      <c r="A992" s="218"/>
      <c r="B992" s="219"/>
      <c r="C992" s="216"/>
      <c r="D992" s="216"/>
      <c r="E992" s="217"/>
      <c r="F992" s="217"/>
      <c r="G992" s="217"/>
      <c r="H992" s="217"/>
      <c r="I992" s="217"/>
      <c r="J992" s="222" t="s">
        <v>1040</v>
      </c>
      <c r="K992" s="96">
        <f>+SUM(K988:K991)</f>
        <v>1.3131999999999999</v>
      </c>
    </row>
    <row r="993" spans="1:11" ht="26.4" x14ac:dyDescent="0.3">
      <c r="A993" s="218" t="s">
        <v>457</v>
      </c>
      <c r="B993" s="219" t="s">
        <v>74</v>
      </c>
      <c r="C993" s="216" t="s">
        <v>75</v>
      </c>
      <c r="D993" s="216">
        <v>6</v>
      </c>
      <c r="E993" s="220"/>
      <c r="F993" s="220"/>
      <c r="G993" s="220"/>
      <c r="H993" s="220"/>
      <c r="I993" s="220"/>
      <c r="J993" s="220"/>
      <c r="K993" s="95"/>
    </row>
    <row r="994" spans="1:11" x14ac:dyDescent="0.3">
      <c r="A994" s="218"/>
      <c r="B994" s="219"/>
      <c r="C994" s="226" t="s">
        <v>1196</v>
      </c>
      <c r="D994" s="216"/>
      <c r="E994" s="217"/>
      <c r="F994" s="217"/>
      <c r="G994" s="217"/>
      <c r="H994" s="217"/>
      <c r="I994" s="217"/>
      <c r="J994" s="216" t="s">
        <v>1201</v>
      </c>
      <c r="K994" s="628">
        <v>6</v>
      </c>
    </row>
    <row r="995" spans="1:11" x14ac:dyDescent="0.3">
      <c r="A995" s="218"/>
      <c r="B995" s="219"/>
      <c r="C995" s="216"/>
      <c r="D995" s="216"/>
      <c r="E995" s="217"/>
      <c r="F995" s="217"/>
      <c r="G995" s="217"/>
      <c r="H995" s="217"/>
      <c r="I995" s="217"/>
      <c r="J995" s="222" t="s">
        <v>1040</v>
      </c>
      <c r="K995" s="96"/>
    </row>
    <row r="996" spans="1:11" ht="39.6" hidden="1" x14ac:dyDescent="0.3">
      <c r="A996" s="218" t="s">
        <v>458</v>
      </c>
      <c r="B996" s="219" t="s">
        <v>65</v>
      </c>
      <c r="C996" s="216" t="s">
        <v>24</v>
      </c>
      <c r="D996" s="216">
        <v>6.12</v>
      </c>
      <c r="E996" s="217"/>
      <c r="F996" s="217"/>
      <c r="G996" s="217"/>
      <c r="H996" s="217"/>
      <c r="I996" s="217"/>
      <c r="J996" s="217"/>
      <c r="K996" s="94"/>
    </row>
    <row r="997" spans="1:11" hidden="1" x14ac:dyDescent="0.3">
      <c r="A997" s="218"/>
      <c r="B997" s="219"/>
      <c r="C997" s="216"/>
      <c r="D997" s="216"/>
      <c r="E997" s="217"/>
      <c r="F997" s="217"/>
      <c r="G997" s="217"/>
      <c r="H997" s="217"/>
      <c r="I997" s="217"/>
      <c r="J997" s="222" t="s">
        <v>1040</v>
      </c>
      <c r="K997" s="94">
        <f>+SUM(K996:K996)</f>
        <v>0</v>
      </c>
    </row>
    <row r="998" spans="1:11" hidden="1" x14ac:dyDescent="0.3">
      <c r="A998" s="218"/>
      <c r="B998" s="219"/>
      <c r="C998" s="216"/>
      <c r="D998" s="216"/>
      <c r="E998" s="220"/>
      <c r="F998" s="220"/>
      <c r="G998" s="220"/>
      <c r="H998" s="220"/>
      <c r="I998" s="220"/>
      <c r="J998" s="220"/>
      <c r="K998" s="95"/>
    </row>
    <row r="999" spans="1:11" hidden="1" x14ac:dyDescent="0.3">
      <c r="A999" s="218"/>
      <c r="B999" s="219"/>
      <c r="C999" s="216"/>
      <c r="D999" s="216"/>
      <c r="E999" s="217"/>
      <c r="F999" s="217"/>
      <c r="G999" s="217"/>
      <c r="H999" s="217"/>
      <c r="I999" s="217"/>
      <c r="J999" s="217"/>
      <c r="K999" s="94"/>
    </row>
    <row r="1000" spans="1:11" ht="26.4" hidden="1" x14ac:dyDescent="0.3">
      <c r="A1000" s="218" t="s">
        <v>459</v>
      </c>
      <c r="B1000" s="219" t="s">
        <v>83</v>
      </c>
      <c r="C1000" s="216" t="s">
        <v>24</v>
      </c>
      <c r="D1000" s="216">
        <v>4.8</v>
      </c>
      <c r="E1000" s="217"/>
      <c r="F1000" s="217"/>
      <c r="G1000" s="217"/>
      <c r="H1000" s="217"/>
      <c r="I1000" s="217"/>
      <c r="J1000" s="217"/>
      <c r="K1000" s="94"/>
    </row>
    <row r="1001" spans="1:11" hidden="1" x14ac:dyDescent="0.3">
      <c r="A1001" s="218"/>
      <c r="B1001" s="219"/>
      <c r="C1001" s="216"/>
      <c r="D1001" s="216"/>
      <c r="E1001" s="217"/>
      <c r="F1001" s="217"/>
      <c r="G1001" s="217"/>
      <c r="H1001" s="217"/>
      <c r="I1001" s="217"/>
      <c r="J1001" s="222" t="s">
        <v>1040</v>
      </c>
      <c r="K1001" s="94">
        <f>+SUM(K999:K1000)</f>
        <v>0</v>
      </c>
    </row>
    <row r="1002" spans="1:11" hidden="1" x14ac:dyDescent="0.3">
      <c r="A1002" s="218"/>
      <c r="B1002" s="219"/>
      <c r="C1002" s="216"/>
      <c r="D1002" s="216"/>
      <c r="E1002" s="220"/>
      <c r="F1002" s="220"/>
      <c r="G1002" s="220"/>
      <c r="H1002" s="220"/>
      <c r="I1002" s="220"/>
      <c r="J1002" s="220"/>
      <c r="K1002" s="95"/>
    </row>
    <row r="1003" spans="1:11" hidden="1" x14ac:dyDescent="0.3">
      <c r="A1003" s="218"/>
      <c r="B1003" s="219"/>
      <c r="C1003" s="216"/>
      <c r="D1003" s="216"/>
      <c r="E1003" s="217"/>
      <c r="F1003" s="217"/>
      <c r="G1003" s="217"/>
      <c r="H1003" s="217"/>
      <c r="I1003" s="217"/>
      <c r="J1003" s="217"/>
      <c r="K1003" s="94"/>
    </row>
    <row r="1004" spans="1:11" ht="26.4" hidden="1" x14ac:dyDescent="0.3">
      <c r="A1004" s="218" t="s">
        <v>460</v>
      </c>
      <c r="B1004" s="219" t="s">
        <v>79</v>
      </c>
      <c r="C1004" s="216" t="s">
        <v>54</v>
      </c>
      <c r="D1004" s="216">
        <v>6.05</v>
      </c>
      <c r="E1004" s="223"/>
      <c r="F1004" s="223" t="s">
        <v>1047</v>
      </c>
      <c r="G1004" s="220" t="s">
        <v>1042</v>
      </c>
      <c r="H1004" s="220" t="s">
        <v>1043</v>
      </c>
      <c r="I1004" s="220" t="s">
        <v>1045</v>
      </c>
      <c r="J1004" s="220" t="s">
        <v>1049</v>
      </c>
      <c r="K1004" s="95" t="s">
        <v>1046</v>
      </c>
    </row>
    <row r="1005" spans="1:11" hidden="1" x14ac:dyDescent="0.3">
      <c r="A1005" s="218"/>
      <c r="B1005" s="219"/>
      <c r="C1005" s="216"/>
      <c r="D1005" s="216"/>
      <c r="E1005" s="230" t="s">
        <v>1048</v>
      </c>
      <c r="F1005" s="217">
        <v>2</v>
      </c>
      <c r="G1005" s="217">
        <v>0.95</v>
      </c>
      <c r="H1005" s="217">
        <v>1.1000000000000001</v>
      </c>
      <c r="I1005" s="217">
        <f>+J807-0.25</f>
        <v>0.44999999999999996</v>
      </c>
      <c r="J1005" s="217">
        <v>1.3</v>
      </c>
      <c r="K1005" s="94">
        <f>+I1005*H1005*G1005*F1005-0.03*J1005</f>
        <v>0.90149999999999997</v>
      </c>
    </row>
    <row r="1006" spans="1:11" hidden="1" x14ac:dyDescent="0.3">
      <c r="A1006" s="218"/>
      <c r="B1006" s="219"/>
      <c r="C1006" s="216"/>
      <c r="D1006" s="216"/>
      <c r="E1006" s="217"/>
      <c r="F1006" s="217"/>
      <c r="G1006" s="217"/>
      <c r="H1006" s="217"/>
      <c r="I1006" s="217"/>
      <c r="J1006" s="222" t="s">
        <v>1040</v>
      </c>
      <c r="K1006" s="96">
        <f>+SUM(K1005:K1005)</f>
        <v>0.90149999999999997</v>
      </c>
    </row>
    <row r="1007" spans="1:11" ht="26.4" hidden="1" x14ac:dyDescent="0.3">
      <c r="A1007" s="218" t="s">
        <v>461</v>
      </c>
      <c r="B1007" s="219" t="s">
        <v>81</v>
      </c>
      <c r="C1007" s="216" t="s">
        <v>24</v>
      </c>
      <c r="D1007" s="216">
        <v>4.8</v>
      </c>
      <c r="E1007" s="217"/>
      <c r="F1007" s="217"/>
      <c r="G1007" s="217"/>
      <c r="H1007" s="217"/>
      <c r="I1007" s="217"/>
      <c r="J1007" s="217"/>
      <c r="K1007" s="94"/>
    </row>
    <row r="1008" spans="1:11" hidden="1" x14ac:dyDescent="0.3">
      <c r="A1008" s="218"/>
      <c r="B1008" s="219"/>
      <c r="C1008" s="216"/>
      <c r="D1008" s="216"/>
      <c r="E1008" s="217"/>
      <c r="F1008" s="217"/>
      <c r="G1008" s="217"/>
      <c r="H1008" s="217"/>
      <c r="I1008" s="217"/>
      <c r="J1008" s="222" t="s">
        <v>1040</v>
      </c>
      <c r="K1008" s="94">
        <f>+SUM(K1007:K1007)</f>
        <v>0</v>
      </c>
    </row>
    <row r="1009" spans="1:11" hidden="1" x14ac:dyDescent="0.3">
      <c r="A1009" s="218"/>
      <c r="B1009" s="219"/>
      <c r="C1009" s="216"/>
      <c r="D1009" s="216"/>
      <c r="E1009" s="220"/>
      <c r="F1009" s="220"/>
      <c r="G1009" s="220"/>
      <c r="H1009" s="220"/>
      <c r="I1009" s="220"/>
      <c r="J1009" s="220"/>
      <c r="K1009" s="95"/>
    </row>
    <row r="1010" spans="1:11" hidden="1" x14ac:dyDescent="0.3">
      <c r="A1010" s="218"/>
      <c r="B1010" s="219"/>
      <c r="C1010" s="216"/>
      <c r="D1010" s="216"/>
      <c r="E1010" s="217"/>
      <c r="F1010" s="217"/>
      <c r="G1010" s="217"/>
      <c r="H1010" s="217"/>
      <c r="I1010" s="217"/>
      <c r="J1010" s="217"/>
      <c r="K1010" s="94"/>
    </row>
    <row r="1011" spans="1:11" hidden="1" x14ac:dyDescent="0.3">
      <c r="A1011" s="214" t="s">
        <v>462</v>
      </c>
      <c r="B1011" s="215" t="s">
        <v>85</v>
      </c>
      <c r="C1011" s="216"/>
      <c r="D1011" s="216"/>
      <c r="E1011" s="217"/>
      <c r="F1011" s="217"/>
      <c r="G1011" s="217"/>
      <c r="H1011" s="217"/>
      <c r="I1011" s="217"/>
      <c r="J1011" s="217"/>
      <c r="K1011" s="94"/>
    </row>
    <row r="1012" spans="1:11" ht="26.4" hidden="1" x14ac:dyDescent="0.3">
      <c r="A1012" s="218" t="s">
        <v>463</v>
      </c>
      <c r="B1012" s="219" t="s">
        <v>89</v>
      </c>
      <c r="C1012" s="216" t="s">
        <v>24</v>
      </c>
      <c r="D1012" s="216">
        <v>7.48</v>
      </c>
      <c r="E1012" s="217"/>
      <c r="F1012" s="217"/>
      <c r="G1012" s="217"/>
      <c r="H1012" s="217"/>
      <c r="I1012" s="217"/>
      <c r="J1012" s="222" t="s">
        <v>1040</v>
      </c>
      <c r="K1012" s="94">
        <f>+SUM(K1010:K1011)</f>
        <v>0</v>
      </c>
    </row>
    <row r="1013" spans="1:11" hidden="1" x14ac:dyDescent="0.3">
      <c r="A1013" s="218" t="s">
        <v>464</v>
      </c>
      <c r="B1013" s="219" t="s">
        <v>87</v>
      </c>
      <c r="C1013" s="216" t="s">
        <v>24</v>
      </c>
      <c r="D1013" s="216">
        <v>7.48</v>
      </c>
      <c r="E1013" s="220"/>
      <c r="F1013" s="220"/>
      <c r="G1013" s="220"/>
      <c r="H1013" s="220"/>
      <c r="I1013" s="220"/>
      <c r="J1013" s="220"/>
      <c r="K1013" s="95"/>
    </row>
    <row r="1014" spans="1:11" ht="39.6" hidden="1" x14ac:dyDescent="0.3">
      <c r="A1014" s="218" t="s">
        <v>465</v>
      </c>
      <c r="B1014" s="219" t="s">
        <v>146</v>
      </c>
      <c r="C1014" s="216" t="s">
        <v>75</v>
      </c>
      <c r="D1014" s="216">
        <v>1</v>
      </c>
      <c r="E1014" s="217"/>
      <c r="F1014" s="217"/>
      <c r="G1014" s="217"/>
      <c r="H1014" s="217"/>
      <c r="I1014" s="217"/>
      <c r="J1014" s="217"/>
      <c r="K1014" s="94"/>
    </row>
    <row r="1015" spans="1:11" ht="39.6" hidden="1" x14ac:dyDescent="0.3">
      <c r="A1015" s="218" t="s">
        <v>466</v>
      </c>
      <c r="B1015" s="219" t="s">
        <v>186</v>
      </c>
      <c r="C1015" s="216" t="s">
        <v>24</v>
      </c>
      <c r="D1015" s="216">
        <v>1.28</v>
      </c>
      <c r="E1015" s="217"/>
      <c r="F1015" s="217"/>
      <c r="G1015" s="217"/>
      <c r="H1015" s="217"/>
      <c r="I1015" s="217"/>
      <c r="J1015" s="217"/>
      <c r="K1015" s="94"/>
    </row>
    <row r="1016" spans="1:11" ht="26.4" hidden="1" x14ac:dyDescent="0.3">
      <c r="A1016" s="218" t="s">
        <v>467</v>
      </c>
      <c r="B1016" s="219" t="s">
        <v>83</v>
      </c>
      <c r="C1016" s="216" t="s">
        <v>24</v>
      </c>
      <c r="D1016" s="216">
        <v>1.28</v>
      </c>
      <c r="E1016" s="217"/>
      <c r="F1016" s="217"/>
      <c r="G1016" s="217"/>
      <c r="H1016" s="217"/>
      <c r="I1016" s="217"/>
      <c r="J1016" s="222" t="s">
        <v>1040</v>
      </c>
      <c r="K1016" s="94">
        <f>+SUM(K1014:K1015)</f>
        <v>0</v>
      </c>
    </row>
    <row r="1017" spans="1:11" ht="39.6" hidden="1" x14ac:dyDescent="0.3">
      <c r="A1017" s="218" t="s">
        <v>468</v>
      </c>
      <c r="B1017" s="219" t="s">
        <v>91</v>
      </c>
      <c r="C1017" s="216" t="s">
        <v>24</v>
      </c>
      <c r="D1017" s="216">
        <v>7.48</v>
      </c>
      <c r="E1017" s="220"/>
      <c r="F1017" s="220"/>
      <c r="G1017" s="220"/>
      <c r="H1017" s="220"/>
      <c r="I1017" s="220"/>
      <c r="J1017" s="220"/>
      <c r="K1017" s="95"/>
    </row>
    <row r="1018" spans="1:11" hidden="1" x14ac:dyDescent="0.3">
      <c r="A1018" s="214" t="s">
        <v>469</v>
      </c>
      <c r="B1018" s="215" t="s">
        <v>96</v>
      </c>
      <c r="C1018" s="216"/>
      <c r="D1018" s="216"/>
      <c r="E1018" s="220"/>
      <c r="F1018" s="220"/>
      <c r="G1018" s="220"/>
      <c r="H1018" s="220"/>
      <c r="I1018" s="220"/>
      <c r="J1018" s="220"/>
      <c r="K1018" s="95"/>
    </row>
    <row r="1019" spans="1:11" ht="39.6" hidden="1" x14ac:dyDescent="0.3">
      <c r="A1019" s="218" t="s">
        <v>470</v>
      </c>
      <c r="B1019" s="219" t="s">
        <v>98</v>
      </c>
      <c r="C1019" s="216" t="s">
        <v>24</v>
      </c>
      <c r="D1019" s="216">
        <v>1.4</v>
      </c>
      <c r="E1019" s="220"/>
      <c r="F1019" s="220"/>
      <c r="G1019" s="220"/>
      <c r="H1019" s="220"/>
      <c r="I1019" s="220"/>
      <c r="J1019" s="220"/>
      <c r="K1019" s="95"/>
    </row>
    <row r="1020" spans="1:11" hidden="1" x14ac:dyDescent="0.3">
      <c r="A1020" s="218" t="s">
        <v>471</v>
      </c>
      <c r="B1020" s="219" t="s">
        <v>102</v>
      </c>
      <c r="C1020" s="216" t="s">
        <v>45</v>
      </c>
      <c r="D1020" s="216">
        <v>16</v>
      </c>
      <c r="E1020" s="220"/>
      <c r="F1020" s="220"/>
      <c r="G1020" s="220"/>
      <c r="H1020" s="220"/>
      <c r="I1020" s="220"/>
      <c r="J1020" s="220"/>
      <c r="K1020" s="95"/>
    </row>
    <row r="1021" spans="1:11" ht="39.6" hidden="1" x14ac:dyDescent="0.3">
      <c r="A1021" s="218" t="s">
        <v>472</v>
      </c>
      <c r="B1021" s="219" t="s">
        <v>104</v>
      </c>
      <c r="C1021" s="216" t="s">
        <v>24</v>
      </c>
      <c r="D1021" s="216">
        <v>16</v>
      </c>
      <c r="E1021" s="220"/>
      <c r="F1021" s="220"/>
      <c r="G1021" s="220"/>
      <c r="H1021" s="220"/>
      <c r="I1021" s="220"/>
      <c r="J1021" s="220"/>
      <c r="K1021" s="95"/>
    </row>
    <row r="1022" spans="1:11" hidden="1" x14ac:dyDescent="0.3">
      <c r="A1022" s="214" t="s">
        <v>473</v>
      </c>
      <c r="B1022" s="215" t="s">
        <v>106</v>
      </c>
      <c r="C1022" s="216"/>
      <c r="D1022" s="216"/>
      <c r="E1022" s="220"/>
      <c r="F1022" s="220"/>
      <c r="G1022" s="220"/>
      <c r="H1022" s="220"/>
      <c r="I1022" s="220"/>
      <c r="J1022" s="220"/>
      <c r="K1022" s="95"/>
    </row>
    <row r="1023" spans="1:11" hidden="1" x14ac:dyDescent="0.3">
      <c r="A1023" s="218" t="s">
        <v>474</v>
      </c>
      <c r="B1023" s="219" t="s">
        <v>108</v>
      </c>
      <c r="C1023" s="216" t="s">
        <v>109</v>
      </c>
      <c r="D1023" s="216">
        <v>2.7</v>
      </c>
      <c r="E1023" s="220"/>
      <c r="F1023" s="220"/>
      <c r="G1023" s="220"/>
      <c r="H1023" s="220"/>
      <c r="I1023" s="220"/>
      <c r="J1023" s="220"/>
      <c r="K1023" s="95"/>
    </row>
    <row r="1024" spans="1:11" ht="26.4" hidden="1" x14ac:dyDescent="0.3">
      <c r="A1024" s="218" t="s">
        <v>475</v>
      </c>
      <c r="B1024" s="219" t="s">
        <v>117</v>
      </c>
      <c r="C1024" s="216" t="s">
        <v>24</v>
      </c>
      <c r="D1024" s="216">
        <v>0.34</v>
      </c>
      <c r="E1024" s="220"/>
      <c r="F1024" s="220"/>
      <c r="G1024" s="220"/>
      <c r="H1024" s="220"/>
      <c r="I1024" s="220"/>
      <c r="J1024" s="220"/>
      <c r="K1024" s="95"/>
    </row>
    <row r="1025" spans="1:11" hidden="1" x14ac:dyDescent="0.3">
      <c r="A1025" s="218" t="s">
        <v>476</v>
      </c>
      <c r="B1025" s="219" t="s">
        <v>115</v>
      </c>
      <c r="C1025" s="216" t="s">
        <v>24</v>
      </c>
      <c r="D1025" s="216">
        <v>0.25</v>
      </c>
      <c r="E1025" s="220"/>
      <c r="F1025" s="220"/>
      <c r="G1025" s="220"/>
      <c r="H1025" s="220"/>
      <c r="I1025" s="220"/>
      <c r="J1025" s="220"/>
      <c r="K1025" s="95"/>
    </row>
    <row r="1026" spans="1:11" x14ac:dyDescent="0.3">
      <c r="A1026" s="214" t="s">
        <v>477</v>
      </c>
      <c r="B1026" s="215" t="s">
        <v>231</v>
      </c>
      <c r="C1026" s="216"/>
      <c r="D1026" s="216"/>
      <c r="E1026" s="220"/>
      <c r="F1026" s="220"/>
      <c r="G1026" s="220"/>
      <c r="H1026" s="220"/>
      <c r="I1026" s="220"/>
      <c r="J1026" s="220"/>
      <c r="K1026" s="95"/>
    </row>
    <row r="1027" spans="1:11" ht="52.8" hidden="1" x14ac:dyDescent="0.3">
      <c r="A1027" s="218" t="s">
        <v>478</v>
      </c>
      <c r="B1027" s="219" t="s">
        <v>233</v>
      </c>
      <c r="C1027" s="216" t="s">
        <v>75</v>
      </c>
      <c r="D1027" s="216">
        <v>1</v>
      </c>
      <c r="E1027" s="220"/>
      <c r="F1027" s="220"/>
      <c r="G1027" s="220"/>
      <c r="H1027" s="220"/>
      <c r="I1027" s="220"/>
      <c r="J1027" s="220"/>
      <c r="K1027" s="95"/>
    </row>
    <row r="1028" spans="1:11" ht="26.4" x14ac:dyDescent="0.3">
      <c r="A1028" s="218" t="s">
        <v>479</v>
      </c>
      <c r="B1028" s="219" t="s">
        <v>235</v>
      </c>
      <c r="C1028" s="216" t="s">
        <v>75</v>
      </c>
      <c r="D1028" s="216">
        <v>1</v>
      </c>
      <c r="E1028" s="220"/>
      <c r="F1028" s="220"/>
      <c r="G1028" s="220"/>
      <c r="H1028" s="220"/>
      <c r="I1028" s="220"/>
      <c r="J1028" s="220"/>
      <c r="K1028" s="95" t="s">
        <v>1047</v>
      </c>
    </row>
    <row r="1029" spans="1:11" x14ac:dyDescent="0.3">
      <c r="A1029" s="218"/>
      <c r="B1029" s="219"/>
      <c r="C1029" s="226" t="s">
        <v>1196</v>
      </c>
      <c r="D1029" s="216"/>
      <c r="E1029" s="217"/>
      <c r="F1029" s="216"/>
      <c r="G1029" s="217"/>
      <c r="H1029" s="217"/>
      <c r="I1029" s="217"/>
      <c r="J1029" s="217"/>
      <c r="K1029" s="94">
        <v>1</v>
      </c>
    </row>
    <row r="1030" spans="1:11" x14ac:dyDescent="0.3">
      <c r="A1030" s="218"/>
      <c r="B1030" s="219"/>
      <c r="C1030" s="216"/>
      <c r="D1030" s="216"/>
      <c r="E1030" s="217"/>
      <c r="F1030" s="217"/>
      <c r="G1030" s="217"/>
      <c r="H1030" s="217"/>
      <c r="I1030" s="217"/>
      <c r="J1030" s="222" t="s">
        <v>1040</v>
      </c>
      <c r="K1030" s="96">
        <f>+SUM(K1026:K1029)</f>
        <v>1</v>
      </c>
    </row>
    <row r="1031" spans="1:11" ht="26.4" hidden="1" x14ac:dyDescent="0.3">
      <c r="A1031" s="218" t="s">
        <v>480</v>
      </c>
      <c r="B1031" s="219" t="s">
        <v>239</v>
      </c>
      <c r="C1031" s="216" t="s">
        <v>75</v>
      </c>
      <c r="D1031" s="216">
        <v>1</v>
      </c>
      <c r="E1031" s="220"/>
      <c r="F1031" s="220"/>
      <c r="G1031" s="220"/>
      <c r="H1031" s="220"/>
      <c r="I1031" s="220"/>
      <c r="J1031" s="220"/>
      <c r="K1031" s="95"/>
    </row>
    <row r="1032" spans="1:11" hidden="1" x14ac:dyDescent="0.3">
      <c r="A1032" s="218" t="s">
        <v>481</v>
      </c>
      <c r="B1032" s="219" t="s">
        <v>237</v>
      </c>
      <c r="C1032" s="216" t="s">
        <v>75</v>
      </c>
      <c r="D1032" s="216">
        <v>1</v>
      </c>
      <c r="E1032" s="220"/>
      <c r="F1032" s="220"/>
      <c r="G1032" s="220"/>
      <c r="H1032" s="220"/>
      <c r="I1032" s="220"/>
      <c r="J1032" s="220"/>
      <c r="K1032" s="95"/>
    </row>
    <row r="1033" spans="1:11" hidden="1" x14ac:dyDescent="0.3">
      <c r="A1033" s="218" t="s">
        <v>482</v>
      </c>
      <c r="B1033" s="219" t="s">
        <v>241</v>
      </c>
      <c r="C1033" s="216" t="s">
        <v>75</v>
      </c>
      <c r="D1033" s="216">
        <v>1</v>
      </c>
      <c r="E1033" s="220"/>
      <c r="F1033" s="220"/>
      <c r="G1033" s="220"/>
      <c r="H1033" s="220"/>
      <c r="I1033" s="220"/>
      <c r="J1033" s="220"/>
      <c r="K1033" s="95"/>
    </row>
    <row r="1034" spans="1:11" ht="26.4" hidden="1" x14ac:dyDescent="0.3">
      <c r="A1034" s="218" t="s">
        <v>483</v>
      </c>
      <c r="B1034" s="219" t="s">
        <v>243</v>
      </c>
      <c r="C1034" s="216" t="s">
        <v>75</v>
      </c>
      <c r="D1034" s="216">
        <v>1</v>
      </c>
      <c r="E1034" s="220"/>
      <c r="F1034" s="220"/>
      <c r="G1034" s="220"/>
      <c r="H1034" s="220"/>
      <c r="I1034" s="220"/>
      <c r="J1034" s="220"/>
      <c r="K1034" s="95"/>
    </row>
    <row r="1035" spans="1:11" hidden="1" x14ac:dyDescent="0.3">
      <c r="A1035" s="218" t="s">
        <v>484</v>
      </c>
      <c r="B1035" s="219" t="s">
        <v>245</v>
      </c>
      <c r="C1035" s="216" t="s">
        <v>109</v>
      </c>
      <c r="D1035" s="216">
        <v>20</v>
      </c>
      <c r="E1035" s="220"/>
      <c r="F1035" s="220"/>
      <c r="G1035" s="220"/>
      <c r="H1035" s="220"/>
      <c r="I1035" s="220"/>
      <c r="J1035" s="220"/>
      <c r="K1035" s="95"/>
    </row>
    <row r="1036" spans="1:11" ht="26.4" hidden="1" x14ac:dyDescent="0.3">
      <c r="A1036" s="218" t="s">
        <v>485</v>
      </c>
      <c r="B1036" s="219" t="s">
        <v>247</v>
      </c>
      <c r="C1036" s="216" t="s">
        <v>75</v>
      </c>
      <c r="D1036" s="216">
        <v>1</v>
      </c>
      <c r="E1036" s="220"/>
      <c r="F1036" s="220"/>
      <c r="G1036" s="220"/>
      <c r="H1036" s="220"/>
      <c r="I1036" s="220"/>
      <c r="J1036" s="220"/>
      <c r="K1036" s="95"/>
    </row>
    <row r="1037" spans="1:11" ht="26.4" hidden="1" x14ac:dyDescent="0.3">
      <c r="A1037" s="214">
        <v>12</v>
      </c>
      <c r="B1037" s="215" t="s">
        <v>486</v>
      </c>
      <c r="C1037" s="216"/>
      <c r="D1037" s="216"/>
      <c r="E1037" s="220"/>
      <c r="F1037" s="220"/>
      <c r="G1037" s="220"/>
      <c r="H1037" s="220"/>
      <c r="I1037" s="220"/>
      <c r="J1037" s="220"/>
      <c r="K1037" s="95"/>
    </row>
    <row r="1038" spans="1:11" hidden="1" x14ac:dyDescent="0.3">
      <c r="A1038" s="214" t="s">
        <v>487</v>
      </c>
      <c r="B1038" s="215" t="s">
        <v>42</v>
      </c>
      <c r="C1038" s="216"/>
      <c r="D1038" s="216"/>
      <c r="E1038" s="220"/>
      <c r="F1038" s="220"/>
      <c r="G1038" s="220"/>
      <c r="H1038" s="220"/>
      <c r="I1038" s="220"/>
      <c r="J1038" s="220"/>
      <c r="K1038" s="95"/>
    </row>
    <row r="1039" spans="1:11" hidden="1" x14ac:dyDescent="0.3">
      <c r="A1039" s="218" t="s">
        <v>488</v>
      </c>
      <c r="B1039" s="219" t="s">
        <v>47</v>
      </c>
      <c r="C1039" s="216" t="s">
        <v>24</v>
      </c>
      <c r="D1039" s="216">
        <v>7.48</v>
      </c>
      <c r="E1039" s="220"/>
      <c r="F1039" s="220"/>
      <c r="G1039" s="220"/>
      <c r="H1039" s="220"/>
      <c r="I1039" s="220"/>
      <c r="J1039" s="220"/>
      <c r="K1039" s="95"/>
    </row>
    <row r="1040" spans="1:11" ht="26.4" hidden="1" x14ac:dyDescent="0.3">
      <c r="A1040" s="218" t="s">
        <v>489</v>
      </c>
      <c r="B1040" s="219" t="s">
        <v>49</v>
      </c>
      <c r="C1040" s="216" t="s">
        <v>24</v>
      </c>
      <c r="D1040" s="216">
        <v>7.48</v>
      </c>
      <c r="E1040" s="220"/>
      <c r="F1040" s="220"/>
      <c r="G1040" s="220"/>
      <c r="H1040" s="220"/>
      <c r="I1040" s="220"/>
      <c r="J1040" s="220"/>
      <c r="K1040" s="95"/>
    </row>
    <row r="1041" spans="1:11" hidden="1" x14ac:dyDescent="0.3">
      <c r="A1041" s="214" t="s">
        <v>490</v>
      </c>
      <c r="B1041" s="215" t="s">
        <v>123</v>
      </c>
      <c r="C1041" s="216"/>
      <c r="D1041" s="216"/>
      <c r="E1041" s="220"/>
      <c r="F1041" s="220"/>
      <c r="G1041" s="220"/>
      <c r="H1041" s="220"/>
      <c r="I1041" s="220"/>
      <c r="J1041" s="220"/>
      <c r="K1041" s="95"/>
    </row>
    <row r="1042" spans="1:11" ht="26.4" hidden="1" x14ac:dyDescent="0.3">
      <c r="A1042" s="218" t="s">
        <v>491</v>
      </c>
      <c r="B1042" s="219" t="s">
        <v>125</v>
      </c>
      <c r="C1042" s="216" t="s">
        <v>54</v>
      </c>
      <c r="D1042" s="216">
        <v>4.33</v>
      </c>
      <c r="E1042" s="220"/>
      <c r="F1042" s="220"/>
      <c r="G1042" s="220"/>
      <c r="H1042" s="220"/>
      <c r="I1042" s="220"/>
      <c r="J1042" s="220"/>
      <c r="K1042" s="95"/>
    </row>
    <row r="1043" spans="1:11" hidden="1" x14ac:dyDescent="0.3">
      <c r="A1043" s="218" t="s">
        <v>492</v>
      </c>
      <c r="B1043" s="219" t="s">
        <v>56</v>
      </c>
      <c r="C1043" s="216" t="s">
        <v>54</v>
      </c>
      <c r="D1043" s="216">
        <v>5.63</v>
      </c>
      <c r="E1043" s="220"/>
      <c r="F1043" s="220"/>
      <c r="G1043" s="220"/>
      <c r="H1043" s="220"/>
      <c r="I1043" s="220"/>
      <c r="J1043" s="220"/>
      <c r="K1043" s="95"/>
    </row>
    <row r="1044" spans="1:11" ht="26.4" hidden="1" x14ac:dyDescent="0.3">
      <c r="A1044" s="218" t="s">
        <v>493</v>
      </c>
      <c r="B1044" s="219" t="s">
        <v>58</v>
      </c>
      <c r="C1044" s="216" t="s">
        <v>59</v>
      </c>
      <c r="D1044" s="216">
        <v>237.26</v>
      </c>
      <c r="E1044" s="220"/>
      <c r="F1044" s="220"/>
      <c r="G1044" s="220"/>
      <c r="H1044" s="220"/>
      <c r="I1044" s="220"/>
      <c r="J1044" s="220"/>
      <c r="K1044" s="95"/>
    </row>
    <row r="1045" spans="1:11" hidden="1" x14ac:dyDescent="0.3">
      <c r="A1045" s="218" t="s">
        <v>494</v>
      </c>
      <c r="B1045" s="219" t="s">
        <v>61</v>
      </c>
      <c r="C1045" s="216" t="s">
        <v>24</v>
      </c>
      <c r="D1045" s="216">
        <v>0.87</v>
      </c>
      <c r="E1045" s="220"/>
      <c r="F1045" s="220"/>
      <c r="G1045" s="220"/>
      <c r="H1045" s="220"/>
      <c r="I1045" s="220"/>
      <c r="J1045" s="220"/>
      <c r="K1045" s="95"/>
    </row>
    <row r="1046" spans="1:11" ht="26.4" hidden="1" x14ac:dyDescent="0.3">
      <c r="A1046" s="218" t="s">
        <v>495</v>
      </c>
      <c r="B1046" s="219" t="s">
        <v>63</v>
      </c>
      <c r="C1046" s="216" t="s">
        <v>24</v>
      </c>
      <c r="D1046" s="216">
        <v>0.87</v>
      </c>
      <c r="E1046" s="220"/>
      <c r="F1046" s="220"/>
      <c r="G1046" s="220"/>
      <c r="H1046" s="220"/>
      <c r="I1046" s="220"/>
      <c r="J1046" s="220"/>
      <c r="K1046" s="95"/>
    </row>
    <row r="1047" spans="1:11" hidden="1" x14ac:dyDescent="0.3">
      <c r="A1047" s="218" t="s">
        <v>496</v>
      </c>
      <c r="B1047" s="219" t="s">
        <v>67</v>
      </c>
      <c r="C1047" s="216" t="s">
        <v>24</v>
      </c>
      <c r="D1047" s="216">
        <v>21.79</v>
      </c>
      <c r="E1047" s="220"/>
      <c r="F1047" s="220"/>
      <c r="G1047" s="220"/>
      <c r="H1047" s="220"/>
      <c r="I1047" s="220"/>
      <c r="J1047" s="220"/>
      <c r="K1047" s="95"/>
    </row>
    <row r="1048" spans="1:11" ht="26.4" hidden="1" x14ac:dyDescent="0.3">
      <c r="A1048" s="218" t="s">
        <v>497</v>
      </c>
      <c r="B1048" s="219" t="s">
        <v>77</v>
      </c>
      <c r="C1048" s="216" t="s">
        <v>54</v>
      </c>
      <c r="D1048" s="216">
        <v>2.0099999999999998</v>
      </c>
      <c r="E1048" s="220"/>
      <c r="F1048" s="220"/>
      <c r="G1048" s="220"/>
      <c r="H1048" s="220"/>
      <c r="I1048" s="220"/>
      <c r="J1048" s="220"/>
      <c r="K1048" s="95"/>
    </row>
    <row r="1049" spans="1:11" ht="39.6" hidden="1" x14ac:dyDescent="0.3">
      <c r="A1049" s="218" t="s">
        <v>498</v>
      </c>
      <c r="B1049" s="219" t="s">
        <v>72</v>
      </c>
      <c r="C1049" s="216" t="s">
        <v>70</v>
      </c>
      <c r="D1049" s="216">
        <v>37.799999999999997</v>
      </c>
      <c r="E1049" s="220"/>
      <c r="F1049" s="220"/>
      <c r="G1049" s="220"/>
      <c r="H1049" s="220"/>
      <c r="I1049" s="220"/>
      <c r="J1049" s="220"/>
      <c r="K1049" s="95"/>
    </row>
    <row r="1050" spans="1:11" ht="39.6" hidden="1" x14ac:dyDescent="0.3">
      <c r="A1050" s="218" t="s">
        <v>499</v>
      </c>
      <c r="B1050" s="219" t="s">
        <v>69</v>
      </c>
      <c r="C1050" s="216" t="s">
        <v>70</v>
      </c>
      <c r="D1050" s="216">
        <v>84.1</v>
      </c>
      <c r="E1050" s="220"/>
      <c r="F1050" s="220"/>
      <c r="G1050" s="220"/>
      <c r="H1050" s="220"/>
      <c r="I1050" s="220"/>
      <c r="J1050" s="220"/>
      <c r="K1050" s="95"/>
    </row>
    <row r="1051" spans="1:11" ht="26.4" hidden="1" x14ac:dyDescent="0.3">
      <c r="A1051" s="218" t="s">
        <v>500</v>
      </c>
      <c r="B1051" s="219" t="s">
        <v>74</v>
      </c>
      <c r="C1051" s="216" t="s">
        <v>75</v>
      </c>
      <c r="D1051" s="216">
        <v>5</v>
      </c>
      <c r="E1051" s="220"/>
      <c r="F1051" s="220"/>
      <c r="G1051" s="220"/>
      <c r="H1051" s="220"/>
      <c r="I1051" s="220"/>
      <c r="J1051" s="220"/>
      <c r="K1051" s="95"/>
    </row>
    <row r="1052" spans="1:11" ht="39.6" hidden="1" x14ac:dyDescent="0.3">
      <c r="A1052" s="218" t="s">
        <v>501</v>
      </c>
      <c r="B1052" s="219" t="s">
        <v>65</v>
      </c>
      <c r="C1052" s="216" t="s">
        <v>24</v>
      </c>
      <c r="D1052" s="216">
        <v>2.97</v>
      </c>
      <c r="E1052" s="220"/>
      <c r="F1052" s="220"/>
      <c r="G1052" s="220"/>
      <c r="H1052" s="220"/>
      <c r="I1052" s="220"/>
      <c r="J1052" s="220"/>
      <c r="K1052" s="95"/>
    </row>
    <row r="1053" spans="1:11" ht="26.4" hidden="1" x14ac:dyDescent="0.3">
      <c r="A1053" s="218" t="s">
        <v>502</v>
      </c>
      <c r="B1053" s="219" t="s">
        <v>83</v>
      </c>
      <c r="C1053" s="216" t="s">
        <v>24</v>
      </c>
      <c r="D1053" s="216">
        <v>4.8</v>
      </c>
      <c r="E1053" s="220"/>
      <c r="F1053" s="220"/>
      <c r="G1053" s="220"/>
      <c r="H1053" s="220"/>
      <c r="I1053" s="220"/>
      <c r="J1053" s="220"/>
      <c r="K1053" s="95"/>
    </row>
    <row r="1054" spans="1:11" ht="26.4" hidden="1" x14ac:dyDescent="0.3">
      <c r="A1054" s="218" t="s">
        <v>503</v>
      </c>
      <c r="B1054" s="219" t="s">
        <v>79</v>
      </c>
      <c r="C1054" s="216" t="s">
        <v>54</v>
      </c>
      <c r="D1054" s="216">
        <v>3.01</v>
      </c>
      <c r="E1054" s="220"/>
      <c r="F1054" s="220"/>
      <c r="G1054" s="220"/>
      <c r="H1054" s="220"/>
      <c r="I1054" s="220"/>
      <c r="J1054" s="220"/>
      <c r="K1054" s="95"/>
    </row>
    <row r="1055" spans="1:11" ht="26.4" hidden="1" x14ac:dyDescent="0.3">
      <c r="A1055" s="218" t="s">
        <v>504</v>
      </c>
      <c r="B1055" s="219" t="s">
        <v>81</v>
      </c>
      <c r="C1055" s="216" t="s">
        <v>24</v>
      </c>
      <c r="D1055" s="216">
        <v>4.8</v>
      </c>
      <c r="E1055" s="220"/>
      <c r="F1055" s="220"/>
      <c r="G1055" s="220"/>
      <c r="H1055" s="220"/>
      <c r="I1055" s="220"/>
      <c r="J1055" s="220"/>
      <c r="K1055" s="95"/>
    </row>
    <row r="1056" spans="1:11" hidden="1" x14ac:dyDescent="0.3">
      <c r="A1056" s="214" t="s">
        <v>505</v>
      </c>
      <c r="B1056" s="215" t="s">
        <v>85</v>
      </c>
      <c r="C1056" s="216"/>
      <c r="D1056" s="216"/>
      <c r="E1056" s="220"/>
      <c r="F1056" s="220"/>
      <c r="G1056" s="220"/>
      <c r="H1056" s="220"/>
      <c r="I1056" s="220"/>
      <c r="J1056" s="220"/>
      <c r="K1056" s="95"/>
    </row>
    <row r="1057" spans="1:11" hidden="1" x14ac:dyDescent="0.3">
      <c r="A1057" s="218" t="s">
        <v>506</v>
      </c>
      <c r="B1057" s="219" t="s">
        <v>87</v>
      </c>
      <c r="C1057" s="216" t="s">
        <v>24</v>
      </c>
      <c r="D1057" s="216">
        <v>6.04</v>
      </c>
      <c r="E1057" s="220"/>
      <c r="F1057" s="220"/>
      <c r="G1057" s="220"/>
      <c r="H1057" s="220"/>
      <c r="I1057" s="220"/>
      <c r="J1057" s="220"/>
      <c r="K1057" s="95"/>
    </row>
    <row r="1058" spans="1:11" ht="26.4" hidden="1" x14ac:dyDescent="0.3">
      <c r="A1058" s="218" t="s">
        <v>507</v>
      </c>
      <c r="B1058" s="219" t="s">
        <v>89</v>
      </c>
      <c r="C1058" s="216" t="s">
        <v>24</v>
      </c>
      <c r="D1058" s="216">
        <v>6.04</v>
      </c>
      <c r="E1058" s="220"/>
      <c r="F1058" s="220"/>
      <c r="G1058" s="220"/>
      <c r="H1058" s="220"/>
      <c r="I1058" s="220"/>
      <c r="J1058" s="220"/>
      <c r="K1058" s="95"/>
    </row>
    <row r="1059" spans="1:11" ht="39.6" hidden="1" x14ac:dyDescent="0.3">
      <c r="A1059" s="218" t="s">
        <v>508</v>
      </c>
      <c r="B1059" s="219" t="s">
        <v>91</v>
      </c>
      <c r="C1059" s="216" t="s">
        <v>24</v>
      </c>
      <c r="D1059" s="216">
        <v>6.04</v>
      </c>
      <c r="E1059" s="220"/>
      <c r="F1059" s="220"/>
      <c r="G1059" s="220"/>
      <c r="H1059" s="220"/>
      <c r="I1059" s="220"/>
      <c r="J1059" s="220"/>
      <c r="K1059" s="95"/>
    </row>
    <row r="1060" spans="1:11" ht="39.6" hidden="1" x14ac:dyDescent="0.3">
      <c r="A1060" s="218" t="s">
        <v>509</v>
      </c>
      <c r="B1060" s="219" t="s">
        <v>186</v>
      </c>
      <c r="C1060" s="216" t="s">
        <v>24</v>
      </c>
      <c r="D1060" s="216">
        <v>1.28</v>
      </c>
      <c r="E1060" s="220"/>
      <c r="F1060" s="220"/>
      <c r="G1060" s="220"/>
      <c r="H1060" s="220"/>
      <c r="I1060" s="220"/>
      <c r="J1060" s="220"/>
      <c r="K1060" s="95"/>
    </row>
    <row r="1061" spans="1:11" ht="26.4" hidden="1" x14ac:dyDescent="0.3">
      <c r="A1061" s="218" t="s">
        <v>510</v>
      </c>
      <c r="B1061" s="219" t="s">
        <v>83</v>
      </c>
      <c r="C1061" s="216" t="s">
        <v>24</v>
      </c>
      <c r="D1061" s="216">
        <v>1.28</v>
      </c>
      <c r="E1061" s="220"/>
      <c r="F1061" s="220"/>
      <c r="G1061" s="220"/>
      <c r="H1061" s="220"/>
      <c r="I1061" s="220"/>
      <c r="J1061" s="220"/>
      <c r="K1061" s="95"/>
    </row>
    <row r="1062" spans="1:11" ht="39.6" hidden="1" x14ac:dyDescent="0.3">
      <c r="A1062" s="218" t="s">
        <v>511</v>
      </c>
      <c r="B1062" s="219" t="s">
        <v>146</v>
      </c>
      <c r="C1062" s="216" t="s">
        <v>75</v>
      </c>
      <c r="D1062" s="216">
        <v>1</v>
      </c>
      <c r="E1062" s="220"/>
      <c r="F1062" s="220"/>
      <c r="G1062" s="220"/>
      <c r="H1062" s="220"/>
      <c r="I1062" s="220"/>
      <c r="J1062" s="220"/>
      <c r="K1062" s="95"/>
    </row>
    <row r="1063" spans="1:11" hidden="1" x14ac:dyDescent="0.3">
      <c r="A1063" s="214" t="s">
        <v>512</v>
      </c>
      <c r="B1063" s="215" t="s">
        <v>96</v>
      </c>
      <c r="C1063" s="216"/>
      <c r="D1063" s="216"/>
      <c r="E1063" s="220"/>
      <c r="F1063" s="220"/>
      <c r="G1063" s="220"/>
      <c r="H1063" s="220"/>
      <c r="I1063" s="220"/>
      <c r="J1063" s="220"/>
      <c r="K1063" s="95"/>
    </row>
    <row r="1064" spans="1:11" ht="39.6" hidden="1" x14ac:dyDescent="0.3">
      <c r="A1064" s="218" t="s">
        <v>513</v>
      </c>
      <c r="B1064" s="219" t="s">
        <v>98</v>
      </c>
      <c r="C1064" s="216" t="s">
        <v>24</v>
      </c>
      <c r="D1064" s="216">
        <v>1.4</v>
      </c>
      <c r="E1064" s="220"/>
      <c r="F1064" s="220"/>
      <c r="G1064" s="220"/>
      <c r="H1064" s="220"/>
      <c r="I1064" s="220"/>
      <c r="J1064" s="220"/>
      <c r="K1064" s="95"/>
    </row>
    <row r="1065" spans="1:11" ht="26.4" hidden="1" x14ac:dyDescent="0.3">
      <c r="A1065" s="218" t="s">
        <v>514</v>
      </c>
      <c r="B1065" s="219" t="s">
        <v>100</v>
      </c>
      <c r="C1065" s="216" t="s">
        <v>24</v>
      </c>
      <c r="D1065" s="216">
        <v>2.8</v>
      </c>
      <c r="E1065" s="220"/>
      <c r="F1065" s="220"/>
      <c r="G1065" s="220"/>
      <c r="H1065" s="220"/>
      <c r="I1065" s="220"/>
      <c r="J1065" s="220"/>
      <c r="K1065" s="95"/>
    </row>
    <row r="1066" spans="1:11" hidden="1" x14ac:dyDescent="0.3">
      <c r="A1066" s="218" t="s">
        <v>515</v>
      </c>
      <c r="B1066" s="219" t="s">
        <v>102</v>
      </c>
      <c r="C1066" s="216" t="s">
        <v>45</v>
      </c>
      <c r="D1066" s="216">
        <v>16</v>
      </c>
      <c r="E1066" s="220"/>
      <c r="F1066" s="220"/>
      <c r="G1066" s="220"/>
      <c r="H1066" s="220"/>
      <c r="I1066" s="220"/>
      <c r="J1066" s="220"/>
      <c r="K1066" s="95"/>
    </row>
    <row r="1067" spans="1:11" ht="39.6" hidden="1" x14ac:dyDescent="0.3">
      <c r="A1067" s="218" t="s">
        <v>516</v>
      </c>
      <c r="B1067" s="219" t="s">
        <v>104</v>
      </c>
      <c r="C1067" s="216" t="s">
        <v>24</v>
      </c>
      <c r="D1067" s="216">
        <v>16</v>
      </c>
      <c r="E1067" s="220"/>
      <c r="F1067" s="220"/>
      <c r="G1067" s="220"/>
      <c r="H1067" s="220"/>
      <c r="I1067" s="220"/>
      <c r="J1067" s="220"/>
      <c r="K1067" s="95"/>
    </row>
    <row r="1068" spans="1:11" hidden="1" x14ac:dyDescent="0.3">
      <c r="A1068" s="214" t="s">
        <v>517</v>
      </c>
      <c r="B1068" s="215" t="s">
        <v>106</v>
      </c>
      <c r="C1068" s="216"/>
      <c r="D1068" s="216"/>
      <c r="E1068" s="220"/>
      <c r="F1068" s="220"/>
      <c r="G1068" s="220"/>
      <c r="H1068" s="220"/>
      <c r="I1068" s="220"/>
      <c r="J1068" s="220"/>
      <c r="K1068" s="95"/>
    </row>
    <row r="1069" spans="1:11" ht="26.4" hidden="1" x14ac:dyDescent="0.3">
      <c r="A1069" s="218" t="s">
        <v>518</v>
      </c>
      <c r="B1069" s="219" t="s">
        <v>117</v>
      </c>
      <c r="C1069" s="216" t="s">
        <v>24</v>
      </c>
      <c r="D1069" s="216">
        <v>0.34</v>
      </c>
      <c r="E1069" s="220"/>
      <c r="F1069" s="220"/>
      <c r="G1069" s="220"/>
      <c r="H1069" s="220"/>
      <c r="I1069" s="220"/>
      <c r="J1069" s="220"/>
      <c r="K1069" s="95"/>
    </row>
    <row r="1070" spans="1:11" hidden="1" x14ac:dyDescent="0.3">
      <c r="A1070" s="218" t="s">
        <v>519</v>
      </c>
      <c r="B1070" s="219" t="s">
        <v>108</v>
      </c>
      <c r="C1070" s="216" t="s">
        <v>109</v>
      </c>
      <c r="D1070" s="216">
        <v>2.7</v>
      </c>
      <c r="E1070" s="220"/>
      <c r="F1070" s="220"/>
      <c r="G1070" s="220"/>
      <c r="H1070" s="220"/>
      <c r="I1070" s="220"/>
      <c r="J1070" s="220"/>
      <c r="K1070" s="95"/>
    </row>
    <row r="1071" spans="1:11" hidden="1" x14ac:dyDescent="0.3">
      <c r="A1071" s="218" t="s">
        <v>520</v>
      </c>
      <c r="B1071" s="219" t="s">
        <v>115</v>
      </c>
      <c r="C1071" s="216" t="s">
        <v>24</v>
      </c>
      <c r="D1071" s="216">
        <v>0.25</v>
      </c>
      <c r="E1071" s="220"/>
      <c r="F1071" s="220"/>
      <c r="G1071" s="220"/>
      <c r="H1071" s="220"/>
      <c r="I1071" s="220"/>
      <c r="J1071" s="220"/>
      <c r="K1071" s="95"/>
    </row>
    <row r="1072" spans="1:11" ht="26.4" hidden="1" x14ac:dyDescent="0.3">
      <c r="A1072" s="218" t="s">
        <v>521</v>
      </c>
      <c r="B1072" s="219" t="s">
        <v>111</v>
      </c>
      <c r="C1072" s="216" t="s">
        <v>109</v>
      </c>
      <c r="D1072" s="216">
        <v>18.7</v>
      </c>
      <c r="E1072" s="220"/>
      <c r="F1072" s="220"/>
      <c r="G1072" s="220"/>
      <c r="H1072" s="220"/>
      <c r="I1072" s="220"/>
      <c r="J1072" s="220"/>
      <c r="K1072" s="95"/>
    </row>
    <row r="1073" spans="1:11" ht="26.4" hidden="1" x14ac:dyDescent="0.3">
      <c r="A1073" s="218" t="s">
        <v>522</v>
      </c>
      <c r="B1073" s="219" t="s">
        <v>113</v>
      </c>
      <c r="C1073" s="216" t="s">
        <v>75</v>
      </c>
      <c r="D1073" s="216">
        <v>15</v>
      </c>
      <c r="E1073" s="220"/>
      <c r="F1073" s="220"/>
      <c r="G1073" s="220"/>
      <c r="H1073" s="220"/>
      <c r="I1073" s="220"/>
      <c r="J1073" s="220"/>
      <c r="K1073" s="95"/>
    </row>
    <row r="1074" spans="1:11" hidden="1" x14ac:dyDescent="0.3">
      <c r="A1074" s="218" t="s">
        <v>523</v>
      </c>
      <c r="B1074" s="219" t="s">
        <v>158</v>
      </c>
      <c r="C1074" s="216" t="s">
        <v>159</v>
      </c>
      <c r="D1074" s="216">
        <v>1</v>
      </c>
      <c r="E1074" s="220"/>
      <c r="F1074" s="220"/>
      <c r="G1074" s="220"/>
      <c r="H1074" s="220"/>
      <c r="I1074" s="220"/>
      <c r="J1074" s="220"/>
      <c r="K1074" s="95"/>
    </row>
    <row r="1075" spans="1:11" ht="26.4" hidden="1" x14ac:dyDescent="0.3">
      <c r="A1075" s="214">
        <v>13</v>
      </c>
      <c r="B1075" s="215" t="s">
        <v>524</v>
      </c>
      <c r="C1075" s="216"/>
      <c r="D1075" s="216"/>
      <c r="E1075" s="220"/>
      <c r="F1075" s="220"/>
      <c r="G1075" s="220"/>
      <c r="H1075" s="220"/>
      <c r="I1075" s="220"/>
      <c r="J1075" s="220"/>
      <c r="K1075" s="95"/>
    </row>
    <row r="1076" spans="1:11" hidden="1" x14ac:dyDescent="0.3">
      <c r="A1076" s="214" t="s">
        <v>525</v>
      </c>
      <c r="B1076" s="215" t="s">
        <v>42</v>
      </c>
      <c r="C1076" s="216"/>
      <c r="D1076" s="216"/>
      <c r="E1076" s="220"/>
      <c r="F1076" s="220"/>
      <c r="G1076" s="220"/>
      <c r="H1076" s="220"/>
      <c r="I1076" s="220"/>
      <c r="J1076" s="220"/>
      <c r="K1076" s="95"/>
    </row>
    <row r="1077" spans="1:11" hidden="1" x14ac:dyDescent="0.3">
      <c r="A1077" s="218" t="s">
        <v>526</v>
      </c>
      <c r="B1077" s="219" t="s">
        <v>47</v>
      </c>
      <c r="C1077" s="216" t="s">
        <v>24</v>
      </c>
      <c r="D1077" s="216">
        <v>7.48</v>
      </c>
      <c r="E1077" s="220"/>
      <c r="F1077" s="220"/>
      <c r="G1077" s="220"/>
      <c r="H1077" s="220"/>
      <c r="I1077" s="220"/>
      <c r="J1077" s="220"/>
      <c r="K1077" s="95"/>
    </row>
    <row r="1078" spans="1:11" ht="26.4" hidden="1" x14ac:dyDescent="0.3">
      <c r="A1078" s="218" t="s">
        <v>527</v>
      </c>
      <c r="B1078" s="219" t="s">
        <v>44</v>
      </c>
      <c r="C1078" s="216" t="s">
        <v>45</v>
      </c>
      <c r="D1078" s="216">
        <v>4.84</v>
      </c>
      <c r="E1078" s="220"/>
      <c r="F1078" s="220"/>
      <c r="G1078" s="220"/>
      <c r="H1078" s="220"/>
      <c r="I1078" s="220"/>
      <c r="J1078" s="220"/>
      <c r="K1078" s="95"/>
    </row>
    <row r="1079" spans="1:11" hidden="1" x14ac:dyDescent="0.3">
      <c r="A1079" s="218" t="s">
        <v>528</v>
      </c>
      <c r="B1079" s="219" t="s">
        <v>409</v>
      </c>
      <c r="C1079" s="216" t="s">
        <v>54</v>
      </c>
      <c r="D1079" s="216">
        <v>1.37</v>
      </c>
      <c r="E1079" s="220"/>
      <c r="F1079" s="220"/>
      <c r="G1079" s="220"/>
      <c r="H1079" s="220"/>
      <c r="I1079" s="220"/>
      <c r="J1079" s="220"/>
      <c r="K1079" s="95"/>
    </row>
    <row r="1080" spans="1:11" ht="26.4" hidden="1" x14ac:dyDescent="0.3">
      <c r="A1080" s="218" t="s">
        <v>529</v>
      </c>
      <c r="B1080" s="219" t="s">
        <v>49</v>
      </c>
      <c r="C1080" s="216" t="s">
        <v>24</v>
      </c>
      <c r="D1080" s="216">
        <v>7.48</v>
      </c>
      <c r="E1080" s="220"/>
      <c r="F1080" s="220"/>
      <c r="G1080" s="220"/>
      <c r="H1080" s="220"/>
      <c r="I1080" s="220"/>
      <c r="J1080" s="220"/>
      <c r="K1080" s="95"/>
    </row>
    <row r="1081" spans="1:11" hidden="1" x14ac:dyDescent="0.3">
      <c r="A1081" s="214" t="s">
        <v>530</v>
      </c>
      <c r="B1081" s="215" t="s">
        <v>123</v>
      </c>
      <c r="C1081" s="216"/>
      <c r="D1081" s="216"/>
      <c r="E1081" s="220"/>
      <c r="F1081" s="220"/>
      <c r="G1081" s="220"/>
      <c r="H1081" s="220"/>
      <c r="I1081" s="220"/>
      <c r="J1081" s="220"/>
      <c r="K1081" s="95"/>
    </row>
    <row r="1082" spans="1:11" ht="26.4" hidden="1" x14ac:dyDescent="0.3">
      <c r="A1082" s="218" t="s">
        <v>531</v>
      </c>
      <c r="B1082" s="219" t="s">
        <v>125</v>
      </c>
      <c r="C1082" s="216" t="s">
        <v>54</v>
      </c>
      <c r="D1082" s="216">
        <v>7.37</v>
      </c>
      <c r="E1082" s="220"/>
      <c r="F1082" s="220"/>
      <c r="G1082" s="220"/>
      <c r="H1082" s="220"/>
      <c r="I1082" s="220"/>
      <c r="J1082" s="220"/>
      <c r="K1082" s="95"/>
    </row>
    <row r="1083" spans="1:11" hidden="1" x14ac:dyDescent="0.3">
      <c r="A1083" s="218" t="s">
        <v>532</v>
      </c>
      <c r="B1083" s="219" t="s">
        <v>56</v>
      </c>
      <c r="C1083" s="216" t="s">
        <v>54</v>
      </c>
      <c r="D1083" s="216">
        <v>9.58</v>
      </c>
      <c r="E1083" s="220"/>
      <c r="F1083" s="220"/>
      <c r="G1083" s="220"/>
      <c r="H1083" s="220"/>
      <c r="I1083" s="220"/>
      <c r="J1083" s="220"/>
      <c r="K1083" s="95"/>
    </row>
    <row r="1084" spans="1:11" ht="26.4" hidden="1" x14ac:dyDescent="0.3">
      <c r="A1084" s="218" t="s">
        <v>533</v>
      </c>
      <c r="B1084" s="219" t="s">
        <v>58</v>
      </c>
      <c r="C1084" s="216" t="s">
        <v>59</v>
      </c>
      <c r="D1084" s="216">
        <v>215.57</v>
      </c>
      <c r="E1084" s="220"/>
      <c r="F1084" s="220"/>
      <c r="G1084" s="220"/>
      <c r="H1084" s="220"/>
      <c r="I1084" s="220"/>
      <c r="J1084" s="220"/>
      <c r="K1084" s="95"/>
    </row>
    <row r="1085" spans="1:11" hidden="1" x14ac:dyDescent="0.3">
      <c r="A1085" s="218" t="s">
        <v>534</v>
      </c>
      <c r="B1085" s="219" t="s">
        <v>61</v>
      </c>
      <c r="C1085" s="216" t="s">
        <v>24</v>
      </c>
      <c r="D1085" s="216">
        <v>2.09</v>
      </c>
      <c r="E1085" s="220"/>
      <c r="F1085" s="220"/>
      <c r="G1085" s="220"/>
      <c r="H1085" s="220"/>
      <c r="I1085" s="220"/>
      <c r="J1085" s="220"/>
      <c r="K1085" s="95"/>
    </row>
    <row r="1086" spans="1:11" ht="26.4" hidden="1" x14ac:dyDescent="0.3">
      <c r="A1086" s="218" t="s">
        <v>535</v>
      </c>
      <c r="B1086" s="219" t="s">
        <v>63</v>
      </c>
      <c r="C1086" s="216" t="s">
        <v>24</v>
      </c>
      <c r="D1086" s="216">
        <v>2.09</v>
      </c>
      <c r="E1086" s="220"/>
      <c r="F1086" s="220"/>
      <c r="G1086" s="220"/>
      <c r="H1086" s="220"/>
      <c r="I1086" s="220"/>
      <c r="J1086" s="220"/>
      <c r="K1086" s="95"/>
    </row>
    <row r="1087" spans="1:11" hidden="1" x14ac:dyDescent="0.3">
      <c r="A1087" s="218" t="s">
        <v>536</v>
      </c>
      <c r="B1087" s="219" t="s">
        <v>67</v>
      </c>
      <c r="C1087" s="216" t="s">
        <v>24</v>
      </c>
      <c r="D1087" s="216">
        <v>23.19</v>
      </c>
      <c r="E1087" s="220"/>
      <c r="F1087" s="220"/>
      <c r="G1087" s="220"/>
      <c r="H1087" s="220"/>
      <c r="I1087" s="220"/>
      <c r="J1087" s="220"/>
      <c r="K1087" s="95"/>
    </row>
    <row r="1088" spans="1:11" ht="26.4" hidden="1" x14ac:dyDescent="0.3">
      <c r="A1088" s="218" t="s">
        <v>537</v>
      </c>
      <c r="B1088" s="219" t="s">
        <v>77</v>
      </c>
      <c r="C1088" s="216" t="s">
        <v>54</v>
      </c>
      <c r="D1088" s="216">
        <v>2.11</v>
      </c>
      <c r="E1088" s="220"/>
      <c r="F1088" s="220"/>
      <c r="G1088" s="220"/>
      <c r="H1088" s="220"/>
      <c r="I1088" s="220"/>
      <c r="J1088" s="220"/>
      <c r="K1088" s="95"/>
    </row>
    <row r="1089" spans="1:11" ht="39.6" hidden="1" x14ac:dyDescent="0.3">
      <c r="A1089" s="218" t="s">
        <v>538</v>
      </c>
      <c r="B1089" s="219" t="s">
        <v>72</v>
      </c>
      <c r="C1089" s="216" t="s">
        <v>70</v>
      </c>
      <c r="D1089" s="216">
        <v>39.700000000000003</v>
      </c>
      <c r="E1089" s="220"/>
      <c r="F1089" s="220"/>
      <c r="G1089" s="220"/>
      <c r="H1089" s="220"/>
      <c r="I1089" s="220"/>
      <c r="J1089" s="220"/>
      <c r="K1089" s="95"/>
    </row>
    <row r="1090" spans="1:11" ht="39.6" hidden="1" x14ac:dyDescent="0.3">
      <c r="A1090" s="218" t="s">
        <v>539</v>
      </c>
      <c r="B1090" s="219" t="s">
        <v>69</v>
      </c>
      <c r="C1090" s="216" t="s">
        <v>70</v>
      </c>
      <c r="D1090" s="216">
        <v>94.6</v>
      </c>
      <c r="E1090" s="220"/>
      <c r="F1090" s="220"/>
      <c r="G1090" s="220"/>
      <c r="H1090" s="220"/>
      <c r="I1090" s="220"/>
      <c r="J1090" s="220"/>
      <c r="K1090" s="95"/>
    </row>
    <row r="1091" spans="1:11" ht="26.4" hidden="1" x14ac:dyDescent="0.3">
      <c r="A1091" s="218" t="s">
        <v>540</v>
      </c>
      <c r="B1091" s="219" t="s">
        <v>74</v>
      </c>
      <c r="C1091" s="216" t="s">
        <v>75</v>
      </c>
      <c r="D1091" s="216">
        <v>6</v>
      </c>
      <c r="E1091" s="220"/>
      <c r="F1091" s="220"/>
      <c r="G1091" s="220"/>
      <c r="H1091" s="220"/>
      <c r="I1091" s="220"/>
      <c r="J1091" s="220"/>
      <c r="K1091" s="95"/>
    </row>
    <row r="1092" spans="1:11" ht="39.6" hidden="1" x14ac:dyDescent="0.3">
      <c r="A1092" s="218" t="s">
        <v>541</v>
      </c>
      <c r="B1092" s="219" t="s">
        <v>65</v>
      </c>
      <c r="C1092" s="216" t="s">
        <v>24</v>
      </c>
      <c r="D1092" s="216">
        <v>6.12</v>
      </c>
      <c r="E1092" s="220"/>
      <c r="F1092" s="220"/>
      <c r="G1092" s="220"/>
      <c r="H1092" s="220"/>
      <c r="I1092" s="220"/>
      <c r="J1092" s="220"/>
      <c r="K1092" s="95"/>
    </row>
    <row r="1093" spans="1:11" ht="26.4" hidden="1" x14ac:dyDescent="0.3">
      <c r="A1093" s="218" t="s">
        <v>542</v>
      </c>
      <c r="B1093" s="219" t="s">
        <v>83</v>
      </c>
      <c r="C1093" s="216" t="s">
        <v>24</v>
      </c>
      <c r="D1093" s="216">
        <v>4.8</v>
      </c>
      <c r="E1093" s="220"/>
      <c r="F1093" s="220"/>
      <c r="G1093" s="220"/>
      <c r="H1093" s="220"/>
      <c r="I1093" s="220"/>
      <c r="J1093" s="220"/>
      <c r="K1093" s="95"/>
    </row>
    <row r="1094" spans="1:11" ht="26.4" hidden="1" x14ac:dyDescent="0.3">
      <c r="A1094" s="218" t="s">
        <v>543</v>
      </c>
      <c r="B1094" s="219" t="s">
        <v>79</v>
      </c>
      <c r="C1094" s="216" t="s">
        <v>54</v>
      </c>
      <c r="D1094" s="216">
        <v>6.05</v>
      </c>
      <c r="E1094" s="220"/>
      <c r="F1094" s="220"/>
      <c r="G1094" s="220"/>
      <c r="H1094" s="220"/>
      <c r="I1094" s="220"/>
      <c r="J1094" s="220"/>
      <c r="K1094" s="95"/>
    </row>
    <row r="1095" spans="1:11" ht="26.4" hidden="1" x14ac:dyDescent="0.3">
      <c r="A1095" s="218" t="s">
        <v>544</v>
      </c>
      <c r="B1095" s="219" t="s">
        <v>81</v>
      </c>
      <c r="C1095" s="216" t="s">
        <v>24</v>
      </c>
      <c r="D1095" s="216">
        <v>4.8</v>
      </c>
      <c r="E1095" s="220"/>
      <c r="F1095" s="220"/>
      <c r="G1095" s="220"/>
      <c r="H1095" s="220"/>
      <c r="I1095" s="220"/>
      <c r="J1095" s="220"/>
      <c r="K1095" s="95"/>
    </row>
    <row r="1096" spans="1:11" hidden="1" x14ac:dyDescent="0.3">
      <c r="A1096" s="214" t="s">
        <v>545</v>
      </c>
      <c r="B1096" s="215" t="s">
        <v>85</v>
      </c>
      <c r="C1096" s="216"/>
      <c r="D1096" s="216"/>
      <c r="E1096" s="220"/>
      <c r="F1096" s="220"/>
      <c r="G1096" s="220"/>
      <c r="H1096" s="220"/>
      <c r="I1096" s="220"/>
      <c r="J1096" s="220"/>
      <c r="K1096" s="95"/>
    </row>
    <row r="1097" spans="1:11" hidden="1" x14ac:dyDescent="0.3">
      <c r="A1097" s="218" t="s">
        <v>546</v>
      </c>
      <c r="B1097" s="219" t="s">
        <v>87</v>
      </c>
      <c r="C1097" s="216" t="s">
        <v>24</v>
      </c>
      <c r="D1097" s="216">
        <v>7.48</v>
      </c>
      <c r="E1097" s="220"/>
      <c r="F1097" s="220"/>
      <c r="G1097" s="220"/>
      <c r="H1097" s="220"/>
      <c r="I1097" s="220"/>
      <c r="J1097" s="220"/>
      <c r="K1097" s="95"/>
    </row>
    <row r="1098" spans="1:11" ht="26.4" hidden="1" x14ac:dyDescent="0.3">
      <c r="A1098" s="218" t="s">
        <v>547</v>
      </c>
      <c r="B1098" s="219" t="s">
        <v>89</v>
      </c>
      <c r="C1098" s="216" t="s">
        <v>24</v>
      </c>
      <c r="D1098" s="216">
        <v>7.48</v>
      </c>
      <c r="E1098" s="220"/>
      <c r="F1098" s="220"/>
      <c r="G1098" s="220"/>
      <c r="H1098" s="220"/>
      <c r="I1098" s="220"/>
      <c r="J1098" s="220"/>
      <c r="K1098" s="95"/>
    </row>
    <row r="1099" spans="1:11" ht="39.6" hidden="1" x14ac:dyDescent="0.3">
      <c r="A1099" s="218" t="s">
        <v>548</v>
      </c>
      <c r="B1099" s="219" t="s">
        <v>91</v>
      </c>
      <c r="C1099" s="216" t="s">
        <v>24</v>
      </c>
      <c r="D1099" s="216">
        <v>7.48</v>
      </c>
      <c r="E1099" s="220"/>
      <c r="F1099" s="220"/>
      <c r="G1099" s="220"/>
      <c r="H1099" s="220"/>
      <c r="I1099" s="220"/>
      <c r="J1099" s="220"/>
      <c r="K1099" s="95"/>
    </row>
    <row r="1100" spans="1:11" ht="39.6" hidden="1" x14ac:dyDescent="0.3">
      <c r="A1100" s="218" t="s">
        <v>549</v>
      </c>
      <c r="B1100" s="219" t="s">
        <v>186</v>
      </c>
      <c r="C1100" s="216" t="s">
        <v>24</v>
      </c>
      <c r="D1100" s="216">
        <v>1.28</v>
      </c>
      <c r="E1100" s="220"/>
      <c r="F1100" s="220"/>
      <c r="G1100" s="220"/>
      <c r="H1100" s="220"/>
      <c r="I1100" s="220"/>
      <c r="J1100" s="220"/>
      <c r="K1100" s="95"/>
    </row>
    <row r="1101" spans="1:11" ht="26.4" hidden="1" x14ac:dyDescent="0.3">
      <c r="A1101" s="218" t="s">
        <v>550</v>
      </c>
      <c r="B1101" s="219" t="s">
        <v>83</v>
      </c>
      <c r="C1101" s="216" t="s">
        <v>24</v>
      </c>
      <c r="D1101" s="216">
        <v>1.28</v>
      </c>
      <c r="E1101" s="220"/>
      <c r="F1101" s="220"/>
      <c r="G1101" s="220"/>
      <c r="H1101" s="220"/>
      <c r="I1101" s="220"/>
      <c r="J1101" s="220"/>
      <c r="K1101" s="95"/>
    </row>
    <row r="1102" spans="1:11" ht="39.6" hidden="1" x14ac:dyDescent="0.3">
      <c r="A1102" s="218" t="s">
        <v>551</v>
      </c>
      <c r="B1102" s="219" t="s">
        <v>146</v>
      </c>
      <c r="C1102" s="216" t="s">
        <v>75</v>
      </c>
      <c r="D1102" s="216">
        <v>1</v>
      </c>
      <c r="E1102" s="220"/>
      <c r="F1102" s="220"/>
      <c r="G1102" s="220"/>
      <c r="H1102" s="220"/>
      <c r="I1102" s="220"/>
      <c r="J1102" s="220"/>
      <c r="K1102" s="95"/>
    </row>
    <row r="1103" spans="1:11" hidden="1" x14ac:dyDescent="0.3">
      <c r="A1103" s="214" t="s">
        <v>552</v>
      </c>
      <c r="B1103" s="215" t="s">
        <v>96</v>
      </c>
      <c r="C1103" s="216"/>
      <c r="D1103" s="216"/>
      <c r="E1103" s="220"/>
      <c r="F1103" s="220"/>
      <c r="G1103" s="220"/>
      <c r="H1103" s="220"/>
      <c r="I1103" s="220"/>
      <c r="J1103" s="220"/>
      <c r="K1103" s="95"/>
    </row>
    <row r="1104" spans="1:11" ht="39.6" hidden="1" x14ac:dyDescent="0.3">
      <c r="A1104" s="218" t="s">
        <v>553</v>
      </c>
      <c r="B1104" s="219" t="s">
        <v>98</v>
      </c>
      <c r="C1104" s="216" t="s">
        <v>24</v>
      </c>
      <c r="D1104" s="216">
        <v>1.4</v>
      </c>
      <c r="E1104" s="220"/>
      <c r="F1104" s="220"/>
      <c r="G1104" s="220"/>
      <c r="H1104" s="220"/>
      <c r="I1104" s="220"/>
      <c r="J1104" s="220"/>
      <c r="K1104" s="95"/>
    </row>
    <row r="1105" spans="1:11" hidden="1" x14ac:dyDescent="0.3">
      <c r="A1105" s="218" t="s">
        <v>554</v>
      </c>
      <c r="B1105" s="219" t="s">
        <v>102</v>
      </c>
      <c r="C1105" s="216" t="s">
        <v>45</v>
      </c>
      <c r="D1105" s="216">
        <v>16</v>
      </c>
      <c r="E1105" s="220"/>
      <c r="F1105" s="220"/>
      <c r="G1105" s="220"/>
      <c r="H1105" s="220"/>
      <c r="I1105" s="220"/>
      <c r="J1105" s="220"/>
      <c r="K1105" s="95"/>
    </row>
    <row r="1106" spans="1:11" ht="39.6" hidden="1" x14ac:dyDescent="0.3">
      <c r="A1106" s="218" t="s">
        <v>555</v>
      </c>
      <c r="B1106" s="219" t="s">
        <v>104</v>
      </c>
      <c r="C1106" s="216" t="s">
        <v>24</v>
      </c>
      <c r="D1106" s="216">
        <v>16</v>
      </c>
      <c r="E1106" s="220"/>
      <c r="F1106" s="220"/>
      <c r="G1106" s="220"/>
      <c r="H1106" s="220"/>
      <c r="I1106" s="220"/>
      <c r="J1106" s="220"/>
      <c r="K1106" s="95"/>
    </row>
    <row r="1107" spans="1:11" hidden="1" x14ac:dyDescent="0.3">
      <c r="A1107" s="214" t="s">
        <v>556</v>
      </c>
      <c r="B1107" s="215" t="s">
        <v>106</v>
      </c>
      <c r="C1107" s="216"/>
      <c r="D1107" s="216"/>
      <c r="E1107" s="220"/>
      <c r="F1107" s="220"/>
      <c r="G1107" s="220"/>
      <c r="H1107" s="220"/>
      <c r="I1107" s="220"/>
      <c r="J1107" s="220"/>
      <c r="K1107" s="95"/>
    </row>
    <row r="1108" spans="1:11" hidden="1" x14ac:dyDescent="0.3">
      <c r="A1108" s="218" t="s">
        <v>557</v>
      </c>
      <c r="B1108" s="219" t="s">
        <v>108</v>
      </c>
      <c r="C1108" s="216" t="s">
        <v>109</v>
      </c>
      <c r="D1108" s="216">
        <v>2.7</v>
      </c>
      <c r="E1108" s="220"/>
      <c r="F1108" s="220"/>
      <c r="G1108" s="220"/>
      <c r="H1108" s="220"/>
      <c r="I1108" s="220"/>
      <c r="J1108" s="220"/>
      <c r="K1108" s="95"/>
    </row>
    <row r="1109" spans="1:11" ht="26.4" hidden="1" x14ac:dyDescent="0.3">
      <c r="A1109" s="218" t="s">
        <v>558</v>
      </c>
      <c r="B1109" s="219" t="s">
        <v>117</v>
      </c>
      <c r="C1109" s="216" t="s">
        <v>24</v>
      </c>
      <c r="D1109" s="216">
        <v>0.34</v>
      </c>
      <c r="E1109" s="220"/>
      <c r="F1109" s="220"/>
      <c r="G1109" s="220"/>
      <c r="H1109" s="220"/>
      <c r="I1109" s="220"/>
      <c r="J1109" s="220"/>
      <c r="K1109" s="95"/>
    </row>
    <row r="1110" spans="1:11" hidden="1" x14ac:dyDescent="0.3">
      <c r="A1110" s="218" t="s">
        <v>559</v>
      </c>
      <c r="B1110" s="219" t="s">
        <v>115</v>
      </c>
      <c r="C1110" s="216" t="s">
        <v>24</v>
      </c>
      <c r="D1110" s="216">
        <v>0.25</v>
      </c>
      <c r="E1110" s="220"/>
      <c r="F1110" s="220"/>
      <c r="G1110" s="220"/>
      <c r="H1110" s="220"/>
      <c r="I1110" s="220"/>
      <c r="J1110" s="220"/>
      <c r="K1110" s="95"/>
    </row>
    <row r="1111" spans="1:11" hidden="1" x14ac:dyDescent="0.3">
      <c r="A1111" s="214" t="s">
        <v>560</v>
      </c>
      <c r="B1111" s="215" t="s">
        <v>231</v>
      </c>
      <c r="C1111" s="216"/>
      <c r="D1111" s="216"/>
      <c r="E1111" s="220"/>
      <c r="F1111" s="220"/>
      <c r="G1111" s="220"/>
      <c r="H1111" s="220"/>
      <c r="I1111" s="220"/>
      <c r="J1111" s="220"/>
      <c r="K1111" s="95"/>
    </row>
    <row r="1112" spans="1:11" ht="52.8" hidden="1" x14ac:dyDescent="0.3">
      <c r="A1112" s="218" t="s">
        <v>561</v>
      </c>
      <c r="B1112" s="219" t="s">
        <v>233</v>
      </c>
      <c r="C1112" s="216" t="s">
        <v>75</v>
      </c>
      <c r="D1112" s="216">
        <v>1</v>
      </c>
      <c r="E1112" s="220"/>
      <c r="F1112" s="220"/>
      <c r="G1112" s="220"/>
      <c r="H1112" s="220"/>
      <c r="I1112" s="220"/>
      <c r="J1112" s="220"/>
      <c r="K1112" s="95"/>
    </row>
    <row r="1113" spans="1:11" ht="26.4" hidden="1" x14ac:dyDescent="0.3">
      <c r="A1113" s="218" t="s">
        <v>562</v>
      </c>
      <c r="B1113" s="219" t="s">
        <v>235</v>
      </c>
      <c r="C1113" s="216" t="s">
        <v>75</v>
      </c>
      <c r="D1113" s="216">
        <v>1</v>
      </c>
      <c r="E1113" s="220"/>
      <c r="F1113" s="220"/>
      <c r="G1113" s="220"/>
      <c r="H1113" s="220"/>
      <c r="I1113" s="220"/>
      <c r="J1113" s="220"/>
      <c r="K1113" s="95"/>
    </row>
    <row r="1114" spans="1:11" ht="26.4" hidden="1" x14ac:dyDescent="0.3">
      <c r="A1114" s="218" t="s">
        <v>563</v>
      </c>
      <c r="B1114" s="219" t="s">
        <v>239</v>
      </c>
      <c r="C1114" s="216" t="s">
        <v>75</v>
      </c>
      <c r="D1114" s="216">
        <v>1</v>
      </c>
      <c r="E1114" s="220"/>
      <c r="F1114" s="220"/>
      <c r="G1114" s="220"/>
      <c r="H1114" s="220"/>
      <c r="I1114" s="220"/>
      <c r="J1114" s="220"/>
      <c r="K1114" s="95"/>
    </row>
    <row r="1115" spans="1:11" hidden="1" x14ac:dyDescent="0.3">
      <c r="A1115" s="218" t="s">
        <v>564</v>
      </c>
      <c r="B1115" s="219" t="s">
        <v>237</v>
      </c>
      <c r="C1115" s="216" t="s">
        <v>75</v>
      </c>
      <c r="D1115" s="216">
        <v>1</v>
      </c>
      <c r="E1115" s="220"/>
      <c r="F1115" s="220"/>
      <c r="G1115" s="220"/>
      <c r="H1115" s="220"/>
      <c r="I1115" s="220"/>
      <c r="J1115" s="220"/>
      <c r="K1115" s="95"/>
    </row>
    <row r="1116" spans="1:11" hidden="1" x14ac:dyDescent="0.3">
      <c r="A1116" s="218" t="s">
        <v>565</v>
      </c>
      <c r="B1116" s="219" t="s">
        <v>241</v>
      </c>
      <c r="C1116" s="216" t="s">
        <v>75</v>
      </c>
      <c r="D1116" s="216">
        <v>1</v>
      </c>
      <c r="E1116" s="220"/>
      <c r="F1116" s="220"/>
      <c r="G1116" s="220"/>
      <c r="H1116" s="220"/>
      <c r="I1116" s="220"/>
      <c r="J1116" s="220"/>
      <c r="K1116" s="95"/>
    </row>
    <row r="1117" spans="1:11" ht="26.4" hidden="1" x14ac:dyDescent="0.3">
      <c r="A1117" s="218" t="s">
        <v>566</v>
      </c>
      <c r="B1117" s="219" t="s">
        <v>243</v>
      </c>
      <c r="C1117" s="216" t="s">
        <v>75</v>
      </c>
      <c r="D1117" s="216">
        <v>1</v>
      </c>
      <c r="E1117" s="220"/>
      <c r="F1117" s="220"/>
      <c r="G1117" s="220"/>
      <c r="H1117" s="220"/>
      <c r="I1117" s="220"/>
      <c r="J1117" s="220"/>
      <c r="K1117" s="95"/>
    </row>
    <row r="1118" spans="1:11" hidden="1" x14ac:dyDescent="0.3">
      <c r="A1118" s="218" t="s">
        <v>567</v>
      </c>
      <c r="B1118" s="219" t="s">
        <v>245</v>
      </c>
      <c r="C1118" s="216" t="s">
        <v>109</v>
      </c>
      <c r="D1118" s="216">
        <v>10</v>
      </c>
      <c r="E1118" s="220"/>
      <c r="F1118" s="220"/>
      <c r="G1118" s="220"/>
      <c r="H1118" s="220"/>
      <c r="I1118" s="220"/>
      <c r="J1118" s="220"/>
      <c r="K1118" s="95"/>
    </row>
    <row r="1119" spans="1:11" ht="26.4" hidden="1" x14ac:dyDescent="0.3">
      <c r="A1119" s="218" t="s">
        <v>568</v>
      </c>
      <c r="B1119" s="219" t="s">
        <v>247</v>
      </c>
      <c r="C1119" s="216" t="s">
        <v>75</v>
      </c>
      <c r="D1119" s="216">
        <v>1</v>
      </c>
      <c r="E1119" s="220"/>
      <c r="F1119" s="220"/>
      <c r="G1119" s="220"/>
      <c r="H1119" s="220"/>
      <c r="I1119" s="220"/>
      <c r="J1119" s="220"/>
      <c r="K1119" s="95"/>
    </row>
    <row r="1120" spans="1:11" ht="26.4" hidden="1" x14ac:dyDescent="0.3">
      <c r="A1120" s="214">
        <v>14</v>
      </c>
      <c r="B1120" s="215" t="s">
        <v>569</v>
      </c>
      <c r="C1120" s="216"/>
      <c r="D1120" s="216"/>
      <c r="E1120" s="220"/>
      <c r="F1120" s="220"/>
      <c r="G1120" s="220"/>
      <c r="H1120" s="220"/>
      <c r="I1120" s="220"/>
      <c r="J1120" s="220"/>
      <c r="K1120" s="95"/>
    </row>
    <row r="1121" spans="1:11" hidden="1" x14ac:dyDescent="0.3">
      <c r="A1121" s="214" t="s">
        <v>570</v>
      </c>
      <c r="B1121" s="215" t="s">
        <v>42</v>
      </c>
      <c r="C1121" s="216"/>
      <c r="D1121" s="216"/>
      <c r="E1121" s="220"/>
      <c r="F1121" s="220"/>
      <c r="G1121" s="220"/>
      <c r="H1121" s="220"/>
      <c r="I1121" s="220"/>
      <c r="J1121" s="220"/>
      <c r="K1121" s="95"/>
    </row>
    <row r="1122" spans="1:11" hidden="1" x14ac:dyDescent="0.3">
      <c r="A1122" s="218" t="s">
        <v>571</v>
      </c>
      <c r="B1122" s="219" t="s">
        <v>47</v>
      </c>
      <c r="C1122" s="216" t="s">
        <v>24</v>
      </c>
      <c r="D1122" s="216">
        <v>7.48</v>
      </c>
      <c r="E1122" s="220"/>
      <c r="F1122" s="220"/>
      <c r="G1122" s="220"/>
      <c r="H1122" s="220"/>
      <c r="I1122" s="220"/>
      <c r="J1122" s="220"/>
      <c r="K1122" s="95"/>
    </row>
    <row r="1123" spans="1:11" ht="26.4" hidden="1" x14ac:dyDescent="0.3">
      <c r="A1123" s="218" t="s">
        <v>572</v>
      </c>
      <c r="B1123" s="219" t="s">
        <v>44</v>
      </c>
      <c r="C1123" s="216" t="s">
        <v>45</v>
      </c>
      <c r="D1123" s="216">
        <v>12</v>
      </c>
      <c r="E1123" s="220"/>
      <c r="F1123" s="220"/>
      <c r="G1123" s="220"/>
      <c r="H1123" s="220"/>
      <c r="I1123" s="220"/>
      <c r="J1123" s="220"/>
      <c r="K1123" s="95"/>
    </row>
    <row r="1124" spans="1:11" ht="26.4" hidden="1" x14ac:dyDescent="0.3">
      <c r="A1124" s="218" t="s">
        <v>573</v>
      </c>
      <c r="B1124" s="219" t="s">
        <v>49</v>
      </c>
      <c r="C1124" s="216" t="s">
        <v>24</v>
      </c>
      <c r="D1124" s="216">
        <v>7.48</v>
      </c>
      <c r="E1124" s="220"/>
      <c r="F1124" s="220"/>
      <c r="G1124" s="220"/>
      <c r="H1124" s="220"/>
      <c r="I1124" s="220"/>
      <c r="J1124" s="220"/>
      <c r="K1124" s="95"/>
    </row>
    <row r="1125" spans="1:11" hidden="1" x14ac:dyDescent="0.3">
      <c r="A1125" s="214" t="s">
        <v>574</v>
      </c>
      <c r="B1125" s="215" t="s">
        <v>123</v>
      </c>
      <c r="C1125" s="216"/>
      <c r="D1125" s="216"/>
      <c r="E1125" s="220"/>
      <c r="F1125" s="220"/>
      <c r="G1125" s="220"/>
      <c r="H1125" s="220"/>
      <c r="I1125" s="220"/>
      <c r="J1125" s="220"/>
      <c r="K1125" s="95"/>
    </row>
    <row r="1126" spans="1:11" ht="26.4" hidden="1" x14ac:dyDescent="0.3">
      <c r="A1126" s="218" t="s">
        <v>575</v>
      </c>
      <c r="B1126" s="219" t="s">
        <v>125</v>
      </c>
      <c r="C1126" s="216" t="s">
        <v>54</v>
      </c>
      <c r="D1126" s="216">
        <v>7.37</v>
      </c>
      <c r="E1126" s="220"/>
      <c r="F1126" s="220"/>
      <c r="G1126" s="220"/>
      <c r="H1126" s="220"/>
      <c r="I1126" s="220"/>
      <c r="J1126" s="220"/>
      <c r="K1126" s="95"/>
    </row>
    <row r="1127" spans="1:11" hidden="1" x14ac:dyDescent="0.3">
      <c r="A1127" s="218" t="s">
        <v>576</v>
      </c>
      <c r="B1127" s="219" t="s">
        <v>56</v>
      </c>
      <c r="C1127" s="216" t="s">
        <v>54</v>
      </c>
      <c r="D1127" s="216">
        <v>9.58</v>
      </c>
      <c r="E1127" s="220"/>
      <c r="F1127" s="220"/>
      <c r="G1127" s="220"/>
      <c r="H1127" s="220"/>
      <c r="I1127" s="220"/>
      <c r="J1127" s="220"/>
      <c r="K1127" s="95"/>
    </row>
    <row r="1128" spans="1:11" ht="26.4" hidden="1" x14ac:dyDescent="0.3">
      <c r="A1128" s="218" t="s">
        <v>577</v>
      </c>
      <c r="B1128" s="219" t="s">
        <v>58</v>
      </c>
      <c r="C1128" s="216" t="s">
        <v>59</v>
      </c>
      <c r="D1128" s="216">
        <v>215.57</v>
      </c>
      <c r="E1128" s="220"/>
      <c r="F1128" s="220"/>
      <c r="G1128" s="220"/>
      <c r="H1128" s="220"/>
      <c r="I1128" s="220"/>
      <c r="J1128" s="220"/>
      <c r="K1128" s="95"/>
    </row>
    <row r="1129" spans="1:11" ht="26.4" hidden="1" x14ac:dyDescent="0.3">
      <c r="A1129" s="218" t="s">
        <v>578</v>
      </c>
      <c r="B1129" s="219" t="s">
        <v>63</v>
      </c>
      <c r="C1129" s="216" t="s">
        <v>24</v>
      </c>
      <c r="D1129" s="216">
        <v>2.09</v>
      </c>
      <c r="E1129" s="220"/>
      <c r="F1129" s="220"/>
      <c r="G1129" s="220"/>
      <c r="H1129" s="220"/>
      <c r="I1129" s="220"/>
      <c r="J1129" s="220"/>
      <c r="K1129" s="95"/>
    </row>
    <row r="1130" spans="1:11" hidden="1" x14ac:dyDescent="0.3">
      <c r="A1130" s="218" t="s">
        <v>579</v>
      </c>
      <c r="B1130" s="219" t="s">
        <v>61</v>
      </c>
      <c r="C1130" s="216" t="s">
        <v>24</v>
      </c>
      <c r="D1130" s="216">
        <v>2.09</v>
      </c>
      <c r="E1130" s="220"/>
      <c r="F1130" s="220"/>
      <c r="G1130" s="220"/>
      <c r="H1130" s="220"/>
      <c r="I1130" s="220"/>
      <c r="J1130" s="220"/>
      <c r="K1130" s="95"/>
    </row>
    <row r="1131" spans="1:11" ht="39.6" hidden="1" x14ac:dyDescent="0.3">
      <c r="A1131" s="218" t="s">
        <v>580</v>
      </c>
      <c r="B1131" s="219" t="s">
        <v>72</v>
      </c>
      <c r="C1131" s="216" t="s">
        <v>70</v>
      </c>
      <c r="D1131" s="216">
        <v>39.700000000000003</v>
      </c>
      <c r="E1131" s="220"/>
      <c r="F1131" s="220"/>
      <c r="G1131" s="220"/>
      <c r="H1131" s="220"/>
      <c r="I1131" s="220"/>
      <c r="J1131" s="220"/>
      <c r="K1131" s="95"/>
    </row>
    <row r="1132" spans="1:11" ht="39.6" hidden="1" x14ac:dyDescent="0.3">
      <c r="A1132" s="218" t="s">
        <v>581</v>
      </c>
      <c r="B1132" s="219" t="s">
        <v>69</v>
      </c>
      <c r="C1132" s="216" t="s">
        <v>70</v>
      </c>
      <c r="D1132" s="216">
        <v>94.6</v>
      </c>
      <c r="E1132" s="220"/>
      <c r="F1132" s="220"/>
      <c r="G1132" s="220"/>
      <c r="H1132" s="220"/>
      <c r="I1132" s="220"/>
      <c r="J1132" s="220"/>
      <c r="K1132" s="95"/>
    </row>
    <row r="1133" spans="1:11" hidden="1" x14ac:dyDescent="0.3">
      <c r="A1133" s="218" t="s">
        <v>582</v>
      </c>
      <c r="B1133" s="219" t="s">
        <v>67</v>
      </c>
      <c r="C1133" s="216" t="s">
        <v>24</v>
      </c>
      <c r="D1133" s="216">
        <v>23.19</v>
      </c>
      <c r="E1133" s="220"/>
      <c r="F1133" s="220"/>
      <c r="G1133" s="220"/>
      <c r="H1133" s="220"/>
      <c r="I1133" s="220"/>
      <c r="J1133" s="220"/>
      <c r="K1133" s="95"/>
    </row>
    <row r="1134" spans="1:11" ht="26.4" hidden="1" x14ac:dyDescent="0.3">
      <c r="A1134" s="218" t="s">
        <v>583</v>
      </c>
      <c r="B1134" s="219" t="s">
        <v>74</v>
      </c>
      <c r="C1134" s="216" t="s">
        <v>75</v>
      </c>
      <c r="D1134" s="216">
        <v>6</v>
      </c>
      <c r="E1134" s="220"/>
      <c r="F1134" s="220"/>
      <c r="G1134" s="220"/>
      <c r="H1134" s="220"/>
      <c r="I1134" s="220"/>
      <c r="J1134" s="220"/>
      <c r="K1134" s="95"/>
    </row>
    <row r="1135" spans="1:11" ht="26.4" hidden="1" x14ac:dyDescent="0.3">
      <c r="A1135" s="218" t="s">
        <v>584</v>
      </c>
      <c r="B1135" s="219" t="s">
        <v>77</v>
      </c>
      <c r="C1135" s="216" t="s">
        <v>54</v>
      </c>
      <c r="D1135" s="216">
        <v>2.11</v>
      </c>
      <c r="E1135" s="220"/>
      <c r="F1135" s="220"/>
      <c r="G1135" s="220"/>
      <c r="H1135" s="220"/>
      <c r="I1135" s="220"/>
      <c r="J1135" s="220"/>
      <c r="K1135" s="95"/>
    </row>
    <row r="1136" spans="1:11" ht="39.6" hidden="1" x14ac:dyDescent="0.3">
      <c r="A1136" s="218" t="s">
        <v>585</v>
      </c>
      <c r="B1136" s="219" t="s">
        <v>65</v>
      </c>
      <c r="C1136" s="216" t="s">
        <v>24</v>
      </c>
      <c r="D1136" s="216">
        <v>6.12</v>
      </c>
      <c r="E1136" s="220"/>
      <c r="F1136" s="220"/>
      <c r="G1136" s="220"/>
      <c r="H1136" s="220"/>
      <c r="I1136" s="220"/>
      <c r="J1136" s="220"/>
      <c r="K1136" s="95"/>
    </row>
    <row r="1137" spans="1:11" ht="26.4" hidden="1" x14ac:dyDescent="0.3">
      <c r="A1137" s="218" t="s">
        <v>586</v>
      </c>
      <c r="B1137" s="219" t="s">
        <v>79</v>
      </c>
      <c r="C1137" s="216" t="s">
        <v>54</v>
      </c>
      <c r="D1137" s="216">
        <v>6.05</v>
      </c>
      <c r="E1137" s="220"/>
      <c r="F1137" s="220"/>
      <c r="G1137" s="220"/>
      <c r="H1137" s="220"/>
      <c r="I1137" s="220"/>
      <c r="J1137" s="220"/>
      <c r="K1137" s="95"/>
    </row>
    <row r="1138" spans="1:11" ht="26.4" hidden="1" x14ac:dyDescent="0.3">
      <c r="A1138" s="218" t="s">
        <v>587</v>
      </c>
      <c r="B1138" s="219" t="s">
        <v>83</v>
      </c>
      <c r="C1138" s="216" t="s">
        <v>24</v>
      </c>
      <c r="D1138" s="216">
        <v>4.8</v>
      </c>
      <c r="E1138" s="220"/>
      <c r="F1138" s="220"/>
      <c r="G1138" s="220"/>
      <c r="H1138" s="220"/>
      <c r="I1138" s="220"/>
      <c r="J1138" s="220"/>
      <c r="K1138" s="95"/>
    </row>
    <row r="1139" spans="1:11" ht="26.4" hidden="1" x14ac:dyDescent="0.3">
      <c r="A1139" s="218" t="s">
        <v>588</v>
      </c>
      <c r="B1139" s="219" t="s">
        <v>81</v>
      </c>
      <c r="C1139" s="216" t="s">
        <v>24</v>
      </c>
      <c r="D1139" s="216">
        <v>4.8</v>
      </c>
      <c r="E1139" s="220"/>
      <c r="F1139" s="220"/>
      <c r="G1139" s="220"/>
      <c r="H1139" s="220"/>
      <c r="I1139" s="220"/>
      <c r="J1139" s="220"/>
      <c r="K1139" s="95"/>
    </row>
    <row r="1140" spans="1:11" hidden="1" x14ac:dyDescent="0.3">
      <c r="A1140" s="214" t="s">
        <v>589</v>
      </c>
      <c r="B1140" s="215" t="s">
        <v>85</v>
      </c>
      <c r="C1140" s="216"/>
      <c r="D1140" s="216"/>
      <c r="E1140" s="220"/>
      <c r="F1140" s="220"/>
      <c r="G1140" s="220"/>
      <c r="H1140" s="220"/>
      <c r="I1140" s="220"/>
      <c r="J1140" s="220"/>
      <c r="K1140" s="95"/>
    </row>
    <row r="1141" spans="1:11" ht="26.4" hidden="1" x14ac:dyDescent="0.3">
      <c r="A1141" s="218" t="s">
        <v>590</v>
      </c>
      <c r="B1141" s="219" t="s">
        <v>89</v>
      </c>
      <c r="C1141" s="216" t="s">
        <v>24</v>
      </c>
      <c r="D1141" s="216">
        <v>7.48</v>
      </c>
      <c r="E1141" s="220"/>
      <c r="F1141" s="220"/>
      <c r="G1141" s="220"/>
      <c r="H1141" s="220"/>
      <c r="I1141" s="220"/>
      <c r="J1141" s="220"/>
      <c r="K1141" s="95"/>
    </row>
    <row r="1142" spans="1:11" hidden="1" x14ac:dyDescent="0.3">
      <c r="A1142" s="218" t="s">
        <v>591</v>
      </c>
      <c r="B1142" s="219" t="s">
        <v>87</v>
      </c>
      <c r="C1142" s="216" t="s">
        <v>24</v>
      </c>
      <c r="D1142" s="216">
        <v>7.48</v>
      </c>
      <c r="E1142" s="220"/>
      <c r="F1142" s="220"/>
      <c r="G1142" s="220"/>
      <c r="H1142" s="220"/>
      <c r="I1142" s="220"/>
      <c r="J1142" s="220"/>
      <c r="K1142" s="95"/>
    </row>
    <row r="1143" spans="1:11" ht="39.6" hidden="1" x14ac:dyDescent="0.3">
      <c r="A1143" s="218" t="s">
        <v>592</v>
      </c>
      <c r="B1143" s="219" t="s">
        <v>91</v>
      </c>
      <c r="C1143" s="216" t="s">
        <v>24</v>
      </c>
      <c r="D1143" s="216">
        <v>7.48</v>
      </c>
      <c r="E1143" s="220"/>
      <c r="F1143" s="220"/>
      <c r="G1143" s="220"/>
      <c r="H1143" s="220"/>
      <c r="I1143" s="220"/>
      <c r="J1143" s="220"/>
      <c r="K1143" s="95"/>
    </row>
    <row r="1144" spans="1:11" ht="39.6" hidden="1" x14ac:dyDescent="0.3">
      <c r="A1144" s="218" t="s">
        <v>593</v>
      </c>
      <c r="B1144" s="219" t="s">
        <v>186</v>
      </c>
      <c r="C1144" s="216" t="s">
        <v>24</v>
      </c>
      <c r="D1144" s="216">
        <v>1.28</v>
      </c>
      <c r="E1144" s="220"/>
      <c r="F1144" s="220"/>
      <c r="G1144" s="220"/>
      <c r="H1144" s="220"/>
      <c r="I1144" s="220"/>
      <c r="J1144" s="220"/>
      <c r="K1144" s="95"/>
    </row>
    <row r="1145" spans="1:11" ht="39.6" hidden="1" x14ac:dyDescent="0.3">
      <c r="A1145" s="218" t="s">
        <v>594</v>
      </c>
      <c r="B1145" s="219" t="s">
        <v>146</v>
      </c>
      <c r="C1145" s="216" t="s">
        <v>75</v>
      </c>
      <c r="D1145" s="216">
        <v>1</v>
      </c>
      <c r="E1145" s="220"/>
      <c r="F1145" s="220"/>
      <c r="G1145" s="220"/>
      <c r="H1145" s="220"/>
      <c r="I1145" s="220"/>
      <c r="J1145" s="220"/>
      <c r="K1145" s="95"/>
    </row>
    <row r="1146" spans="1:11" hidden="1" x14ac:dyDescent="0.3">
      <c r="A1146" s="214" t="s">
        <v>595</v>
      </c>
      <c r="B1146" s="215" t="s">
        <v>96</v>
      </c>
      <c r="C1146" s="216"/>
      <c r="D1146" s="216"/>
      <c r="E1146" s="220"/>
      <c r="F1146" s="220"/>
      <c r="G1146" s="220"/>
      <c r="H1146" s="220"/>
      <c r="I1146" s="220"/>
      <c r="J1146" s="220"/>
      <c r="K1146" s="95"/>
    </row>
    <row r="1147" spans="1:11" ht="39.6" hidden="1" x14ac:dyDescent="0.3">
      <c r="A1147" s="218" t="s">
        <v>596</v>
      </c>
      <c r="B1147" s="219" t="s">
        <v>98</v>
      </c>
      <c r="C1147" s="216" t="s">
        <v>24</v>
      </c>
      <c r="D1147" s="216">
        <v>1.4</v>
      </c>
      <c r="E1147" s="220"/>
      <c r="F1147" s="220"/>
      <c r="G1147" s="220"/>
      <c r="H1147" s="220"/>
      <c r="I1147" s="220"/>
      <c r="J1147" s="220"/>
      <c r="K1147" s="95"/>
    </row>
    <row r="1148" spans="1:11" hidden="1" x14ac:dyDescent="0.3">
      <c r="A1148" s="218" t="s">
        <v>597</v>
      </c>
      <c r="B1148" s="219" t="s">
        <v>102</v>
      </c>
      <c r="C1148" s="216" t="s">
        <v>45</v>
      </c>
      <c r="D1148" s="216">
        <v>16</v>
      </c>
      <c r="E1148" s="220"/>
      <c r="F1148" s="220"/>
      <c r="G1148" s="220"/>
      <c r="H1148" s="220"/>
      <c r="I1148" s="220"/>
      <c r="J1148" s="220"/>
      <c r="K1148" s="95"/>
    </row>
    <row r="1149" spans="1:11" ht="39.6" hidden="1" x14ac:dyDescent="0.3">
      <c r="A1149" s="218" t="s">
        <v>598</v>
      </c>
      <c r="B1149" s="219" t="s">
        <v>104</v>
      </c>
      <c r="C1149" s="216" t="s">
        <v>24</v>
      </c>
      <c r="D1149" s="216">
        <v>16</v>
      </c>
      <c r="E1149" s="220"/>
      <c r="F1149" s="220"/>
      <c r="G1149" s="220"/>
      <c r="H1149" s="220"/>
      <c r="I1149" s="220"/>
      <c r="J1149" s="220"/>
      <c r="K1149" s="95"/>
    </row>
    <row r="1150" spans="1:11" hidden="1" x14ac:dyDescent="0.3">
      <c r="A1150" s="214" t="s">
        <v>599</v>
      </c>
      <c r="B1150" s="215" t="s">
        <v>106</v>
      </c>
      <c r="C1150" s="216"/>
      <c r="D1150" s="216"/>
      <c r="E1150" s="220"/>
      <c r="F1150" s="220"/>
      <c r="G1150" s="220"/>
      <c r="H1150" s="220"/>
      <c r="I1150" s="220"/>
      <c r="J1150" s="220"/>
      <c r="K1150" s="95"/>
    </row>
    <row r="1151" spans="1:11" hidden="1" x14ac:dyDescent="0.3">
      <c r="A1151" s="218" t="s">
        <v>600</v>
      </c>
      <c r="B1151" s="219" t="s">
        <v>108</v>
      </c>
      <c r="C1151" s="216" t="s">
        <v>109</v>
      </c>
      <c r="D1151" s="216">
        <v>2.7</v>
      </c>
      <c r="E1151" s="220"/>
      <c r="F1151" s="220"/>
      <c r="G1151" s="220"/>
      <c r="H1151" s="220"/>
      <c r="I1151" s="220"/>
      <c r="J1151" s="220"/>
      <c r="K1151" s="95"/>
    </row>
    <row r="1152" spans="1:11" ht="26.4" hidden="1" x14ac:dyDescent="0.3">
      <c r="A1152" s="218" t="s">
        <v>601</v>
      </c>
      <c r="B1152" s="219" t="s">
        <v>117</v>
      </c>
      <c r="C1152" s="216" t="s">
        <v>24</v>
      </c>
      <c r="D1152" s="216">
        <v>0.34</v>
      </c>
      <c r="E1152" s="220"/>
      <c r="F1152" s="220"/>
      <c r="G1152" s="220"/>
      <c r="H1152" s="220"/>
      <c r="I1152" s="220"/>
      <c r="J1152" s="220"/>
      <c r="K1152" s="95"/>
    </row>
    <row r="1153" spans="1:11" hidden="1" x14ac:dyDescent="0.3">
      <c r="A1153" s="218" t="s">
        <v>602</v>
      </c>
      <c r="B1153" s="219" t="s">
        <v>115</v>
      </c>
      <c r="C1153" s="216" t="s">
        <v>24</v>
      </c>
      <c r="D1153" s="216">
        <v>0.25</v>
      </c>
      <c r="E1153" s="220"/>
      <c r="F1153" s="220"/>
      <c r="G1153" s="220"/>
      <c r="H1153" s="220"/>
      <c r="I1153" s="220"/>
      <c r="J1153" s="220"/>
      <c r="K1153" s="95"/>
    </row>
    <row r="1154" spans="1:11" hidden="1" x14ac:dyDescent="0.3">
      <c r="A1154" s="214" t="s">
        <v>603</v>
      </c>
      <c r="B1154" s="215" t="s">
        <v>231</v>
      </c>
      <c r="C1154" s="216"/>
      <c r="D1154" s="216"/>
      <c r="E1154" s="220"/>
      <c r="F1154" s="220"/>
      <c r="G1154" s="220"/>
      <c r="H1154" s="220"/>
      <c r="I1154" s="220"/>
      <c r="J1154" s="220"/>
      <c r="K1154" s="95"/>
    </row>
    <row r="1155" spans="1:11" ht="52.8" hidden="1" x14ac:dyDescent="0.3">
      <c r="A1155" s="218" t="s">
        <v>604</v>
      </c>
      <c r="B1155" s="219" t="s">
        <v>233</v>
      </c>
      <c r="C1155" s="216" t="s">
        <v>75</v>
      </c>
      <c r="D1155" s="216">
        <v>1</v>
      </c>
      <c r="E1155" s="220"/>
      <c r="F1155" s="220"/>
      <c r="G1155" s="220"/>
      <c r="H1155" s="220"/>
      <c r="I1155" s="220"/>
      <c r="J1155" s="220"/>
      <c r="K1155" s="95"/>
    </row>
    <row r="1156" spans="1:11" ht="26.4" hidden="1" x14ac:dyDescent="0.3">
      <c r="A1156" s="218" t="s">
        <v>605</v>
      </c>
      <c r="B1156" s="219" t="s">
        <v>235</v>
      </c>
      <c r="C1156" s="216" t="s">
        <v>75</v>
      </c>
      <c r="D1156" s="216">
        <v>1</v>
      </c>
      <c r="E1156" s="220"/>
      <c r="F1156" s="220"/>
      <c r="G1156" s="220"/>
      <c r="H1156" s="220"/>
      <c r="I1156" s="220"/>
      <c r="J1156" s="220"/>
      <c r="K1156" s="95"/>
    </row>
    <row r="1157" spans="1:11" ht="26.4" hidden="1" x14ac:dyDescent="0.3">
      <c r="A1157" s="218" t="s">
        <v>606</v>
      </c>
      <c r="B1157" s="219" t="s">
        <v>239</v>
      </c>
      <c r="C1157" s="216" t="s">
        <v>75</v>
      </c>
      <c r="D1157" s="216">
        <v>1</v>
      </c>
      <c r="E1157" s="220"/>
      <c r="F1157" s="220"/>
      <c r="G1157" s="220"/>
      <c r="H1157" s="220"/>
      <c r="I1157" s="220"/>
      <c r="J1157" s="220"/>
      <c r="K1157" s="95"/>
    </row>
    <row r="1158" spans="1:11" hidden="1" x14ac:dyDescent="0.3">
      <c r="A1158" s="218" t="s">
        <v>607</v>
      </c>
      <c r="B1158" s="219" t="s">
        <v>237</v>
      </c>
      <c r="C1158" s="216" t="s">
        <v>75</v>
      </c>
      <c r="D1158" s="216">
        <v>1</v>
      </c>
      <c r="E1158" s="220"/>
      <c r="F1158" s="220"/>
      <c r="G1158" s="220"/>
      <c r="H1158" s="220"/>
      <c r="I1158" s="220"/>
      <c r="J1158" s="220"/>
      <c r="K1158" s="95"/>
    </row>
    <row r="1159" spans="1:11" hidden="1" x14ac:dyDescent="0.3">
      <c r="A1159" s="218" t="s">
        <v>608</v>
      </c>
      <c r="B1159" s="219" t="s">
        <v>241</v>
      </c>
      <c r="C1159" s="216" t="s">
        <v>75</v>
      </c>
      <c r="D1159" s="216">
        <v>1</v>
      </c>
      <c r="E1159" s="220"/>
      <c r="F1159" s="220"/>
      <c r="G1159" s="220"/>
      <c r="H1159" s="220"/>
      <c r="I1159" s="220"/>
      <c r="J1159" s="220"/>
      <c r="K1159" s="95"/>
    </row>
    <row r="1160" spans="1:11" ht="26.4" hidden="1" x14ac:dyDescent="0.3">
      <c r="A1160" s="218" t="s">
        <v>609</v>
      </c>
      <c r="B1160" s="219" t="s">
        <v>243</v>
      </c>
      <c r="C1160" s="216" t="s">
        <v>75</v>
      </c>
      <c r="D1160" s="216">
        <v>1</v>
      </c>
      <c r="E1160" s="220"/>
      <c r="F1160" s="220"/>
      <c r="G1160" s="220"/>
      <c r="H1160" s="220"/>
      <c r="I1160" s="220"/>
      <c r="J1160" s="220"/>
      <c r="K1160" s="95"/>
    </row>
    <row r="1161" spans="1:11" hidden="1" x14ac:dyDescent="0.3">
      <c r="A1161" s="218" t="s">
        <v>610</v>
      </c>
      <c r="B1161" s="219" t="s">
        <v>245</v>
      </c>
      <c r="C1161" s="216" t="s">
        <v>109</v>
      </c>
      <c r="D1161" s="216">
        <v>20</v>
      </c>
      <c r="E1161" s="220"/>
      <c r="F1161" s="220"/>
      <c r="G1161" s="220"/>
      <c r="H1161" s="220"/>
      <c r="I1161" s="220"/>
      <c r="J1161" s="220"/>
      <c r="K1161" s="95"/>
    </row>
    <row r="1162" spans="1:11" ht="26.4" hidden="1" x14ac:dyDescent="0.3">
      <c r="A1162" s="218" t="s">
        <v>611</v>
      </c>
      <c r="B1162" s="219" t="s">
        <v>247</v>
      </c>
      <c r="C1162" s="216" t="s">
        <v>75</v>
      </c>
      <c r="D1162" s="216">
        <v>1</v>
      </c>
      <c r="E1162" s="220"/>
      <c r="F1162" s="220"/>
      <c r="G1162" s="220"/>
      <c r="H1162" s="220"/>
      <c r="I1162" s="220"/>
      <c r="J1162" s="220"/>
      <c r="K1162" s="95"/>
    </row>
    <row r="1163" spans="1:11" ht="26.4" hidden="1" x14ac:dyDescent="0.3">
      <c r="A1163" s="214">
        <v>15</v>
      </c>
      <c r="B1163" s="215" t="s">
        <v>612</v>
      </c>
      <c r="C1163" s="216"/>
      <c r="D1163" s="216"/>
      <c r="E1163" s="220"/>
      <c r="F1163" s="220"/>
      <c r="G1163" s="220"/>
      <c r="H1163" s="220"/>
      <c r="I1163" s="220"/>
      <c r="J1163" s="220"/>
      <c r="K1163" s="95"/>
    </row>
    <row r="1164" spans="1:11" hidden="1" x14ac:dyDescent="0.3">
      <c r="A1164" s="214" t="s">
        <v>613</v>
      </c>
      <c r="B1164" s="215" t="s">
        <v>42</v>
      </c>
      <c r="C1164" s="216"/>
      <c r="D1164" s="216"/>
      <c r="E1164" s="220"/>
      <c r="F1164" s="220"/>
      <c r="G1164" s="220"/>
      <c r="H1164" s="220"/>
      <c r="I1164" s="220"/>
      <c r="J1164" s="220"/>
      <c r="K1164" s="95"/>
    </row>
    <row r="1165" spans="1:11" hidden="1" x14ac:dyDescent="0.3">
      <c r="A1165" s="218" t="s">
        <v>614</v>
      </c>
      <c r="B1165" s="219" t="s">
        <v>47</v>
      </c>
      <c r="C1165" s="216" t="s">
        <v>24</v>
      </c>
      <c r="D1165" s="216">
        <v>7.48</v>
      </c>
      <c r="E1165" s="220"/>
      <c r="F1165" s="220"/>
      <c r="G1165" s="220"/>
      <c r="H1165" s="220"/>
      <c r="I1165" s="220"/>
      <c r="J1165" s="220"/>
      <c r="K1165" s="95"/>
    </row>
    <row r="1166" spans="1:11" ht="26.4" hidden="1" x14ac:dyDescent="0.3">
      <c r="A1166" s="218" t="s">
        <v>615</v>
      </c>
      <c r="B1166" s="219" t="s">
        <v>49</v>
      </c>
      <c r="C1166" s="216" t="s">
        <v>24</v>
      </c>
      <c r="D1166" s="216">
        <v>7.48</v>
      </c>
      <c r="E1166" s="220"/>
      <c r="F1166" s="220"/>
      <c r="G1166" s="220"/>
      <c r="H1166" s="220"/>
      <c r="I1166" s="220"/>
      <c r="J1166" s="220"/>
      <c r="K1166" s="95"/>
    </row>
    <row r="1167" spans="1:11" hidden="1" x14ac:dyDescent="0.3">
      <c r="A1167" s="214" t="s">
        <v>616</v>
      </c>
      <c r="B1167" s="215" t="s">
        <v>123</v>
      </c>
      <c r="C1167" s="216"/>
      <c r="D1167" s="216"/>
      <c r="E1167" s="220"/>
      <c r="F1167" s="220"/>
      <c r="G1167" s="220"/>
      <c r="H1167" s="220"/>
      <c r="I1167" s="220"/>
      <c r="J1167" s="220"/>
      <c r="K1167" s="95"/>
    </row>
    <row r="1168" spans="1:11" ht="26.4" hidden="1" x14ac:dyDescent="0.3">
      <c r="A1168" s="218" t="s">
        <v>617</v>
      </c>
      <c r="B1168" s="219" t="s">
        <v>125</v>
      </c>
      <c r="C1168" s="216" t="s">
        <v>54</v>
      </c>
      <c r="D1168" s="216">
        <v>7.37</v>
      </c>
      <c r="E1168" s="220"/>
      <c r="F1168" s="220"/>
      <c r="G1168" s="220"/>
      <c r="H1168" s="220"/>
      <c r="I1168" s="220"/>
      <c r="J1168" s="220"/>
      <c r="K1168" s="95"/>
    </row>
    <row r="1169" spans="1:11" hidden="1" x14ac:dyDescent="0.3">
      <c r="A1169" s="218" t="s">
        <v>618</v>
      </c>
      <c r="B1169" s="219" t="s">
        <v>56</v>
      </c>
      <c r="C1169" s="216" t="s">
        <v>54</v>
      </c>
      <c r="D1169" s="216">
        <v>9.58</v>
      </c>
      <c r="E1169" s="220"/>
      <c r="F1169" s="220"/>
      <c r="G1169" s="220"/>
      <c r="H1169" s="220"/>
      <c r="I1169" s="220"/>
      <c r="J1169" s="220"/>
      <c r="K1169" s="95"/>
    </row>
    <row r="1170" spans="1:11" ht="26.4" hidden="1" x14ac:dyDescent="0.3">
      <c r="A1170" s="218" t="s">
        <v>619</v>
      </c>
      <c r="B1170" s="219" t="s">
        <v>58</v>
      </c>
      <c r="C1170" s="216" t="s">
        <v>59</v>
      </c>
      <c r="D1170" s="216">
        <v>215.57</v>
      </c>
      <c r="E1170" s="220"/>
      <c r="F1170" s="220"/>
      <c r="G1170" s="220"/>
      <c r="H1170" s="220"/>
      <c r="I1170" s="220"/>
      <c r="J1170" s="220"/>
      <c r="K1170" s="95"/>
    </row>
    <row r="1171" spans="1:11" hidden="1" x14ac:dyDescent="0.3">
      <c r="A1171" s="218" t="s">
        <v>620</v>
      </c>
      <c r="B1171" s="219" t="s">
        <v>61</v>
      </c>
      <c r="C1171" s="216" t="s">
        <v>24</v>
      </c>
      <c r="D1171" s="216">
        <v>2.09</v>
      </c>
      <c r="E1171" s="220"/>
      <c r="F1171" s="220"/>
      <c r="G1171" s="220"/>
      <c r="H1171" s="220"/>
      <c r="I1171" s="220"/>
      <c r="J1171" s="220"/>
      <c r="K1171" s="95"/>
    </row>
    <row r="1172" spans="1:11" ht="26.4" hidden="1" x14ac:dyDescent="0.3">
      <c r="A1172" s="218" t="s">
        <v>621</v>
      </c>
      <c r="B1172" s="219" t="s">
        <v>63</v>
      </c>
      <c r="C1172" s="216" t="s">
        <v>24</v>
      </c>
      <c r="D1172" s="216">
        <v>2.09</v>
      </c>
      <c r="E1172" s="220"/>
      <c r="F1172" s="220"/>
      <c r="G1172" s="220"/>
      <c r="H1172" s="220"/>
      <c r="I1172" s="220"/>
      <c r="J1172" s="220"/>
      <c r="K1172" s="95"/>
    </row>
    <row r="1173" spans="1:11" hidden="1" x14ac:dyDescent="0.3">
      <c r="A1173" s="218" t="s">
        <v>622</v>
      </c>
      <c r="B1173" s="219" t="s">
        <v>67</v>
      </c>
      <c r="C1173" s="216" t="s">
        <v>24</v>
      </c>
      <c r="D1173" s="216">
        <v>23.19</v>
      </c>
      <c r="E1173" s="220"/>
      <c r="F1173" s="220"/>
      <c r="G1173" s="220"/>
      <c r="H1173" s="220"/>
      <c r="I1173" s="220"/>
      <c r="J1173" s="220"/>
      <c r="K1173" s="95"/>
    </row>
    <row r="1174" spans="1:11" ht="26.4" hidden="1" x14ac:dyDescent="0.3">
      <c r="A1174" s="218" t="s">
        <v>623</v>
      </c>
      <c r="B1174" s="219" t="s">
        <v>77</v>
      </c>
      <c r="C1174" s="216" t="s">
        <v>54</v>
      </c>
      <c r="D1174" s="216">
        <v>2.11</v>
      </c>
      <c r="E1174" s="220"/>
      <c r="F1174" s="220"/>
      <c r="G1174" s="220"/>
      <c r="H1174" s="220"/>
      <c r="I1174" s="220"/>
      <c r="J1174" s="220"/>
      <c r="K1174" s="95"/>
    </row>
    <row r="1175" spans="1:11" ht="26.4" hidden="1" x14ac:dyDescent="0.3">
      <c r="A1175" s="218" t="s">
        <v>624</v>
      </c>
      <c r="B1175" s="219" t="s">
        <v>74</v>
      </c>
      <c r="C1175" s="216" t="s">
        <v>75</v>
      </c>
      <c r="D1175" s="216">
        <v>6</v>
      </c>
      <c r="E1175" s="220"/>
      <c r="F1175" s="220"/>
      <c r="G1175" s="220"/>
      <c r="H1175" s="220"/>
      <c r="I1175" s="220"/>
      <c r="J1175" s="220"/>
      <c r="K1175" s="95"/>
    </row>
    <row r="1176" spans="1:11" ht="39.6" hidden="1" x14ac:dyDescent="0.3">
      <c r="A1176" s="218" t="s">
        <v>625</v>
      </c>
      <c r="B1176" s="219" t="s">
        <v>72</v>
      </c>
      <c r="C1176" s="216" t="s">
        <v>70</v>
      </c>
      <c r="D1176" s="216">
        <v>39.700000000000003</v>
      </c>
      <c r="E1176" s="220"/>
      <c r="F1176" s="220"/>
      <c r="G1176" s="220"/>
      <c r="H1176" s="220"/>
      <c r="I1176" s="220"/>
      <c r="J1176" s="220"/>
      <c r="K1176" s="95"/>
    </row>
    <row r="1177" spans="1:11" ht="39.6" hidden="1" x14ac:dyDescent="0.3">
      <c r="A1177" s="218" t="s">
        <v>626</v>
      </c>
      <c r="B1177" s="219" t="s">
        <v>69</v>
      </c>
      <c r="C1177" s="216" t="s">
        <v>70</v>
      </c>
      <c r="D1177" s="216">
        <v>94.6</v>
      </c>
      <c r="E1177" s="220"/>
      <c r="F1177" s="220"/>
      <c r="G1177" s="220"/>
      <c r="H1177" s="220"/>
      <c r="I1177" s="220"/>
      <c r="J1177" s="220"/>
      <c r="K1177" s="95"/>
    </row>
    <row r="1178" spans="1:11" ht="39.6" hidden="1" x14ac:dyDescent="0.3">
      <c r="A1178" s="218" t="s">
        <v>627</v>
      </c>
      <c r="B1178" s="219" t="s">
        <v>65</v>
      </c>
      <c r="C1178" s="216" t="s">
        <v>24</v>
      </c>
      <c r="D1178" s="216">
        <v>6.12</v>
      </c>
      <c r="E1178" s="220"/>
      <c r="F1178" s="220"/>
      <c r="G1178" s="220"/>
      <c r="H1178" s="220"/>
      <c r="I1178" s="220"/>
      <c r="J1178" s="220"/>
      <c r="K1178" s="95"/>
    </row>
    <row r="1179" spans="1:11" ht="26.4" hidden="1" x14ac:dyDescent="0.3">
      <c r="A1179" s="218" t="s">
        <v>628</v>
      </c>
      <c r="B1179" s="219" t="s">
        <v>83</v>
      </c>
      <c r="C1179" s="216" t="s">
        <v>24</v>
      </c>
      <c r="D1179" s="216">
        <v>4.8</v>
      </c>
      <c r="E1179" s="220"/>
      <c r="F1179" s="220"/>
      <c r="G1179" s="220"/>
      <c r="H1179" s="220"/>
      <c r="I1179" s="220"/>
      <c r="J1179" s="220"/>
      <c r="K1179" s="95"/>
    </row>
    <row r="1180" spans="1:11" ht="26.4" hidden="1" x14ac:dyDescent="0.3">
      <c r="A1180" s="218" t="s">
        <v>629</v>
      </c>
      <c r="B1180" s="219" t="s">
        <v>79</v>
      </c>
      <c r="C1180" s="216" t="s">
        <v>54</v>
      </c>
      <c r="D1180" s="216">
        <v>6.05</v>
      </c>
      <c r="E1180" s="220"/>
      <c r="F1180" s="220"/>
      <c r="G1180" s="220"/>
      <c r="H1180" s="220"/>
      <c r="I1180" s="220"/>
      <c r="J1180" s="220"/>
      <c r="K1180" s="95"/>
    </row>
    <row r="1181" spans="1:11" ht="26.4" hidden="1" x14ac:dyDescent="0.3">
      <c r="A1181" s="218" t="s">
        <v>630</v>
      </c>
      <c r="B1181" s="219" t="s">
        <v>81</v>
      </c>
      <c r="C1181" s="216" t="s">
        <v>24</v>
      </c>
      <c r="D1181" s="216">
        <v>4.8</v>
      </c>
      <c r="E1181" s="220"/>
      <c r="F1181" s="220"/>
      <c r="G1181" s="220"/>
      <c r="H1181" s="220"/>
      <c r="I1181" s="220"/>
      <c r="J1181" s="220"/>
      <c r="K1181" s="95"/>
    </row>
    <row r="1182" spans="1:11" hidden="1" x14ac:dyDescent="0.3">
      <c r="A1182" s="214" t="s">
        <v>631</v>
      </c>
      <c r="B1182" s="215" t="s">
        <v>85</v>
      </c>
      <c r="C1182" s="216"/>
      <c r="D1182" s="216"/>
      <c r="E1182" s="220"/>
      <c r="F1182" s="220"/>
      <c r="G1182" s="220"/>
      <c r="H1182" s="220"/>
      <c r="I1182" s="220"/>
      <c r="J1182" s="220"/>
      <c r="K1182" s="95"/>
    </row>
    <row r="1183" spans="1:11" ht="26.4" hidden="1" x14ac:dyDescent="0.3">
      <c r="A1183" s="218" t="s">
        <v>632</v>
      </c>
      <c r="B1183" s="219" t="s">
        <v>89</v>
      </c>
      <c r="C1183" s="216" t="s">
        <v>24</v>
      </c>
      <c r="D1183" s="216">
        <v>7.48</v>
      </c>
      <c r="E1183" s="220"/>
      <c r="F1183" s="220"/>
      <c r="G1183" s="220"/>
      <c r="H1183" s="220"/>
      <c r="I1183" s="220"/>
      <c r="J1183" s="220"/>
      <c r="K1183" s="95"/>
    </row>
    <row r="1184" spans="1:11" hidden="1" x14ac:dyDescent="0.3">
      <c r="A1184" s="218" t="s">
        <v>633</v>
      </c>
      <c r="B1184" s="219" t="s">
        <v>87</v>
      </c>
      <c r="C1184" s="216" t="s">
        <v>24</v>
      </c>
      <c r="D1184" s="216">
        <v>7.48</v>
      </c>
      <c r="E1184" s="220"/>
      <c r="F1184" s="220"/>
      <c r="G1184" s="220"/>
      <c r="H1184" s="220"/>
      <c r="I1184" s="220"/>
      <c r="J1184" s="220"/>
      <c r="K1184" s="95"/>
    </row>
    <row r="1185" spans="1:11" ht="39.6" hidden="1" x14ac:dyDescent="0.3">
      <c r="A1185" s="218" t="s">
        <v>634</v>
      </c>
      <c r="B1185" s="219" t="s">
        <v>91</v>
      </c>
      <c r="C1185" s="216" t="s">
        <v>24</v>
      </c>
      <c r="D1185" s="216">
        <v>7.48</v>
      </c>
      <c r="E1185" s="220"/>
      <c r="F1185" s="220"/>
      <c r="G1185" s="220"/>
      <c r="H1185" s="220"/>
      <c r="I1185" s="220"/>
      <c r="J1185" s="220"/>
      <c r="K1185" s="95"/>
    </row>
    <row r="1186" spans="1:11" ht="39.6" hidden="1" x14ac:dyDescent="0.3">
      <c r="A1186" s="218" t="s">
        <v>635</v>
      </c>
      <c r="B1186" s="219" t="s">
        <v>186</v>
      </c>
      <c r="C1186" s="216" t="s">
        <v>24</v>
      </c>
      <c r="D1186" s="216">
        <v>1.28</v>
      </c>
      <c r="E1186" s="220"/>
      <c r="F1186" s="220"/>
      <c r="G1186" s="220"/>
      <c r="H1186" s="220"/>
      <c r="I1186" s="220"/>
      <c r="J1186" s="220"/>
      <c r="K1186" s="95"/>
    </row>
    <row r="1187" spans="1:11" ht="26.4" hidden="1" x14ac:dyDescent="0.3">
      <c r="A1187" s="218" t="s">
        <v>636</v>
      </c>
      <c r="B1187" s="219" t="s">
        <v>83</v>
      </c>
      <c r="C1187" s="216" t="s">
        <v>24</v>
      </c>
      <c r="D1187" s="216">
        <v>1.28</v>
      </c>
      <c r="E1187" s="220"/>
      <c r="F1187" s="220"/>
      <c r="G1187" s="220"/>
      <c r="H1187" s="220"/>
      <c r="I1187" s="220"/>
      <c r="J1187" s="220"/>
      <c r="K1187" s="95"/>
    </row>
    <row r="1188" spans="1:11" ht="39.6" hidden="1" x14ac:dyDescent="0.3">
      <c r="A1188" s="218" t="s">
        <v>637</v>
      </c>
      <c r="B1188" s="219" t="s">
        <v>146</v>
      </c>
      <c r="C1188" s="216" t="s">
        <v>75</v>
      </c>
      <c r="D1188" s="216">
        <v>1</v>
      </c>
      <c r="E1188" s="220"/>
      <c r="F1188" s="220"/>
      <c r="G1188" s="220"/>
      <c r="H1188" s="220"/>
      <c r="I1188" s="220"/>
      <c r="J1188" s="220"/>
      <c r="K1188" s="95"/>
    </row>
    <row r="1189" spans="1:11" hidden="1" x14ac:dyDescent="0.3">
      <c r="A1189" s="214" t="s">
        <v>638</v>
      </c>
      <c r="B1189" s="215" t="s">
        <v>96</v>
      </c>
      <c r="C1189" s="216"/>
      <c r="D1189" s="216"/>
      <c r="E1189" s="220"/>
      <c r="F1189" s="220"/>
      <c r="G1189" s="220"/>
      <c r="H1189" s="220"/>
      <c r="I1189" s="220"/>
      <c r="J1189" s="220"/>
      <c r="K1189" s="95"/>
    </row>
    <row r="1190" spans="1:11" ht="39.6" hidden="1" x14ac:dyDescent="0.3">
      <c r="A1190" s="218" t="s">
        <v>639</v>
      </c>
      <c r="B1190" s="219" t="s">
        <v>98</v>
      </c>
      <c r="C1190" s="216" t="s">
        <v>24</v>
      </c>
      <c r="D1190" s="216">
        <v>1.4</v>
      </c>
      <c r="E1190" s="220"/>
      <c r="F1190" s="220"/>
      <c r="G1190" s="220"/>
      <c r="H1190" s="220"/>
      <c r="I1190" s="220"/>
      <c r="J1190" s="220"/>
      <c r="K1190" s="95"/>
    </row>
    <row r="1191" spans="1:11" hidden="1" x14ac:dyDescent="0.3">
      <c r="A1191" s="218" t="s">
        <v>640</v>
      </c>
      <c r="B1191" s="219" t="s">
        <v>102</v>
      </c>
      <c r="C1191" s="216" t="s">
        <v>45</v>
      </c>
      <c r="D1191" s="216">
        <v>16</v>
      </c>
      <c r="E1191" s="220"/>
      <c r="F1191" s="220"/>
      <c r="G1191" s="220"/>
      <c r="H1191" s="220"/>
      <c r="I1191" s="220"/>
      <c r="J1191" s="220"/>
      <c r="K1191" s="95"/>
    </row>
    <row r="1192" spans="1:11" ht="39.6" hidden="1" x14ac:dyDescent="0.3">
      <c r="A1192" s="218" t="s">
        <v>641</v>
      </c>
      <c r="B1192" s="219" t="s">
        <v>104</v>
      </c>
      <c r="C1192" s="216" t="s">
        <v>24</v>
      </c>
      <c r="D1192" s="216">
        <v>16</v>
      </c>
      <c r="E1192" s="220"/>
      <c r="F1192" s="220"/>
      <c r="G1192" s="220"/>
      <c r="H1192" s="220"/>
      <c r="I1192" s="220"/>
      <c r="J1192" s="220"/>
      <c r="K1192" s="95"/>
    </row>
    <row r="1193" spans="1:11" hidden="1" x14ac:dyDescent="0.3">
      <c r="A1193" s="214" t="s">
        <v>642</v>
      </c>
      <c r="B1193" s="215" t="s">
        <v>106</v>
      </c>
      <c r="C1193" s="216"/>
      <c r="D1193" s="216"/>
      <c r="E1193" s="220"/>
      <c r="F1193" s="220"/>
      <c r="G1193" s="220"/>
      <c r="H1193" s="220"/>
      <c r="I1193" s="220"/>
      <c r="J1193" s="220"/>
      <c r="K1193" s="95"/>
    </row>
    <row r="1194" spans="1:11" hidden="1" x14ac:dyDescent="0.3">
      <c r="A1194" s="218" t="s">
        <v>643</v>
      </c>
      <c r="B1194" s="219" t="s">
        <v>108</v>
      </c>
      <c r="C1194" s="216" t="s">
        <v>109</v>
      </c>
      <c r="D1194" s="216">
        <v>2.7</v>
      </c>
      <c r="E1194" s="220"/>
      <c r="F1194" s="220"/>
      <c r="G1194" s="220"/>
      <c r="H1194" s="220"/>
      <c r="I1194" s="220"/>
      <c r="J1194" s="220"/>
      <c r="K1194" s="95"/>
    </row>
    <row r="1195" spans="1:11" ht="26.4" hidden="1" x14ac:dyDescent="0.3">
      <c r="A1195" s="218" t="s">
        <v>644</v>
      </c>
      <c r="B1195" s="219" t="s">
        <v>117</v>
      </c>
      <c r="C1195" s="216" t="s">
        <v>24</v>
      </c>
      <c r="D1195" s="216">
        <v>0.34</v>
      </c>
      <c r="E1195" s="220"/>
      <c r="F1195" s="220"/>
      <c r="G1195" s="220"/>
      <c r="H1195" s="220"/>
      <c r="I1195" s="220"/>
      <c r="J1195" s="220"/>
      <c r="K1195" s="95"/>
    </row>
    <row r="1196" spans="1:11" hidden="1" x14ac:dyDescent="0.3">
      <c r="A1196" s="218" t="s">
        <v>645</v>
      </c>
      <c r="B1196" s="219" t="s">
        <v>115</v>
      </c>
      <c r="C1196" s="216" t="s">
        <v>24</v>
      </c>
      <c r="D1196" s="216">
        <v>0.25</v>
      </c>
      <c r="E1196" s="220"/>
      <c r="F1196" s="220"/>
      <c r="G1196" s="220"/>
      <c r="H1196" s="220"/>
      <c r="I1196" s="220"/>
      <c r="J1196" s="220"/>
      <c r="K1196" s="95"/>
    </row>
    <row r="1197" spans="1:11" hidden="1" x14ac:dyDescent="0.3">
      <c r="A1197" s="214" t="s">
        <v>646</v>
      </c>
      <c r="B1197" s="215" t="s">
        <v>231</v>
      </c>
      <c r="C1197" s="216"/>
      <c r="D1197" s="216"/>
      <c r="E1197" s="220"/>
      <c r="F1197" s="220"/>
      <c r="G1197" s="220"/>
      <c r="H1197" s="220"/>
      <c r="I1197" s="220"/>
      <c r="J1197" s="220"/>
      <c r="K1197" s="95"/>
    </row>
    <row r="1198" spans="1:11" ht="52.8" hidden="1" x14ac:dyDescent="0.3">
      <c r="A1198" s="218" t="s">
        <v>647</v>
      </c>
      <c r="B1198" s="219" t="s">
        <v>233</v>
      </c>
      <c r="C1198" s="216" t="s">
        <v>75</v>
      </c>
      <c r="D1198" s="216">
        <v>1</v>
      </c>
      <c r="E1198" s="220"/>
      <c r="F1198" s="220"/>
      <c r="G1198" s="220"/>
      <c r="H1198" s="220"/>
      <c r="I1198" s="220"/>
      <c r="J1198" s="220"/>
      <c r="K1198" s="95"/>
    </row>
    <row r="1199" spans="1:11" ht="26.4" hidden="1" x14ac:dyDescent="0.3">
      <c r="A1199" s="218" t="s">
        <v>648</v>
      </c>
      <c r="B1199" s="219" t="s">
        <v>235</v>
      </c>
      <c r="C1199" s="216" t="s">
        <v>75</v>
      </c>
      <c r="D1199" s="216">
        <v>1</v>
      </c>
      <c r="E1199" s="220"/>
      <c r="F1199" s="220"/>
      <c r="G1199" s="220"/>
      <c r="H1199" s="220"/>
      <c r="I1199" s="220"/>
      <c r="J1199" s="220"/>
      <c r="K1199" s="95"/>
    </row>
    <row r="1200" spans="1:11" ht="26.4" hidden="1" x14ac:dyDescent="0.3">
      <c r="A1200" s="218" t="s">
        <v>649</v>
      </c>
      <c r="B1200" s="219" t="s">
        <v>239</v>
      </c>
      <c r="C1200" s="216" t="s">
        <v>75</v>
      </c>
      <c r="D1200" s="216">
        <v>1</v>
      </c>
      <c r="E1200" s="220"/>
      <c r="F1200" s="220"/>
      <c r="G1200" s="220"/>
      <c r="H1200" s="220"/>
      <c r="I1200" s="220"/>
      <c r="J1200" s="220"/>
      <c r="K1200" s="95"/>
    </row>
    <row r="1201" spans="1:11" hidden="1" x14ac:dyDescent="0.3">
      <c r="A1201" s="218" t="s">
        <v>650</v>
      </c>
      <c r="B1201" s="219" t="s">
        <v>237</v>
      </c>
      <c r="C1201" s="216" t="s">
        <v>75</v>
      </c>
      <c r="D1201" s="216">
        <v>1</v>
      </c>
      <c r="E1201" s="220"/>
      <c r="F1201" s="220"/>
      <c r="G1201" s="220"/>
      <c r="H1201" s="220"/>
      <c r="I1201" s="220"/>
      <c r="J1201" s="220"/>
      <c r="K1201" s="95"/>
    </row>
    <row r="1202" spans="1:11" hidden="1" x14ac:dyDescent="0.3">
      <c r="A1202" s="218" t="s">
        <v>651</v>
      </c>
      <c r="B1202" s="219" t="s">
        <v>241</v>
      </c>
      <c r="C1202" s="216" t="s">
        <v>75</v>
      </c>
      <c r="D1202" s="216">
        <v>1</v>
      </c>
      <c r="E1202" s="220"/>
      <c r="F1202" s="220"/>
      <c r="G1202" s="220"/>
      <c r="H1202" s="220"/>
      <c r="I1202" s="220"/>
      <c r="J1202" s="220"/>
      <c r="K1202" s="95"/>
    </row>
    <row r="1203" spans="1:11" ht="26.4" hidden="1" x14ac:dyDescent="0.3">
      <c r="A1203" s="218" t="s">
        <v>652</v>
      </c>
      <c r="B1203" s="219" t="s">
        <v>243</v>
      </c>
      <c r="C1203" s="216" t="s">
        <v>75</v>
      </c>
      <c r="D1203" s="216">
        <v>1</v>
      </c>
      <c r="E1203" s="220"/>
      <c r="F1203" s="220"/>
      <c r="G1203" s="220"/>
      <c r="H1203" s="220"/>
      <c r="I1203" s="220"/>
      <c r="J1203" s="220"/>
      <c r="K1203" s="95"/>
    </row>
    <row r="1204" spans="1:11" hidden="1" x14ac:dyDescent="0.3">
      <c r="A1204" s="218" t="s">
        <v>653</v>
      </c>
      <c r="B1204" s="219" t="s">
        <v>245</v>
      </c>
      <c r="C1204" s="216" t="s">
        <v>109</v>
      </c>
      <c r="D1204" s="216">
        <v>20</v>
      </c>
      <c r="E1204" s="220"/>
      <c r="F1204" s="220"/>
      <c r="G1204" s="220"/>
      <c r="H1204" s="220"/>
      <c r="I1204" s="220"/>
      <c r="J1204" s="220"/>
      <c r="K1204" s="95"/>
    </row>
    <row r="1205" spans="1:11" ht="26.4" hidden="1" x14ac:dyDescent="0.3">
      <c r="A1205" s="218" t="s">
        <v>654</v>
      </c>
      <c r="B1205" s="219" t="s">
        <v>247</v>
      </c>
      <c r="C1205" s="216" t="s">
        <v>75</v>
      </c>
      <c r="D1205" s="216">
        <v>1</v>
      </c>
      <c r="E1205" s="220"/>
      <c r="F1205" s="220"/>
      <c r="G1205" s="220"/>
      <c r="H1205" s="220"/>
      <c r="I1205" s="220"/>
      <c r="J1205" s="220"/>
      <c r="K1205" s="95"/>
    </row>
    <row r="1206" spans="1:11" ht="26.4" hidden="1" x14ac:dyDescent="0.3">
      <c r="A1206" s="214">
        <v>16</v>
      </c>
      <c r="B1206" s="215" t="s">
        <v>655</v>
      </c>
      <c r="C1206" s="216"/>
      <c r="D1206" s="216"/>
      <c r="E1206" s="220"/>
      <c r="F1206" s="220"/>
      <c r="G1206" s="220"/>
      <c r="H1206" s="220"/>
      <c r="I1206" s="220"/>
      <c r="J1206" s="220"/>
      <c r="K1206" s="95"/>
    </row>
    <row r="1207" spans="1:11" hidden="1" x14ac:dyDescent="0.3">
      <c r="A1207" s="214" t="s">
        <v>656</v>
      </c>
      <c r="B1207" s="215" t="s">
        <v>42</v>
      </c>
      <c r="C1207" s="216"/>
      <c r="D1207" s="216"/>
      <c r="E1207" s="220"/>
      <c r="F1207" s="220"/>
      <c r="G1207" s="220"/>
      <c r="H1207" s="220"/>
      <c r="I1207" s="220"/>
      <c r="J1207" s="220"/>
      <c r="K1207" s="95"/>
    </row>
    <row r="1208" spans="1:11" hidden="1" x14ac:dyDescent="0.3">
      <c r="A1208" s="218" t="s">
        <v>657</v>
      </c>
      <c r="B1208" s="219" t="s">
        <v>47</v>
      </c>
      <c r="C1208" s="216" t="s">
        <v>24</v>
      </c>
      <c r="D1208" s="216">
        <v>7.48</v>
      </c>
      <c r="E1208" s="220"/>
      <c r="F1208" s="220"/>
      <c r="G1208" s="220"/>
      <c r="H1208" s="220"/>
      <c r="I1208" s="220"/>
      <c r="J1208" s="220"/>
      <c r="K1208" s="95"/>
    </row>
    <row r="1209" spans="1:11" ht="26.4" hidden="1" x14ac:dyDescent="0.3">
      <c r="A1209" s="218" t="s">
        <v>658</v>
      </c>
      <c r="B1209" s="219" t="s">
        <v>329</v>
      </c>
      <c r="C1209" s="216" t="s">
        <v>24</v>
      </c>
      <c r="D1209" s="216">
        <v>8</v>
      </c>
      <c r="E1209" s="220"/>
      <c r="F1209" s="220"/>
      <c r="G1209" s="220"/>
      <c r="H1209" s="220"/>
      <c r="I1209" s="220"/>
      <c r="J1209" s="220"/>
      <c r="K1209" s="95"/>
    </row>
    <row r="1210" spans="1:11" ht="26.4" hidden="1" x14ac:dyDescent="0.3">
      <c r="A1210" s="218" t="s">
        <v>659</v>
      </c>
      <c r="B1210" s="219" t="s">
        <v>49</v>
      </c>
      <c r="C1210" s="216" t="s">
        <v>24</v>
      </c>
      <c r="D1210" s="216">
        <v>7.48</v>
      </c>
      <c r="E1210" s="220"/>
      <c r="F1210" s="220"/>
      <c r="G1210" s="220"/>
      <c r="H1210" s="220"/>
      <c r="I1210" s="220"/>
      <c r="J1210" s="220"/>
      <c r="K1210" s="95"/>
    </row>
    <row r="1211" spans="1:11" hidden="1" x14ac:dyDescent="0.3">
      <c r="A1211" s="214" t="s">
        <v>660</v>
      </c>
      <c r="B1211" s="215" t="s">
        <v>123</v>
      </c>
      <c r="C1211" s="216"/>
      <c r="D1211" s="216"/>
      <c r="E1211" s="220"/>
      <c r="F1211" s="220"/>
      <c r="G1211" s="220"/>
      <c r="H1211" s="220"/>
      <c r="I1211" s="220"/>
      <c r="J1211" s="220"/>
      <c r="K1211" s="95"/>
    </row>
    <row r="1212" spans="1:11" ht="26.4" hidden="1" x14ac:dyDescent="0.3">
      <c r="A1212" s="218" t="s">
        <v>661</v>
      </c>
      <c r="B1212" s="219" t="s">
        <v>125</v>
      </c>
      <c r="C1212" s="216" t="s">
        <v>54</v>
      </c>
      <c r="D1212" s="216">
        <v>7.37</v>
      </c>
      <c r="E1212" s="220"/>
      <c r="F1212" s="220"/>
      <c r="G1212" s="220"/>
      <c r="H1212" s="220"/>
      <c r="I1212" s="220"/>
      <c r="J1212" s="220"/>
      <c r="K1212" s="95"/>
    </row>
    <row r="1213" spans="1:11" hidden="1" x14ac:dyDescent="0.3">
      <c r="A1213" s="218" t="s">
        <v>662</v>
      </c>
      <c r="B1213" s="219" t="s">
        <v>56</v>
      </c>
      <c r="C1213" s="216" t="s">
        <v>54</v>
      </c>
      <c r="D1213" s="216">
        <v>9.58</v>
      </c>
      <c r="E1213" s="220"/>
      <c r="F1213" s="220"/>
      <c r="G1213" s="220"/>
      <c r="H1213" s="220"/>
      <c r="I1213" s="220"/>
      <c r="J1213" s="220"/>
      <c r="K1213" s="95"/>
    </row>
    <row r="1214" spans="1:11" ht="26.4" hidden="1" x14ac:dyDescent="0.3">
      <c r="A1214" s="218" t="s">
        <v>663</v>
      </c>
      <c r="B1214" s="219" t="s">
        <v>58</v>
      </c>
      <c r="C1214" s="216" t="s">
        <v>59</v>
      </c>
      <c r="D1214" s="216">
        <v>215.57</v>
      </c>
      <c r="E1214" s="220"/>
      <c r="F1214" s="220"/>
      <c r="G1214" s="220"/>
      <c r="H1214" s="220"/>
      <c r="I1214" s="220"/>
      <c r="J1214" s="220"/>
      <c r="K1214" s="95"/>
    </row>
    <row r="1215" spans="1:11" hidden="1" x14ac:dyDescent="0.3">
      <c r="A1215" s="218" t="s">
        <v>664</v>
      </c>
      <c r="B1215" s="219" t="s">
        <v>61</v>
      </c>
      <c r="C1215" s="216" t="s">
        <v>24</v>
      </c>
      <c r="D1215" s="216">
        <v>2.09</v>
      </c>
      <c r="E1215" s="220"/>
      <c r="F1215" s="220"/>
      <c r="G1215" s="220"/>
      <c r="H1215" s="220"/>
      <c r="I1215" s="220"/>
      <c r="J1215" s="220"/>
      <c r="K1215" s="95"/>
    </row>
    <row r="1216" spans="1:11" ht="26.4" hidden="1" x14ac:dyDescent="0.3">
      <c r="A1216" s="218" t="s">
        <v>665</v>
      </c>
      <c r="B1216" s="219" t="s">
        <v>63</v>
      </c>
      <c r="C1216" s="216" t="s">
        <v>24</v>
      </c>
      <c r="D1216" s="216">
        <v>2.09</v>
      </c>
      <c r="E1216" s="220"/>
      <c r="F1216" s="220"/>
      <c r="G1216" s="220"/>
      <c r="H1216" s="220"/>
      <c r="I1216" s="220"/>
      <c r="J1216" s="220"/>
      <c r="K1216" s="95"/>
    </row>
    <row r="1217" spans="1:11" hidden="1" x14ac:dyDescent="0.3">
      <c r="A1217" s="218" t="s">
        <v>666</v>
      </c>
      <c r="B1217" s="219" t="s">
        <v>67</v>
      </c>
      <c r="C1217" s="216" t="s">
        <v>24</v>
      </c>
      <c r="D1217" s="216">
        <v>23.19</v>
      </c>
      <c r="E1217" s="220"/>
      <c r="F1217" s="220"/>
      <c r="G1217" s="220"/>
      <c r="H1217" s="220"/>
      <c r="I1217" s="220"/>
      <c r="J1217" s="220"/>
      <c r="K1217" s="95"/>
    </row>
    <row r="1218" spans="1:11" ht="26.4" hidden="1" x14ac:dyDescent="0.3">
      <c r="A1218" s="218" t="s">
        <v>667</v>
      </c>
      <c r="B1218" s="219" t="s">
        <v>77</v>
      </c>
      <c r="C1218" s="216" t="s">
        <v>54</v>
      </c>
      <c r="D1218" s="216">
        <v>2.11</v>
      </c>
      <c r="E1218" s="220"/>
      <c r="F1218" s="220"/>
      <c r="G1218" s="220"/>
      <c r="H1218" s="220"/>
      <c r="I1218" s="220"/>
      <c r="J1218" s="220"/>
      <c r="K1218" s="95"/>
    </row>
    <row r="1219" spans="1:11" ht="39.6" hidden="1" x14ac:dyDescent="0.3">
      <c r="A1219" s="218" t="s">
        <v>668</v>
      </c>
      <c r="B1219" s="219" t="s">
        <v>72</v>
      </c>
      <c r="C1219" s="216" t="s">
        <v>70</v>
      </c>
      <c r="D1219" s="216">
        <v>39.700000000000003</v>
      </c>
      <c r="E1219" s="220"/>
      <c r="F1219" s="220"/>
      <c r="G1219" s="220"/>
      <c r="H1219" s="220"/>
      <c r="I1219" s="220"/>
      <c r="J1219" s="220"/>
      <c r="K1219" s="95"/>
    </row>
    <row r="1220" spans="1:11" ht="26.4" hidden="1" x14ac:dyDescent="0.3">
      <c r="A1220" s="218" t="s">
        <v>669</v>
      </c>
      <c r="B1220" s="219" t="s">
        <v>74</v>
      </c>
      <c r="C1220" s="216" t="s">
        <v>75</v>
      </c>
      <c r="D1220" s="216">
        <v>6</v>
      </c>
      <c r="E1220" s="220"/>
      <c r="F1220" s="220"/>
      <c r="G1220" s="220"/>
      <c r="H1220" s="220"/>
      <c r="I1220" s="220"/>
      <c r="J1220" s="220"/>
      <c r="K1220" s="95"/>
    </row>
    <row r="1221" spans="1:11" ht="39.6" hidden="1" x14ac:dyDescent="0.3">
      <c r="A1221" s="218" t="s">
        <v>670</v>
      </c>
      <c r="B1221" s="219" t="s">
        <v>69</v>
      </c>
      <c r="C1221" s="216" t="s">
        <v>70</v>
      </c>
      <c r="D1221" s="216">
        <v>94.6</v>
      </c>
      <c r="E1221" s="220"/>
      <c r="F1221" s="220"/>
      <c r="G1221" s="220"/>
      <c r="H1221" s="220"/>
      <c r="I1221" s="220"/>
      <c r="J1221" s="220"/>
      <c r="K1221" s="95"/>
    </row>
    <row r="1222" spans="1:11" ht="26.4" hidden="1" x14ac:dyDescent="0.3">
      <c r="A1222" s="218" t="s">
        <v>671</v>
      </c>
      <c r="B1222" s="219" t="s">
        <v>83</v>
      </c>
      <c r="C1222" s="216" t="s">
        <v>24</v>
      </c>
      <c r="D1222" s="216">
        <v>4.8</v>
      </c>
      <c r="E1222" s="220"/>
      <c r="F1222" s="220"/>
      <c r="G1222" s="220"/>
      <c r="H1222" s="220"/>
      <c r="I1222" s="220"/>
      <c r="J1222" s="220"/>
      <c r="K1222" s="95"/>
    </row>
    <row r="1223" spans="1:11" ht="39.6" hidden="1" x14ac:dyDescent="0.3">
      <c r="A1223" s="218" t="s">
        <v>672</v>
      </c>
      <c r="B1223" s="219" t="s">
        <v>65</v>
      </c>
      <c r="C1223" s="216" t="s">
        <v>24</v>
      </c>
      <c r="D1223" s="216">
        <v>6.12</v>
      </c>
      <c r="E1223" s="220"/>
      <c r="F1223" s="220"/>
      <c r="G1223" s="220"/>
      <c r="H1223" s="220"/>
      <c r="I1223" s="220"/>
      <c r="J1223" s="220"/>
      <c r="K1223" s="95"/>
    </row>
    <row r="1224" spans="1:11" ht="26.4" hidden="1" x14ac:dyDescent="0.3">
      <c r="A1224" s="218" t="s">
        <v>673</v>
      </c>
      <c r="B1224" s="219" t="s">
        <v>79</v>
      </c>
      <c r="C1224" s="216" t="s">
        <v>54</v>
      </c>
      <c r="D1224" s="216">
        <v>6.05</v>
      </c>
      <c r="E1224" s="220"/>
      <c r="F1224" s="220"/>
      <c r="G1224" s="220"/>
      <c r="H1224" s="220"/>
      <c r="I1224" s="220"/>
      <c r="J1224" s="220"/>
      <c r="K1224" s="95"/>
    </row>
    <row r="1225" spans="1:11" ht="26.4" hidden="1" x14ac:dyDescent="0.3">
      <c r="A1225" s="218" t="s">
        <v>674</v>
      </c>
      <c r="B1225" s="219" t="s">
        <v>81</v>
      </c>
      <c r="C1225" s="216" t="s">
        <v>24</v>
      </c>
      <c r="D1225" s="216">
        <v>4.8</v>
      </c>
      <c r="E1225" s="220"/>
      <c r="F1225" s="220"/>
      <c r="G1225" s="220"/>
      <c r="H1225" s="220"/>
      <c r="I1225" s="220"/>
      <c r="J1225" s="220"/>
      <c r="K1225" s="95"/>
    </row>
    <row r="1226" spans="1:11" hidden="1" x14ac:dyDescent="0.3">
      <c r="A1226" s="214" t="s">
        <v>675</v>
      </c>
      <c r="B1226" s="215" t="s">
        <v>85</v>
      </c>
      <c r="C1226" s="216"/>
      <c r="D1226" s="216"/>
      <c r="E1226" s="220"/>
      <c r="F1226" s="220"/>
      <c r="G1226" s="220"/>
      <c r="H1226" s="220"/>
      <c r="I1226" s="220"/>
      <c r="J1226" s="220"/>
      <c r="K1226" s="95"/>
    </row>
    <row r="1227" spans="1:11" ht="26.4" hidden="1" x14ac:dyDescent="0.3">
      <c r="A1227" s="218" t="s">
        <v>676</v>
      </c>
      <c r="B1227" s="219" t="s">
        <v>89</v>
      </c>
      <c r="C1227" s="216" t="s">
        <v>24</v>
      </c>
      <c r="D1227" s="216">
        <v>7.48</v>
      </c>
      <c r="E1227" s="220"/>
      <c r="F1227" s="220"/>
      <c r="G1227" s="220"/>
      <c r="H1227" s="220"/>
      <c r="I1227" s="220"/>
      <c r="J1227" s="220"/>
      <c r="K1227" s="95"/>
    </row>
    <row r="1228" spans="1:11" hidden="1" x14ac:dyDescent="0.3">
      <c r="A1228" s="218" t="s">
        <v>677</v>
      </c>
      <c r="B1228" s="219" t="s">
        <v>87</v>
      </c>
      <c r="C1228" s="216" t="s">
        <v>24</v>
      </c>
      <c r="D1228" s="216">
        <v>7.48</v>
      </c>
      <c r="E1228" s="220"/>
      <c r="F1228" s="220"/>
      <c r="G1228" s="220"/>
      <c r="H1228" s="220"/>
      <c r="I1228" s="220"/>
      <c r="J1228" s="220"/>
      <c r="K1228" s="95"/>
    </row>
    <row r="1229" spans="1:11" ht="39.6" hidden="1" x14ac:dyDescent="0.3">
      <c r="A1229" s="218" t="s">
        <v>678</v>
      </c>
      <c r="B1229" s="219" t="s">
        <v>91</v>
      </c>
      <c r="C1229" s="216" t="s">
        <v>24</v>
      </c>
      <c r="D1229" s="216">
        <v>7.48</v>
      </c>
      <c r="E1229" s="220"/>
      <c r="F1229" s="220"/>
      <c r="G1229" s="220"/>
      <c r="H1229" s="220"/>
      <c r="I1229" s="220"/>
      <c r="J1229" s="220"/>
      <c r="K1229" s="95"/>
    </row>
    <row r="1230" spans="1:11" ht="26.4" hidden="1" x14ac:dyDescent="0.3">
      <c r="A1230" s="218" t="s">
        <v>679</v>
      </c>
      <c r="B1230" s="219" t="s">
        <v>83</v>
      </c>
      <c r="C1230" s="216" t="s">
        <v>24</v>
      </c>
      <c r="D1230" s="216">
        <v>1.28</v>
      </c>
      <c r="E1230" s="220"/>
      <c r="F1230" s="220"/>
      <c r="G1230" s="220"/>
      <c r="H1230" s="220"/>
      <c r="I1230" s="220"/>
      <c r="J1230" s="220"/>
      <c r="K1230" s="95"/>
    </row>
    <row r="1231" spans="1:11" ht="39.6" hidden="1" x14ac:dyDescent="0.3">
      <c r="A1231" s="218" t="s">
        <v>680</v>
      </c>
      <c r="B1231" s="219" t="s">
        <v>186</v>
      </c>
      <c r="C1231" s="216" t="s">
        <v>24</v>
      </c>
      <c r="D1231" s="216">
        <v>1.28</v>
      </c>
      <c r="E1231" s="220"/>
      <c r="F1231" s="220"/>
      <c r="G1231" s="220"/>
      <c r="H1231" s="220"/>
      <c r="I1231" s="220"/>
      <c r="J1231" s="220"/>
      <c r="K1231" s="95"/>
    </row>
    <row r="1232" spans="1:11" ht="39.6" hidden="1" x14ac:dyDescent="0.3">
      <c r="A1232" s="218" t="s">
        <v>681</v>
      </c>
      <c r="B1232" s="219" t="s">
        <v>146</v>
      </c>
      <c r="C1232" s="216" t="s">
        <v>75</v>
      </c>
      <c r="D1232" s="216">
        <v>1</v>
      </c>
      <c r="E1232" s="220"/>
      <c r="F1232" s="220"/>
      <c r="G1232" s="220"/>
      <c r="H1232" s="220"/>
      <c r="I1232" s="220"/>
      <c r="J1232" s="220"/>
      <c r="K1232" s="95"/>
    </row>
    <row r="1233" spans="1:11" hidden="1" x14ac:dyDescent="0.3">
      <c r="A1233" s="214" t="s">
        <v>682</v>
      </c>
      <c r="B1233" s="215" t="s">
        <v>96</v>
      </c>
      <c r="C1233" s="216"/>
      <c r="D1233" s="216"/>
      <c r="E1233" s="220"/>
      <c r="F1233" s="220"/>
      <c r="G1233" s="220"/>
      <c r="H1233" s="220"/>
      <c r="I1233" s="220"/>
      <c r="J1233" s="220"/>
      <c r="K1233" s="95"/>
    </row>
    <row r="1234" spans="1:11" ht="39.6" hidden="1" x14ac:dyDescent="0.3">
      <c r="A1234" s="218" t="s">
        <v>683</v>
      </c>
      <c r="B1234" s="219" t="s">
        <v>98</v>
      </c>
      <c r="C1234" s="216" t="s">
        <v>24</v>
      </c>
      <c r="D1234" s="216">
        <v>1.4</v>
      </c>
      <c r="E1234" s="220"/>
      <c r="F1234" s="220"/>
      <c r="G1234" s="220"/>
      <c r="H1234" s="220"/>
      <c r="I1234" s="220"/>
      <c r="J1234" s="220"/>
      <c r="K1234" s="95"/>
    </row>
    <row r="1235" spans="1:11" hidden="1" x14ac:dyDescent="0.3">
      <c r="A1235" s="218" t="s">
        <v>684</v>
      </c>
      <c r="B1235" s="219" t="s">
        <v>102</v>
      </c>
      <c r="C1235" s="216" t="s">
        <v>45</v>
      </c>
      <c r="D1235" s="216">
        <v>16</v>
      </c>
      <c r="E1235" s="220"/>
      <c r="F1235" s="220"/>
      <c r="G1235" s="220"/>
      <c r="H1235" s="220"/>
      <c r="I1235" s="220"/>
      <c r="J1235" s="220"/>
      <c r="K1235" s="95"/>
    </row>
    <row r="1236" spans="1:11" ht="39.6" hidden="1" x14ac:dyDescent="0.3">
      <c r="A1236" s="218" t="s">
        <v>685</v>
      </c>
      <c r="B1236" s="219" t="s">
        <v>104</v>
      </c>
      <c r="C1236" s="216" t="s">
        <v>24</v>
      </c>
      <c r="D1236" s="216">
        <v>16</v>
      </c>
      <c r="E1236" s="220"/>
      <c r="F1236" s="220"/>
      <c r="G1236" s="220"/>
      <c r="H1236" s="220"/>
      <c r="I1236" s="220"/>
      <c r="J1236" s="220"/>
      <c r="K1236" s="95"/>
    </row>
    <row r="1237" spans="1:11" hidden="1" x14ac:dyDescent="0.3">
      <c r="A1237" s="214" t="s">
        <v>686</v>
      </c>
      <c r="B1237" s="215" t="s">
        <v>106</v>
      </c>
      <c r="C1237" s="216"/>
      <c r="D1237" s="216"/>
      <c r="E1237" s="220"/>
      <c r="F1237" s="220"/>
      <c r="G1237" s="220"/>
      <c r="H1237" s="220"/>
      <c r="I1237" s="220"/>
      <c r="J1237" s="220"/>
      <c r="K1237" s="95"/>
    </row>
    <row r="1238" spans="1:11" ht="26.4" hidden="1" x14ac:dyDescent="0.3">
      <c r="A1238" s="218" t="s">
        <v>687</v>
      </c>
      <c r="B1238" s="219" t="s">
        <v>117</v>
      </c>
      <c r="C1238" s="216" t="s">
        <v>24</v>
      </c>
      <c r="D1238" s="216">
        <v>0.34</v>
      </c>
      <c r="E1238" s="220"/>
      <c r="F1238" s="220"/>
      <c r="G1238" s="220"/>
      <c r="H1238" s="220"/>
      <c r="I1238" s="220"/>
      <c r="J1238" s="220"/>
      <c r="K1238" s="95"/>
    </row>
    <row r="1239" spans="1:11" hidden="1" x14ac:dyDescent="0.3">
      <c r="A1239" s="218" t="s">
        <v>688</v>
      </c>
      <c r="B1239" s="219" t="s">
        <v>108</v>
      </c>
      <c r="C1239" s="216" t="s">
        <v>109</v>
      </c>
      <c r="D1239" s="216">
        <v>2.7</v>
      </c>
      <c r="E1239" s="220"/>
      <c r="F1239" s="220"/>
      <c r="G1239" s="220"/>
      <c r="H1239" s="220"/>
      <c r="I1239" s="220"/>
      <c r="J1239" s="220"/>
      <c r="K1239" s="95"/>
    </row>
    <row r="1240" spans="1:11" hidden="1" x14ac:dyDescent="0.3">
      <c r="A1240" s="218" t="s">
        <v>689</v>
      </c>
      <c r="B1240" s="219" t="s">
        <v>115</v>
      </c>
      <c r="C1240" s="216" t="s">
        <v>24</v>
      </c>
      <c r="D1240" s="216">
        <v>0.25</v>
      </c>
      <c r="E1240" s="220"/>
      <c r="F1240" s="220"/>
      <c r="G1240" s="220"/>
      <c r="H1240" s="220"/>
      <c r="I1240" s="220"/>
      <c r="J1240" s="220"/>
      <c r="K1240" s="95"/>
    </row>
    <row r="1241" spans="1:11" hidden="1" x14ac:dyDescent="0.3">
      <c r="A1241" s="214" t="s">
        <v>690</v>
      </c>
      <c r="B1241" s="215" t="s">
        <v>231</v>
      </c>
      <c r="C1241" s="216"/>
      <c r="D1241" s="216"/>
      <c r="E1241" s="220"/>
      <c r="F1241" s="220"/>
      <c r="G1241" s="220"/>
      <c r="H1241" s="220"/>
      <c r="I1241" s="220"/>
      <c r="J1241" s="220"/>
      <c r="K1241" s="95"/>
    </row>
    <row r="1242" spans="1:11" ht="52.8" hidden="1" x14ac:dyDescent="0.3">
      <c r="A1242" s="218" t="s">
        <v>691</v>
      </c>
      <c r="B1242" s="219" t="s">
        <v>233</v>
      </c>
      <c r="C1242" s="216" t="s">
        <v>75</v>
      </c>
      <c r="D1242" s="216">
        <v>1</v>
      </c>
      <c r="E1242" s="220"/>
      <c r="F1242" s="220"/>
      <c r="G1242" s="220"/>
      <c r="H1242" s="220"/>
      <c r="I1242" s="220"/>
      <c r="J1242" s="220"/>
      <c r="K1242" s="95"/>
    </row>
    <row r="1243" spans="1:11" ht="26.4" hidden="1" x14ac:dyDescent="0.3">
      <c r="A1243" s="218" t="s">
        <v>692</v>
      </c>
      <c r="B1243" s="219" t="s">
        <v>235</v>
      </c>
      <c r="C1243" s="216" t="s">
        <v>75</v>
      </c>
      <c r="D1243" s="216">
        <v>1</v>
      </c>
      <c r="E1243" s="220"/>
      <c r="F1243" s="220"/>
      <c r="G1243" s="220"/>
      <c r="H1243" s="220"/>
      <c r="I1243" s="220"/>
      <c r="J1243" s="220"/>
      <c r="K1243" s="95"/>
    </row>
    <row r="1244" spans="1:11" ht="26.4" hidden="1" x14ac:dyDescent="0.3">
      <c r="A1244" s="218" t="s">
        <v>693</v>
      </c>
      <c r="B1244" s="219" t="s">
        <v>239</v>
      </c>
      <c r="C1244" s="216" t="s">
        <v>75</v>
      </c>
      <c r="D1244" s="216">
        <v>1</v>
      </c>
      <c r="E1244" s="220"/>
      <c r="F1244" s="220"/>
      <c r="G1244" s="220"/>
      <c r="H1244" s="220"/>
      <c r="I1244" s="220"/>
      <c r="J1244" s="220"/>
      <c r="K1244" s="95"/>
    </row>
    <row r="1245" spans="1:11" hidden="1" x14ac:dyDescent="0.3">
      <c r="A1245" s="218" t="s">
        <v>694</v>
      </c>
      <c r="B1245" s="219" t="s">
        <v>237</v>
      </c>
      <c r="C1245" s="216" t="s">
        <v>75</v>
      </c>
      <c r="D1245" s="216">
        <v>1</v>
      </c>
      <c r="E1245" s="220"/>
      <c r="F1245" s="220"/>
      <c r="G1245" s="220"/>
      <c r="H1245" s="220"/>
      <c r="I1245" s="220"/>
      <c r="J1245" s="220"/>
      <c r="K1245" s="95"/>
    </row>
    <row r="1246" spans="1:11" hidden="1" x14ac:dyDescent="0.3">
      <c r="A1246" s="218" t="s">
        <v>695</v>
      </c>
      <c r="B1246" s="219" t="s">
        <v>241</v>
      </c>
      <c r="C1246" s="216" t="s">
        <v>75</v>
      </c>
      <c r="D1246" s="216">
        <v>1</v>
      </c>
      <c r="E1246" s="220"/>
      <c r="F1246" s="220"/>
      <c r="G1246" s="220"/>
      <c r="H1246" s="220"/>
      <c r="I1246" s="220"/>
      <c r="J1246" s="220"/>
      <c r="K1246" s="95"/>
    </row>
    <row r="1247" spans="1:11" ht="26.4" hidden="1" x14ac:dyDescent="0.3">
      <c r="A1247" s="218" t="s">
        <v>696</v>
      </c>
      <c r="B1247" s="219" t="s">
        <v>243</v>
      </c>
      <c r="C1247" s="216" t="s">
        <v>75</v>
      </c>
      <c r="D1247" s="216">
        <v>1</v>
      </c>
      <c r="E1247" s="220"/>
      <c r="F1247" s="220"/>
      <c r="G1247" s="220"/>
      <c r="H1247" s="220"/>
      <c r="I1247" s="220"/>
      <c r="J1247" s="220"/>
      <c r="K1247" s="95"/>
    </row>
    <row r="1248" spans="1:11" hidden="1" x14ac:dyDescent="0.3">
      <c r="A1248" s="218" t="s">
        <v>697</v>
      </c>
      <c r="B1248" s="219" t="s">
        <v>245</v>
      </c>
      <c r="C1248" s="216" t="s">
        <v>109</v>
      </c>
      <c r="D1248" s="216">
        <v>20</v>
      </c>
      <c r="E1248" s="220"/>
      <c r="F1248" s="220"/>
      <c r="G1248" s="220"/>
      <c r="H1248" s="220"/>
      <c r="I1248" s="220"/>
      <c r="J1248" s="220"/>
      <c r="K1248" s="95"/>
    </row>
    <row r="1249" spans="1:11" ht="26.4" hidden="1" x14ac:dyDescent="0.3">
      <c r="A1249" s="218" t="s">
        <v>698</v>
      </c>
      <c r="B1249" s="219" t="s">
        <v>247</v>
      </c>
      <c r="C1249" s="216" t="s">
        <v>75</v>
      </c>
      <c r="D1249" s="216">
        <v>1</v>
      </c>
      <c r="E1249" s="220"/>
      <c r="F1249" s="220"/>
      <c r="G1249" s="220"/>
      <c r="H1249" s="220"/>
      <c r="I1249" s="220"/>
      <c r="J1249" s="220"/>
      <c r="K1249" s="95"/>
    </row>
    <row r="1250" spans="1:11" ht="26.4" hidden="1" x14ac:dyDescent="0.3">
      <c r="A1250" s="214">
        <v>17</v>
      </c>
      <c r="B1250" s="215" t="s">
        <v>699</v>
      </c>
      <c r="C1250" s="216"/>
      <c r="D1250" s="216"/>
      <c r="E1250" s="220"/>
      <c r="F1250" s="220"/>
      <c r="G1250" s="220"/>
      <c r="H1250" s="220"/>
      <c r="I1250" s="220"/>
      <c r="J1250" s="220"/>
      <c r="K1250" s="95"/>
    </row>
    <row r="1251" spans="1:11" hidden="1" x14ac:dyDescent="0.3">
      <c r="A1251" s="214" t="s">
        <v>700</v>
      </c>
      <c r="B1251" s="215" t="s">
        <v>42</v>
      </c>
      <c r="C1251" s="216"/>
      <c r="D1251" s="216"/>
      <c r="E1251" s="220"/>
      <c r="F1251" s="220"/>
      <c r="G1251" s="220"/>
      <c r="H1251" s="220"/>
      <c r="I1251" s="220"/>
      <c r="J1251" s="220"/>
      <c r="K1251" s="95"/>
    </row>
    <row r="1252" spans="1:11" hidden="1" x14ac:dyDescent="0.3">
      <c r="A1252" s="218" t="s">
        <v>701</v>
      </c>
      <c r="B1252" s="219" t="s">
        <v>47</v>
      </c>
      <c r="C1252" s="216" t="s">
        <v>24</v>
      </c>
      <c r="D1252" s="216">
        <v>7.48</v>
      </c>
      <c r="E1252" s="220"/>
      <c r="F1252" s="220"/>
      <c r="G1252" s="220"/>
      <c r="H1252" s="220"/>
      <c r="I1252" s="220"/>
      <c r="J1252" s="220"/>
      <c r="K1252" s="95"/>
    </row>
    <row r="1253" spans="1:11" ht="26.4" hidden="1" x14ac:dyDescent="0.3">
      <c r="A1253" s="218" t="s">
        <v>702</v>
      </c>
      <c r="B1253" s="219" t="s">
        <v>49</v>
      </c>
      <c r="C1253" s="216" t="s">
        <v>24</v>
      </c>
      <c r="D1253" s="216">
        <v>7.48</v>
      </c>
      <c r="E1253" s="220"/>
      <c r="F1253" s="220"/>
      <c r="G1253" s="220"/>
      <c r="H1253" s="220"/>
      <c r="I1253" s="220"/>
      <c r="J1253" s="220"/>
      <c r="K1253" s="95"/>
    </row>
    <row r="1254" spans="1:11" hidden="1" x14ac:dyDescent="0.3">
      <c r="A1254" s="214" t="s">
        <v>703</v>
      </c>
      <c r="B1254" s="215" t="s">
        <v>123</v>
      </c>
      <c r="C1254" s="216"/>
      <c r="D1254" s="216"/>
      <c r="E1254" s="220"/>
      <c r="F1254" s="220"/>
      <c r="G1254" s="220"/>
      <c r="H1254" s="220"/>
      <c r="I1254" s="220"/>
      <c r="J1254" s="220"/>
      <c r="K1254" s="95"/>
    </row>
    <row r="1255" spans="1:11" ht="26.4" hidden="1" x14ac:dyDescent="0.3">
      <c r="A1255" s="218" t="s">
        <v>704</v>
      </c>
      <c r="B1255" s="219" t="s">
        <v>125</v>
      </c>
      <c r="C1255" s="216" t="s">
        <v>54</v>
      </c>
      <c r="D1255" s="216">
        <v>7.37</v>
      </c>
      <c r="E1255" s="220"/>
      <c r="F1255" s="220"/>
      <c r="G1255" s="220"/>
      <c r="H1255" s="220"/>
      <c r="I1255" s="220"/>
      <c r="J1255" s="220"/>
      <c r="K1255" s="95"/>
    </row>
    <row r="1256" spans="1:11" hidden="1" x14ac:dyDescent="0.3">
      <c r="A1256" s="218" t="s">
        <v>705</v>
      </c>
      <c r="B1256" s="219" t="s">
        <v>56</v>
      </c>
      <c r="C1256" s="216" t="s">
        <v>54</v>
      </c>
      <c r="D1256" s="216">
        <v>9.58</v>
      </c>
      <c r="E1256" s="220"/>
      <c r="F1256" s="220"/>
      <c r="G1256" s="220"/>
      <c r="H1256" s="220"/>
      <c r="I1256" s="220"/>
      <c r="J1256" s="220"/>
      <c r="K1256" s="95"/>
    </row>
    <row r="1257" spans="1:11" ht="26.4" hidden="1" x14ac:dyDescent="0.3">
      <c r="A1257" s="218" t="s">
        <v>706</v>
      </c>
      <c r="B1257" s="219" t="s">
        <v>58</v>
      </c>
      <c r="C1257" s="216" t="s">
        <v>59</v>
      </c>
      <c r="D1257" s="216">
        <v>215.57</v>
      </c>
      <c r="E1257" s="220"/>
      <c r="F1257" s="220"/>
      <c r="G1257" s="220"/>
      <c r="H1257" s="220"/>
      <c r="I1257" s="220"/>
      <c r="J1257" s="220"/>
      <c r="K1257" s="95"/>
    </row>
    <row r="1258" spans="1:11" ht="26.4" hidden="1" x14ac:dyDescent="0.3">
      <c r="A1258" s="218" t="s">
        <v>707</v>
      </c>
      <c r="B1258" s="219" t="s">
        <v>63</v>
      </c>
      <c r="C1258" s="216" t="s">
        <v>24</v>
      </c>
      <c r="D1258" s="216">
        <v>2.09</v>
      </c>
      <c r="E1258" s="220"/>
      <c r="F1258" s="220"/>
      <c r="G1258" s="220"/>
      <c r="H1258" s="220"/>
      <c r="I1258" s="220"/>
      <c r="J1258" s="220"/>
      <c r="K1258" s="95"/>
    </row>
    <row r="1259" spans="1:11" hidden="1" x14ac:dyDescent="0.3">
      <c r="A1259" s="218" t="s">
        <v>708</v>
      </c>
      <c r="B1259" s="219" t="s">
        <v>61</v>
      </c>
      <c r="C1259" s="216" t="s">
        <v>24</v>
      </c>
      <c r="D1259" s="216">
        <v>2.09</v>
      </c>
      <c r="E1259" s="220"/>
      <c r="F1259" s="220"/>
      <c r="G1259" s="220"/>
      <c r="H1259" s="220"/>
      <c r="I1259" s="220"/>
      <c r="J1259" s="220"/>
      <c r="K1259" s="95"/>
    </row>
    <row r="1260" spans="1:11" hidden="1" x14ac:dyDescent="0.3">
      <c r="A1260" s="218" t="s">
        <v>709</v>
      </c>
      <c r="B1260" s="219" t="s">
        <v>67</v>
      </c>
      <c r="C1260" s="216" t="s">
        <v>24</v>
      </c>
      <c r="D1260" s="216">
        <v>23.19</v>
      </c>
      <c r="E1260" s="220"/>
      <c r="F1260" s="220"/>
      <c r="G1260" s="220"/>
      <c r="H1260" s="220"/>
      <c r="I1260" s="220"/>
      <c r="J1260" s="220"/>
      <c r="K1260" s="95"/>
    </row>
    <row r="1261" spans="1:11" ht="26.4" hidden="1" x14ac:dyDescent="0.3">
      <c r="A1261" s="218" t="s">
        <v>710</v>
      </c>
      <c r="B1261" s="219" t="s">
        <v>77</v>
      </c>
      <c r="C1261" s="216" t="s">
        <v>54</v>
      </c>
      <c r="D1261" s="216">
        <v>2.11</v>
      </c>
      <c r="E1261" s="220"/>
      <c r="F1261" s="220"/>
      <c r="G1261" s="220"/>
      <c r="H1261" s="220"/>
      <c r="I1261" s="220"/>
      <c r="J1261" s="220"/>
      <c r="K1261" s="95"/>
    </row>
    <row r="1262" spans="1:11" ht="39.6" hidden="1" x14ac:dyDescent="0.3">
      <c r="A1262" s="218" t="s">
        <v>711</v>
      </c>
      <c r="B1262" s="219" t="s">
        <v>72</v>
      </c>
      <c r="C1262" s="216" t="s">
        <v>70</v>
      </c>
      <c r="D1262" s="216">
        <v>39.700000000000003</v>
      </c>
      <c r="E1262" s="220"/>
      <c r="F1262" s="220"/>
      <c r="G1262" s="220"/>
      <c r="H1262" s="220"/>
      <c r="I1262" s="220"/>
      <c r="J1262" s="220"/>
      <c r="K1262" s="95"/>
    </row>
    <row r="1263" spans="1:11" ht="39.6" hidden="1" x14ac:dyDescent="0.3">
      <c r="A1263" s="218" t="s">
        <v>712</v>
      </c>
      <c r="B1263" s="219" t="s">
        <v>69</v>
      </c>
      <c r="C1263" s="216" t="s">
        <v>70</v>
      </c>
      <c r="D1263" s="216">
        <v>94.6</v>
      </c>
      <c r="E1263" s="220"/>
      <c r="F1263" s="220"/>
      <c r="G1263" s="220"/>
      <c r="H1263" s="220"/>
      <c r="I1263" s="220"/>
      <c r="J1263" s="220"/>
      <c r="K1263" s="95"/>
    </row>
    <row r="1264" spans="1:11" ht="26.4" hidden="1" x14ac:dyDescent="0.3">
      <c r="A1264" s="218" t="s">
        <v>713</v>
      </c>
      <c r="B1264" s="219" t="s">
        <v>74</v>
      </c>
      <c r="C1264" s="216" t="s">
        <v>75</v>
      </c>
      <c r="D1264" s="216">
        <v>6</v>
      </c>
      <c r="E1264" s="220"/>
      <c r="F1264" s="220"/>
      <c r="G1264" s="220"/>
      <c r="H1264" s="220"/>
      <c r="I1264" s="220"/>
      <c r="J1264" s="220"/>
      <c r="K1264" s="95"/>
    </row>
    <row r="1265" spans="1:11" ht="26.4" hidden="1" x14ac:dyDescent="0.3">
      <c r="A1265" s="218" t="s">
        <v>714</v>
      </c>
      <c r="B1265" s="219" t="s">
        <v>83</v>
      </c>
      <c r="C1265" s="216" t="s">
        <v>24</v>
      </c>
      <c r="D1265" s="216">
        <v>4.8</v>
      </c>
      <c r="E1265" s="220"/>
      <c r="F1265" s="220"/>
      <c r="G1265" s="220"/>
      <c r="H1265" s="220"/>
      <c r="I1265" s="220"/>
      <c r="J1265" s="220"/>
      <c r="K1265" s="95"/>
    </row>
    <row r="1266" spans="1:11" ht="39.6" hidden="1" x14ac:dyDescent="0.3">
      <c r="A1266" s="218" t="s">
        <v>715</v>
      </c>
      <c r="B1266" s="219" t="s">
        <v>65</v>
      </c>
      <c r="C1266" s="216" t="s">
        <v>24</v>
      </c>
      <c r="D1266" s="216">
        <v>6.12</v>
      </c>
      <c r="E1266" s="220"/>
      <c r="F1266" s="220"/>
      <c r="G1266" s="220"/>
      <c r="H1266" s="220"/>
      <c r="I1266" s="220"/>
      <c r="J1266" s="220"/>
      <c r="K1266" s="95"/>
    </row>
    <row r="1267" spans="1:11" ht="26.4" hidden="1" x14ac:dyDescent="0.3">
      <c r="A1267" s="218" t="s">
        <v>716</v>
      </c>
      <c r="B1267" s="219" t="s">
        <v>79</v>
      </c>
      <c r="C1267" s="216" t="s">
        <v>54</v>
      </c>
      <c r="D1267" s="216">
        <v>6.05</v>
      </c>
      <c r="E1267" s="220"/>
      <c r="F1267" s="220"/>
      <c r="G1267" s="220"/>
      <c r="H1267" s="220"/>
      <c r="I1267" s="220"/>
      <c r="J1267" s="220"/>
      <c r="K1267" s="95"/>
    </row>
    <row r="1268" spans="1:11" ht="26.4" hidden="1" x14ac:dyDescent="0.3">
      <c r="A1268" s="218" t="s">
        <v>717</v>
      </c>
      <c r="B1268" s="219" t="s">
        <v>81</v>
      </c>
      <c r="C1268" s="216" t="s">
        <v>24</v>
      </c>
      <c r="D1268" s="216">
        <v>4.8</v>
      </c>
      <c r="E1268" s="220"/>
      <c r="F1268" s="220"/>
      <c r="G1268" s="220"/>
      <c r="H1268" s="220"/>
      <c r="I1268" s="220"/>
      <c r="J1268" s="220"/>
      <c r="K1268" s="95"/>
    </row>
    <row r="1269" spans="1:11" hidden="1" x14ac:dyDescent="0.3">
      <c r="A1269" s="214" t="s">
        <v>718</v>
      </c>
      <c r="B1269" s="215" t="s">
        <v>85</v>
      </c>
      <c r="C1269" s="216"/>
      <c r="D1269" s="216"/>
      <c r="E1269" s="220"/>
      <c r="F1269" s="220"/>
      <c r="G1269" s="220"/>
      <c r="H1269" s="220"/>
      <c r="I1269" s="220"/>
      <c r="J1269" s="220"/>
      <c r="K1269" s="95"/>
    </row>
    <row r="1270" spans="1:11" ht="26.4" hidden="1" x14ac:dyDescent="0.3">
      <c r="A1270" s="218" t="s">
        <v>719</v>
      </c>
      <c r="B1270" s="219" t="s">
        <v>89</v>
      </c>
      <c r="C1270" s="216" t="s">
        <v>24</v>
      </c>
      <c r="D1270" s="216">
        <v>7.48</v>
      </c>
      <c r="E1270" s="220"/>
      <c r="F1270" s="220"/>
      <c r="G1270" s="220"/>
      <c r="H1270" s="220"/>
      <c r="I1270" s="220"/>
      <c r="J1270" s="220"/>
      <c r="K1270" s="95"/>
    </row>
    <row r="1271" spans="1:11" hidden="1" x14ac:dyDescent="0.3">
      <c r="A1271" s="218" t="s">
        <v>720</v>
      </c>
      <c r="B1271" s="219" t="s">
        <v>87</v>
      </c>
      <c r="C1271" s="216" t="s">
        <v>24</v>
      </c>
      <c r="D1271" s="216">
        <v>7.48</v>
      </c>
      <c r="E1271" s="220"/>
      <c r="F1271" s="220"/>
      <c r="G1271" s="220"/>
      <c r="H1271" s="220"/>
      <c r="I1271" s="220"/>
      <c r="J1271" s="220"/>
      <c r="K1271" s="95"/>
    </row>
    <row r="1272" spans="1:11" ht="39.6" hidden="1" x14ac:dyDescent="0.3">
      <c r="A1272" s="218" t="s">
        <v>721</v>
      </c>
      <c r="B1272" s="219" t="s">
        <v>91</v>
      </c>
      <c r="C1272" s="216" t="s">
        <v>24</v>
      </c>
      <c r="D1272" s="216">
        <v>7.48</v>
      </c>
      <c r="E1272" s="220"/>
      <c r="F1272" s="220"/>
      <c r="G1272" s="220"/>
      <c r="H1272" s="220"/>
      <c r="I1272" s="220"/>
      <c r="J1272" s="220"/>
      <c r="K1272" s="95"/>
    </row>
    <row r="1273" spans="1:11" ht="26.4" hidden="1" x14ac:dyDescent="0.3">
      <c r="A1273" s="218" t="s">
        <v>722</v>
      </c>
      <c r="B1273" s="219" t="s">
        <v>83</v>
      </c>
      <c r="C1273" s="216" t="s">
        <v>24</v>
      </c>
      <c r="D1273" s="216">
        <v>1.28</v>
      </c>
      <c r="E1273" s="220"/>
      <c r="F1273" s="220"/>
      <c r="G1273" s="220"/>
      <c r="H1273" s="220"/>
      <c r="I1273" s="220"/>
      <c r="J1273" s="220"/>
      <c r="K1273" s="95"/>
    </row>
    <row r="1274" spans="1:11" ht="39.6" hidden="1" x14ac:dyDescent="0.3">
      <c r="A1274" s="218" t="s">
        <v>723</v>
      </c>
      <c r="B1274" s="219" t="s">
        <v>186</v>
      </c>
      <c r="C1274" s="216" t="s">
        <v>24</v>
      </c>
      <c r="D1274" s="216">
        <v>1.28</v>
      </c>
      <c r="E1274" s="220"/>
      <c r="F1274" s="220"/>
      <c r="G1274" s="220"/>
      <c r="H1274" s="220"/>
      <c r="I1274" s="220"/>
      <c r="J1274" s="220"/>
      <c r="K1274" s="95"/>
    </row>
    <row r="1275" spans="1:11" ht="39.6" hidden="1" x14ac:dyDescent="0.3">
      <c r="A1275" s="218" t="s">
        <v>724</v>
      </c>
      <c r="B1275" s="219" t="s">
        <v>146</v>
      </c>
      <c r="C1275" s="216" t="s">
        <v>75</v>
      </c>
      <c r="D1275" s="216">
        <v>1</v>
      </c>
      <c r="E1275" s="220"/>
      <c r="F1275" s="220"/>
      <c r="G1275" s="220"/>
      <c r="H1275" s="220"/>
      <c r="I1275" s="220"/>
      <c r="J1275" s="220"/>
      <c r="K1275" s="95"/>
    </row>
    <row r="1276" spans="1:11" hidden="1" x14ac:dyDescent="0.3">
      <c r="A1276" s="214" t="s">
        <v>725</v>
      </c>
      <c r="B1276" s="215" t="s">
        <v>96</v>
      </c>
      <c r="C1276" s="216"/>
      <c r="D1276" s="216"/>
      <c r="E1276" s="220"/>
      <c r="F1276" s="220"/>
      <c r="G1276" s="220"/>
      <c r="H1276" s="220"/>
      <c r="I1276" s="220"/>
      <c r="J1276" s="220"/>
      <c r="K1276" s="95"/>
    </row>
    <row r="1277" spans="1:11" ht="39.6" hidden="1" x14ac:dyDescent="0.3">
      <c r="A1277" s="218" t="s">
        <v>726</v>
      </c>
      <c r="B1277" s="219" t="s">
        <v>98</v>
      </c>
      <c r="C1277" s="216" t="s">
        <v>24</v>
      </c>
      <c r="D1277" s="216">
        <v>1.4</v>
      </c>
      <c r="E1277" s="220"/>
      <c r="F1277" s="220"/>
      <c r="G1277" s="220"/>
      <c r="H1277" s="220"/>
      <c r="I1277" s="220"/>
      <c r="J1277" s="220"/>
      <c r="K1277" s="95"/>
    </row>
    <row r="1278" spans="1:11" hidden="1" x14ac:dyDescent="0.3">
      <c r="A1278" s="218" t="s">
        <v>727</v>
      </c>
      <c r="B1278" s="219" t="s">
        <v>102</v>
      </c>
      <c r="C1278" s="216" t="s">
        <v>45</v>
      </c>
      <c r="D1278" s="216">
        <v>16</v>
      </c>
      <c r="E1278" s="220"/>
      <c r="F1278" s="220"/>
      <c r="G1278" s="220"/>
      <c r="H1278" s="220"/>
      <c r="I1278" s="220"/>
      <c r="J1278" s="220"/>
      <c r="K1278" s="95"/>
    </row>
    <row r="1279" spans="1:11" ht="39.6" hidden="1" x14ac:dyDescent="0.3">
      <c r="A1279" s="218" t="s">
        <v>728</v>
      </c>
      <c r="B1279" s="219" t="s">
        <v>104</v>
      </c>
      <c r="C1279" s="216" t="s">
        <v>24</v>
      </c>
      <c r="D1279" s="216">
        <v>16</v>
      </c>
      <c r="E1279" s="220"/>
      <c r="F1279" s="220"/>
      <c r="G1279" s="220"/>
      <c r="H1279" s="220"/>
      <c r="I1279" s="220"/>
      <c r="J1279" s="220"/>
      <c r="K1279" s="95"/>
    </row>
    <row r="1280" spans="1:11" hidden="1" x14ac:dyDescent="0.3">
      <c r="A1280" s="214" t="s">
        <v>729</v>
      </c>
      <c r="B1280" s="215" t="s">
        <v>106</v>
      </c>
      <c r="C1280" s="216"/>
      <c r="D1280" s="216"/>
      <c r="E1280" s="220"/>
      <c r="F1280" s="220"/>
      <c r="G1280" s="220"/>
      <c r="H1280" s="220"/>
      <c r="I1280" s="220"/>
      <c r="J1280" s="220"/>
      <c r="K1280" s="95"/>
    </row>
    <row r="1281" spans="1:11" hidden="1" x14ac:dyDescent="0.3">
      <c r="A1281" s="218" t="s">
        <v>730</v>
      </c>
      <c r="B1281" s="219" t="s">
        <v>108</v>
      </c>
      <c r="C1281" s="216" t="s">
        <v>109</v>
      </c>
      <c r="D1281" s="216">
        <v>2.7</v>
      </c>
      <c r="E1281" s="220"/>
      <c r="F1281" s="220"/>
      <c r="G1281" s="220"/>
      <c r="H1281" s="220"/>
      <c r="I1281" s="220"/>
      <c r="J1281" s="220"/>
      <c r="K1281" s="95"/>
    </row>
    <row r="1282" spans="1:11" ht="26.4" hidden="1" x14ac:dyDescent="0.3">
      <c r="A1282" s="218" t="s">
        <v>731</v>
      </c>
      <c r="B1282" s="219" t="s">
        <v>117</v>
      </c>
      <c r="C1282" s="216" t="s">
        <v>24</v>
      </c>
      <c r="D1282" s="216">
        <v>0.34</v>
      </c>
      <c r="E1282" s="220"/>
      <c r="F1282" s="220"/>
      <c r="G1282" s="220"/>
      <c r="H1282" s="220"/>
      <c r="I1282" s="220"/>
      <c r="J1282" s="220"/>
      <c r="K1282" s="95"/>
    </row>
    <row r="1283" spans="1:11" hidden="1" x14ac:dyDescent="0.3">
      <c r="A1283" s="218" t="s">
        <v>732</v>
      </c>
      <c r="B1283" s="219" t="s">
        <v>115</v>
      </c>
      <c r="C1283" s="216" t="s">
        <v>24</v>
      </c>
      <c r="D1283" s="216">
        <v>0.25</v>
      </c>
      <c r="E1283" s="220"/>
      <c r="F1283" s="220"/>
      <c r="G1283" s="220"/>
      <c r="H1283" s="220"/>
      <c r="I1283" s="220"/>
      <c r="J1283" s="220"/>
      <c r="K1283" s="95"/>
    </row>
    <row r="1284" spans="1:11" hidden="1" x14ac:dyDescent="0.3">
      <c r="A1284" s="214" t="s">
        <v>733</v>
      </c>
      <c r="B1284" s="215" t="s">
        <v>231</v>
      </c>
      <c r="C1284" s="216"/>
      <c r="D1284" s="216"/>
      <c r="E1284" s="220"/>
      <c r="F1284" s="220"/>
      <c r="G1284" s="220"/>
      <c r="H1284" s="220"/>
      <c r="I1284" s="220"/>
      <c r="J1284" s="220"/>
      <c r="K1284" s="95"/>
    </row>
    <row r="1285" spans="1:11" ht="52.8" hidden="1" x14ac:dyDescent="0.3">
      <c r="A1285" s="218" t="s">
        <v>734</v>
      </c>
      <c r="B1285" s="219" t="s">
        <v>233</v>
      </c>
      <c r="C1285" s="216" t="s">
        <v>75</v>
      </c>
      <c r="D1285" s="216">
        <v>1</v>
      </c>
      <c r="E1285" s="220"/>
      <c r="F1285" s="220"/>
      <c r="G1285" s="220"/>
      <c r="H1285" s="220"/>
      <c r="I1285" s="220"/>
      <c r="J1285" s="220"/>
      <c r="K1285" s="95"/>
    </row>
    <row r="1286" spans="1:11" ht="26.4" hidden="1" x14ac:dyDescent="0.3">
      <c r="A1286" s="218" t="s">
        <v>735</v>
      </c>
      <c r="B1286" s="219" t="s">
        <v>235</v>
      </c>
      <c r="C1286" s="216" t="s">
        <v>75</v>
      </c>
      <c r="D1286" s="216">
        <v>1</v>
      </c>
      <c r="E1286" s="220"/>
      <c r="F1286" s="220"/>
      <c r="G1286" s="220"/>
      <c r="H1286" s="220"/>
      <c r="I1286" s="220"/>
      <c r="J1286" s="220"/>
      <c r="K1286" s="95"/>
    </row>
    <row r="1287" spans="1:11" ht="26.4" hidden="1" x14ac:dyDescent="0.3">
      <c r="A1287" s="218" t="s">
        <v>736</v>
      </c>
      <c r="B1287" s="219" t="s">
        <v>239</v>
      </c>
      <c r="C1287" s="216" t="s">
        <v>75</v>
      </c>
      <c r="D1287" s="216">
        <v>1</v>
      </c>
      <c r="E1287" s="220"/>
      <c r="F1287" s="220"/>
      <c r="G1287" s="220"/>
      <c r="H1287" s="220"/>
      <c r="I1287" s="220"/>
      <c r="J1287" s="220"/>
      <c r="K1287" s="95"/>
    </row>
    <row r="1288" spans="1:11" hidden="1" x14ac:dyDescent="0.3">
      <c r="A1288" s="218" t="s">
        <v>737</v>
      </c>
      <c r="B1288" s="219" t="s">
        <v>237</v>
      </c>
      <c r="C1288" s="216" t="s">
        <v>75</v>
      </c>
      <c r="D1288" s="216">
        <v>1</v>
      </c>
      <c r="E1288" s="220"/>
      <c r="F1288" s="220"/>
      <c r="G1288" s="220"/>
      <c r="H1288" s="220"/>
      <c r="I1288" s="220"/>
      <c r="J1288" s="220"/>
      <c r="K1288" s="95"/>
    </row>
    <row r="1289" spans="1:11" hidden="1" x14ac:dyDescent="0.3">
      <c r="A1289" s="218" t="s">
        <v>738</v>
      </c>
      <c r="B1289" s="219" t="s">
        <v>241</v>
      </c>
      <c r="C1289" s="216" t="s">
        <v>75</v>
      </c>
      <c r="D1289" s="216">
        <v>1</v>
      </c>
      <c r="E1289" s="220"/>
      <c r="F1289" s="220"/>
      <c r="G1289" s="220"/>
      <c r="H1289" s="220"/>
      <c r="I1289" s="220"/>
      <c r="J1289" s="220"/>
      <c r="K1289" s="95"/>
    </row>
    <row r="1290" spans="1:11" ht="26.4" hidden="1" x14ac:dyDescent="0.3">
      <c r="A1290" s="218" t="s">
        <v>739</v>
      </c>
      <c r="B1290" s="219" t="s">
        <v>243</v>
      </c>
      <c r="C1290" s="216" t="s">
        <v>75</v>
      </c>
      <c r="D1290" s="216">
        <v>1</v>
      </c>
      <c r="E1290" s="220"/>
      <c r="F1290" s="220"/>
      <c r="G1290" s="220"/>
      <c r="H1290" s="220"/>
      <c r="I1290" s="220"/>
      <c r="J1290" s="220"/>
      <c r="K1290" s="95"/>
    </row>
    <row r="1291" spans="1:11" hidden="1" x14ac:dyDescent="0.3">
      <c r="A1291" s="218" t="s">
        <v>740</v>
      </c>
      <c r="B1291" s="219" t="s">
        <v>245</v>
      </c>
      <c r="C1291" s="216" t="s">
        <v>109</v>
      </c>
      <c r="D1291" s="216">
        <v>20</v>
      </c>
      <c r="E1291" s="220"/>
      <c r="F1291" s="220"/>
      <c r="G1291" s="220"/>
      <c r="H1291" s="220"/>
      <c r="I1291" s="220"/>
      <c r="J1291" s="220"/>
      <c r="K1291" s="95"/>
    </row>
    <row r="1292" spans="1:11" ht="26.4" hidden="1" x14ac:dyDescent="0.3">
      <c r="A1292" s="218" t="s">
        <v>741</v>
      </c>
      <c r="B1292" s="219" t="s">
        <v>247</v>
      </c>
      <c r="C1292" s="216" t="s">
        <v>75</v>
      </c>
      <c r="D1292" s="216">
        <v>1</v>
      </c>
      <c r="E1292" s="220"/>
      <c r="F1292" s="220"/>
      <c r="G1292" s="220"/>
      <c r="H1292" s="220"/>
      <c r="I1292" s="220"/>
      <c r="J1292" s="220"/>
      <c r="K1292" s="95"/>
    </row>
    <row r="1293" spans="1:11" ht="26.4" hidden="1" x14ac:dyDescent="0.3">
      <c r="A1293" s="214">
        <v>18</v>
      </c>
      <c r="B1293" s="215" t="s">
        <v>742</v>
      </c>
      <c r="C1293" s="216"/>
      <c r="D1293" s="216"/>
      <c r="E1293" s="220"/>
      <c r="F1293" s="220"/>
      <c r="G1293" s="220"/>
      <c r="H1293" s="220"/>
      <c r="I1293" s="220"/>
      <c r="J1293" s="220"/>
      <c r="K1293" s="95"/>
    </row>
    <row r="1294" spans="1:11" hidden="1" x14ac:dyDescent="0.3">
      <c r="A1294" s="214" t="s">
        <v>743</v>
      </c>
      <c r="B1294" s="215" t="s">
        <v>42</v>
      </c>
      <c r="C1294" s="216"/>
      <c r="D1294" s="216"/>
      <c r="E1294" s="220"/>
      <c r="F1294" s="220"/>
      <c r="G1294" s="220"/>
      <c r="H1294" s="220"/>
      <c r="I1294" s="220"/>
      <c r="J1294" s="220"/>
      <c r="K1294" s="95"/>
    </row>
    <row r="1295" spans="1:11" hidden="1" x14ac:dyDescent="0.3">
      <c r="A1295" s="218" t="s">
        <v>744</v>
      </c>
      <c r="B1295" s="219" t="s">
        <v>47</v>
      </c>
      <c r="C1295" s="216" t="s">
        <v>24</v>
      </c>
      <c r="D1295" s="216">
        <v>7.48</v>
      </c>
      <c r="E1295" s="220"/>
      <c r="F1295" s="220"/>
      <c r="G1295" s="220"/>
      <c r="H1295" s="220"/>
      <c r="I1295" s="220"/>
      <c r="J1295" s="220"/>
      <c r="K1295" s="95"/>
    </row>
    <row r="1296" spans="1:11" ht="26.4" hidden="1" x14ac:dyDescent="0.3">
      <c r="A1296" s="218" t="s">
        <v>745</v>
      </c>
      <c r="B1296" s="219" t="s">
        <v>746</v>
      </c>
      <c r="C1296" s="216" t="s">
        <v>54</v>
      </c>
      <c r="D1296" s="216">
        <v>0.99</v>
      </c>
      <c r="E1296" s="220"/>
      <c r="F1296" s="220"/>
      <c r="G1296" s="220"/>
      <c r="H1296" s="220"/>
      <c r="I1296" s="220"/>
      <c r="J1296" s="220"/>
      <c r="K1296" s="95"/>
    </row>
    <row r="1297" spans="1:11" ht="26.4" hidden="1" x14ac:dyDescent="0.3">
      <c r="A1297" s="218" t="s">
        <v>747</v>
      </c>
      <c r="B1297" s="219" t="s">
        <v>49</v>
      </c>
      <c r="C1297" s="216" t="s">
        <v>24</v>
      </c>
      <c r="D1297" s="216">
        <v>7.48</v>
      </c>
      <c r="E1297" s="220"/>
      <c r="F1297" s="220"/>
      <c r="G1297" s="220"/>
      <c r="H1297" s="220"/>
      <c r="I1297" s="220"/>
      <c r="J1297" s="220"/>
      <c r="K1297" s="95"/>
    </row>
    <row r="1298" spans="1:11" hidden="1" x14ac:dyDescent="0.3">
      <c r="A1298" s="214" t="s">
        <v>748</v>
      </c>
      <c r="B1298" s="215" t="s">
        <v>123</v>
      </c>
      <c r="C1298" s="216"/>
      <c r="D1298" s="216"/>
      <c r="E1298" s="220"/>
      <c r="F1298" s="220"/>
      <c r="G1298" s="220"/>
      <c r="H1298" s="220"/>
      <c r="I1298" s="220"/>
      <c r="J1298" s="220"/>
      <c r="K1298" s="95"/>
    </row>
    <row r="1299" spans="1:11" ht="26.4" hidden="1" x14ac:dyDescent="0.3">
      <c r="A1299" s="218" t="s">
        <v>749</v>
      </c>
      <c r="B1299" s="219" t="s">
        <v>125</v>
      </c>
      <c r="C1299" s="216" t="s">
        <v>54</v>
      </c>
      <c r="D1299" s="216">
        <v>7.37</v>
      </c>
      <c r="E1299" s="220"/>
      <c r="F1299" s="220"/>
      <c r="G1299" s="220"/>
      <c r="H1299" s="220"/>
      <c r="I1299" s="220"/>
      <c r="J1299" s="220"/>
      <c r="K1299" s="95"/>
    </row>
    <row r="1300" spans="1:11" hidden="1" x14ac:dyDescent="0.3">
      <c r="A1300" s="218" t="s">
        <v>750</v>
      </c>
      <c r="B1300" s="219" t="s">
        <v>202</v>
      </c>
      <c r="C1300" s="216" t="s">
        <v>54</v>
      </c>
      <c r="D1300" s="216">
        <v>9.58</v>
      </c>
      <c r="E1300" s="220"/>
      <c r="F1300" s="220"/>
      <c r="G1300" s="220"/>
      <c r="H1300" s="220"/>
      <c r="I1300" s="220"/>
      <c r="J1300" s="220"/>
      <c r="K1300" s="95"/>
    </row>
    <row r="1301" spans="1:11" ht="26.4" hidden="1" x14ac:dyDescent="0.3">
      <c r="A1301" s="218" t="s">
        <v>751</v>
      </c>
      <c r="B1301" s="219" t="s">
        <v>58</v>
      </c>
      <c r="C1301" s="216" t="s">
        <v>59</v>
      </c>
      <c r="D1301" s="216">
        <v>215.57</v>
      </c>
      <c r="E1301" s="220"/>
      <c r="F1301" s="220"/>
      <c r="G1301" s="220"/>
      <c r="H1301" s="220"/>
      <c r="I1301" s="220"/>
      <c r="J1301" s="220"/>
      <c r="K1301" s="95"/>
    </row>
    <row r="1302" spans="1:11" hidden="1" x14ac:dyDescent="0.3">
      <c r="A1302" s="218" t="s">
        <v>752</v>
      </c>
      <c r="B1302" s="219" t="s">
        <v>61</v>
      </c>
      <c r="C1302" s="216" t="s">
        <v>24</v>
      </c>
      <c r="D1302" s="216">
        <v>2.09</v>
      </c>
      <c r="E1302" s="220"/>
      <c r="F1302" s="220"/>
      <c r="G1302" s="220"/>
      <c r="H1302" s="220"/>
      <c r="I1302" s="220"/>
      <c r="J1302" s="220"/>
      <c r="K1302" s="95"/>
    </row>
    <row r="1303" spans="1:11" ht="26.4" hidden="1" x14ac:dyDescent="0.3">
      <c r="A1303" s="218" t="s">
        <v>753</v>
      </c>
      <c r="B1303" s="219" t="s">
        <v>63</v>
      </c>
      <c r="C1303" s="216" t="s">
        <v>24</v>
      </c>
      <c r="D1303" s="216">
        <v>2.09</v>
      </c>
      <c r="E1303" s="220"/>
      <c r="F1303" s="220"/>
      <c r="G1303" s="220"/>
      <c r="H1303" s="220"/>
      <c r="I1303" s="220"/>
      <c r="J1303" s="220"/>
      <c r="K1303" s="95"/>
    </row>
    <row r="1304" spans="1:11" hidden="1" x14ac:dyDescent="0.3">
      <c r="A1304" s="218" t="s">
        <v>754</v>
      </c>
      <c r="B1304" s="219" t="s">
        <v>67</v>
      </c>
      <c r="C1304" s="216" t="s">
        <v>24</v>
      </c>
      <c r="D1304" s="216">
        <v>23.19</v>
      </c>
      <c r="E1304" s="220"/>
      <c r="F1304" s="220"/>
      <c r="G1304" s="220"/>
      <c r="H1304" s="220"/>
      <c r="I1304" s="220"/>
      <c r="J1304" s="220"/>
      <c r="K1304" s="95"/>
    </row>
    <row r="1305" spans="1:11" ht="26.4" hidden="1" x14ac:dyDescent="0.3">
      <c r="A1305" s="218" t="s">
        <v>755</v>
      </c>
      <c r="B1305" s="219" t="s">
        <v>77</v>
      </c>
      <c r="C1305" s="216" t="s">
        <v>54</v>
      </c>
      <c r="D1305" s="216">
        <v>2.11</v>
      </c>
      <c r="E1305" s="220"/>
      <c r="F1305" s="220"/>
      <c r="G1305" s="220"/>
      <c r="H1305" s="220"/>
      <c r="I1305" s="220"/>
      <c r="J1305" s="220"/>
      <c r="K1305" s="95"/>
    </row>
    <row r="1306" spans="1:11" ht="39.6" hidden="1" x14ac:dyDescent="0.3">
      <c r="A1306" s="218" t="s">
        <v>756</v>
      </c>
      <c r="B1306" s="219" t="s">
        <v>72</v>
      </c>
      <c r="C1306" s="216" t="s">
        <v>70</v>
      </c>
      <c r="D1306" s="216">
        <v>39.700000000000003</v>
      </c>
      <c r="E1306" s="220"/>
      <c r="F1306" s="220"/>
      <c r="G1306" s="220"/>
      <c r="H1306" s="220"/>
      <c r="I1306" s="220"/>
      <c r="J1306" s="220"/>
      <c r="K1306" s="95"/>
    </row>
    <row r="1307" spans="1:11" ht="39.6" hidden="1" x14ac:dyDescent="0.3">
      <c r="A1307" s="218" t="s">
        <v>757</v>
      </c>
      <c r="B1307" s="219" t="s">
        <v>69</v>
      </c>
      <c r="C1307" s="216" t="s">
        <v>70</v>
      </c>
      <c r="D1307" s="216">
        <v>94.6</v>
      </c>
      <c r="E1307" s="220"/>
      <c r="F1307" s="220"/>
      <c r="G1307" s="220"/>
      <c r="H1307" s="220"/>
      <c r="I1307" s="220"/>
      <c r="J1307" s="220"/>
      <c r="K1307" s="95"/>
    </row>
    <row r="1308" spans="1:11" ht="39.6" hidden="1" x14ac:dyDescent="0.3">
      <c r="A1308" s="218" t="s">
        <v>758</v>
      </c>
      <c r="B1308" s="219" t="s">
        <v>65</v>
      </c>
      <c r="C1308" s="216" t="s">
        <v>24</v>
      </c>
      <c r="D1308" s="216">
        <v>6.12</v>
      </c>
      <c r="E1308" s="220"/>
      <c r="F1308" s="220"/>
      <c r="G1308" s="220"/>
      <c r="H1308" s="220"/>
      <c r="I1308" s="220"/>
      <c r="J1308" s="220"/>
      <c r="K1308" s="95"/>
    </row>
    <row r="1309" spans="1:11" ht="26.4" hidden="1" x14ac:dyDescent="0.3">
      <c r="A1309" s="218" t="s">
        <v>759</v>
      </c>
      <c r="B1309" s="219" t="s">
        <v>83</v>
      </c>
      <c r="C1309" s="216" t="s">
        <v>24</v>
      </c>
      <c r="D1309" s="216">
        <v>4.8</v>
      </c>
      <c r="E1309" s="220"/>
      <c r="F1309" s="220"/>
      <c r="G1309" s="220"/>
      <c r="H1309" s="220"/>
      <c r="I1309" s="220"/>
      <c r="J1309" s="220"/>
      <c r="K1309" s="95"/>
    </row>
    <row r="1310" spans="1:11" ht="26.4" hidden="1" x14ac:dyDescent="0.3">
      <c r="A1310" s="218" t="s">
        <v>760</v>
      </c>
      <c r="B1310" s="219" t="s">
        <v>79</v>
      </c>
      <c r="C1310" s="216" t="s">
        <v>54</v>
      </c>
      <c r="D1310" s="216">
        <v>6.05</v>
      </c>
      <c r="E1310" s="220"/>
      <c r="F1310" s="220"/>
      <c r="G1310" s="220"/>
      <c r="H1310" s="220"/>
      <c r="I1310" s="220"/>
      <c r="J1310" s="220"/>
      <c r="K1310" s="95"/>
    </row>
    <row r="1311" spans="1:11" ht="26.4" hidden="1" x14ac:dyDescent="0.3">
      <c r="A1311" s="218" t="s">
        <v>761</v>
      </c>
      <c r="B1311" s="219" t="s">
        <v>81</v>
      </c>
      <c r="C1311" s="216" t="s">
        <v>24</v>
      </c>
      <c r="D1311" s="216">
        <v>4.8</v>
      </c>
      <c r="E1311" s="220"/>
      <c r="F1311" s="220"/>
      <c r="G1311" s="220"/>
      <c r="H1311" s="220"/>
      <c r="I1311" s="220"/>
      <c r="J1311" s="220"/>
      <c r="K1311" s="95"/>
    </row>
    <row r="1312" spans="1:11" hidden="1" x14ac:dyDescent="0.3">
      <c r="A1312" s="214" t="s">
        <v>762</v>
      </c>
      <c r="B1312" s="215" t="s">
        <v>85</v>
      </c>
      <c r="C1312" s="216"/>
      <c r="D1312" s="216"/>
      <c r="E1312" s="220"/>
      <c r="F1312" s="220"/>
      <c r="G1312" s="220"/>
      <c r="H1312" s="220"/>
      <c r="I1312" s="220"/>
      <c r="J1312" s="220"/>
      <c r="K1312" s="95"/>
    </row>
    <row r="1313" spans="1:11" ht="26.4" hidden="1" x14ac:dyDescent="0.3">
      <c r="A1313" s="218" t="s">
        <v>763</v>
      </c>
      <c r="B1313" s="219" t="s">
        <v>89</v>
      </c>
      <c r="C1313" s="216" t="s">
        <v>24</v>
      </c>
      <c r="D1313" s="216">
        <v>7.48</v>
      </c>
      <c r="E1313" s="220"/>
      <c r="F1313" s="220"/>
      <c r="G1313" s="220"/>
      <c r="H1313" s="220"/>
      <c r="I1313" s="220"/>
      <c r="J1313" s="220"/>
      <c r="K1313" s="95"/>
    </row>
    <row r="1314" spans="1:11" hidden="1" x14ac:dyDescent="0.3">
      <c r="A1314" s="218" t="s">
        <v>764</v>
      </c>
      <c r="B1314" s="219" t="s">
        <v>87</v>
      </c>
      <c r="C1314" s="216" t="s">
        <v>24</v>
      </c>
      <c r="D1314" s="216">
        <v>7.48</v>
      </c>
      <c r="E1314" s="220"/>
      <c r="F1314" s="220"/>
      <c r="G1314" s="220"/>
      <c r="H1314" s="220"/>
      <c r="I1314" s="220"/>
      <c r="J1314" s="220"/>
      <c r="K1314" s="95"/>
    </row>
    <row r="1315" spans="1:11" ht="39.6" hidden="1" x14ac:dyDescent="0.3">
      <c r="A1315" s="218" t="s">
        <v>765</v>
      </c>
      <c r="B1315" s="219" t="s">
        <v>91</v>
      </c>
      <c r="C1315" s="216" t="s">
        <v>24</v>
      </c>
      <c r="D1315" s="216">
        <v>7.48</v>
      </c>
      <c r="E1315" s="220"/>
      <c r="F1315" s="220"/>
      <c r="G1315" s="220"/>
      <c r="H1315" s="220"/>
      <c r="I1315" s="220"/>
      <c r="J1315" s="220"/>
      <c r="K1315" s="95"/>
    </row>
    <row r="1316" spans="1:11" ht="39.6" hidden="1" x14ac:dyDescent="0.3">
      <c r="A1316" s="218" t="s">
        <v>766</v>
      </c>
      <c r="B1316" s="219" t="s">
        <v>186</v>
      </c>
      <c r="C1316" s="216" t="s">
        <v>24</v>
      </c>
      <c r="D1316" s="216">
        <v>1.28</v>
      </c>
      <c r="E1316" s="220"/>
      <c r="F1316" s="220"/>
      <c r="G1316" s="220"/>
      <c r="H1316" s="220"/>
      <c r="I1316" s="220"/>
      <c r="J1316" s="220"/>
      <c r="K1316" s="95"/>
    </row>
    <row r="1317" spans="1:11" ht="26.4" hidden="1" x14ac:dyDescent="0.3">
      <c r="A1317" s="218" t="s">
        <v>767</v>
      </c>
      <c r="B1317" s="219" t="s">
        <v>83</v>
      </c>
      <c r="C1317" s="216" t="s">
        <v>24</v>
      </c>
      <c r="D1317" s="216">
        <v>1.28</v>
      </c>
      <c r="E1317" s="220"/>
      <c r="F1317" s="220"/>
      <c r="G1317" s="220"/>
      <c r="H1317" s="220"/>
      <c r="I1317" s="220"/>
      <c r="J1317" s="220"/>
      <c r="K1317" s="95"/>
    </row>
    <row r="1318" spans="1:11" ht="39.6" hidden="1" x14ac:dyDescent="0.3">
      <c r="A1318" s="218" t="s">
        <v>768</v>
      </c>
      <c r="B1318" s="219" t="s">
        <v>146</v>
      </c>
      <c r="C1318" s="216" t="s">
        <v>75</v>
      </c>
      <c r="D1318" s="216">
        <v>1</v>
      </c>
      <c r="E1318" s="220"/>
      <c r="F1318" s="220"/>
      <c r="G1318" s="220"/>
      <c r="H1318" s="220"/>
      <c r="I1318" s="220"/>
      <c r="J1318" s="220"/>
      <c r="K1318" s="95"/>
    </row>
    <row r="1319" spans="1:11" hidden="1" x14ac:dyDescent="0.3">
      <c r="A1319" s="214" t="s">
        <v>769</v>
      </c>
      <c r="B1319" s="215" t="s">
        <v>96</v>
      </c>
      <c r="C1319" s="216"/>
      <c r="D1319" s="216"/>
      <c r="E1319" s="220"/>
      <c r="F1319" s="220"/>
      <c r="G1319" s="220"/>
      <c r="H1319" s="220"/>
      <c r="I1319" s="220"/>
      <c r="J1319" s="220"/>
      <c r="K1319" s="95"/>
    </row>
    <row r="1320" spans="1:11" ht="39.6" hidden="1" x14ac:dyDescent="0.3">
      <c r="A1320" s="218" t="s">
        <v>770</v>
      </c>
      <c r="B1320" s="219" t="s">
        <v>98</v>
      </c>
      <c r="C1320" s="216" t="s">
        <v>24</v>
      </c>
      <c r="D1320" s="216">
        <v>1.4</v>
      </c>
      <c r="E1320" s="220"/>
      <c r="F1320" s="220"/>
      <c r="G1320" s="220"/>
      <c r="H1320" s="220"/>
      <c r="I1320" s="220"/>
      <c r="J1320" s="220"/>
      <c r="K1320" s="95"/>
    </row>
    <row r="1321" spans="1:11" hidden="1" x14ac:dyDescent="0.3">
      <c r="A1321" s="218" t="s">
        <v>771</v>
      </c>
      <c r="B1321" s="219" t="s">
        <v>102</v>
      </c>
      <c r="C1321" s="216" t="s">
        <v>45</v>
      </c>
      <c r="D1321" s="216">
        <v>16</v>
      </c>
      <c r="E1321" s="220"/>
      <c r="F1321" s="220"/>
      <c r="G1321" s="220"/>
      <c r="H1321" s="220"/>
      <c r="I1321" s="220"/>
      <c r="J1321" s="220"/>
      <c r="K1321" s="95"/>
    </row>
    <row r="1322" spans="1:11" ht="39.6" hidden="1" x14ac:dyDescent="0.3">
      <c r="A1322" s="218" t="s">
        <v>772</v>
      </c>
      <c r="B1322" s="219" t="s">
        <v>104</v>
      </c>
      <c r="C1322" s="216" t="s">
        <v>24</v>
      </c>
      <c r="D1322" s="216">
        <v>16</v>
      </c>
      <c r="E1322" s="220"/>
      <c r="F1322" s="220"/>
      <c r="G1322" s="220"/>
      <c r="H1322" s="220"/>
      <c r="I1322" s="220"/>
      <c r="J1322" s="220"/>
      <c r="K1322" s="95"/>
    </row>
    <row r="1323" spans="1:11" hidden="1" x14ac:dyDescent="0.3">
      <c r="A1323" s="214" t="s">
        <v>773</v>
      </c>
      <c r="B1323" s="215" t="s">
        <v>774</v>
      </c>
      <c r="C1323" s="216"/>
      <c r="D1323" s="216"/>
      <c r="E1323" s="220"/>
      <c r="F1323" s="220"/>
      <c r="G1323" s="220"/>
      <c r="H1323" s="220"/>
      <c r="I1323" s="220"/>
      <c r="J1323" s="220"/>
      <c r="K1323" s="95"/>
    </row>
    <row r="1324" spans="1:11" ht="26.4" hidden="1" x14ac:dyDescent="0.3">
      <c r="A1324" s="218" t="s">
        <v>775</v>
      </c>
      <c r="B1324" s="219" t="s">
        <v>117</v>
      </c>
      <c r="C1324" s="216" t="s">
        <v>24</v>
      </c>
      <c r="D1324" s="216">
        <v>0.34</v>
      </c>
      <c r="E1324" s="220"/>
      <c r="F1324" s="220"/>
      <c r="G1324" s="220"/>
      <c r="H1324" s="220"/>
      <c r="I1324" s="220"/>
      <c r="J1324" s="220"/>
      <c r="K1324" s="95"/>
    </row>
    <row r="1325" spans="1:11" hidden="1" x14ac:dyDescent="0.3">
      <c r="A1325" s="218" t="s">
        <v>776</v>
      </c>
      <c r="B1325" s="219" t="s">
        <v>115</v>
      </c>
      <c r="C1325" s="216" t="s">
        <v>24</v>
      </c>
      <c r="D1325" s="216">
        <v>0.25</v>
      </c>
      <c r="E1325" s="220"/>
      <c r="F1325" s="220"/>
      <c r="G1325" s="220"/>
      <c r="H1325" s="220"/>
      <c r="I1325" s="220"/>
      <c r="J1325" s="220"/>
      <c r="K1325" s="95"/>
    </row>
    <row r="1326" spans="1:11" hidden="1" x14ac:dyDescent="0.3">
      <c r="A1326" s="218" t="s">
        <v>777</v>
      </c>
      <c r="B1326" s="219" t="s">
        <v>108</v>
      </c>
      <c r="C1326" s="216" t="s">
        <v>109</v>
      </c>
      <c r="D1326" s="216">
        <v>2.7</v>
      </c>
      <c r="E1326" s="220"/>
      <c r="F1326" s="220"/>
      <c r="G1326" s="220"/>
      <c r="H1326" s="220"/>
      <c r="I1326" s="220"/>
      <c r="J1326" s="220"/>
      <c r="K1326" s="95"/>
    </row>
    <row r="1327" spans="1:11" ht="26.4" hidden="1" x14ac:dyDescent="0.3">
      <c r="A1327" s="214">
        <v>19</v>
      </c>
      <c r="B1327" s="215" t="s">
        <v>778</v>
      </c>
      <c r="C1327" s="216"/>
      <c r="D1327" s="216"/>
      <c r="E1327" s="220"/>
      <c r="F1327" s="220"/>
      <c r="G1327" s="220"/>
      <c r="H1327" s="220"/>
      <c r="I1327" s="220"/>
      <c r="J1327" s="220"/>
      <c r="K1327" s="95"/>
    </row>
    <row r="1328" spans="1:11" hidden="1" x14ac:dyDescent="0.3">
      <c r="A1328" s="214" t="s">
        <v>779</v>
      </c>
      <c r="B1328" s="215" t="s">
        <v>42</v>
      </c>
      <c r="C1328" s="216"/>
      <c r="D1328" s="216"/>
      <c r="E1328" s="220"/>
      <c r="F1328" s="220"/>
      <c r="G1328" s="220"/>
      <c r="H1328" s="220"/>
      <c r="I1328" s="220"/>
      <c r="J1328" s="220"/>
      <c r="K1328" s="95"/>
    </row>
    <row r="1329" spans="1:11" hidden="1" x14ac:dyDescent="0.3">
      <c r="A1329" s="218" t="s">
        <v>780</v>
      </c>
      <c r="B1329" s="219" t="s">
        <v>47</v>
      </c>
      <c r="C1329" s="216" t="s">
        <v>24</v>
      </c>
      <c r="D1329" s="216">
        <v>8.09</v>
      </c>
      <c r="E1329" s="220"/>
      <c r="F1329" s="220"/>
      <c r="G1329" s="220"/>
      <c r="H1329" s="220"/>
      <c r="I1329" s="220"/>
      <c r="J1329" s="220"/>
      <c r="K1329" s="95"/>
    </row>
    <row r="1330" spans="1:11" ht="26.4" hidden="1" x14ac:dyDescent="0.3">
      <c r="A1330" s="218" t="s">
        <v>781</v>
      </c>
      <c r="B1330" s="219" t="s">
        <v>782</v>
      </c>
      <c r="C1330" s="216" t="s">
        <v>54</v>
      </c>
      <c r="D1330" s="216">
        <v>0.9</v>
      </c>
      <c r="E1330" s="220"/>
      <c r="F1330" s="220"/>
      <c r="G1330" s="220"/>
      <c r="H1330" s="220"/>
      <c r="I1330" s="220"/>
      <c r="J1330" s="220"/>
      <c r="K1330" s="95"/>
    </row>
    <row r="1331" spans="1:11" ht="26.4" hidden="1" x14ac:dyDescent="0.3">
      <c r="A1331" s="218" t="s">
        <v>783</v>
      </c>
      <c r="B1331" s="219" t="s">
        <v>49</v>
      </c>
      <c r="C1331" s="216" t="s">
        <v>24</v>
      </c>
      <c r="D1331" s="216">
        <v>8.09</v>
      </c>
      <c r="E1331" s="220"/>
      <c r="F1331" s="220"/>
      <c r="G1331" s="220"/>
      <c r="H1331" s="220"/>
      <c r="I1331" s="220"/>
      <c r="J1331" s="220"/>
      <c r="K1331" s="95"/>
    </row>
    <row r="1332" spans="1:11" hidden="1" x14ac:dyDescent="0.3">
      <c r="A1332" s="214" t="s">
        <v>784</v>
      </c>
      <c r="B1332" s="215" t="s">
        <v>123</v>
      </c>
      <c r="C1332" s="216"/>
      <c r="D1332" s="216"/>
      <c r="E1332" s="220"/>
      <c r="F1332" s="220"/>
      <c r="G1332" s="220"/>
      <c r="H1332" s="220"/>
      <c r="I1332" s="220"/>
      <c r="J1332" s="220"/>
      <c r="K1332" s="95"/>
    </row>
    <row r="1333" spans="1:11" ht="26.4" hidden="1" x14ac:dyDescent="0.3">
      <c r="A1333" s="218" t="s">
        <v>785</v>
      </c>
      <c r="B1333" s="219" t="s">
        <v>125</v>
      </c>
      <c r="C1333" s="216" t="s">
        <v>54</v>
      </c>
      <c r="D1333" s="216">
        <v>7.37</v>
      </c>
      <c r="E1333" s="220"/>
      <c r="F1333" s="220"/>
      <c r="G1333" s="220"/>
      <c r="H1333" s="220"/>
      <c r="I1333" s="220"/>
      <c r="J1333" s="220"/>
      <c r="K1333" s="95"/>
    </row>
    <row r="1334" spans="1:11" hidden="1" x14ac:dyDescent="0.3">
      <c r="A1334" s="218" t="s">
        <v>786</v>
      </c>
      <c r="B1334" s="219" t="s">
        <v>56</v>
      </c>
      <c r="C1334" s="216" t="s">
        <v>54</v>
      </c>
      <c r="D1334" s="216">
        <v>9.58</v>
      </c>
      <c r="E1334" s="220"/>
      <c r="F1334" s="220"/>
      <c r="G1334" s="220"/>
      <c r="H1334" s="220"/>
      <c r="I1334" s="220"/>
      <c r="J1334" s="220"/>
      <c r="K1334" s="95"/>
    </row>
    <row r="1335" spans="1:11" ht="26.4" hidden="1" x14ac:dyDescent="0.3">
      <c r="A1335" s="218" t="s">
        <v>787</v>
      </c>
      <c r="B1335" s="219" t="s">
        <v>58</v>
      </c>
      <c r="C1335" s="216" t="s">
        <v>59</v>
      </c>
      <c r="D1335" s="216">
        <v>215.57</v>
      </c>
      <c r="E1335" s="220"/>
      <c r="F1335" s="220"/>
      <c r="G1335" s="220"/>
      <c r="H1335" s="220"/>
      <c r="I1335" s="220"/>
      <c r="J1335" s="220"/>
      <c r="K1335" s="95"/>
    </row>
    <row r="1336" spans="1:11" hidden="1" x14ac:dyDescent="0.3">
      <c r="A1336" s="218" t="s">
        <v>788</v>
      </c>
      <c r="B1336" s="219" t="s">
        <v>61</v>
      </c>
      <c r="C1336" s="216" t="s">
        <v>24</v>
      </c>
      <c r="D1336" s="216">
        <v>2.09</v>
      </c>
      <c r="E1336" s="220"/>
      <c r="F1336" s="220"/>
      <c r="G1336" s="220"/>
      <c r="H1336" s="220"/>
      <c r="I1336" s="220"/>
      <c r="J1336" s="220"/>
      <c r="K1336" s="95"/>
    </row>
    <row r="1337" spans="1:11" ht="26.4" hidden="1" x14ac:dyDescent="0.3">
      <c r="A1337" s="218" t="s">
        <v>789</v>
      </c>
      <c r="B1337" s="219" t="s">
        <v>63</v>
      </c>
      <c r="C1337" s="216" t="s">
        <v>24</v>
      </c>
      <c r="D1337" s="216">
        <v>2.09</v>
      </c>
      <c r="E1337" s="220"/>
      <c r="F1337" s="220"/>
      <c r="G1337" s="220"/>
      <c r="H1337" s="220"/>
      <c r="I1337" s="220"/>
      <c r="J1337" s="220"/>
      <c r="K1337" s="95"/>
    </row>
    <row r="1338" spans="1:11" ht="39.6" hidden="1" x14ac:dyDescent="0.3">
      <c r="A1338" s="218" t="s">
        <v>790</v>
      </c>
      <c r="B1338" s="219" t="s">
        <v>72</v>
      </c>
      <c r="C1338" s="216" t="s">
        <v>70</v>
      </c>
      <c r="D1338" s="216">
        <v>39.700000000000003</v>
      </c>
      <c r="E1338" s="220"/>
      <c r="F1338" s="220"/>
      <c r="G1338" s="220"/>
      <c r="H1338" s="220"/>
      <c r="I1338" s="220"/>
      <c r="J1338" s="220"/>
      <c r="K1338" s="95"/>
    </row>
    <row r="1339" spans="1:11" ht="39.6" hidden="1" x14ac:dyDescent="0.3">
      <c r="A1339" s="218" t="s">
        <v>791</v>
      </c>
      <c r="B1339" s="219" t="s">
        <v>69</v>
      </c>
      <c r="C1339" s="216" t="s">
        <v>70</v>
      </c>
      <c r="D1339" s="216">
        <v>94.6</v>
      </c>
      <c r="E1339" s="220"/>
      <c r="F1339" s="220"/>
      <c r="G1339" s="220"/>
      <c r="H1339" s="220"/>
      <c r="I1339" s="220"/>
      <c r="J1339" s="220"/>
      <c r="K1339" s="95"/>
    </row>
    <row r="1340" spans="1:11" ht="26.4" hidden="1" x14ac:dyDescent="0.3">
      <c r="A1340" s="218" t="s">
        <v>792</v>
      </c>
      <c r="B1340" s="219" t="s">
        <v>74</v>
      </c>
      <c r="C1340" s="216" t="s">
        <v>75</v>
      </c>
      <c r="D1340" s="216">
        <v>6</v>
      </c>
      <c r="E1340" s="220"/>
      <c r="F1340" s="220"/>
      <c r="G1340" s="220"/>
      <c r="H1340" s="220"/>
      <c r="I1340" s="220"/>
      <c r="J1340" s="220"/>
      <c r="K1340" s="95"/>
    </row>
    <row r="1341" spans="1:11" hidden="1" x14ac:dyDescent="0.3">
      <c r="A1341" s="218" t="s">
        <v>793</v>
      </c>
      <c r="B1341" s="219" t="s">
        <v>67</v>
      </c>
      <c r="C1341" s="216" t="s">
        <v>24</v>
      </c>
      <c r="D1341" s="216">
        <v>23.19</v>
      </c>
      <c r="E1341" s="220"/>
      <c r="F1341" s="220"/>
      <c r="G1341" s="220"/>
      <c r="H1341" s="220"/>
      <c r="I1341" s="220"/>
      <c r="J1341" s="220"/>
      <c r="K1341" s="95"/>
    </row>
    <row r="1342" spans="1:11" ht="26.4" hidden="1" x14ac:dyDescent="0.3">
      <c r="A1342" s="218" t="s">
        <v>794</v>
      </c>
      <c r="B1342" s="219" t="s">
        <v>77</v>
      </c>
      <c r="C1342" s="216" t="s">
        <v>54</v>
      </c>
      <c r="D1342" s="216">
        <v>2.11</v>
      </c>
      <c r="E1342" s="220"/>
      <c r="F1342" s="220"/>
      <c r="G1342" s="220"/>
      <c r="H1342" s="220"/>
      <c r="I1342" s="220"/>
      <c r="J1342" s="220"/>
      <c r="K1342" s="95"/>
    </row>
    <row r="1343" spans="1:11" ht="39.6" hidden="1" x14ac:dyDescent="0.3">
      <c r="A1343" s="218" t="s">
        <v>795</v>
      </c>
      <c r="B1343" s="219" t="s">
        <v>65</v>
      </c>
      <c r="C1343" s="216" t="s">
        <v>24</v>
      </c>
      <c r="D1343" s="216">
        <v>6.12</v>
      </c>
      <c r="E1343" s="220"/>
      <c r="F1343" s="220"/>
      <c r="G1343" s="220"/>
      <c r="H1343" s="220"/>
      <c r="I1343" s="220"/>
      <c r="J1343" s="220"/>
      <c r="K1343" s="95"/>
    </row>
    <row r="1344" spans="1:11" ht="26.4" hidden="1" x14ac:dyDescent="0.3">
      <c r="A1344" s="218" t="s">
        <v>796</v>
      </c>
      <c r="B1344" s="219" t="s">
        <v>83</v>
      </c>
      <c r="C1344" s="216" t="s">
        <v>24</v>
      </c>
      <c r="D1344" s="216">
        <v>4.8</v>
      </c>
      <c r="E1344" s="220"/>
      <c r="F1344" s="220"/>
      <c r="G1344" s="220"/>
      <c r="H1344" s="220"/>
      <c r="I1344" s="220"/>
      <c r="J1344" s="220"/>
      <c r="K1344" s="95"/>
    </row>
    <row r="1345" spans="1:11" ht="26.4" hidden="1" x14ac:dyDescent="0.3">
      <c r="A1345" s="218" t="s">
        <v>797</v>
      </c>
      <c r="B1345" s="219" t="s">
        <v>83</v>
      </c>
      <c r="C1345" s="216" t="s">
        <v>24</v>
      </c>
      <c r="D1345" s="216">
        <v>4.8</v>
      </c>
      <c r="E1345" s="220"/>
      <c r="F1345" s="220"/>
      <c r="G1345" s="220"/>
      <c r="H1345" s="220"/>
      <c r="I1345" s="220"/>
      <c r="J1345" s="220"/>
      <c r="K1345" s="95"/>
    </row>
    <row r="1346" spans="1:11" ht="26.4" hidden="1" x14ac:dyDescent="0.3">
      <c r="A1346" s="218" t="s">
        <v>798</v>
      </c>
      <c r="B1346" s="219" t="s">
        <v>79</v>
      </c>
      <c r="C1346" s="216" t="s">
        <v>54</v>
      </c>
      <c r="D1346" s="216">
        <v>6.05</v>
      </c>
      <c r="E1346" s="220"/>
      <c r="F1346" s="220"/>
      <c r="G1346" s="220"/>
      <c r="H1346" s="220"/>
      <c r="I1346" s="220"/>
      <c r="J1346" s="220"/>
      <c r="K1346" s="95"/>
    </row>
    <row r="1347" spans="1:11" ht="26.4" hidden="1" x14ac:dyDescent="0.3">
      <c r="A1347" s="218" t="s">
        <v>799</v>
      </c>
      <c r="B1347" s="219" t="s">
        <v>81</v>
      </c>
      <c r="C1347" s="216" t="s">
        <v>24</v>
      </c>
      <c r="D1347" s="216">
        <v>4.8</v>
      </c>
      <c r="E1347" s="220"/>
      <c r="F1347" s="220"/>
      <c r="G1347" s="220"/>
      <c r="H1347" s="220"/>
      <c r="I1347" s="220"/>
      <c r="J1347" s="220"/>
      <c r="K1347" s="95"/>
    </row>
    <row r="1348" spans="1:11" hidden="1" x14ac:dyDescent="0.3">
      <c r="A1348" s="214" t="s">
        <v>800</v>
      </c>
      <c r="B1348" s="215" t="s">
        <v>85</v>
      </c>
      <c r="C1348" s="216"/>
      <c r="D1348" s="216"/>
      <c r="E1348" s="220"/>
      <c r="F1348" s="220"/>
      <c r="G1348" s="220"/>
      <c r="H1348" s="220"/>
      <c r="I1348" s="220"/>
      <c r="J1348" s="220"/>
      <c r="K1348" s="95"/>
    </row>
    <row r="1349" spans="1:11" ht="26.4" hidden="1" x14ac:dyDescent="0.3">
      <c r="A1349" s="218" t="s">
        <v>801</v>
      </c>
      <c r="B1349" s="219" t="s">
        <v>89</v>
      </c>
      <c r="C1349" s="216" t="s">
        <v>24</v>
      </c>
      <c r="D1349" s="216">
        <v>6.6</v>
      </c>
      <c r="E1349" s="220"/>
      <c r="F1349" s="220"/>
      <c r="G1349" s="220"/>
      <c r="H1349" s="220"/>
      <c r="I1349" s="220"/>
      <c r="J1349" s="220"/>
      <c r="K1349" s="95"/>
    </row>
    <row r="1350" spans="1:11" hidden="1" x14ac:dyDescent="0.3">
      <c r="A1350" s="218" t="s">
        <v>802</v>
      </c>
      <c r="B1350" s="219" t="s">
        <v>87</v>
      </c>
      <c r="C1350" s="216" t="s">
        <v>24</v>
      </c>
      <c r="D1350" s="216">
        <v>6.6</v>
      </c>
      <c r="E1350" s="220"/>
      <c r="F1350" s="220"/>
      <c r="G1350" s="220"/>
      <c r="H1350" s="220"/>
      <c r="I1350" s="220"/>
      <c r="J1350" s="220"/>
      <c r="K1350" s="95"/>
    </row>
    <row r="1351" spans="1:11" ht="39.6" hidden="1" x14ac:dyDescent="0.3">
      <c r="A1351" s="218" t="s">
        <v>803</v>
      </c>
      <c r="B1351" s="219" t="s">
        <v>91</v>
      </c>
      <c r="C1351" s="216" t="s">
        <v>24</v>
      </c>
      <c r="D1351" s="216">
        <v>6.6</v>
      </c>
      <c r="E1351" s="220"/>
      <c r="F1351" s="220"/>
      <c r="G1351" s="220"/>
      <c r="H1351" s="220"/>
      <c r="I1351" s="220"/>
      <c r="J1351" s="220"/>
      <c r="K1351" s="95"/>
    </row>
    <row r="1352" spans="1:11" ht="39.6" hidden="1" x14ac:dyDescent="0.3">
      <c r="A1352" s="218" t="s">
        <v>804</v>
      </c>
      <c r="B1352" s="219" t="s">
        <v>186</v>
      </c>
      <c r="C1352" s="216" t="s">
        <v>24</v>
      </c>
      <c r="D1352" s="216">
        <v>1.76</v>
      </c>
      <c r="E1352" s="220"/>
      <c r="F1352" s="220"/>
      <c r="G1352" s="220"/>
      <c r="H1352" s="220"/>
      <c r="I1352" s="220"/>
      <c r="J1352" s="220"/>
      <c r="K1352" s="95"/>
    </row>
    <row r="1353" spans="1:11" ht="39.6" hidden="1" x14ac:dyDescent="0.3">
      <c r="A1353" s="218" t="s">
        <v>805</v>
      </c>
      <c r="B1353" s="219" t="s">
        <v>146</v>
      </c>
      <c r="C1353" s="216" t="s">
        <v>75</v>
      </c>
      <c r="D1353" s="216">
        <v>1</v>
      </c>
      <c r="E1353" s="220"/>
      <c r="F1353" s="220"/>
      <c r="G1353" s="220"/>
      <c r="H1353" s="220"/>
      <c r="I1353" s="220"/>
      <c r="J1353" s="220"/>
      <c r="K1353" s="95"/>
    </row>
    <row r="1354" spans="1:11" ht="26.4" hidden="1" x14ac:dyDescent="0.3">
      <c r="A1354" s="218" t="s">
        <v>806</v>
      </c>
      <c r="B1354" s="219" t="s">
        <v>83</v>
      </c>
      <c r="C1354" s="216" t="s">
        <v>24</v>
      </c>
      <c r="D1354" s="216">
        <v>1.76</v>
      </c>
      <c r="E1354" s="220"/>
      <c r="F1354" s="220"/>
      <c r="G1354" s="220"/>
      <c r="H1354" s="220"/>
      <c r="I1354" s="220"/>
      <c r="J1354" s="220"/>
      <c r="K1354" s="95"/>
    </row>
    <row r="1355" spans="1:11" hidden="1" x14ac:dyDescent="0.3">
      <c r="A1355" s="214" t="s">
        <v>807</v>
      </c>
      <c r="B1355" s="215" t="s">
        <v>96</v>
      </c>
      <c r="C1355" s="216"/>
      <c r="D1355" s="216"/>
      <c r="E1355" s="220"/>
      <c r="F1355" s="220"/>
      <c r="G1355" s="220"/>
      <c r="H1355" s="220"/>
      <c r="I1355" s="220"/>
      <c r="J1355" s="220"/>
      <c r="K1355" s="95"/>
    </row>
    <row r="1356" spans="1:11" ht="39.6" hidden="1" x14ac:dyDescent="0.3">
      <c r="A1356" s="218" t="s">
        <v>808</v>
      </c>
      <c r="B1356" s="219" t="s">
        <v>98</v>
      </c>
      <c r="C1356" s="216" t="s">
        <v>24</v>
      </c>
      <c r="D1356" s="216">
        <v>1.4</v>
      </c>
      <c r="E1356" s="220"/>
      <c r="F1356" s="220"/>
      <c r="G1356" s="220"/>
      <c r="H1356" s="220"/>
      <c r="I1356" s="220"/>
      <c r="J1356" s="220"/>
      <c r="K1356" s="95"/>
    </row>
    <row r="1357" spans="1:11" ht="39.6" hidden="1" x14ac:dyDescent="0.3">
      <c r="A1357" s="218" t="s">
        <v>809</v>
      </c>
      <c r="B1357" s="219" t="s">
        <v>104</v>
      </c>
      <c r="C1357" s="216" t="s">
        <v>24</v>
      </c>
      <c r="D1357" s="216">
        <v>16</v>
      </c>
      <c r="E1357" s="220"/>
      <c r="F1357" s="220"/>
      <c r="G1357" s="220"/>
      <c r="H1357" s="220"/>
      <c r="I1357" s="220"/>
      <c r="J1357" s="220"/>
      <c r="K1357" s="95"/>
    </row>
    <row r="1358" spans="1:11" hidden="1" x14ac:dyDescent="0.3">
      <c r="A1358" s="218" t="s">
        <v>810</v>
      </c>
      <c r="B1358" s="219" t="s">
        <v>102</v>
      </c>
      <c r="C1358" s="216" t="s">
        <v>45</v>
      </c>
      <c r="D1358" s="216">
        <v>16</v>
      </c>
      <c r="E1358" s="220"/>
      <c r="F1358" s="220"/>
      <c r="G1358" s="220"/>
      <c r="H1358" s="220"/>
      <c r="I1358" s="220"/>
      <c r="J1358" s="220"/>
      <c r="K1358" s="95"/>
    </row>
    <row r="1359" spans="1:11" hidden="1" x14ac:dyDescent="0.3">
      <c r="A1359" s="214" t="s">
        <v>811</v>
      </c>
      <c r="B1359" s="215" t="s">
        <v>106</v>
      </c>
      <c r="C1359" s="216"/>
      <c r="D1359" s="216"/>
      <c r="E1359" s="220"/>
      <c r="F1359" s="220"/>
      <c r="G1359" s="220"/>
      <c r="H1359" s="220"/>
      <c r="I1359" s="220"/>
      <c r="J1359" s="220"/>
      <c r="K1359" s="95"/>
    </row>
    <row r="1360" spans="1:11" ht="26.4" hidden="1" x14ac:dyDescent="0.3">
      <c r="A1360" s="218" t="s">
        <v>812</v>
      </c>
      <c r="B1360" s="219" t="s">
        <v>117</v>
      </c>
      <c r="C1360" s="216" t="s">
        <v>24</v>
      </c>
      <c r="D1360" s="216">
        <v>4.79</v>
      </c>
      <c r="E1360" s="220"/>
      <c r="F1360" s="220"/>
      <c r="G1360" s="220"/>
      <c r="H1360" s="220"/>
      <c r="I1360" s="220"/>
      <c r="J1360" s="220"/>
      <c r="K1360" s="95"/>
    </row>
    <row r="1361" spans="1:11" hidden="1" x14ac:dyDescent="0.3">
      <c r="A1361" s="218" t="s">
        <v>813</v>
      </c>
      <c r="B1361" s="219" t="s">
        <v>115</v>
      </c>
      <c r="C1361" s="216" t="s">
        <v>24</v>
      </c>
      <c r="D1361" s="216">
        <v>1.76</v>
      </c>
      <c r="E1361" s="220"/>
      <c r="F1361" s="220"/>
      <c r="G1361" s="220"/>
      <c r="H1361" s="220"/>
      <c r="I1361" s="220"/>
      <c r="J1361" s="220"/>
      <c r="K1361" s="95"/>
    </row>
    <row r="1362" spans="1:11" hidden="1" x14ac:dyDescent="0.3">
      <c r="A1362" s="218" t="s">
        <v>814</v>
      </c>
      <c r="B1362" s="219" t="s">
        <v>108</v>
      </c>
      <c r="C1362" s="216" t="s">
        <v>109</v>
      </c>
      <c r="D1362" s="216">
        <v>13.42</v>
      </c>
      <c r="E1362" s="220"/>
      <c r="F1362" s="220"/>
      <c r="G1362" s="220"/>
      <c r="H1362" s="220"/>
      <c r="I1362" s="220"/>
      <c r="J1362" s="220"/>
      <c r="K1362" s="95"/>
    </row>
    <row r="1363" spans="1:11" ht="26.4" hidden="1" x14ac:dyDescent="0.3">
      <c r="A1363" s="214">
        <v>20</v>
      </c>
      <c r="B1363" s="215" t="s">
        <v>815</v>
      </c>
      <c r="C1363" s="216"/>
      <c r="D1363" s="216"/>
      <c r="E1363" s="222"/>
      <c r="F1363" s="222"/>
      <c r="G1363" s="222"/>
      <c r="H1363" s="222"/>
      <c r="I1363" s="222"/>
      <c r="J1363" s="222"/>
      <c r="K1363" s="97"/>
    </row>
    <row r="1364" spans="1:11" hidden="1" x14ac:dyDescent="0.3">
      <c r="A1364" s="214" t="s">
        <v>816</v>
      </c>
      <c r="B1364" s="215" t="s">
        <v>42</v>
      </c>
      <c r="C1364" s="216"/>
      <c r="D1364" s="216"/>
      <c r="E1364" s="222"/>
      <c r="F1364" s="222"/>
      <c r="G1364" s="222"/>
      <c r="H1364" s="222"/>
      <c r="I1364" s="222"/>
      <c r="J1364" s="222"/>
      <c r="K1364" s="97"/>
    </row>
    <row r="1365" spans="1:11" ht="26.4" hidden="1" x14ac:dyDescent="0.3">
      <c r="A1365" s="218" t="s">
        <v>817</v>
      </c>
      <c r="B1365" s="219" t="s">
        <v>294</v>
      </c>
      <c r="C1365" s="216" t="s">
        <v>24</v>
      </c>
      <c r="D1365" s="216">
        <v>8.09</v>
      </c>
      <c r="E1365" s="220"/>
      <c r="F1365" s="220"/>
      <c r="G1365" s="220"/>
      <c r="H1365" s="220"/>
      <c r="I1365" s="220" t="s">
        <v>1042</v>
      </c>
      <c r="J1365" s="220" t="s">
        <v>1043</v>
      </c>
      <c r="K1365" s="95" t="s">
        <v>1044</v>
      </c>
    </row>
    <row r="1366" spans="1:11" hidden="1" x14ac:dyDescent="0.3">
      <c r="A1366" s="218"/>
      <c r="B1366" s="219"/>
      <c r="C1366" s="216"/>
      <c r="D1366" s="216"/>
      <c r="E1366" s="217"/>
      <c r="F1366" s="217"/>
      <c r="G1366" s="217"/>
      <c r="H1366" s="217"/>
      <c r="I1366" s="217">
        <v>3.5</v>
      </c>
      <c r="J1366" s="217">
        <v>1.6</v>
      </c>
      <c r="K1366" s="94">
        <f>+J1366*I1366-0.01</f>
        <v>5.5900000000000007</v>
      </c>
    </row>
    <row r="1367" spans="1:11" hidden="1" x14ac:dyDescent="0.3">
      <c r="A1367" s="218"/>
      <c r="B1367" s="219"/>
      <c r="C1367" s="216"/>
      <c r="D1367" s="216"/>
      <c r="E1367" s="217"/>
      <c r="F1367" s="217"/>
      <c r="G1367" s="217"/>
      <c r="H1367" s="217"/>
      <c r="I1367" s="217"/>
      <c r="J1367" s="222" t="s">
        <v>1040</v>
      </c>
      <c r="K1367" s="96">
        <f>+SUM(K1366:K1366)</f>
        <v>5.5900000000000007</v>
      </c>
    </row>
    <row r="1368" spans="1:11" ht="26.4" hidden="1" x14ac:dyDescent="0.3">
      <c r="A1368" s="218" t="s">
        <v>818</v>
      </c>
      <c r="B1368" s="219" t="s">
        <v>44</v>
      </c>
      <c r="C1368" s="216" t="s">
        <v>45</v>
      </c>
      <c r="D1368" s="216">
        <v>12</v>
      </c>
      <c r="E1368" s="220"/>
      <c r="F1368" s="220"/>
      <c r="G1368" s="220"/>
      <c r="H1368" s="220"/>
      <c r="I1368" s="220" t="s">
        <v>1042</v>
      </c>
      <c r="J1368" s="220" t="s">
        <v>1043</v>
      </c>
      <c r="K1368" s="95" t="s">
        <v>1044</v>
      </c>
    </row>
    <row r="1369" spans="1:11" hidden="1" x14ac:dyDescent="0.3">
      <c r="A1369" s="218"/>
      <c r="B1369" s="219"/>
      <c r="C1369" s="216"/>
      <c r="D1369" s="216"/>
      <c r="E1369" s="217"/>
      <c r="F1369" s="217"/>
      <c r="G1369" s="217"/>
      <c r="H1369" s="217"/>
      <c r="I1369" s="217">
        <v>4</v>
      </c>
      <c r="J1369" s="217">
        <v>3</v>
      </c>
      <c r="K1369" s="94">
        <f>+J1369*I1369</f>
        <v>12</v>
      </c>
    </row>
    <row r="1370" spans="1:11" hidden="1" x14ac:dyDescent="0.3">
      <c r="A1370" s="218"/>
      <c r="B1370" s="219"/>
      <c r="C1370" s="216"/>
      <c r="D1370" s="216"/>
      <c r="E1370" s="217"/>
      <c r="F1370" s="217"/>
      <c r="G1370" s="217"/>
      <c r="H1370" s="217"/>
      <c r="I1370" s="217"/>
      <c r="J1370" s="222" t="s">
        <v>1040</v>
      </c>
      <c r="K1370" s="96"/>
    </row>
    <row r="1371" spans="1:11" ht="26.4" hidden="1" x14ac:dyDescent="0.3">
      <c r="A1371" s="218" t="s">
        <v>819</v>
      </c>
      <c r="B1371" s="219" t="s">
        <v>49</v>
      </c>
      <c r="C1371" s="216" t="s">
        <v>24</v>
      </c>
      <c r="D1371" s="216">
        <v>8.09</v>
      </c>
      <c r="E1371" s="220"/>
      <c r="F1371" s="220"/>
      <c r="G1371" s="220"/>
      <c r="H1371" s="220"/>
      <c r="I1371" s="220" t="s">
        <v>1042</v>
      </c>
      <c r="J1371" s="220" t="s">
        <v>1043</v>
      </c>
      <c r="K1371" s="95" t="s">
        <v>1044</v>
      </c>
    </row>
    <row r="1372" spans="1:11" ht="15" hidden="1" customHeight="1" x14ac:dyDescent="0.3">
      <c r="A1372" s="218"/>
      <c r="B1372" s="219"/>
      <c r="C1372" s="216"/>
      <c r="D1372" s="216"/>
      <c r="E1372" s="217"/>
      <c r="F1372" s="217"/>
      <c r="G1372" s="217"/>
      <c r="H1372" s="217"/>
      <c r="I1372" s="217">
        <v>3.5</v>
      </c>
      <c r="J1372" s="217">
        <v>1.6</v>
      </c>
      <c r="K1372" s="94">
        <f>+J1372*I1372-0.01</f>
        <v>5.5900000000000007</v>
      </c>
    </row>
    <row r="1373" spans="1:11" hidden="1" x14ac:dyDescent="0.3">
      <c r="A1373" s="218"/>
      <c r="B1373" s="219"/>
      <c r="C1373" s="216"/>
      <c r="D1373" s="216"/>
      <c r="E1373" s="217"/>
      <c r="F1373" s="217"/>
      <c r="G1373" s="217"/>
      <c r="H1373" s="217"/>
      <c r="I1373" s="217"/>
      <c r="J1373" s="222" t="s">
        <v>1040</v>
      </c>
      <c r="K1373" s="96">
        <f>+SUM(K1372:K1372)</f>
        <v>5.5900000000000007</v>
      </c>
    </row>
    <row r="1374" spans="1:11" hidden="1" x14ac:dyDescent="0.3">
      <c r="A1374" s="214" t="s">
        <v>820</v>
      </c>
      <c r="B1374" s="215" t="s">
        <v>123</v>
      </c>
      <c r="C1374" s="216"/>
      <c r="D1374" s="216"/>
      <c r="E1374" s="217"/>
      <c r="F1374" s="217"/>
      <c r="G1374" s="217"/>
      <c r="H1374" s="217"/>
      <c r="I1374" s="217"/>
      <c r="J1374" s="217"/>
      <c r="K1374" s="98"/>
    </row>
    <row r="1375" spans="1:11" ht="26.4" hidden="1" x14ac:dyDescent="0.3">
      <c r="A1375" s="218" t="s">
        <v>821</v>
      </c>
      <c r="B1375" s="219" t="s">
        <v>125</v>
      </c>
      <c r="C1375" s="216" t="s">
        <v>54</v>
      </c>
      <c r="D1375" s="216">
        <v>7.37</v>
      </c>
      <c r="E1375" s="220"/>
      <c r="F1375" s="220"/>
      <c r="G1375" s="220" t="s">
        <v>1110</v>
      </c>
      <c r="H1375" s="220" t="s">
        <v>1042</v>
      </c>
      <c r="I1375" s="220" t="s">
        <v>1043</v>
      </c>
      <c r="J1375" s="220" t="s">
        <v>1058</v>
      </c>
      <c r="K1375" s="95" t="s">
        <v>1046</v>
      </c>
    </row>
    <row r="1376" spans="1:11" hidden="1" x14ac:dyDescent="0.3">
      <c r="A1376" s="218"/>
      <c r="B1376" s="219"/>
      <c r="C1376" s="216"/>
      <c r="D1376" s="216"/>
      <c r="E1376" s="217"/>
      <c r="F1376" s="217"/>
      <c r="G1376" s="217">
        <v>2</v>
      </c>
      <c r="H1376" s="217">
        <v>0.95</v>
      </c>
      <c r="I1376" s="217">
        <v>1.1000000000000001</v>
      </c>
      <c r="J1376" s="256">
        <v>0.63</v>
      </c>
      <c r="K1376" s="94">
        <f>+I1376*H1376*J1376*G1376</f>
        <v>1.3167</v>
      </c>
    </row>
    <row r="1377" spans="1:11" hidden="1" x14ac:dyDescent="0.3">
      <c r="A1377" s="218"/>
      <c r="B1377" s="219"/>
      <c r="C1377" s="216"/>
      <c r="D1377" s="216"/>
      <c r="E1377" s="217"/>
      <c r="F1377" s="217"/>
      <c r="G1377" s="217"/>
      <c r="H1377" s="217"/>
      <c r="I1377" s="217"/>
      <c r="J1377" s="222" t="s">
        <v>1040</v>
      </c>
      <c r="K1377" s="96">
        <f>+SUM(K1376:K1376)</f>
        <v>1.3167</v>
      </c>
    </row>
    <row r="1378" spans="1:11" hidden="1" x14ac:dyDescent="0.3">
      <c r="A1378" s="218" t="s">
        <v>822</v>
      </c>
      <c r="B1378" s="219" t="s">
        <v>56</v>
      </c>
      <c r="C1378" s="216" t="s">
        <v>54</v>
      </c>
      <c r="D1378" s="216">
        <v>9.58</v>
      </c>
      <c r="E1378" s="220"/>
      <c r="F1378" s="220"/>
      <c r="G1378" s="220"/>
      <c r="H1378" s="220"/>
      <c r="I1378" s="220" t="s">
        <v>1050</v>
      </c>
      <c r="J1378" s="220" t="s">
        <v>1043</v>
      </c>
      <c r="K1378" s="95" t="s">
        <v>1044</v>
      </c>
    </row>
    <row r="1379" spans="1:11" hidden="1" x14ac:dyDescent="0.3">
      <c r="A1379" s="218"/>
      <c r="B1379" s="219"/>
      <c r="C1379" s="216"/>
      <c r="D1379" s="216"/>
      <c r="E1379" s="217"/>
      <c r="F1379" s="217"/>
      <c r="G1379" s="217"/>
      <c r="H1379" s="217"/>
      <c r="I1379" s="217">
        <f>+K1377</f>
        <v>1.3167</v>
      </c>
      <c r="J1379" s="217">
        <v>1.3</v>
      </c>
      <c r="K1379" s="94">
        <f>+J1379*I1379</f>
        <v>1.7117100000000001</v>
      </c>
    </row>
    <row r="1380" spans="1:11" hidden="1" x14ac:dyDescent="0.3">
      <c r="A1380" s="218"/>
      <c r="B1380" s="219"/>
      <c r="C1380" s="216"/>
      <c r="D1380" s="216"/>
      <c r="E1380" s="217"/>
      <c r="F1380" s="217"/>
      <c r="G1380" s="217"/>
      <c r="H1380" s="217"/>
      <c r="I1380" s="217"/>
      <c r="J1380" s="222" t="s">
        <v>1040</v>
      </c>
      <c r="K1380" s="96">
        <f>+SUM(K1379:K1379)</f>
        <v>1.7117100000000001</v>
      </c>
    </row>
    <row r="1381" spans="1:11" ht="26.4" hidden="1" x14ac:dyDescent="0.3">
      <c r="A1381" s="218" t="s">
        <v>823</v>
      </c>
      <c r="B1381" s="219" t="s">
        <v>58</v>
      </c>
      <c r="C1381" s="216" t="s">
        <v>59</v>
      </c>
      <c r="D1381" s="216">
        <v>215.57</v>
      </c>
      <c r="E1381" s="220"/>
      <c r="F1381" s="220"/>
      <c r="G1381" s="220"/>
      <c r="H1381" s="220" t="s">
        <v>1050</v>
      </c>
      <c r="I1381" s="220" t="s">
        <v>1052</v>
      </c>
      <c r="J1381" s="220" t="s">
        <v>1053</v>
      </c>
      <c r="K1381" s="95" t="s">
        <v>1054</v>
      </c>
    </row>
    <row r="1382" spans="1:11" hidden="1" x14ac:dyDescent="0.3">
      <c r="A1382" s="218"/>
      <c r="B1382" s="219"/>
      <c r="C1382" s="216"/>
      <c r="D1382" s="216"/>
      <c r="E1382" s="217"/>
      <c r="F1382" s="217"/>
      <c r="G1382" s="217"/>
      <c r="H1382" s="217">
        <f>+K1380</f>
        <v>1.7117100000000001</v>
      </c>
      <c r="I1382" s="217">
        <v>1.5</v>
      </c>
      <c r="J1382" s="217">
        <v>15</v>
      </c>
      <c r="K1382" s="94">
        <f>+J1382*I1382*H1382</f>
        <v>38.513475</v>
      </c>
    </row>
    <row r="1383" spans="1:11" hidden="1" x14ac:dyDescent="0.3">
      <c r="A1383" s="218"/>
      <c r="B1383" s="219"/>
      <c r="C1383" s="216"/>
      <c r="D1383" s="216"/>
      <c r="E1383" s="217"/>
      <c r="F1383" s="217"/>
      <c r="G1383" s="217"/>
      <c r="H1383" s="217"/>
      <c r="I1383" s="217"/>
      <c r="J1383" s="222" t="s">
        <v>1040</v>
      </c>
      <c r="K1383" s="96">
        <f>+K1382</f>
        <v>38.513475</v>
      </c>
    </row>
    <row r="1384" spans="1:11" hidden="1" x14ac:dyDescent="0.3">
      <c r="A1384" s="218" t="s">
        <v>824</v>
      </c>
      <c r="B1384" s="219" t="s">
        <v>61</v>
      </c>
      <c r="C1384" s="216" t="s">
        <v>24</v>
      </c>
      <c r="D1384" s="216">
        <v>2.09</v>
      </c>
      <c r="E1384" s="220"/>
      <c r="F1384" s="220"/>
      <c r="G1384" s="220"/>
      <c r="H1384" s="220" t="s">
        <v>1055</v>
      </c>
      <c r="I1384" s="220" t="s">
        <v>1042</v>
      </c>
      <c r="J1384" s="220" t="s">
        <v>1043</v>
      </c>
      <c r="K1384" s="95" t="s">
        <v>1044</v>
      </c>
    </row>
    <row r="1385" spans="1:11" hidden="1" x14ac:dyDescent="0.3">
      <c r="A1385" s="218"/>
      <c r="B1385" s="219"/>
      <c r="C1385" s="216"/>
      <c r="D1385" s="216"/>
      <c r="E1385" s="217"/>
      <c r="F1385" s="217"/>
      <c r="G1385" s="224" t="s">
        <v>1056</v>
      </c>
      <c r="H1385" s="217">
        <v>2</v>
      </c>
      <c r="I1385" s="217">
        <v>0.95</v>
      </c>
      <c r="J1385" s="217">
        <v>1.1000000000000001</v>
      </c>
      <c r="K1385" s="94">
        <f>+J1385*I1385*H1385</f>
        <v>2.09</v>
      </c>
    </row>
    <row r="1386" spans="1:11" hidden="1" x14ac:dyDescent="0.3">
      <c r="A1386" s="218"/>
      <c r="B1386" s="219"/>
      <c r="C1386" s="216"/>
      <c r="D1386" s="216"/>
      <c r="E1386" s="217"/>
      <c r="F1386" s="217"/>
      <c r="G1386" s="217"/>
      <c r="H1386" s="217"/>
      <c r="I1386" s="217"/>
      <c r="J1386" s="222" t="s">
        <v>1040</v>
      </c>
      <c r="K1386" s="96">
        <f>+SUM(K1385:K1385)</f>
        <v>2.09</v>
      </c>
    </row>
    <row r="1387" spans="1:11" ht="26.4" hidden="1" x14ac:dyDescent="0.3">
      <c r="A1387" s="218" t="s">
        <v>825</v>
      </c>
      <c r="B1387" s="219" t="s">
        <v>63</v>
      </c>
      <c r="C1387" s="216" t="s">
        <v>24</v>
      </c>
      <c r="D1387" s="216">
        <v>2.09</v>
      </c>
      <c r="E1387" s="220"/>
      <c r="F1387" s="220"/>
      <c r="G1387" s="220"/>
      <c r="H1387" s="220" t="s">
        <v>1055</v>
      </c>
      <c r="I1387" s="220" t="s">
        <v>1042</v>
      </c>
      <c r="J1387" s="220" t="s">
        <v>1043</v>
      </c>
      <c r="K1387" s="95" t="s">
        <v>1044</v>
      </c>
    </row>
    <row r="1388" spans="1:11" hidden="1" x14ac:dyDescent="0.3">
      <c r="A1388" s="218"/>
      <c r="B1388" s="219"/>
      <c r="C1388" s="216"/>
      <c r="D1388" s="216"/>
      <c r="E1388" s="217"/>
      <c r="F1388" s="217"/>
      <c r="G1388" s="224" t="s">
        <v>1056</v>
      </c>
      <c r="H1388" s="217">
        <v>2</v>
      </c>
      <c r="I1388" s="217">
        <v>0.95</v>
      </c>
      <c r="J1388" s="217">
        <v>1.1000000000000001</v>
      </c>
      <c r="K1388" s="94">
        <f>+J1388*I1388*H1388</f>
        <v>2.09</v>
      </c>
    </row>
    <row r="1389" spans="1:11" hidden="1" x14ac:dyDescent="0.3">
      <c r="A1389" s="218"/>
      <c r="B1389" s="219"/>
      <c r="C1389" s="216"/>
      <c r="D1389" s="216"/>
      <c r="E1389" s="217"/>
      <c r="F1389" s="217"/>
      <c r="G1389" s="217"/>
      <c r="H1389" s="217"/>
      <c r="I1389" s="217"/>
      <c r="J1389" s="222" t="s">
        <v>1040</v>
      </c>
      <c r="K1389" s="96">
        <f>+SUM(K1388:K1388)</f>
        <v>2.09</v>
      </c>
    </row>
    <row r="1390" spans="1:11" hidden="1" x14ac:dyDescent="0.3">
      <c r="A1390" s="218" t="s">
        <v>826</v>
      </c>
      <c r="B1390" s="219" t="s">
        <v>67</v>
      </c>
      <c r="C1390" s="216" t="s">
        <v>24</v>
      </c>
      <c r="D1390" s="233">
        <v>2.09</v>
      </c>
      <c r="E1390" s="220"/>
      <c r="F1390" s="220"/>
      <c r="G1390" s="220" t="s">
        <v>1047</v>
      </c>
      <c r="H1390" s="220" t="s">
        <v>1042</v>
      </c>
      <c r="I1390" s="220" t="s">
        <v>1043</v>
      </c>
      <c r="J1390" s="220" t="s">
        <v>1058</v>
      </c>
      <c r="K1390" s="95" t="s">
        <v>1044</v>
      </c>
    </row>
    <row r="1391" spans="1:11" hidden="1" x14ac:dyDescent="0.3">
      <c r="A1391" s="218"/>
      <c r="B1391" s="219"/>
      <c r="C1391" s="216"/>
      <c r="D1391" s="216"/>
      <c r="E1391" s="222"/>
      <c r="F1391" s="224" t="s">
        <v>1056</v>
      </c>
      <c r="G1391" s="217">
        <v>2</v>
      </c>
      <c r="H1391" s="217">
        <v>0.9</v>
      </c>
      <c r="I1391" s="217">
        <v>0.6</v>
      </c>
      <c r="J1391" s="217">
        <v>0.25</v>
      </c>
      <c r="K1391" s="98">
        <f>+G1391*((H1391+I1391)*2)*J1391</f>
        <v>1.5</v>
      </c>
    </row>
    <row r="1392" spans="1:11" hidden="1" x14ac:dyDescent="0.3">
      <c r="A1392" s="218"/>
      <c r="B1392" s="219"/>
      <c r="C1392" s="216"/>
      <c r="D1392" s="216"/>
      <c r="E1392" s="222"/>
      <c r="F1392" s="229" t="s">
        <v>1057</v>
      </c>
      <c r="G1392" s="217">
        <v>0.17</v>
      </c>
      <c r="H1392" s="217">
        <v>0.5</v>
      </c>
      <c r="I1392" s="217">
        <v>0.2</v>
      </c>
      <c r="J1392" s="217">
        <f>1.79+0.43+0.25</f>
        <v>2.4700000000000002</v>
      </c>
      <c r="K1392" s="98">
        <f>+G1392*((H1392+I1392)*2)*J1392</f>
        <v>0.58786000000000005</v>
      </c>
    </row>
    <row r="1393" spans="1:11" hidden="1" x14ac:dyDescent="0.3">
      <c r="A1393" s="218"/>
      <c r="B1393" s="219"/>
      <c r="C1393" s="216"/>
      <c r="D1393" s="216"/>
      <c r="E1393" s="217"/>
      <c r="F1393" s="217"/>
      <c r="G1393" s="217"/>
      <c r="H1393" s="217"/>
      <c r="I1393" s="217"/>
      <c r="J1393" s="222" t="s">
        <v>1040</v>
      </c>
      <c r="K1393" s="96">
        <f>+SUM(K1391:K1392)</f>
        <v>2.08786</v>
      </c>
    </row>
    <row r="1394" spans="1:11" ht="39.6" hidden="1" x14ac:dyDescent="0.3">
      <c r="A1394" s="218" t="s">
        <v>827</v>
      </c>
      <c r="B1394" s="219" t="s">
        <v>72</v>
      </c>
      <c r="C1394" s="216" t="s">
        <v>70</v>
      </c>
      <c r="D1394" s="216">
        <v>39.700000000000003</v>
      </c>
      <c r="E1394" s="220" t="s">
        <v>1055</v>
      </c>
      <c r="F1394" s="220" t="s">
        <v>1047</v>
      </c>
      <c r="G1394" s="220" t="s">
        <v>1068</v>
      </c>
      <c r="H1394" s="220" t="s">
        <v>1069</v>
      </c>
      <c r="I1394" s="220" t="s">
        <v>1042</v>
      </c>
      <c r="J1394" s="220" t="s">
        <v>1051</v>
      </c>
      <c r="K1394" s="95" t="s">
        <v>1093</v>
      </c>
    </row>
    <row r="1395" spans="1:11" hidden="1" x14ac:dyDescent="0.3">
      <c r="A1395" s="218"/>
      <c r="B1395" s="219"/>
      <c r="C1395" s="216"/>
      <c r="D1395" s="224" t="s">
        <v>1056</v>
      </c>
      <c r="E1395" s="252">
        <v>1</v>
      </c>
      <c r="F1395" s="252">
        <v>5</v>
      </c>
      <c r="G1395" s="252" t="s">
        <v>1066</v>
      </c>
      <c r="H1395" s="253">
        <v>5</v>
      </c>
      <c r="I1395" s="253">
        <v>1.28</v>
      </c>
      <c r="J1395" s="252">
        <v>0.16900000000000001</v>
      </c>
      <c r="K1395" s="257">
        <f>+J1395*I1395*F1395*E1395</f>
        <v>1.0816000000000001</v>
      </c>
    </row>
    <row r="1396" spans="1:11" hidden="1" x14ac:dyDescent="0.3">
      <c r="A1396" s="218"/>
      <c r="B1396" s="219"/>
      <c r="C1396" s="216"/>
      <c r="D1396" s="224" t="s">
        <v>1056</v>
      </c>
      <c r="E1396" s="252">
        <v>1</v>
      </c>
      <c r="F1396" s="252">
        <v>5</v>
      </c>
      <c r="G1396" s="252" t="s">
        <v>1067</v>
      </c>
      <c r="H1396" s="253">
        <v>5</v>
      </c>
      <c r="I1396" s="253">
        <v>0.28999999999999998</v>
      </c>
      <c r="J1396" s="252">
        <v>0.16900000000000001</v>
      </c>
      <c r="K1396" s="257">
        <f>+J1396*I1396*F1396*E1396</f>
        <v>0.24504999999999999</v>
      </c>
    </row>
    <row r="1397" spans="1:11" hidden="1" x14ac:dyDescent="0.3">
      <c r="A1397" s="218"/>
      <c r="B1397" s="219"/>
      <c r="C1397" s="216"/>
      <c r="D1397" s="224" t="s">
        <v>1057</v>
      </c>
      <c r="E1397" s="252">
        <v>1</v>
      </c>
      <c r="F1397" s="252">
        <v>23</v>
      </c>
      <c r="G1397" s="252" t="s">
        <v>1066</v>
      </c>
      <c r="H1397" s="253">
        <v>5</v>
      </c>
      <c r="I1397" s="253">
        <v>1.28</v>
      </c>
      <c r="J1397" s="252">
        <v>0.16900000000000001</v>
      </c>
      <c r="K1397" s="257">
        <f>+J1397*I1397*F1397*E1397</f>
        <v>4.9753600000000002</v>
      </c>
    </row>
    <row r="1398" spans="1:11" hidden="1" x14ac:dyDescent="0.3">
      <c r="A1398" s="218"/>
      <c r="B1398" s="219"/>
      <c r="C1398" s="216"/>
      <c r="D1398" s="224" t="s">
        <v>1057</v>
      </c>
      <c r="E1398" s="252">
        <v>1</v>
      </c>
      <c r="F1398" s="252">
        <v>23</v>
      </c>
      <c r="G1398" s="252" t="s">
        <v>1067</v>
      </c>
      <c r="H1398" s="253">
        <v>5</v>
      </c>
      <c r="I1398" s="253">
        <v>0.28999999999999998</v>
      </c>
      <c r="J1398" s="252">
        <v>0.16900000000000001</v>
      </c>
      <c r="K1398" s="257">
        <f>+J1398*I1398*F1398*E1398</f>
        <v>1.12723</v>
      </c>
    </row>
    <row r="1399" spans="1:11" hidden="1" x14ac:dyDescent="0.3">
      <c r="A1399" s="218"/>
      <c r="B1399" s="219"/>
      <c r="C1399" s="216"/>
      <c r="D1399" s="216"/>
      <c r="E1399" s="217"/>
      <c r="F1399" s="217"/>
      <c r="G1399" s="217"/>
      <c r="H1399" s="217"/>
      <c r="I1399" s="217"/>
      <c r="J1399" s="222" t="s">
        <v>1040</v>
      </c>
      <c r="K1399" s="96">
        <f>SUM(K1395:K1398)</f>
        <v>7.4292400000000001</v>
      </c>
    </row>
    <row r="1400" spans="1:11" ht="39.6" hidden="1" x14ac:dyDescent="0.3">
      <c r="A1400" s="218" t="s">
        <v>828</v>
      </c>
      <c r="B1400" s="219" t="s">
        <v>69</v>
      </c>
      <c r="C1400" s="216" t="s">
        <v>70</v>
      </c>
      <c r="D1400" s="216">
        <v>94.6</v>
      </c>
      <c r="E1400" s="220" t="s">
        <v>1055</v>
      </c>
      <c r="F1400" s="220" t="s">
        <v>1047</v>
      </c>
      <c r="G1400" s="220" t="s">
        <v>1068</v>
      </c>
      <c r="H1400" s="220" t="s">
        <v>1069</v>
      </c>
      <c r="I1400" s="220" t="s">
        <v>1042</v>
      </c>
      <c r="J1400" s="220" t="s">
        <v>1051</v>
      </c>
      <c r="K1400" s="95" t="s">
        <v>1093</v>
      </c>
    </row>
    <row r="1401" spans="1:11" hidden="1" x14ac:dyDescent="0.3">
      <c r="A1401" s="218"/>
      <c r="B1401" s="219"/>
      <c r="C1401" s="216"/>
      <c r="D1401" s="224" t="s">
        <v>1056</v>
      </c>
      <c r="E1401" s="252">
        <v>1</v>
      </c>
      <c r="F1401" s="252">
        <v>22</v>
      </c>
      <c r="G1401" s="252" t="s">
        <v>1063</v>
      </c>
      <c r="H1401" s="253">
        <v>6.3</v>
      </c>
      <c r="I1401" s="253">
        <v>0.89</v>
      </c>
      <c r="J1401" s="252">
        <v>0.27</v>
      </c>
      <c r="K1401" s="257">
        <f t="shared" ref="K1401:K1406" si="6">+J1401*I1401*F1401*E1401</f>
        <v>5.2866</v>
      </c>
    </row>
    <row r="1402" spans="1:11" hidden="1" x14ac:dyDescent="0.3">
      <c r="A1402" s="218"/>
      <c r="B1402" s="219"/>
      <c r="C1402" s="216"/>
      <c r="D1402" s="224" t="s">
        <v>1056</v>
      </c>
      <c r="E1402" s="252">
        <v>1</v>
      </c>
      <c r="F1402" s="252">
        <v>14</v>
      </c>
      <c r="G1402" s="252" t="s">
        <v>1064</v>
      </c>
      <c r="H1402" s="253">
        <v>6.3</v>
      </c>
      <c r="I1402" s="253">
        <v>1.19</v>
      </c>
      <c r="J1402" s="252">
        <v>0.27</v>
      </c>
      <c r="K1402" s="257">
        <f t="shared" si="6"/>
        <v>4.4982000000000006</v>
      </c>
    </row>
    <row r="1403" spans="1:11" hidden="1" x14ac:dyDescent="0.3">
      <c r="A1403" s="218"/>
      <c r="B1403" s="219"/>
      <c r="C1403" s="216"/>
      <c r="D1403" s="224" t="s">
        <v>1056</v>
      </c>
      <c r="E1403" s="252">
        <v>1</v>
      </c>
      <c r="F1403" s="252">
        <v>6</v>
      </c>
      <c r="G1403" s="252" t="s">
        <v>1065</v>
      </c>
      <c r="H1403" s="253">
        <v>10</v>
      </c>
      <c r="I1403" s="253">
        <v>1.06</v>
      </c>
      <c r="J1403" s="252">
        <v>0.68</v>
      </c>
      <c r="K1403" s="257">
        <f t="shared" si="6"/>
        <v>4.3248000000000006</v>
      </c>
    </row>
    <row r="1404" spans="1:11" hidden="1" x14ac:dyDescent="0.3">
      <c r="A1404" s="218"/>
      <c r="B1404" s="219"/>
      <c r="C1404" s="216"/>
      <c r="D1404" s="224" t="s">
        <v>1056</v>
      </c>
      <c r="E1404" s="252">
        <v>1</v>
      </c>
      <c r="F1404" s="254">
        <v>6</v>
      </c>
      <c r="G1404" s="254" t="s">
        <v>1092</v>
      </c>
      <c r="H1404" s="255">
        <v>10</v>
      </c>
      <c r="I1404" s="255">
        <v>2.6</v>
      </c>
      <c r="J1404" s="254">
        <v>0.68</v>
      </c>
      <c r="K1404" s="257">
        <f t="shared" si="6"/>
        <v>10.608000000000001</v>
      </c>
    </row>
    <row r="1405" spans="1:11" ht="17.25" hidden="1" customHeight="1" x14ac:dyDescent="0.3">
      <c r="A1405" s="218"/>
      <c r="B1405" s="219"/>
      <c r="C1405" s="216"/>
      <c r="D1405" s="224" t="s">
        <v>1057</v>
      </c>
      <c r="E1405" s="252">
        <v>1</v>
      </c>
      <c r="F1405" s="252">
        <v>6</v>
      </c>
      <c r="G1405" s="252" t="s">
        <v>1065</v>
      </c>
      <c r="H1405" s="253">
        <v>10</v>
      </c>
      <c r="I1405" s="253">
        <v>2.2200000000000002</v>
      </c>
      <c r="J1405" s="252">
        <v>0.68</v>
      </c>
      <c r="K1405" s="257">
        <f t="shared" si="6"/>
        <v>9.0576000000000008</v>
      </c>
    </row>
    <row r="1406" spans="1:11" hidden="1" x14ac:dyDescent="0.3">
      <c r="A1406" s="218"/>
      <c r="B1406" s="219"/>
      <c r="C1406" s="216"/>
      <c r="D1406" s="224" t="s">
        <v>1057</v>
      </c>
      <c r="E1406" s="252">
        <v>1</v>
      </c>
      <c r="F1406" s="252">
        <v>6</v>
      </c>
      <c r="G1406" s="252" t="s">
        <v>1092</v>
      </c>
      <c r="H1406" s="253">
        <v>10</v>
      </c>
      <c r="I1406" s="253">
        <v>2.6</v>
      </c>
      <c r="J1406" s="252">
        <v>0.43401759530791789</v>
      </c>
      <c r="K1406" s="257">
        <f t="shared" si="6"/>
        <v>6.7706744868035189</v>
      </c>
    </row>
    <row r="1407" spans="1:11" hidden="1" x14ac:dyDescent="0.3">
      <c r="A1407" s="218"/>
      <c r="B1407" s="219"/>
      <c r="C1407" s="216"/>
      <c r="D1407" s="224"/>
      <c r="E1407" s="252"/>
      <c r="F1407" s="252"/>
      <c r="G1407" s="252"/>
      <c r="H1407" s="253"/>
      <c r="I1407" s="253"/>
      <c r="J1407" s="222" t="s">
        <v>1040</v>
      </c>
      <c r="K1407" s="96">
        <f>+SUM(K1401:K1406)</f>
        <v>40.54587448680352</v>
      </c>
    </row>
    <row r="1408" spans="1:11" ht="26.4" hidden="1" x14ac:dyDescent="0.3">
      <c r="A1408" s="218" t="s">
        <v>829</v>
      </c>
      <c r="B1408" s="219" t="s">
        <v>77</v>
      </c>
      <c r="C1408" s="216" t="s">
        <v>54</v>
      </c>
      <c r="D1408" s="216">
        <v>2.11</v>
      </c>
      <c r="E1408" s="220"/>
      <c r="F1408" s="220"/>
      <c r="G1408" s="220" t="s">
        <v>1055</v>
      </c>
      <c r="H1408" s="220" t="s">
        <v>1042</v>
      </c>
      <c r="I1408" s="220" t="s">
        <v>1043</v>
      </c>
      <c r="J1408" s="220" t="s">
        <v>1058</v>
      </c>
      <c r="K1408" s="95" t="s">
        <v>1044</v>
      </c>
    </row>
    <row r="1409" spans="1:11" hidden="1" x14ac:dyDescent="0.3">
      <c r="A1409" s="218"/>
      <c r="B1409" s="219"/>
      <c r="C1409" s="216"/>
      <c r="D1409" s="216"/>
      <c r="E1409" s="222"/>
      <c r="F1409" s="224" t="s">
        <v>1056</v>
      </c>
      <c r="G1409" s="217">
        <v>2</v>
      </c>
      <c r="H1409" s="217">
        <v>0.9</v>
      </c>
      <c r="I1409" s="217">
        <v>0.6</v>
      </c>
      <c r="J1409" s="217">
        <v>0.25</v>
      </c>
      <c r="K1409" s="94">
        <f>+G1409*H1409*I1409*J1409</f>
        <v>0.27</v>
      </c>
    </row>
    <row r="1410" spans="1:11" hidden="1" x14ac:dyDescent="0.3">
      <c r="A1410" s="218"/>
      <c r="B1410" s="219"/>
      <c r="C1410" s="216"/>
      <c r="D1410" s="216"/>
      <c r="E1410" s="222"/>
      <c r="F1410" s="229" t="s">
        <v>1057</v>
      </c>
      <c r="G1410" s="217">
        <v>2</v>
      </c>
      <c r="H1410" s="217">
        <v>0.5</v>
      </c>
      <c r="I1410" s="217">
        <v>0.2</v>
      </c>
      <c r="J1410" s="217">
        <f>1.79+0.43+0.25</f>
        <v>2.4700000000000002</v>
      </c>
      <c r="K1410" s="94">
        <f>+G1410*H1410*I1410*J1410</f>
        <v>0.49400000000000005</v>
      </c>
    </row>
    <row r="1411" spans="1:11" hidden="1" x14ac:dyDescent="0.3">
      <c r="A1411" s="218"/>
      <c r="B1411" s="219"/>
      <c r="C1411" s="216"/>
      <c r="D1411" s="216"/>
      <c r="E1411" s="217"/>
      <c r="F1411" s="217"/>
      <c r="G1411" s="217"/>
      <c r="H1411" s="217"/>
      <c r="I1411" s="217"/>
      <c r="J1411" s="222" t="s">
        <v>1040</v>
      </c>
      <c r="K1411" s="96">
        <f>+SUM(K1409:K1410)</f>
        <v>0.76400000000000001</v>
      </c>
    </row>
    <row r="1412" spans="1:11" ht="39.6" hidden="1" x14ac:dyDescent="0.3">
      <c r="A1412" s="218" t="s">
        <v>830</v>
      </c>
      <c r="B1412" s="219" t="s">
        <v>65</v>
      </c>
      <c r="C1412" s="216" t="s">
        <v>24</v>
      </c>
      <c r="D1412" s="216">
        <v>6.12</v>
      </c>
      <c r="E1412" s="217"/>
      <c r="F1412" s="217"/>
      <c r="G1412" s="217"/>
      <c r="H1412" s="217"/>
      <c r="I1412" s="217"/>
      <c r="J1412" s="217"/>
      <c r="K1412" s="98"/>
    </row>
    <row r="1413" spans="1:11" hidden="1" x14ac:dyDescent="0.3">
      <c r="A1413" s="218"/>
      <c r="B1413" s="219"/>
      <c r="C1413" s="216"/>
      <c r="D1413" s="216"/>
      <c r="E1413" s="217"/>
      <c r="F1413" s="217"/>
      <c r="G1413" s="217"/>
      <c r="H1413" s="217"/>
      <c r="I1413" s="217"/>
      <c r="J1413" s="217"/>
      <c r="K1413" s="98"/>
    </row>
    <row r="1414" spans="1:11" hidden="1" x14ac:dyDescent="0.3">
      <c r="A1414" s="218"/>
      <c r="B1414" s="219"/>
      <c r="C1414" s="216"/>
      <c r="D1414" s="216"/>
      <c r="E1414" s="217"/>
      <c r="F1414" s="217"/>
      <c r="G1414" s="217"/>
      <c r="H1414" s="217"/>
      <c r="I1414" s="217"/>
      <c r="J1414" s="222"/>
      <c r="K1414" s="98"/>
    </row>
    <row r="1415" spans="1:11" hidden="1" x14ac:dyDescent="0.3">
      <c r="A1415" s="218"/>
      <c r="B1415" s="219"/>
      <c r="C1415" s="216"/>
      <c r="D1415" s="216"/>
      <c r="E1415" s="222"/>
      <c r="F1415" s="222"/>
      <c r="G1415" s="222"/>
      <c r="H1415" s="222"/>
      <c r="I1415" s="222"/>
      <c r="J1415" s="222"/>
      <c r="K1415" s="97"/>
    </row>
    <row r="1416" spans="1:11" ht="26.4" hidden="1" x14ac:dyDescent="0.3">
      <c r="A1416" s="218" t="s">
        <v>831</v>
      </c>
      <c r="B1416" s="219" t="s">
        <v>79</v>
      </c>
      <c r="C1416" s="216" t="s">
        <v>54</v>
      </c>
      <c r="D1416" s="216">
        <v>3.01</v>
      </c>
      <c r="E1416" s="223"/>
      <c r="F1416" s="223" t="s">
        <v>1047</v>
      </c>
      <c r="G1416" s="220" t="s">
        <v>1042</v>
      </c>
      <c r="H1416" s="220" t="s">
        <v>1043</v>
      </c>
      <c r="I1416" s="220" t="s">
        <v>1045</v>
      </c>
      <c r="J1416" s="220" t="s">
        <v>1049</v>
      </c>
      <c r="K1416" s="95" t="s">
        <v>1046</v>
      </c>
    </row>
    <row r="1417" spans="1:11" hidden="1" x14ac:dyDescent="0.3">
      <c r="A1417" s="218"/>
      <c r="B1417" s="219"/>
      <c r="C1417" s="216"/>
      <c r="D1417" s="216"/>
      <c r="E1417" s="230" t="s">
        <v>1048</v>
      </c>
      <c r="F1417" s="217">
        <v>2</v>
      </c>
      <c r="G1417" s="217">
        <v>0.95</v>
      </c>
      <c r="H1417" s="217">
        <v>1.1000000000000001</v>
      </c>
      <c r="I1417" s="217">
        <f>+J1376-0.25</f>
        <v>0.38</v>
      </c>
      <c r="J1417" s="217">
        <v>1.3</v>
      </c>
      <c r="K1417" s="94">
        <f>+I1417*H1417*G1417*F1417-0.03*J1417</f>
        <v>0.75519999999999998</v>
      </c>
    </row>
    <row r="1418" spans="1:11" hidden="1" x14ac:dyDescent="0.3">
      <c r="A1418" s="218"/>
      <c r="B1418" s="219"/>
      <c r="C1418" s="216"/>
      <c r="D1418" s="216"/>
      <c r="E1418" s="217"/>
      <c r="F1418" s="217"/>
      <c r="G1418" s="217"/>
      <c r="H1418" s="217"/>
      <c r="I1418" s="217"/>
      <c r="J1418" s="222" t="s">
        <v>1040</v>
      </c>
      <c r="K1418" s="96">
        <f>+SUM(K1417:K1417)</f>
        <v>0.75519999999999998</v>
      </c>
    </row>
    <row r="1419" spans="1:11" ht="26.4" hidden="1" x14ac:dyDescent="0.3">
      <c r="A1419" s="218" t="s">
        <v>832</v>
      </c>
      <c r="B1419" s="219" t="s">
        <v>83</v>
      </c>
      <c r="C1419" s="216" t="s">
        <v>24</v>
      </c>
      <c r="D1419" s="216">
        <v>4.8</v>
      </c>
      <c r="E1419" s="217"/>
      <c r="F1419" s="217"/>
      <c r="G1419" s="217"/>
      <c r="H1419" s="217"/>
      <c r="I1419" s="217"/>
      <c r="J1419" s="217"/>
      <c r="K1419" s="98"/>
    </row>
    <row r="1420" spans="1:11" hidden="1" x14ac:dyDescent="0.3">
      <c r="A1420" s="218"/>
      <c r="B1420" s="219"/>
      <c r="C1420" s="216"/>
      <c r="D1420" s="216"/>
      <c r="E1420" s="217"/>
      <c r="F1420" s="217"/>
      <c r="G1420" s="217"/>
      <c r="H1420" s="217"/>
      <c r="I1420" s="217"/>
      <c r="J1420" s="217"/>
      <c r="K1420" s="98"/>
    </row>
    <row r="1421" spans="1:11" hidden="1" x14ac:dyDescent="0.3">
      <c r="A1421" s="218"/>
      <c r="B1421" s="219"/>
      <c r="C1421" s="216"/>
      <c r="D1421" s="216"/>
      <c r="E1421" s="217"/>
      <c r="F1421" s="217"/>
      <c r="G1421" s="217"/>
      <c r="H1421" s="217"/>
      <c r="I1421" s="217"/>
      <c r="J1421" s="222"/>
      <c r="K1421" s="98"/>
    </row>
    <row r="1422" spans="1:11" hidden="1" x14ac:dyDescent="0.3">
      <c r="A1422" s="218"/>
      <c r="B1422" s="219"/>
      <c r="C1422" s="216"/>
      <c r="D1422" s="216"/>
      <c r="E1422" s="222"/>
      <c r="F1422" s="222"/>
      <c r="G1422" s="222"/>
      <c r="H1422" s="222"/>
      <c r="I1422" s="222"/>
      <c r="J1422" s="222"/>
      <c r="K1422" s="97"/>
    </row>
    <row r="1423" spans="1:11" ht="26.4" hidden="1" x14ac:dyDescent="0.3">
      <c r="A1423" s="218" t="s">
        <v>833</v>
      </c>
      <c r="B1423" s="219" t="s">
        <v>834</v>
      </c>
      <c r="C1423" s="216" t="s">
        <v>24</v>
      </c>
      <c r="D1423" s="216">
        <v>4.8</v>
      </c>
      <c r="E1423" s="217"/>
      <c r="F1423" s="217"/>
      <c r="G1423" s="217"/>
      <c r="H1423" s="217"/>
      <c r="I1423" s="217"/>
      <c r="J1423" s="217"/>
      <c r="K1423" s="98"/>
    </row>
    <row r="1424" spans="1:11" hidden="1" x14ac:dyDescent="0.3">
      <c r="A1424" s="218"/>
      <c r="B1424" s="219"/>
      <c r="C1424" s="216"/>
      <c r="D1424" s="216"/>
      <c r="E1424" s="217"/>
      <c r="F1424" s="217"/>
      <c r="G1424" s="217"/>
      <c r="H1424" s="217"/>
      <c r="I1424" s="217"/>
      <c r="J1424" s="217"/>
      <c r="K1424" s="98"/>
    </row>
    <row r="1425" spans="1:11" hidden="1" x14ac:dyDescent="0.3">
      <c r="A1425" s="218"/>
      <c r="B1425" s="219"/>
      <c r="C1425" s="216"/>
      <c r="D1425" s="216"/>
      <c r="E1425" s="217"/>
      <c r="F1425" s="217"/>
      <c r="G1425" s="217"/>
      <c r="H1425" s="217"/>
      <c r="I1425" s="217"/>
      <c r="J1425" s="222"/>
      <c r="K1425" s="98"/>
    </row>
    <row r="1426" spans="1:11" hidden="1" x14ac:dyDescent="0.3">
      <c r="A1426" s="218"/>
      <c r="B1426" s="219"/>
      <c r="C1426" s="216"/>
      <c r="D1426" s="216"/>
      <c r="E1426" s="222"/>
      <c r="F1426" s="222"/>
      <c r="G1426" s="222"/>
      <c r="H1426" s="222"/>
      <c r="I1426" s="222"/>
      <c r="J1426" s="222"/>
      <c r="K1426" s="97"/>
    </row>
    <row r="1427" spans="1:11" hidden="1" x14ac:dyDescent="0.3">
      <c r="A1427" s="214" t="s">
        <v>835</v>
      </c>
      <c r="B1427" s="215" t="s">
        <v>85</v>
      </c>
      <c r="C1427" s="216"/>
      <c r="D1427" s="216"/>
      <c r="E1427" s="217"/>
      <c r="F1427" s="217"/>
      <c r="G1427" s="217"/>
      <c r="H1427" s="217"/>
      <c r="I1427" s="217"/>
      <c r="J1427" s="217"/>
      <c r="K1427" s="98"/>
    </row>
    <row r="1428" spans="1:11" hidden="1" x14ac:dyDescent="0.3">
      <c r="A1428" s="218" t="s">
        <v>836</v>
      </c>
      <c r="B1428" s="219" t="s">
        <v>87</v>
      </c>
      <c r="C1428" s="216" t="s">
        <v>24</v>
      </c>
      <c r="D1428" s="216">
        <v>7.48</v>
      </c>
      <c r="E1428" s="217"/>
      <c r="F1428" s="217"/>
      <c r="G1428" s="217"/>
      <c r="H1428" s="217"/>
      <c r="I1428" s="217"/>
      <c r="J1428" s="217"/>
      <c r="K1428" s="98"/>
    </row>
    <row r="1429" spans="1:11" ht="26.4" hidden="1" x14ac:dyDescent="0.3">
      <c r="A1429" s="218" t="s">
        <v>837</v>
      </c>
      <c r="B1429" s="219" t="s">
        <v>89</v>
      </c>
      <c r="C1429" s="216" t="s">
        <v>24</v>
      </c>
      <c r="D1429" s="216">
        <v>7.48</v>
      </c>
      <c r="E1429" s="217"/>
      <c r="F1429" s="217"/>
      <c r="G1429" s="217"/>
      <c r="H1429" s="217"/>
      <c r="I1429" s="217"/>
      <c r="J1429" s="222"/>
      <c r="K1429" s="98"/>
    </row>
    <row r="1430" spans="1:11" ht="39.6" hidden="1" x14ac:dyDescent="0.3">
      <c r="A1430" s="218" t="s">
        <v>838</v>
      </c>
      <c r="B1430" s="219" t="s">
        <v>91</v>
      </c>
      <c r="C1430" s="216" t="s">
        <v>24</v>
      </c>
      <c r="D1430" s="216">
        <v>7.48</v>
      </c>
      <c r="E1430" s="222"/>
      <c r="F1430" s="222"/>
      <c r="G1430" s="222"/>
      <c r="H1430" s="222"/>
      <c r="I1430" s="222"/>
      <c r="J1430" s="222"/>
      <c r="K1430" s="97"/>
    </row>
    <row r="1431" spans="1:11" ht="39.6" hidden="1" x14ac:dyDescent="0.3">
      <c r="A1431" s="218" t="s">
        <v>839</v>
      </c>
      <c r="B1431" s="219" t="s">
        <v>146</v>
      </c>
      <c r="C1431" s="216" t="s">
        <v>75</v>
      </c>
      <c r="D1431" s="216">
        <v>1</v>
      </c>
      <c r="E1431" s="217"/>
      <c r="F1431" s="217"/>
      <c r="G1431" s="217"/>
      <c r="H1431" s="217"/>
      <c r="I1431" s="217"/>
      <c r="J1431" s="217"/>
      <c r="K1431" s="98"/>
    </row>
    <row r="1432" spans="1:11" ht="26.4" hidden="1" x14ac:dyDescent="0.3">
      <c r="A1432" s="218" t="s">
        <v>840</v>
      </c>
      <c r="B1432" s="219" t="s">
        <v>83</v>
      </c>
      <c r="C1432" s="216" t="s">
        <v>24</v>
      </c>
      <c r="D1432" s="216">
        <v>1.28</v>
      </c>
      <c r="E1432" s="217"/>
      <c r="F1432" s="217"/>
      <c r="G1432" s="217"/>
      <c r="H1432" s="217"/>
      <c r="I1432" s="217"/>
      <c r="J1432" s="217"/>
      <c r="K1432" s="98"/>
    </row>
    <row r="1433" spans="1:11" ht="39.6" hidden="1" x14ac:dyDescent="0.3">
      <c r="A1433" s="218" t="s">
        <v>841</v>
      </c>
      <c r="B1433" s="219" t="s">
        <v>186</v>
      </c>
      <c r="C1433" s="216" t="s">
        <v>24</v>
      </c>
      <c r="D1433" s="216">
        <v>1.28</v>
      </c>
      <c r="E1433" s="217"/>
      <c r="F1433" s="217"/>
      <c r="G1433" s="217"/>
      <c r="H1433" s="217"/>
      <c r="I1433" s="217"/>
      <c r="J1433" s="222"/>
      <c r="K1433" s="98"/>
    </row>
    <row r="1434" spans="1:11" hidden="1" x14ac:dyDescent="0.3">
      <c r="A1434" s="214" t="s">
        <v>842</v>
      </c>
      <c r="B1434" s="215" t="s">
        <v>96</v>
      </c>
      <c r="C1434" s="216"/>
      <c r="D1434" s="216"/>
      <c r="E1434" s="222"/>
      <c r="F1434" s="222"/>
      <c r="G1434" s="222"/>
      <c r="H1434" s="222"/>
      <c r="I1434" s="222"/>
      <c r="J1434" s="222"/>
      <c r="K1434" s="97"/>
    </row>
    <row r="1435" spans="1:11" ht="39.6" hidden="1" x14ac:dyDescent="0.3">
      <c r="A1435" s="218" t="s">
        <v>843</v>
      </c>
      <c r="B1435" s="219" t="s">
        <v>98</v>
      </c>
      <c r="C1435" s="216" t="s">
        <v>24</v>
      </c>
      <c r="D1435" s="216">
        <v>1.4</v>
      </c>
      <c r="E1435" s="222"/>
      <c r="F1435" s="222"/>
      <c r="G1435" s="222"/>
      <c r="H1435" s="222"/>
      <c r="I1435" s="222"/>
      <c r="J1435" s="222"/>
      <c r="K1435" s="97"/>
    </row>
    <row r="1436" spans="1:11" hidden="1" x14ac:dyDescent="0.3">
      <c r="A1436" s="218" t="s">
        <v>844</v>
      </c>
      <c r="B1436" s="219" t="s">
        <v>102</v>
      </c>
      <c r="C1436" s="216" t="s">
        <v>45</v>
      </c>
      <c r="D1436" s="216">
        <v>16</v>
      </c>
      <c r="E1436" s="222"/>
      <c r="F1436" s="222"/>
      <c r="G1436" s="222"/>
      <c r="H1436" s="222"/>
      <c r="I1436" s="222"/>
      <c r="J1436" s="222"/>
      <c r="K1436" s="97"/>
    </row>
    <row r="1437" spans="1:11" ht="39.6" hidden="1" x14ac:dyDescent="0.3">
      <c r="A1437" s="218" t="s">
        <v>845</v>
      </c>
      <c r="B1437" s="219" t="s">
        <v>104</v>
      </c>
      <c r="C1437" s="216" t="s">
        <v>24</v>
      </c>
      <c r="D1437" s="216">
        <v>16</v>
      </c>
      <c r="E1437" s="222"/>
      <c r="F1437" s="222"/>
      <c r="G1437" s="222"/>
      <c r="H1437" s="222"/>
      <c r="I1437" s="222"/>
      <c r="J1437" s="222"/>
      <c r="K1437" s="97"/>
    </row>
    <row r="1438" spans="1:11" hidden="1" x14ac:dyDescent="0.3">
      <c r="A1438" s="214" t="s">
        <v>846</v>
      </c>
      <c r="B1438" s="215" t="s">
        <v>106</v>
      </c>
      <c r="C1438" s="216"/>
      <c r="D1438" s="216"/>
      <c r="E1438" s="222"/>
      <c r="F1438" s="222"/>
      <c r="G1438" s="222"/>
      <c r="H1438" s="222"/>
      <c r="I1438" s="222"/>
      <c r="J1438" s="222"/>
      <c r="K1438" s="97"/>
    </row>
    <row r="1439" spans="1:11" hidden="1" x14ac:dyDescent="0.3">
      <c r="A1439" s="218" t="s">
        <v>847</v>
      </c>
      <c r="B1439" s="219" t="s">
        <v>115</v>
      </c>
      <c r="C1439" s="216" t="s">
        <v>24</v>
      </c>
      <c r="D1439" s="216">
        <v>1.76</v>
      </c>
      <c r="E1439" s="222"/>
      <c r="F1439" s="222"/>
      <c r="G1439" s="222"/>
      <c r="H1439" s="222"/>
      <c r="I1439" s="222"/>
      <c r="J1439" s="222"/>
      <c r="K1439" s="97"/>
    </row>
    <row r="1440" spans="1:11" ht="26.4" hidden="1" x14ac:dyDescent="0.3">
      <c r="A1440" s="218" t="s">
        <v>848</v>
      </c>
      <c r="B1440" s="219" t="s">
        <v>117</v>
      </c>
      <c r="C1440" s="216" t="s">
        <v>24</v>
      </c>
      <c r="D1440" s="216">
        <v>4.79</v>
      </c>
      <c r="E1440" s="222"/>
      <c r="F1440" s="222"/>
      <c r="G1440" s="222"/>
      <c r="H1440" s="222"/>
      <c r="I1440" s="222"/>
      <c r="J1440" s="222"/>
      <c r="K1440" s="97"/>
    </row>
    <row r="1441" spans="1:11" hidden="1" x14ac:dyDescent="0.3">
      <c r="A1441" s="218" t="s">
        <v>849</v>
      </c>
      <c r="B1441" s="219" t="s">
        <v>108</v>
      </c>
      <c r="C1441" s="216" t="s">
        <v>109</v>
      </c>
      <c r="D1441" s="216">
        <v>13.42</v>
      </c>
      <c r="E1441" s="222"/>
      <c r="F1441" s="222"/>
      <c r="G1441" s="222"/>
      <c r="H1441" s="222"/>
      <c r="I1441" s="222"/>
      <c r="J1441" s="222"/>
      <c r="K1441" s="97"/>
    </row>
    <row r="1442" spans="1:11" ht="26.4" hidden="1" x14ac:dyDescent="0.3">
      <c r="A1442" s="214">
        <v>21</v>
      </c>
      <c r="B1442" s="215" t="s">
        <v>850</v>
      </c>
      <c r="C1442" s="216"/>
      <c r="D1442" s="216"/>
      <c r="E1442" s="222"/>
      <c r="F1442" s="222"/>
      <c r="G1442" s="222"/>
      <c r="H1442" s="222"/>
      <c r="I1442" s="222"/>
      <c r="J1442" s="222"/>
      <c r="K1442" s="97"/>
    </row>
    <row r="1443" spans="1:11" hidden="1" x14ac:dyDescent="0.3">
      <c r="A1443" s="214" t="s">
        <v>851</v>
      </c>
      <c r="B1443" s="215" t="s">
        <v>42</v>
      </c>
      <c r="C1443" s="216"/>
      <c r="D1443" s="216"/>
      <c r="E1443" s="222"/>
      <c r="F1443" s="222"/>
      <c r="G1443" s="222"/>
      <c r="H1443" s="222"/>
      <c r="I1443" s="222"/>
      <c r="J1443" s="222"/>
      <c r="K1443" s="97"/>
    </row>
    <row r="1444" spans="1:11" ht="26.4" hidden="1" x14ac:dyDescent="0.3">
      <c r="A1444" s="218" t="s">
        <v>852</v>
      </c>
      <c r="B1444" s="219" t="s">
        <v>294</v>
      </c>
      <c r="C1444" s="216" t="s">
        <v>24</v>
      </c>
      <c r="D1444" s="216">
        <v>8.09</v>
      </c>
      <c r="E1444" s="222"/>
      <c r="F1444" s="222"/>
      <c r="G1444" s="222"/>
      <c r="H1444" s="222"/>
      <c r="I1444" s="222"/>
      <c r="J1444" s="222"/>
      <c r="K1444" s="97"/>
    </row>
    <row r="1445" spans="1:11" ht="26.4" hidden="1" x14ac:dyDescent="0.3">
      <c r="A1445" s="218" t="s">
        <v>853</v>
      </c>
      <c r="B1445" s="219" t="s">
        <v>49</v>
      </c>
      <c r="C1445" s="216" t="s">
        <v>24</v>
      </c>
      <c r="D1445" s="216">
        <v>8.09</v>
      </c>
      <c r="E1445" s="222"/>
      <c r="F1445" s="222"/>
      <c r="G1445" s="222"/>
      <c r="H1445" s="222"/>
      <c r="I1445" s="222"/>
      <c r="J1445" s="222"/>
      <c r="K1445" s="97"/>
    </row>
    <row r="1446" spans="1:11" hidden="1" x14ac:dyDescent="0.3">
      <c r="A1446" s="214" t="s">
        <v>854</v>
      </c>
      <c r="B1446" s="215" t="s">
        <v>123</v>
      </c>
      <c r="C1446" s="216"/>
      <c r="D1446" s="216"/>
      <c r="E1446" s="222"/>
      <c r="F1446" s="222"/>
      <c r="G1446" s="222"/>
      <c r="H1446" s="222"/>
      <c r="I1446" s="222"/>
      <c r="J1446" s="222"/>
      <c r="K1446" s="97"/>
    </row>
    <row r="1447" spans="1:11" ht="26.4" hidden="1" x14ac:dyDescent="0.3">
      <c r="A1447" s="218" t="s">
        <v>855</v>
      </c>
      <c r="B1447" s="219" t="s">
        <v>125</v>
      </c>
      <c r="C1447" s="216" t="s">
        <v>54</v>
      </c>
      <c r="D1447" s="216">
        <v>7.37</v>
      </c>
      <c r="E1447" s="222"/>
      <c r="F1447" s="222"/>
      <c r="G1447" s="222"/>
      <c r="H1447" s="222"/>
      <c r="I1447" s="222"/>
      <c r="J1447" s="222"/>
      <c r="K1447" s="97"/>
    </row>
    <row r="1448" spans="1:11" hidden="1" x14ac:dyDescent="0.3">
      <c r="A1448" s="218" t="s">
        <v>856</v>
      </c>
      <c r="B1448" s="219" t="s">
        <v>202</v>
      </c>
      <c r="C1448" s="216" t="s">
        <v>54</v>
      </c>
      <c r="D1448" s="216">
        <v>9.58</v>
      </c>
      <c r="E1448" s="222"/>
      <c r="F1448" s="222"/>
      <c r="G1448" s="222"/>
      <c r="H1448" s="222"/>
      <c r="I1448" s="222"/>
      <c r="J1448" s="222"/>
      <c r="K1448" s="97"/>
    </row>
    <row r="1449" spans="1:11" ht="26.4" hidden="1" x14ac:dyDescent="0.3">
      <c r="A1449" s="218" t="s">
        <v>857</v>
      </c>
      <c r="B1449" s="219" t="s">
        <v>58</v>
      </c>
      <c r="C1449" s="216" t="s">
        <v>59</v>
      </c>
      <c r="D1449" s="216">
        <v>215.57</v>
      </c>
      <c r="E1449" s="222"/>
      <c r="F1449" s="222"/>
      <c r="G1449" s="222"/>
      <c r="H1449" s="222"/>
      <c r="I1449" s="222"/>
      <c r="J1449" s="222"/>
      <c r="K1449" s="97"/>
    </row>
    <row r="1450" spans="1:11" hidden="1" x14ac:dyDescent="0.3">
      <c r="A1450" s="218" t="s">
        <v>858</v>
      </c>
      <c r="B1450" s="219" t="s">
        <v>61</v>
      </c>
      <c r="C1450" s="216" t="s">
        <v>24</v>
      </c>
      <c r="D1450" s="216">
        <v>2.09</v>
      </c>
      <c r="E1450" s="222"/>
      <c r="F1450" s="222"/>
      <c r="G1450" s="222"/>
      <c r="H1450" s="222"/>
      <c r="I1450" s="222"/>
      <c r="J1450" s="222"/>
      <c r="K1450" s="97"/>
    </row>
    <row r="1451" spans="1:11" ht="26.4" hidden="1" x14ac:dyDescent="0.3">
      <c r="A1451" s="218" t="s">
        <v>859</v>
      </c>
      <c r="B1451" s="219" t="s">
        <v>63</v>
      </c>
      <c r="C1451" s="216" t="s">
        <v>24</v>
      </c>
      <c r="D1451" s="216">
        <v>2.09</v>
      </c>
      <c r="E1451" s="222"/>
      <c r="F1451" s="222"/>
      <c r="G1451" s="222"/>
      <c r="H1451" s="222"/>
      <c r="I1451" s="222"/>
      <c r="J1451" s="222"/>
      <c r="K1451" s="97"/>
    </row>
    <row r="1452" spans="1:11" ht="39.6" hidden="1" x14ac:dyDescent="0.3">
      <c r="A1452" s="218" t="s">
        <v>860</v>
      </c>
      <c r="B1452" s="219" t="s">
        <v>72</v>
      </c>
      <c r="C1452" s="216" t="s">
        <v>70</v>
      </c>
      <c r="D1452" s="216">
        <v>39.700000000000003</v>
      </c>
      <c r="E1452" s="222"/>
      <c r="F1452" s="222"/>
      <c r="G1452" s="222"/>
      <c r="H1452" s="222"/>
      <c r="I1452" s="222"/>
      <c r="J1452" s="222"/>
      <c r="K1452" s="97"/>
    </row>
    <row r="1453" spans="1:11" ht="39.6" hidden="1" x14ac:dyDescent="0.3">
      <c r="A1453" s="218" t="s">
        <v>861</v>
      </c>
      <c r="B1453" s="219" t="s">
        <v>69</v>
      </c>
      <c r="C1453" s="216" t="s">
        <v>70</v>
      </c>
      <c r="D1453" s="216">
        <v>94.6</v>
      </c>
      <c r="E1453" s="222"/>
      <c r="F1453" s="222"/>
      <c r="G1453" s="222"/>
      <c r="H1453" s="222"/>
      <c r="I1453" s="222"/>
      <c r="J1453" s="222"/>
      <c r="K1453" s="97"/>
    </row>
    <row r="1454" spans="1:11" hidden="1" x14ac:dyDescent="0.3">
      <c r="A1454" s="218" t="s">
        <v>862</v>
      </c>
      <c r="B1454" s="219" t="s">
        <v>67</v>
      </c>
      <c r="C1454" s="216" t="s">
        <v>24</v>
      </c>
      <c r="D1454" s="216">
        <v>23.19</v>
      </c>
      <c r="E1454" s="222"/>
      <c r="F1454" s="222"/>
      <c r="G1454" s="222"/>
      <c r="H1454" s="222"/>
      <c r="I1454" s="222"/>
      <c r="J1454" s="222"/>
      <c r="K1454" s="97"/>
    </row>
    <row r="1455" spans="1:11" ht="26.4" hidden="1" x14ac:dyDescent="0.3">
      <c r="A1455" s="218" t="s">
        <v>863</v>
      </c>
      <c r="B1455" s="219" t="s">
        <v>77</v>
      </c>
      <c r="C1455" s="216" t="s">
        <v>54</v>
      </c>
      <c r="D1455" s="216">
        <v>2.11</v>
      </c>
      <c r="E1455" s="222"/>
      <c r="F1455" s="222"/>
      <c r="G1455" s="222"/>
      <c r="H1455" s="222"/>
      <c r="I1455" s="222"/>
      <c r="J1455" s="222"/>
      <c r="K1455" s="97"/>
    </row>
    <row r="1456" spans="1:11" ht="39.6" hidden="1" x14ac:dyDescent="0.3">
      <c r="A1456" s="218" t="s">
        <v>864</v>
      </c>
      <c r="B1456" s="219" t="s">
        <v>65</v>
      </c>
      <c r="C1456" s="216" t="s">
        <v>24</v>
      </c>
      <c r="D1456" s="216">
        <v>6.12</v>
      </c>
      <c r="E1456" s="222"/>
      <c r="F1456" s="222"/>
      <c r="G1456" s="222"/>
      <c r="H1456" s="222"/>
      <c r="I1456" s="222"/>
      <c r="J1456" s="222"/>
      <c r="K1456" s="97"/>
    </row>
    <row r="1457" spans="1:11" ht="26.4" hidden="1" x14ac:dyDescent="0.3">
      <c r="A1457" s="218" t="s">
        <v>865</v>
      </c>
      <c r="B1457" s="219" t="s">
        <v>79</v>
      </c>
      <c r="C1457" s="216" t="s">
        <v>54</v>
      </c>
      <c r="D1457" s="216">
        <v>6.05</v>
      </c>
      <c r="E1457" s="222"/>
      <c r="F1457" s="222"/>
      <c r="G1457" s="222"/>
      <c r="H1457" s="222"/>
      <c r="I1457" s="222"/>
      <c r="J1457" s="222"/>
      <c r="K1457" s="97"/>
    </row>
    <row r="1458" spans="1:11" ht="26.4" hidden="1" x14ac:dyDescent="0.3">
      <c r="A1458" s="218" t="s">
        <v>866</v>
      </c>
      <c r="B1458" s="219" t="s">
        <v>83</v>
      </c>
      <c r="C1458" s="216" t="s">
        <v>24</v>
      </c>
      <c r="D1458" s="216">
        <v>4.8</v>
      </c>
      <c r="E1458" s="222"/>
      <c r="F1458" s="222"/>
      <c r="G1458" s="222"/>
      <c r="H1458" s="222"/>
      <c r="I1458" s="222"/>
      <c r="J1458" s="222"/>
      <c r="K1458" s="97"/>
    </row>
    <row r="1459" spans="1:11" ht="26.4" hidden="1" x14ac:dyDescent="0.3">
      <c r="A1459" s="218" t="s">
        <v>867</v>
      </c>
      <c r="B1459" s="219" t="s">
        <v>834</v>
      </c>
      <c r="C1459" s="216" t="s">
        <v>24</v>
      </c>
      <c r="D1459" s="216">
        <v>4.8</v>
      </c>
      <c r="E1459" s="222"/>
      <c r="F1459" s="222"/>
      <c r="G1459" s="222"/>
      <c r="H1459" s="222"/>
      <c r="I1459" s="222"/>
      <c r="J1459" s="222"/>
      <c r="K1459" s="97"/>
    </row>
    <row r="1460" spans="1:11" hidden="1" x14ac:dyDescent="0.3">
      <c r="A1460" s="214" t="s">
        <v>868</v>
      </c>
      <c r="B1460" s="215" t="s">
        <v>85</v>
      </c>
      <c r="C1460" s="216"/>
      <c r="D1460" s="216"/>
      <c r="E1460" s="222"/>
      <c r="F1460" s="222"/>
      <c r="G1460" s="222"/>
      <c r="H1460" s="222"/>
      <c r="I1460" s="222"/>
      <c r="J1460" s="222"/>
      <c r="K1460" s="97"/>
    </row>
    <row r="1461" spans="1:11" ht="26.4" hidden="1" x14ac:dyDescent="0.3">
      <c r="A1461" s="218" t="s">
        <v>869</v>
      </c>
      <c r="B1461" s="219" t="s">
        <v>89</v>
      </c>
      <c r="C1461" s="216" t="s">
        <v>24</v>
      </c>
      <c r="D1461" s="216">
        <v>6.6</v>
      </c>
      <c r="E1461" s="222"/>
      <c r="F1461" s="222"/>
      <c r="G1461" s="222"/>
      <c r="H1461" s="222"/>
      <c r="I1461" s="222"/>
      <c r="J1461" s="222"/>
      <c r="K1461" s="97"/>
    </row>
    <row r="1462" spans="1:11" hidden="1" x14ac:dyDescent="0.3">
      <c r="A1462" s="218" t="s">
        <v>870</v>
      </c>
      <c r="B1462" s="219" t="s">
        <v>87</v>
      </c>
      <c r="C1462" s="216" t="s">
        <v>24</v>
      </c>
      <c r="D1462" s="216">
        <v>6.6</v>
      </c>
      <c r="E1462" s="222"/>
      <c r="F1462" s="222"/>
      <c r="G1462" s="222"/>
      <c r="H1462" s="222"/>
      <c r="I1462" s="222"/>
      <c r="J1462" s="222"/>
      <c r="K1462" s="97"/>
    </row>
    <row r="1463" spans="1:11" ht="39.6" hidden="1" x14ac:dyDescent="0.3">
      <c r="A1463" s="218" t="s">
        <v>871</v>
      </c>
      <c r="B1463" s="219" t="s">
        <v>91</v>
      </c>
      <c r="C1463" s="216" t="s">
        <v>24</v>
      </c>
      <c r="D1463" s="216">
        <v>6.6</v>
      </c>
      <c r="E1463" s="222"/>
      <c r="F1463" s="222"/>
      <c r="G1463" s="222"/>
      <c r="H1463" s="222"/>
      <c r="I1463" s="222"/>
      <c r="J1463" s="222"/>
      <c r="K1463" s="97"/>
    </row>
    <row r="1464" spans="1:11" ht="39.6" hidden="1" x14ac:dyDescent="0.3">
      <c r="A1464" s="218" t="s">
        <v>872</v>
      </c>
      <c r="B1464" s="219" t="s">
        <v>186</v>
      </c>
      <c r="C1464" s="216" t="s">
        <v>24</v>
      </c>
      <c r="D1464" s="216">
        <v>1.28</v>
      </c>
      <c r="E1464" s="222"/>
      <c r="F1464" s="222"/>
      <c r="G1464" s="222"/>
      <c r="H1464" s="222"/>
      <c r="I1464" s="222"/>
      <c r="J1464" s="222"/>
      <c r="K1464" s="97"/>
    </row>
    <row r="1465" spans="1:11" ht="26.4" hidden="1" x14ac:dyDescent="0.3">
      <c r="A1465" s="218" t="s">
        <v>873</v>
      </c>
      <c r="B1465" s="219" t="s">
        <v>83</v>
      </c>
      <c r="C1465" s="216" t="s">
        <v>24</v>
      </c>
      <c r="D1465" s="216">
        <v>1.28</v>
      </c>
      <c r="E1465" s="222"/>
      <c r="F1465" s="222"/>
      <c r="G1465" s="222"/>
      <c r="H1465" s="222"/>
      <c r="I1465" s="222"/>
      <c r="J1465" s="222"/>
      <c r="K1465" s="97"/>
    </row>
    <row r="1466" spans="1:11" ht="39.6" hidden="1" x14ac:dyDescent="0.3">
      <c r="A1466" s="218" t="s">
        <v>874</v>
      </c>
      <c r="B1466" s="219" t="s">
        <v>146</v>
      </c>
      <c r="C1466" s="216" t="s">
        <v>75</v>
      </c>
      <c r="D1466" s="216">
        <v>1</v>
      </c>
      <c r="E1466" s="222"/>
      <c r="F1466" s="222"/>
      <c r="G1466" s="222"/>
      <c r="H1466" s="222"/>
      <c r="I1466" s="222"/>
      <c r="J1466" s="222"/>
      <c r="K1466" s="97"/>
    </row>
    <row r="1467" spans="1:11" hidden="1" x14ac:dyDescent="0.3">
      <c r="A1467" s="214" t="s">
        <v>875</v>
      </c>
      <c r="B1467" s="215" t="s">
        <v>96</v>
      </c>
      <c r="C1467" s="216"/>
      <c r="D1467" s="216"/>
      <c r="E1467" s="222"/>
      <c r="F1467" s="222"/>
      <c r="G1467" s="222"/>
      <c r="H1467" s="222"/>
      <c r="I1467" s="222"/>
      <c r="J1467" s="222"/>
      <c r="K1467" s="97"/>
    </row>
    <row r="1468" spans="1:11" ht="39.6" hidden="1" x14ac:dyDescent="0.3">
      <c r="A1468" s="218" t="s">
        <v>876</v>
      </c>
      <c r="B1468" s="219" t="s">
        <v>98</v>
      </c>
      <c r="C1468" s="216" t="s">
        <v>24</v>
      </c>
      <c r="D1468" s="216">
        <v>1.4</v>
      </c>
      <c r="E1468" s="222"/>
      <c r="F1468" s="222"/>
      <c r="G1468" s="222"/>
      <c r="H1468" s="222"/>
      <c r="I1468" s="222"/>
      <c r="J1468" s="222"/>
      <c r="K1468" s="97"/>
    </row>
    <row r="1469" spans="1:11" ht="39.6" hidden="1" x14ac:dyDescent="0.3">
      <c r="A1469" s="218" t="s">
        <v>877</v>
      </c>
      <c r="B1469" s="219" t="s">
        <v>104</v>
      </c>
      <c r="C1469" s="216" t="s">
        <v>24</v>
      </c>
      <c r="D1469" s="216">
        <v>16</v>
      </c>
      <c r="E1469" s="222"/>
      <c r="F1469" s="222"/>
      <c r="G1469" s="222"/>
      <c r="H1469" s="222"/>
      <c r="I1469" s="222"/>
      <c r="J1469" s="222"/>
      <c r="K1469" s="97"/>
    </row>
    <row r="1470" spans="1:11" hidden="1" x14ac:dyDescent="0.3">
      <c r="A1470" s="218" t="s">
        <v>878</v>
      </c>
      <c r="B1470" s="219" t="s">
        <v>102</v>
      </c>
      <c r="C1470" s="216" t="s">
        <v>45</v>
      </c>
      <c r="D1470" s="216">
        <v>16</v>
      </c>
      <c r="E1470" s="222"/>
      <c r="F1470" s="222"/>
      <c r="G1470" s="222"/>
      <c r="H1470" s="222"/>
      <c r="I1470" s="222"/>
      <c r="J1470" s="222"/>
      <c r="K1470" s="97"/>
    </row>
    <row r="1471" spans="1:11" hidden="1" x14ac:dyDescent="0.3">
      <c r="A1471" s="214" t="s">
        <v>879</v>
      </c>
      <c r="B1471" s="215" t="s">
        <v>106</v>
      </c>
      <c r="C1471" s="216"/>
      <c r="D1471" s="216"/>
      <c r="E1471" s="222"/>
      <c r="F1471" s="222"/>
      <c r="G1471" s="222"/>
      <c r="H1471" s="222"/>
      <c r="I1471" s="222"/>
      <c r="J1471" s="222"/>
      <c r="K1471" s="97"/>
    </row>
    <row r="1472" spans="1:11" hidden="1" x14ac:dyDescent="0.3">
      <c r="A1472" s="218" t="s">
        <v>880</v>
      </c>
      <c r="B1472" s="219" t="s">
        <v>158</v>
      </c>
      <c r="C1472" s="216" t="s">
        <v>159</v>
      </c>
      <c r="D1472" s="216">
        <v>1</v>
      </c>
      <c r="E1472" s="222"/>
      <c r="F1472" s="222"/>
      <c r="G1472" s="222"/>
      <c r="H1472" s="222"/>
      <c r="I1472" s="222"/>
      <c r="J1472" s="222"/>
      <c r="K1472" s="97"/>
    </row>
    <row r="1473" spans="1:11" ht="26.4" hidden="1" x14ac:dyDescent="0.3">
      <c r="A1473" s="218" t="s">
        <v>881</v>
      </c>
      <c r="B1473" s="219" t="s">
        <v>111</v>
      </c>
      <c r="C1473" s="216" t="s">
        <v>109</v>
      </c>
      <c r="D1473" s="216">
        <v>9.35</v>
      </c>
      <c r="E1473" s="222"/>
      <c r="F1473" s="222"/>
      <c r="G1473" s="222"/>
      <c r="H1473" s="222"/>
      <c r="I1473" s="222"/>
      <c r="J1473" s="222"/>
      <c r="K1473" s="97"/>
    </row>
    <row r="1474" spans="1:11" ht="26.4" hidden="1" x14ac:dyDescent="0.3">
      <c r="A1474" s="218" t="s">
        <v>882</v>
      </c>
      <c r="B1474" s="219" t="s">
        <v>113</v>
      </c>
      <c r="C1474" s="216" t="s">
        <v>75</v>
      </c>
      <c r="D1474" s="216">
        <v>15</v>
      </c>
      <c r="E1474" s="222"/>
      <c r="F1474" s="222"/>
      <c r="G1474" s="222"/>
      <c r="H1474" s="222"/>
      <c r="I1474" s="222"/>
      <c r="J1474" s="222"/>
      <c r="K1474" s="97"/>
    </row>
    <row r="1475" spans="1:11" ht="26.4" hidden="1" x14ac:dyDescent="0.3">
      <c r="A1475" s="218" t="s">
        <v>883</v>
      </c>
      <c r="B1475" s="219" t="s">
        <v>117</v>
      </c>
      <c r="C1475" s="216" t="s">
        <v>24</v>
      </c>
      <c r="D1475" s="216">
        <v>4.79</v>
      </c>
      <c r="E1475" s="222"/>
      <c r="F1475" s="222"/>
      <c r="G1475" s="222"/>
      <c r="H1475" s="222"/>
      <c r="I1475" s="222"/>
      <c r="J1475" s="222"/>
      <c r="K1475" s="97"/>
    </row>
    <row r="1476" spans="1:11" hidden="1" x14ac:dyDescent="0.3">
      <c r="A1476" s="218" t="s">
        <v>884</v>
      </c>
      <c r="B1476" s="219" t="s">
        <v>115</v>
      </c>
      <c r="C1476" s="216" t="s">
        <v>24</v>
      </c>
      <c r="D1476" s="216">
        <v>1.76</v>
      </c>
      <c r="E1476" s="222"/>
      <c r="F1476" s="222"/>
      <c r="G1476" s="222"/>
      <c r="H1476" s="222"/>
      <c r="I1476" s="222"/>
      <c r="J1476" s="222"/>
      <c r="K1476" s="97"/>
    </row>
    <row r="1477" spans="1:11" hidden="1" x14ac:dyDescent="0.3">
      <c r="A1477" s="218" t="s">
        <v>885</v>
      </c>
      <c r="B1477" s="219" t="s">
        <v>108</v>
      </c>
      <c r="C1477" s="216" t="s">
        <v>109</v>
      </c>
      <c r="D1477" s="216">
        <v>13.42</v>
      </c>
      <c r="E1477" s="222"/>
      <c r="F1477" s="222"/>
      <c r="G1477" s="222"/>
      <c r="H1477" s="222"/>
      <c r="I1477" s="222"/>
      <c r="J1477" s="222"/>
      <c r="K1477" s="97"/>
    </row>
    <row r="1478" spans="1:11" ht="26.4" hidden="1" x14ac:dyDescent="0.3">
      <c r="A1478" s="214">
        <v>22</v>
      </c>
      <c r="B1478" s="215" t="s">
        <v>886</v>
      </c>
      <c r="C1478" s="216"/>
      <c r="D1478" s="216"/>
      <c r="E1478" s="222"/>
      <c r="F1478" s="222"/>
      <c r="G1478" s="222"/>
      <c r="H1478" s="222"/>
      <c r="I1478" s="222"/>
      <c r="J1478" s="222"/>
      <c r="K1478" s="97"/>
    </row>
    <row r="1479" spans="1:11" hidden="1" x14ac:dyDescent="0.3">
      <c r="A1479" s="214" t="s">
        <v>887</v>
      </c>
      <c r="B1479" s="215" t="s">
        <v>42</v>
      </c>
      <c r="C1479" s="216"/>
      <c r="D1479" s="216"/>
      <c r="E1479" s="222"/>
      <c r="F1479" s="222"/>
      <c r="G1479" s="222"/>
      <c r="H1479" s="222"/>
      <c r="I1479" s="222"/>
      <c r="J1479" s="222"/>
      <c r="K1479" s="97"/>
    </row>
    <row r="1480" spans="1:11" hidden="1" x14ac:dyDescent="0.3">
      <c r="A1480" s="218" t="s">
        <v>888</v>
      </c>
      <c r="B1480" s="219" t="s">
        <v>47</v>
      </c>
      <c r="C1480" s="216" t="s">
        <v>24</v>
      </c>
      <c r="D1480" s="216">
        <v>7.48</v>
      </c>
      <c r="E1480" s="222"/>
      <c r="F1480" s="222"/>
      <c r="G1480" s="222"/>
      <c r="H1480" s="222"/>
      <c r="I1480" s="222"/>
      <c r="J1480" s="222"/>
      <c r="K1480" s="97"/>
    </row>
    <row r="1481" spans="1:11" ht="26.4" hidden="1" x14ac:dyDescent="0.3">
      <c r="A1481" s="218" t="s">
        <v>889</v>
      </c>
      <c r="B1481" s="219" t="s">
        <v>44</v>
      </c>
      <c r="C1481" s="216" t="s">
        <v>45</v>
      </c>
      <c r="D1481" s="216">
        <v>12</v>
      </c>
      <c r="E1481" s="222"/>
      <c r="F1481" s="222"/>
      <c r="G1481" s="222"/>
      <c r="H1481" s="222"/>
      <c r="I1481" s="222"/>
      <c r="J1481" s="222"/>
      <c r="K1481" s="97"/>
    </row>
    <row r="1482" spans="1:11" ht="26.4" hidden="1" x14ac:dyDescent="0.3">
      <c r="A1482" s="218" t="s">
        <v>890</v>
      </c>
      <c r="B1482" s="219" t="s">
        <v>49</v>
      </c>
      <c r="C1482" s="216" t="s">
        <v>24</v>
      </c>
      <c r="D1482" s="216">
        <v>7.48</v>
      </c>
      <c r="E1482" s="222"/>
      <c r="F1482" s="222"/>
      <c r="G1482" s="222"/>
      <c r="H1482" s="222"/>
      <c r="I1482" s="222"/>
      <c r="J1482" s="222"/>
      <c r="K1482" s="97"/>
    </row>
    <row r="1483" spans="1:11" hidden="1" x14ac:dyDescent="0.3">
      <c r="A1483" s="214" t="s">
        <v>891</v>
      </c>
      <c r="B1483" s="215" t="s">
        <v>123</v>
      </c>
      <c r="C1483" s="216"/>
      <c r="D1483" s="216"/>
      <c r="E1483" s="222"/>
      <c r="F1483" s="222"/>
      <c r="G1483" s="222"/>
      <c r="H1483" s="222"/>
      <c r="I1483" s="222"/>
      <c r="J1483" s="222"/>
      <c r="K1483" s="97"/>
    </row>
    <row r="1484" spans="1:11" ht="26.4" hidden="1" x14ac:dyDescent="0.3">
      <c r="A1484" s="218" t="s">
        <v>892</v>
      </c>
      <c r="B1484" s="219" t="s">
        <v>125</v>
      </c>
      <c r="C1484" s="216" t="s">
        <v>54</v>
      </c>
      <c r="D1484" s="216">
        <v>7.37</v>
      </c>
      <c r="E1484" s="222"/>
      <c r="F1484" s="222"/>
      <c r="G1484" s="222"/>
      <c r="H1484" s="222"/>
      <c r="I1484" s="222"/>
      <c r="J1484" s="222"/>
      <c r="K1484" s="97"/>
    </row>
    <row r="1485" spans="1:11" hidden="1" x14ac:dyDescent="0.3">
      <c r="A1485" s="218" t="s">
        <v>893</v>
      </c>
      <c r="B1485" s="219" t="s">
        <v>67</v>
      </c>
      <c r="C1485" s="216" t="s">
        <v>24</v>
      </c>
      <c r="D1485" s="216">
        <v>23.19</v>
      </c>
      <c r="E1485" s="222"/>
      <c r="F1485" s="222"/>
      <c r="G1485" s="222"/>
      <c r="H1485" s="222"/>
      <c r="I1485" s="222"/>
      <c r="J1485" s="222"/>
      <c r="K1485" s="97"/>
    </row>
    <row r="1486" spans="1:11" ht="26.4" hidden="1" x14ac:dyDescent="0.3">
      <c r="A1486" s="218" t="s">
        <v>894</v>
      </c>
      <c r="B1486" s="219" t="s">
        <v>81</v>
      </c>
      <c r="C1486" s="216" t="s">
        <v>24</v>
      </c>
      <c r="D1486" s="216">
        <v>4.8</v>
      </c>
      <c r="E1486" s="222"/>
      <c r="F1486" s="222"/>
      <c r="G1486" s="222"/>
      <c r="H1486" s="222"/>
      <c r="I1486" s="222"/>
      <c r="J1486" s="222"/>
      <c r="K1486" s="97"/>
    </row>
    <row r="1487" spans="1:11" ht="26.4" hidden="1" x14ac:dyDescent="0.3">
      <c r="A1487" s="218" t="s">
        <v>895</v>
      </c>
      <c r="B1487" s="219" t="s">
        <v>83</v>
      </c>
      <c r="C1487" s="216" t="s">
        <v>24</v>
      </c>
      <c r="D1487" s="216">
        <v>4.8</v>
      </c>
      <c r="E1487" s="222"/>
      <c r="F1487" s="222"/>
      <c r="G1487" s="222"/>
      <c r="H1487" s="222"/>
      <c r="I1487" s="222"/>
      <c r="J1487" s="222"/>
      <c r="K1487" s="97"/>
    </row>
    <row r="1488" spans="1:11" ht="26.4" hidden="1" x14ac:dyDescent="0.3">
      <c r="A1488" s="218" t="s">
        <v>896</v>
      </c>
      <c r="B1488" s="219" t="s">
        <v>77</v>
      </c>
      <c r="C1488" s="216" t="s">
        <v>54</v>
      </c>
      <c r="D1488" s="216">
        <v>2.11</v>
      </c>
      <c r="E1488" s="222"/>
      <c r="F1488" s="222"/>
      <c r="G1488" s="222"/>
      <c r="H1488" s="222"/>
      <c r="I1488" s="222"/>
      <c r="J1488" s="222"/>
      <c r="K1488" s="97"/>
    </row>
    <row r="1489" spans="1:11" ht="39.6" hidden="1" x14ac:dyDescent="0.3">
      <c r="A1489" s="218" t="s">
        <v>897</v>
      </c>
      <c r="B1489" s="219" t="s">
        <v>72</v>
      </c>
      <c r="C1489" s="216" t="s">
        <v>70</v>
      </c>
      <c r="D1489" s="216">
        <v>39.700000000000003</v>
      </c>
      <c r="E1489" s="222"/>
      <c r="F1489" s="222"/>
      <c r="G1489" s="222"/>
      <c r="H1489" s="222"/>
      <c r="I1489" s="222"/>
      <c r="J1489" s="222"/>
      <c r="K1489" s="97"/>
    </row>
    <row r="1490" spans="1:11" ht="39.6" hidden="1" x14ac:dyDescent="0.3">
      <c r="A1490" s="218" t="s">
        <v>898</v>
      </c>
      <c r="B1490" s="219" t="s">
        <v>69</v>
      </c>
      <c r="C1490" s="216" t="s">
        <v>70</v>
      </c>
      <c r="D1490" s="216">
        <v>94.6</v>
      </c>
      <c r="E1490" s="222"/>
      <c r="F1490" s="222"/>
      <c r="G1490" s="222"/>
      <c r="H1490" s="222"/>
      <c r="I1490" s="222"/>
      <c r="J1490" s="222"/>
      <c r="K1490" s="97"/>
    </row>
    <row r="1491" spans="1:11" hidden="1" x14ac:dyDescent="0.3">
      <c r="A1491" s="218" t="s">
        <v>899</v>
      </c>
      <c r="B1491" s="219" t="s">
        <v>56</v>
      </c>
      <c r="C1491" s="216" t="s">
        <v>54</v>
      </c>
      <c r="D1491" s="216">
        <v>9.58</v>
      </c>
      <c r="E1491" s="222"/>
      <c r="F1491" s="222"/>
      <c r="G1491" s="222"/>
      <c r="H1491" s="222"/>
      <c r="I1491" s="222"/>
      <c r="J1491" s="222"/>
      <c r="K1491" s="97"/>
    </row>
    <row r="1492" spans="1:11" ht="39.6" hidden="1" x14ac:dyDescent="0.3">
      <c r="A1492" s="218" t="s">
        <v>900</v>
      </c>
      <c r="B1492" s="219" t="s">
        <v>65</v>
      </c>
      <c r="C1492" s="216" t="s">
        <v>24</v>
      </c>
      <c r="D1492" s="216">
        <v>6.12</v>
      </c>
      <c r="E1492" s="222"/>
      <c r="F1492" s="222"/>
      <c r="G1492" s="222"/>
      <c r="H1492" s="222"/>
      <c r="I1492" s="222"/>
      <c r="J1492" s="222"/>
      <c r="K1492" s="97"/>
    </row>
    <row r="1493" spans="1:11" ht="26.4" hidden="1" x14ac:dyDescent="0.3">
      <c r="A1493" s="218" t="s">
        <v>901</v>
      </c>
      <c r="B1493" s="219" t="s">
        <v>74</v>
      </c>
      <c r="C1493" s="216" t="s">
        <v>75</v>
      </c>
      <c r="D1493" s="216">
        <v>6</v>
      </c>
      <c r="E1493" s="222"/>
      <c r="F1493" s="222"/>
      <c r="G1493" s="222"/>
      <c r="H1493" s="222"/>
      <c r="I1493" s="222"/>
      <c r="J1493" s="222"/>
      <c r="K1493" s="97"/>
    </row>
    <row r="1494" spans="1:11" ht="26.4" hidden="1" x14ac:dyDescent="0.3">
      <c r="A1494" s="218" t="s">
        <v>902</v>
      </c>
      <c r="B1494" s="219" t="s">
        <v>79</v>
      </c>
      <c r="C1494" s="216" t="s">
        <v>54</v>
      </c>
      <c r="D1494" s="216">
        <v>6.05</v>
      </c>
      <c r="E1494" s="222"/>
      <c r="F1494" s="222"/>
      <c r="G1494" s="222"/>
      <c r="H1494" s="222"/>
      <c r="I1494" s="222"/>
      <c r="J1494" s="222"/>
      <c r="K1494" s="97"/>
    </row>
    <row r="1495" spans="1:11" ht="26.4" hidden="1" x14ac:dyDescent="0.3">
      <c r="A1495" s="218" t="s">
        <v>903</v>
      </c>
      <c r="B1495" s="219" t="s">
        <v>58</v>
      </c>
      <c r="C1495" s="216" t="s">
        <v>59</v>
      </c>
      <c r="D1495" s="216">
        <v>215.57</v>
      </c>
      <c r="E1495" s="222"/>
      <c r="F1495" s="222"/>
      <c r="G1495" s="222"/>
      <c r="H1495" s="222"/>
      <c r="I1495" s="222"/>
      <c r="J1495" s="222"/>
      <c r="K1495" s="97"/>
    </row>
    <row r="1496" spans="1:11" hidden="1" x14ac:dyDescent="0.3">
      <c r="A1496" s="218" t="s">
        <v>904</v>
      </c>
      <c r="B1496" s="219" t="s">
        <v>61</v>
      </c>
      <c r="C1496" s="216" t="s">
        <v>24</v>
      </c>
      <c r="D1496" s="216">
        <v>2.09</v>
      </c>
      <c r="E1496" s="222"/>
      <c r="F1496" s="222"/>
      <c r="G1496" s="222"/>
      <c r="H1496" s="222"/>
      <c r="I1496" s="222"/>
      <c r="J1496" s="222"/>
      <c r="K1496" s="97"/>
    </row>
    <row r="1497" spans="1:11" ht="26.4" hidden="1" x14ac:dyDescent="0.3">
      <c r="A1497" s="218" t="s">
        <v>905</v>
      </c>
      <c r="B1497" s="219" t="s">
        <v>63</v>
      </c>
      <c r="C1497" s="216" t="s">
        <v>24</v>
      </c>
      <c r="D1497" s="216">
        <v>2.09</v>
      </c>
      <c r="E1497" s="222"/>
      <c r="F1497" s="222"/>
      <c r="G1497" s="222"/>
      <c r="H1497" s="222"/>
      <c r="I1497" s="222"/>
      <c r="J1497" s="222"/>
      <c r="K1497" s="97"/>
    </row>
    <row r="1498" spans="1:11" hidden="1" x14ac:dyDescent="0.3">
      <c r="A1498" s="214" t="s">
        <v>906</v>
      </c>
      <c r="B1498" s="215" t="s">
        <v>85</v>
      </c>
      <c r="C1498" s="216"/>
      <c r="D1498" s="216"/>
      <c r="E1498" s="222"/>
      <c r="F1498" s="222"/>
      <c r="G1498" s="222"/>
      <c r="H1498" s="222"/>
      <c r="I1498" s="222"/>
      <c r="J1498" s="222"/>
      <c r="K1498" s="97"/>
    </row>
    <row r="1499" spans="1:11" hidden="1" x14ac:dyDescent="0.3">
      <c r="A1499" s="218" t="s">
        <v>907</v>
      </c>
      <c r="B1499" s="219" t="s">
        <v>87</v>
      </c>
      <c r="C1499" s="216" t="s">
        <v>24</v>
      </c>
      <c r="D1499" s="216">
        <v>7.48</v>
      </c>
      <c r="E1499" s="222"/>
      <c r="F1499" s="222"/>
      <c r="G1499" s="222"/>
      <c r="H1499" s="222"/>
      <c r="I1499" s="222"/>
      <c r="J1499" s="222"/>
      <c r="K1499" s="97"/>
    </row>
    <row r="1500" spans="1:11" ht="26.4" hidden="1" x14ac:dyDescent="0.3">
      <c r="A1500" s="218" t="s">
        <v>908</v>
      </c>
      <c r="B1500" s="219" t="s">
        <v>89</v>
      </c>
      <c r="C1500" s="216" t="s">
        <v>24</v>
      </c>
      <c r="D1500" s="216">
        <v>7.48</v>
      </c>
      <c r="E1500" s="222"/>
      <c r="F1500" s="222"/>
      <c r="G1500" s="222"/>
      <c r="H1500" s="222"/>
      <c r="I1500" s="222"/>
      <c r="J1500" s="222"/>
      <c r="K1500" s="97"/>
    </row>
    <row r="1501" spans="1:11" ht="39.6" hidden="1" x14ac:dyDescent="0.3">
      <c r="A1501" s="218" t="s">
        <v>909</v>
      </c>
      <c r="B1501" s="219" t="s">
        <v>910</v>
      </c>
      <c r="C1501" s="216" t="s">
        <v>75</v>
      </c>
      <c r="D1501" s="216">
        <v>1</v>
      </c>
      <c r="E1501" s="222"/>
      <c r="F1501" s="222"/>
      <c r="G1501" s="222"/>
      <c r="H1501" s="222"/>
      <c r="I1501" s="222"/>
      <c r="J1501" s="222"/>
      <c r="K1501" s="97"/>
    </row>
    <row r="1502" spans="1:11" ht="39.6" hidden="1" x14ac:dyDescent="0.3">
      <c r="A1502" s="218" t="s">
        <v>911</v>
      </c>
      <c r="B1502" s="219" t="s">
        <v>186</v>
      </c>
      <c r="C1502" s="216" t="s">
        <v>24</v>
      </c>
      <c r="D1502" s="216">
        <v>1.28</v>
      </c>
      <c r="E1502" s="222"/>
      <c r="F1502" s="222"/>
      <c r="G1502" s="222"/>
      <c r="H1502" s="222"/>
      <c r="I1502" s="222"/>
      <c r="J1502" s="222"/>
      <c r="K1502" s="97"/>
    </row>
    <row r="1503" spans="1:11" ht="39.6" hidden="1" x14ac:dyDescent="0.3">
      <c r="A1503" s="218" t="s">
        <v>912</v>
      </c>
      <c r="B1503" s="219" t="s">
        <v>91</v>
      </c>
      <c r="C1503" s="216" t="s">
        <v>24</v>
      </c>
      <c r="D1503" s="216">
        <v>7.48</v>
      </c>
      <c r="E1503" s="222"/>
      <c r="F1503" s="222"/>
      <c r="G1503" s="222"/>
      <c r="H1503" s="222"/>
      <c r="I1503" s="222"/>
      <c r="J1503" s="222"/>
      <c r="K1503" s="97"/>
    </row>
    <row r="1504" spans="1:11" hidden="1" x14ac:dyDescent="0.3">
      <c r="A1504" s="214" t="s">
        <v>913</v>
      </c>
      <c r="B1504" s="215" t="s">
        <v>96</v>
      </c>
      <c r="C1504" s="216"/>
      <c r="D1504" s="216"/>
      <c r="E1504" s="222"/>
      <c r="F1504" s="222"/>
      <c r="G1504" s="222"/>
      <c r="H1504" s="222"/>
      <c r="I1504" s="222"/>
      <c r="J1504" s="222"/>
      <c r="K1504" s="97"/>
    </row>
    <row r="1505" spans="1:11" ht="39.6" hidden="1" x14ac:dyDescent="0.3">
      <c r="A1505" s="218" t="s">
        <v>914</v>
      </c>
      <c r="B1505" s="219" t="s">
        <v>98</v>
      </c>
      <c r="C1505" s="216" t="s">
        <v>24</v>
      </c>
      <c r="D1505" s="216">
        <v>1.4</v>
      </c>
      <c r="E1505" s="222"/>
      <c r="F1505" s="222"/>
      <c r="G1505" s="222"/>
      <c r="H1505" s="222"/>
      <c r="I1505" s="222"/>
      <c r="J1505" s="222"/>
      <c r="K1505" s="97"/>
    </row>
    <row r="1506" spans="1:11" hidden="1" x14ac:dyDescent="0.3">
      <c r="A1506" s="218" t="s">
        <v>915</v>
      </c>
      <c r="B1506" s="219" t="s">
        <v>102</v>
      </c>
      <c r="C1506" s="216" t="s">
        <v>45</v>
      </c>
      <c r="D1506" s="216">
        <v>16</v>
      </c>
      <c r="E1506" s="222"/>
      <c r="F1506" s="222"/>
      <c r="G1506" s="222"/>
      <c r="H1506" s="222"/>
      <c r="I1506" s="222"/>
      <c r="J1506" s="222"/>
      <c r="K1506" s="97"/>
    </row>
    <row r="1507" spans="1:11" ht="39.6" hidden="1" x14ac:dyDescent="0.3">
      <c r="A1507" s="218" t="s">
        <v>916</v>
      </c>
      <c r="B1507" s="219" t="s">
        <v>104</v>
      </c>
      <c r="C1507" s="216" t="s">
        <v>24</v>
      </c>
      <c r="D1507" s="216">
        <v>16</v>
      </c>
      <c r="E1507" s="222"/>
      <c r="F1507" s="222"/>
      <c r="G1507" s="222"/>
      <c r="H1507" s="222"/>
      <c r="I1507" s="222"/>
      <c r="J1507" s="222"/>
      <c r="K1507" s="97"/>
    </row>
    <row r="1508" spans="1:11" hidden="1" x14ac:dyDescent="0.3">
      <c r="A1508" s="214" t="s">
        <v>917</v>
      </c>
      <c r="B1508" s="215" t="s">
        <v>106</v>
      </c>
      <c r="C1508" s="216"/>
      <c r="D1508" s="216"/>
      <c r="E1508" s="222"/>
      <c r="F1508" s="222"/>
      <c r="G1508" s="222"/>
      <c r="H1508" s="222"/>
      <c r="I1508" s="222"/>
      <c r="J1508" s="222"/>
      <c r="K1508" s="97"/>
    </row>
    <row r="1509" spans="1:11" hidden="1" x14ac:dyDescent="0.3">
      <c r="A1509" s="218" t="s">
        <v>918</v>
      </c>
      <c r="B1509" s="219" t="s">
        <v>108</v>
      </c>
      <c r="C1509" s="216" t="s">
        <v>109</v>
      </c>
      <c r="D1509" s="216">
        <v>2.7</v>
      </c>
      <c r="E1509" s="222"/>
      <c r="F1509" s="222"/>
      <c r="G1509" s="222"/>
      <c r="H1509" s="222"/>
      <c r="I1509" s="222"/>
      <c r="J1509" s="222"/>
      <c r="K1509" s="97"/>
    </row>
    <row r="1510" spans="1:11" ht="26.4" hidden="1" x14ac:dyDescent="0.3">
      <c r="A1510" s="218" t="s">
        <v>919</v>
      </c>
      <c r="B1510" s="219" t="s">
        <v>117</v>
      </c>
      <c r="C1510" s="216" t="s">
        <v>24</v>
      </c>
      <c r="D1510" s="216">
        <v>0.34</v>
      </c>
      <c r="E1510" s="222"/>
      <c r="F1510" s="222"/>
      <c r="G1510" s="222"/>
      <c r="H1510" s="222"/>
      <c r="I1510" s="222"/>
      <c r="J1510" s="222"/>
      <c r="K1510" s="97"/>
    </row>
    <row r="1511" spans="1:11" hidden="1" x14ac:dyDescent="0.3">
      <c r="A1511" s="218" t="s">
        <v>920</v>
      </c>
      <c r="B1511" s="219" t="s">
        <v>115</v>
      </c>
      <c r="C1511" s="216" t="s">
        <v>24</v>
      </c>
      <c r="D1511" s="216">
        <v>0.25</v>
      </c>
      <c r="E1511" s="222"/>
      <c r="F1511" s="222"/>
      <c r="G1511" s="222"/>
      <c r="H1511" s="222"/>
      <c r="I1511" s="222"/>
      <c r="J1511" s="222"/>
      <c r="K1511" s="97"/>
    </row>
    <row r="1512" spans="1:11" ht="26.4" hidden="1" x14ac:dyDescent="0.3">
      <c r="A1512" s="214">
        <v>23</v>
      </c>
      <c r="B1512" s="215" t="s">
        <v>921</v>
      </c>
      <c r="C1512" s="216"/>
      <c r="D1512" s="216"/>
      <c r="E1512" s="222"/>
      <c r="F1512" s="222"/>
      <c r="G1512" s="222"/>
      <c r="H1512" s="222"/>
      <c r="I1512" s="222"/>
      <c r="J1512" s="222"/>
      <c r="K1512" s="97"/>
    </row>
    <row r="1513" spans="1:11" hidden="1" x14ac:dyDescent="0.3">
      <c r="A1513" s="214" t="s">
        <v>922</v>
      </c>
      <c r="B1513" s="215" t="s">
        <v>42</v>
      </c>
      <c r="C1513" s="216"/>
      <c r="D1513" s="216"/>
      <c r="E1513" s="222"/>
      <c r="F1513" s="222"/>
      <c r="G1513" s="222"/>
      <c r="H1513" s="222"/>
      <c r="I1513" s="222"/>
      <c r="J1513" s="222"/>
      <c r="K1513" s="97"/>
    </row>
    <row r="1514" spans="1:11" hidden="1" x14ac:dyDescent="0.3">
      <c r="A1514" s="218" t="s">
        <v>923</v>
      </c>
      <c r="B1514" s="219" t="s">
        <v>47</v>
      </c>
      <c r="C1514" s="216" t="s">
        <v>24</v>
      </c>
      <c r="D1514" s="216">
        <v>7.8</v>
      </c>
      <c r="E1514" s="222"/>
      <c r="F1514" s="222"/>
      <c r="G1514" s="222"/>
      <c r="H1514" s="222"/>
      <c r="I1514" s="222"/>
      <c r="J1514" s="222"/>
      <c r="K1514" s="97"/>
    </row>
    <row r="1515" spans="1:11" ht="26.4" hidden="1" x14ac:dyDescent="0.3">
      <c r="A1515" s="218" t="s">
        <v>924</v>
      </c>
      <c r="B1515" s="219" t="s">
        <v>49</v>
      </c>
      <c r="C1515" s="216" t="s">
        <v>24</v>
      </c>
      <c r="D1515" s="216">
        <v>7.8</v>
      </c>
      <c r="E1515" s="222"/>
      <c r="F1515" s="222"/>
      <c r="G1515" s="222"/>
      <c r="H1515" s="222"/>
      <c r="I1515" s="222"/>
      <c r="J1515" s="222"/>
      <c r="K1515" s="97"/>
    </row>
    <row r="1516" spans="1:11" hidden="1" x14ac:dyDescent="0.3">
      <c r="A1516" s="214" t="s">
        <v>925</v>
      </c>
      <c r="B1516" s="215" t="s">
        <v>123</v>
      </c>
      <c r="C1516" s="216"/>
      <c r="D1516" s="216"/>
      <c r="E1516" s="222"/>
      <c r="F1516" s="222"/>
      <c r="G1516" s="222"/>
      <c r="H1516" s="222"/>
      <c r="I1516" s="222"/>
      <c r="J1516" s="222"/>
      <c r="K1516" s="97"/>
    </row>
    <row r="1517" spans="1:11" ht="26.4" hidden="1" x14ac:dyDescent="0.3">
      <c r="A1517" s="218" t="s">
        <v>926</v>
      </c>
      <c r="B1517" s="219" t="s">
        <v>125</v>
      </c>
      <c r="C1517" s="216" t="s">
        <v>54</v>
      </c>
      <c r="D1517" s="216">
        <v>7.37</v>
      </c>
      <c r="E1517" s="222"/>
      <c r="F1517" s="222"/>
      <c r="G1517" s="222"/>
      <c r="H1517" s="222"/>
      <c r="I1517" s="222"/>
      <c r="J1517" s="222"/>
      <c r="K1517" s="97"/>
    </row>
    <row r="1518" spans="1:11" ht="26.4" hidden="1" x14ac:dyDescent="0.3">
      <c r="A1518" s="218" t="s">
        <v>927</v>
      </c>
      <c r="B1518" s="219" t="s">
        <v>81</v>
      </c>
      <c r="C1518" s="216" t="s">
        <v>24</v>
      </c>
      <c r="D1518" s="216">
        <v>4.8</v>
      </c>
      <c r="E1518" s="222"/>
      <c r="F1518" s="222"/>
      <c r="G1518" s="222"/>
      <c r="H1518" s="222"/>
      <c r="I1518" s="222"/>
      <c r="J1518" s="222"/>
      <c r="K1518" s="97"/>
    </row>
    <row r="1519" spans="1:11" ht="26.4" hidden="1" x14ac:dyDescent="0.3">
      <c r="A1519" s="218" t="s">
        <v>928</v>
      </c>
      <c r="B1519" s="219" t="s">
        <v>83</v>
      </c>
      <c r="C1519" s="216" t="s">
        <v>24</v>
      </c>
      <c r="D1519" s="216">
        <v>4.8</v>
      </c>
      <c r="E1519" s="222"/>
      <c r="F1519" s="222"/>
      <c r="G1519" s="222"/>
      <c r="H1519" s="222"/>
      <c r="I1519" s="222"/>
      <c r="J1519" s="222"/>
      <c r="K1519" s="97"/>
    </row>
    <row r="1520" spans="1:11" hidden="1" x14ac:dyDescent="0.3">
      <c r="A1520" s="218" t="s">
        <v>929</v>
      </c>
      <c r="B1520" s="219" t="s">
        <v>67</v>
      </c>
      <c r="C1520" s="216" t="s">
        <v>24</v>
      </c>
      <c r="D1520" s="216">
        <v>23.19</v>
      </c>
      <c r="E1520" s="222"/>
      <c r="F1520" s="222"/>
      <c r="G1520" s="222"/>
      <c r="H1520" s="222"/>
      <c r="I1520" s="222"/>
      <c r="J1520" s="222"/>
      <c r="K1520" s="97"/>
    </row>
    <row r="1521" spans="1:11" ht="26.4" hidden="1" x14ac:dyDescent="0.3">
      <c r="A1521" s="218" t="s">
        <v>930</v>
      </c>
      <c r="B1521" s="219" t="s">
        <v>77</v>
      </c>
      <c r="C1521" s="216" t="s">
        <v>54</v>
      </c>
      <c r="D1521" s="216">
        <v>2.11</v>
      </c>
      <c r="E1521" s="222"/>
      <c r="F1521" s="222"/>
      <c r="G1521" s="222"/>
      <c r="H1521" s="222"/>
      <c r="I1521" s="222"/>
      <c r="J1521" s="222"/>
      <c r="K1521" s="97"/>
    </row>
    <row r="1522" spans="1:11" ht="39.6" hidden="1" x14ac:dyDescent="0.3">
      <c r="A1522" s="218" t="s">
        <v>931</v>
      </c>
      <c r="B1522" s="219" t="s">
        <v>72</v>
      </c>
      <c r="C1522" s="216" t="s">
        <v>70</v>
      </c>
      <c r="D1522" s="216">
        <v>39.700000000000003</v>
      </c>
      <c r="E1522" s="222"/>
      <c r="F1522" s="222"/>
      <c r="G1522" s="222"/>
      <c r="H1522" s="222"/>
      <c r="I1522" s="222"/>
      <c r="J1522" s="222"/>
      <c r="K1522" s="97"/>
    </row>
    <row r="1523" spans="1:11" ht="39.6" hidden="1" x14ac:dyDescent="0.3">
      <c r="A1523" s="218" t="s">
        <v>932</v>
      </c>
      <c r="B1523" s="219" t="s">
        <v>69</v>
      </c>
      <c r="C1523" s="216" t="s">
        <v>70</v>
      </c>
      <c r="D1523" s="216">
        <v>94.6</v>
      </c>
      <c r="E1523" s="222"/>
      <c r="F1523" s="222"/>
      <c r="G1523" s="222"/>
      <c r="H1523" s="222"/>
      <c r="I1523" s="222"/>
      <c r="J1523" s="222"/>
      <c r="K1523" s="97"/>
    </row>
    <row r="1524" spans="1:11" ht="39.6" hidden="1" x14ac:dyDescent="0.3">
      <c r="A1524" s="218" t="s">
        <v>933</v>
      </c>
      <c r="B1524" s="219" t="s">
        <v>65</v>
      </c>
      <c r="C1524" s="216" t="s">
        <v>24</v>
      </c>
      <c r="D1524" s="216">
        <v>6.12</v>
      </c>
      <c r="E1524" s="222"/>
      <c r="F1524" s="222"/>
      <c r="G1524" s="222"/>
      <c r="H1524" s="222"/>
      <c r="I1524" s="222"/>
      <c r="J1524" s="222"/>
      <c r="K1524" s="97"/>
    </row>
    <row r="1525" spans="1:11" hidden="1" x14ac:dyDescent="0.3">
      <c r="A1525" s="218" t="s">
        <v>934</v>
      </c>
      <c r="B1525" s="219" t="s">
        <v>56</v>
      </c>
      <c r="C1525" s="216" t="s">
        <v>54</v>
      </c>
      <c r="D1525" s="216">
        <v>9.58</v>
      </c>
      <c r="E1525" s="222"/>
      <c r="F1525" s="222"/>
      <c r="G1525" s="222"/>
      <c r="H1525" s="222"/>
      <c r="I1525" s="222"/>
      <c r="J1525" s="222"/>
      <c r="K1525" s="97"/>
    </row>
    <row r="1526" spans="1:11" ht="26.4" hidden="1" x14ac:dyDescent="0.3">
      <c r="A1526" s="218" t="s">
        <v>935</v>
      </c>
      <c r="B1526" s="219" t="s">
        <v>74</v>
      </c>
      <c r="C1526" s="216" t="s">
        <v>75</v>
      </c>
      <c r="D1526" s="216">
        <v>6</v>
      </c>
      <c r="E1526" s="222"/>
      <c r="F1526" s="222"/>
      <c r="G1526" s="222"/>
      <c r="H1526" s="222"/>
      <c r="I1526" s="222"/>
      <c r="J1526" s="222"/>
      <c r="K1526" s="97"/>
    </row>
    <row r="1527" spans="1:11" ht="26.4" hidden="1" x14ac:dyDescent="0.3">
      <c r="A1527" s="218" t="s">
        <v>936</v>
      </c>
      <c r="B1527" s="219" t="s">
        <v>79</v>
      </c>
      <c r="C1527" s="216" t="s">
        <v>54</v>
      </c>
      <c r="D1527" s="216">
        <v>6.05</v>
      </c>
      <c r="E1527" s="222"/>
      <c r="F1527" s="222"/>
      <c r="G1527" s="222"/>
      <c r="H1527" s="222"/>
      <c r="I1527" s="222"/>
      <c r="J1527" s="222"/>
      <c r="K1527" s="97"/>
    </row>
    <row r="1528" spans="1:11" ht="26.4" hidden="1" x14ac:dyDescent="0.3">
      <c r="A1528" s="218" t="s">
        <v>937</v>
      </c>
      <c r="B1528" s="219" t="s">
        <v>58</v>
      </c>
      <c r="C1528" s="216" t="s">
        <v>59</v>
      </c>
      <c r="D1528" s="216">
        <v>215.57</v>
      </c>
      <c r="E1528" s="222"/>
      <c r="F1528" s="222"/>
      <c r="G1528" s="222"/>
      <c r="H1528" s="222"/>
      <c r="I1528" s="222"/>
      <c r="J1528" s="222"/>
      <c r="K1528" s="97"/>
    </row>
    <row r="1529" spans="1:11" hidden="1" x14ac:dyDescent="0.3">
      <c r="A1529" s="218" t="s">
        <v>938</v>
      </c>
      <c r="B1529" s="219" t="s">
        <v>61</v>
      </c>
      <c r="C1529" s="216" t="s">
        <v>24</v>
      </c>
      <c r="D1529" s="216">
        <v>2.09</v>
      </c>
      <c r="E1529" s="222"/>
      <c r="F1529" s="222"/>
      <c r="G1529" s="222"/>
      <c r="H1529" s="222"/>
      <c r="I1529" s="222"/>
      <c r="J1529" s="222"/>
      <c r="K1529" s="97"/>
    </row>
    <row r="1530" spans="1:11" ht="26.4" hidden="1" x14ac:dyDescent="0.3">
      <c r="A1530" s="218" t="s">
        <v>939</v>
      </c>
      <c r="B1530" s="219" t="s">
        <v>63</v>
      </c>
      <c r="C1530" s="216" t="s">
        <v>24</v>
      </c>
      <c r="D1530" s="216">
        <v>2.09</v>
      </c>
      <c r="E1530" s="222"/>
      <c r="F1530" s="222"/>
      <c r="G1530" s="222"/>
      <c r="H1530" s="222"/>
      <c r="I1530" s="222"/>
      <c r="J1530" s="222"/>
      <c r="K1530" s="97"/>
    </row>
    <row r="1531" spans="1:11" hidden="1" x14ac:dyDescent="0.3">
      <c r="A1531" s="214" t="s">
        <v>940</v>
      </c>
      <c r="B1531" s="215" t="s">
        <v>85</v>
      </c>
      <c r="C1531" s="216"/>
      <c r="D1531" s="216"/>
      <c r="E1531" s="222"/>
      <c r="F1531" s="222"/>
      <c r="G1531" s="222"/>
      <c r="H1531" s="222"/>
      <c r="I1531" s="222"/>
      <c r="J1531" s="222"/>
      <c r="K1531" s="97"/>
    </row>
    <row r="1532" spans="1:11" hidden="1" x14ac:dyDescent="0.3">
      <c r="A1532" s="218" t="s">
        <v>941</v>
      </c>
      <c r="B1532" s="219" t="s">
        <v>87</v>
      </c>
      <c r="C1532" s="216" t="s">
        <v>24</v>
      </c>
      <c r="D1532" s="216">
        <v>7.8</v>
      </c>
      <c r="E1532" s="222"/>
      <c r="F1532" s="222"/>
      <c r="G1532" s="222"/>
      <c r="H1532" s="222"/>
      <c r="I1532" s="222"/>
      <c r="J1532" s="222"/>
      <c r="K1532" s="97"/>
    </row>
    <row r="1533" spans="1:11" ht="39.6" hidden="1" x14ac:dyDescent="0.3">
      <c r="A1533" s="218" t="s">
        <v>942</v>
      </c>
      <c r="B1533" s="219" t="s">
        <v>910</v>
      </c>
      <c r="C1533" s="216" t="s">
        <v>75</v>
      </c>
      <c r="D1533" s="216">
        <v>1</v>
      </c>
      <c r="E1533" s="222"/>
      <c r="F1533" s="222"/>
      <c r="G1533" s="222"/>
      <c r="H1533" s="222"/>
      <c r="I1533" s="222"/>
      <c r="J1533" s="222"/>
      <c r="K1533" s="97"/>
    </row>
    <row r="1534" spans="1:11" ht="26.4" hidden="1" x14ac:dyDescent="0.3">
      <c r="A1534" s="218" t="s">
        <v>943</v>
      </c>
      <c r="B1534" s="219" t="s">
        <v>89</v>
      </c>
      <c r="C1534" s="216" t="s">
        <v>24</v>
      </c>
      <c r="D1534" s="216">
        <v>7.8</v>
      </c>
      <c r="E1534" s="222"/>
      <c r="F1534" s="222"/>
      <c r="G1534" s="222"/>
      <c r="H1534" s="222"/>
      <c r="I1534" s="222"/>
      <c r="J1534" s="222"/>
      <c r="K1534" s="97"/>
    </row>
    <row r="1535" spans="1:11" ht="26.4" hidden="1" x14ac:dyDescent="0.3">
      <c r="A1535" s="218" t="s">
        <v>944</v>
      </c>
      <c r="B1535" s="219" t="s">
        <v>83</v>
      </c>
      <c r="C1535" s="216" t="s">
        <v>24</v>
      </c>
      <c r="D1535" s="216">
        <v>1.28</v>
      </c>
      <c r="E1535" s="222"/>
      <c r="F1535" s="222"/>
      <c r="G1535" s="222"/>
      <c r="H1535" s="222"/>
      <c r="I1535" s="222"/>
      <c r="J1535" s="222"/>
      <c r="K1535" s="97"/>
    </row>
    <row r="1536" spans="1:11" ht="39.6" hidden="1" x14ac:dyDescent="0.3">
      <c r="A1536" s="218" t="s">
        <v>945</v>
      </c>
      <c r="B1536" s="219" t="s">
        <v>186</v>
      </c>
      <c r="C1536" s="216" t="s">
        <v>24</v>
      </c>
      <c r="D1536" s="216">
        <v>1.28</v>
      </c>
      <c r="E1536" s="222"/>
      <c r="F1536" s="222"/>
      <c r="G1536" s="222"/>
      <c r="H1536" s="222"/>
      <c r="I1536" s="222"/>
      <c r="J1536" s="222"/>
      <c r="K1536" s="97"/>
    </row>
    <row r="1537" spans="1:11" ht="39.6" hidden="1" x14ac:dyDescent="0.3">
      <c r="A1537" s="218" t="s">
        <v>946</v>
      </c>
      <c r="B1537" s="219" t="s">
        <v>91</v>
      </c>
      <c r="C1537" s="216" t="s">
        <v>24</v>
      </c>
      <c r="D1537" s="216">
        <v>7.8</v>
      </c>
      <c r="E1537" s="222"/>
      <c r="F1537" s="222"/>
      <c r="G1537" s="222"/>
      <c r="H1537" s="222"/>
      <c r="I1537" s="222"/>
      <c r="J1537" s="222"/>
      <c r="K1537" s="97"/>
    </row>
    <row r="1538" spans="1:11" hidden="1" x14ac:dyDescent="0.3">
      <c r="A1538" s="214" t="s">
        <v>947</v>
      </c>
      <c r="B1538" s="215" t="s">
        <v>96</v>
      </c>
      <c r="C1538" s="216"/>
      <c r="D1538" s="216"/>
      <c r="E1538" s="222"/>
      <c r="F1538" s="222"/>
      <c r="G1538" s="222"/>
      <c r="H1538" s="222"/>
      <c r="I1538" s="222"/>
      <c r="J1538" s="222"/>
      <c r="K1538" s="97"/>
    </row>
    <row r="1539" spans="1:11" ht="39.6" hidden="1" x14ac:dyDescent="0.3">
      <c r="A1539" s="218" t="s">
        <v>948</v>
      </c>
      <c r="B1539" s="219" t="s">
        <v>98</v>
      </c>
      <c r="C1539" s="216" t="s">
        <v>24</v>
      </c>
      <c r="D1539" s="216">
        <v>1.4</v>
      </c>
      <c r="E1539" s="222"/>
      <c r="F1539" s="222"/>
      <c r="G1539" s="222"/>
      <c r="H1539" s="222"/>
      <c r="I1539" s="222"/>
      <c r="J1539" s="222"/>
      <c r="K1539" s="97"/>
    </row>
    <row r="1540" spans="1:11" hidden="1" x14ac:dyDescent="0.3">
      <c r="A1540" s="218" t="s">
        <v>949</v>
      </c>
      <c r="B1540" s="219" t="s">
        <v>102</v>
      </c>
      <c r="C1540" s="216" t="s">
        <v>45</v>
      </c>
      <c r="D1540" s="216">
        <v>16</v>
      </c>
      <c r="E1540" s="222"/>
      <c r="F1540" s="222"/>
      <c r="G1540" s="222"/>
      <c r="H1540" s="222"/>
      <c r="I1540" s="222"/>
      <c r="J1540" s="222"/>
      <c r="K1540" s="97"/>
    </row>
    <row r="1541" spans="1:11" ht="39.6" hidden="1" x14ac:dyDescent="0.3">
      <c r="A1541" s="218" t="s">
        <v>950</v>
      </c>
      <c r="B1541" s="219" t="s">
        <v>104</v>
      </c>
      <c r="C1541" s="216" t="s">
        <v>24</v>
      </c>
      <c r="D1541" s="216">
        <v>16</v>
      </c>
      <c r="E1541" s="222"/>
      <c r="F1541" s="222"/>
      <c r="G1541" s="222"/>
      <c r="H1541" s="222"/>
      <c r="I1541" s="222"/>
      <c r="J1541" s="222"/>
      <c r="K1541" s="97"/>
    </row>
    <row r="1542" spans="1:11" hidden="1" x14ac:dyDescent="0.3">
      <c r="A1542" s="214" t="s">
        <v>951</v>
      </c>
      <c r="B1542" s="215" t="s">
        <v>106</v>
      </c>
      <c r="C1542" s="216"/>
      <c r="D1542" s="216"/>
      <c r="E1542" s="222"/>
      <c r="F1542" s="222"/>
      <c r="G1542" s="222"/>
      <c r="H1542" s="222"/>
      <c r="I1542" s="222"/>
      <c r="J1542" s="222"/>
      <c r="K1542" s="97"/>
    </row>
    <row r="1543" spans="1:11" hidden="1" x14ac:dyDescent="0.3">
      <c r="A1543" s="218" t="s">
        <v>952</v>
      </c>
      <c r="B1543" s="219" t="s">
        <v>108</v>
      </c>
      <c r="C1543" s="216" t="s">
        <v>109</v>
      </c>
      <c r="D1543" s="216">
        <v>2.7</v>
      </c>
      <c r="E1543" s="222"/>
      <c r="F1543" s="222"/>
      <c r="G1543" s="222"/>
      <c r="H1543" s="222"/>
      <c r="I1543" s="222"/>
      <c r="J1543" s="222"/>
      <c r="K1543" s="97"/>
    </row>
    <row r="1544" spans="1:11" ht="26.4" hidden="1" x14ac:dyDescent="0.3">
      <c r="A1544" s="218" t="s">
        <v>953</v>
      </c>
      <c r="B1544" s="219" t="s">
        <v>117</v>
      </c>
      <c r="C1544" s="216" t="s">
        <v>24</v>
      </c>
      <c r="D1544" s="216">
        <v>0.34</v>
      </c>
      <c r="E1544" s="222"/>
      <c r="F1544" s="222"/>
      <c r="G1544" s="222"/>
      <c r="H1544" s="222"/>
      <c r="I1544" s="222"/>
      <c r="J1544" s="222"/>
      <c r="K1544" s="97"/>
    </row>
    <row r="1545" spans="1:11" hidden="1" x14ac:dyDescent="0.3">
      <c r="A1545" s="218" t="s">
        <v>954</v>
      </c>
      <c r="B1545" s="219" t="s">
        <v>115</v>
      </c>
      <c r="C1545" s="216" t="s">
        <v>24</v>
      </c>
      <c r="D1545" s="216">
        <v>0.25</v>
      </c>
      <c r="E1545" s="222"/>
      <c r="F1545" s="222"/>
      <c r="G1545" s="222"/>
      <c r="H1545" s="222"/>
      <c r="I1545" s="222"/>
      <c r="J1545" s="222"/>
      <c r="K1545" s="97"/>
    </row>
    <row r="1546" spans="1:11" ht="26.4" hidden="1" x14ac:dyDescent="0.3">
      <c r="A1546" s="214">
        <v>24</v>
      </c>
      <c r="B1546" s="215" t="s">
        <v>955</v>
      </c>
      <c r="C1546" s="216"/>
      <c r="D1546" s="216"/>
      <c r="E1546" s="222"/>
      <c r="F1546" s="222"/>
      <c r="G1546" s="222"/>
      <c r="H1546" s="222"/>
      <c r="I1546" s="222"/>
      <c r="J1546" s="222"/>
      <c r="K1546" s="97"/>
    </row>
    <row r="1547" spans="1:11" hidden="1" x14ac:dyDescent="0.3">
      <c r="A1547" s="214" t="s">
        <v>956</v>
      </c>
      <c r="B1547" s="215" t="s">
        <v>42</v>
      </c>
      <c r="C1547" s="216"/>
      <c r="D1547" s="216"/>
      <c r="E1547" s="222"/>
      <c r="F1547" s="222"/>
      <c r="G1547" s="222"/>
      <c r="H1547" s="222"/>
      <c r="I1547" s="222"/>
      <c r="J1547" s="222"/>
      <c r="K1547" s="97"/>
    </row>
    <row r="1548" spans="1:11" ht="26.4" hidden="1" x14ac:dyDescent="0.3">
      <c r="A1548" s="218" t="s">
        <v>957</v>
      </c>
      <c r="B1548" s="219" t="s">
        <v>49</v>
      </c>
      <c r="C1548" s="216" t="s">
        <v>24</v>
      </c>
      <c r="D1548" s="216">
        <v>5.09</v>
      </c>
      <c r="E1548" s="220"/>
      <c r="F1548" s="220"/>
      <c r="G1548" s="220"/>
      <c r="H1548" s="220"/>
      <c r="I1548" s="220" t="s">
        <v>1042</v>
      </c>
      <c r="J1548" s="220" t="s">
        <v>1043</v>
      </c>
      <c r="K1548" s="95" t="s">
        <v>1044</v>
      </c>
    </row>
    <row r="1549" spans="1:11" hidden="1" x14ac:dyDescent="0.3">
      <c r="A1549" s="218"/>
      <c r="B1549" s="219"/>
      <c r="C1549" s="216"/>
      <c r="D1549" s="216"/>
      <c r="E1549" s="217"/>
      <c r="F1549" s="217"/>
      <c r="G1549" s="217"/>
      <c r="H1549" s="217"/>
      <c r="I1549" s="217">
        <v>3.2</v>
      </c>
      <c r="J1549" s="217">
        <v>1.59</v>
      </c>
      <c r="K1549" s="94">
        <f>+J1549*I1549-0.01</f>
        <v>5.0780000000000012</v>
      </c>
    </row>
    <row r="1550" spans="1:11" hidden="1" x14ac:dyDescent="0.3">
      <c r="A1550" s="218"/>
      <c r="B1550" s="219"/>
      <c r="C1550" s="216"/>
      <c r="D1550" s="216"/>
      <c r="E1550" s="217"/>
      <c r="F1550" s="217"/>
      <c r="G1550" s="217"/>
      <c r="H1550" s="217"/>
      <c r="I1550" s="217"/>
      <c r="J1550" s="222" t="s">
        <v>1040</v>
      </c>
      <c r="K1550" s="96">
        <f>+SUM(K1549:K1549)</f>
        <v>5.0780000000000012</v>
      </c>
    </row>
    <row r="1551" spans="1:11" ht="26.4" hidden="1" x14ac:dyDescent="0.3">
      <c r="A1551" s="218" t="s">
        <v>958</v>
      </c>
      <c r="B1551" s="219" t="s">
        <v>44</v>
      </c>
      <c r="C1551" s="216" t="s">
        <v>45</v>
      </c>
      <c r="D1551" s="216">
        <v>12</v>
      </c>
      <c r="E1551" s="220"/>
      <c r="F1551" s="220"/>
      <c r="G1551" s="220"/>
      <c r="H1551" s="220"/>
      <c r="I1551" s="220" t="s">
        <v>1042</v>
      </c>
      <c r="J1551" s="220" t="s">
        <v>1043</v>
      </c>
      <c r="K1551" s="95" t="s">
        <v>1044</v>
      </c>
    </row>
    <row r="1552" spans="1:11" hidden="1" x14ac:dyDescent="0.3">
      <c r="A1552" s="218"/>
      <c r="B1552" s="219"/>
      <c r="C1552" s="216"/>
      <c r="D1552" s="216"/>
      <c r="E1552" s="217"/>
      <c r="F1552" s="217"/>
      <c r="G1552" s="217"/>
      <c r="H1552" s="217"/>
      <c r="I1552" s="217">
        <v>4</v>
      </c>
      <c r="J1552" s="217">
        <v>3</v>
      </c>
      <c r="K1552" s="94">
        <f>+J1552*I1552</f>
        <v>12</v>
      </c>
    </row>
    <row r="1553" spans="1:11" hidden="1" x14ac:dyDescent="0.3">
      <c r="A1553" s="218"/>
      <c r="B1553" s="219"/>
      <c r="C1553" s="216"/>
      <c r="D1553" s="216"/>
      <c r="E1553" s="217"/>
      <c r="F1553" s="217"/>
      <c r="G1553" s="217"/>
      <c r="H1553" s="217"/>
      <c r="I1553" s="217"/>
      <c r="J1553" s="222" t="s">
        <v>1040</v>
      </c>
      <c r="K1553" s="96"/>
    </row>
    <row r="1554" spans="1:11" ht="26.4" hidden="1" x14ac:dyDescent="0.3">
      <c r="A1554" s="218" t="s">
        <v>959</v>
      </c>
      <c r="B1554" s="219" t="s">
        <v>44</v>
      </c>
      <c r="C1554" s="216" t="s">
        <v>45</v>
      </c>
      <c r="D1554" s="216">
        <v>12</v>
      </c>
      <c r="E1554" s="220"/>
      <c r="F1554" s="220"/>
      <c r="G1554" s="220"/>
      <c r="H1554" s="220"/>
      <c r="I1554" s="220" t="s">
        <v>1042</v>
      </c>
      <c r="J1554" s="220" t="s">
        <v>1043</v>
      </c>
      <c r="K1554" s="95" t="s">
        <v>1044</v>
      </c>
    </row>
    <row r="1555" spans="1:11" hidden="1" x14ac:dyDescent="0.3">
      <c r="A1555" s="218"/>
      <c r="B1555" s="219"/>
      <c r="C1555" s="216"/>
      <c r="D1555" s="216"/>
      <c r="E1555" s="217"/>
      <c r="F1555" s="217"/>
      <c r="G1555" s="217"/>
      <c r="H1555" s="217"/>
      <c r="I1555" s="217">
        <v>4</v>
      </c>
      <c r="J1555" s="217">
        <v>3</v>
      </c>
      <c r="K1555" s="94">
        <f>+J1555*I1555</f>
        <v>12</v>
      </c>
    </row>
    <row r="1556" spans="1:11" hidden="1" x14ac:dyDescent="0.3">
      <c r="A1556" s="218"/>
      <c r="B1556" s="219"/>
      <c r="C1556" s="216"/>
      <c r="D1556" s="216"/>
      <c r="E1556" s="217"/>
      <c r="F1556" s="217"/>
      <c r="G1556" s="217"/>
      <c r="H1556" s="217"/>
      <c r="I1556" s="217"/>
      <c r="J1556" s="222" t="s">
        <v>1040</v>
      </c>
      <c r="K1556" s="96">
        <f>+SUM(K1555:K1555)</f>
        <v>12</v>
      </c>
    </row>
    <row r="1557" spans="1:11" hidden="1" x14ac:dyDescent="0.3">
      <c r="A1557" s="214" t="s">
        <v>960</v>
      </c>
      <c r="B1557" s="215" t="s">
        <v>51</v>
      </c>
      <c r="C1557" s="216"/>
      <c r="D1557" s="216"/>
      <c r="E1557" s="217"/>
      <c r="F1557" s="217"/>
      <c r="G1557" s="217"/>
      <c r="H1557" s="217"/>
      <c r="I1557" s="217"/>
      <c r="J1557" s="217"/>
      <c r="K1557" s="98"/>
    </row>
    <row r="1558" spans="1:11" ht="26.4" hidden="1" x14ac:dyDescent="0.3">
      <c r="A1558" s="218" t="s">
        <v>961</v>
      </c>
      <c r="B1558" s="219" t="s">
        <v>125</v>
      </c>
      <c r="C1558" s="216" t="s">
        <v>54</v>
      </c>
      <c r="D1558" s="216">
        <v>7.33</v>
      </c>
      <c r="E1558" s="220"/>
      <c r="F1558" s="220"/>
      <c r="G1558" s="220" t="s">
        <v>1047</v>
      </c>
      <c r="H1558" s="220" t="s">
        <v>1042</v>
      </c>
      <c r="I1558" s="220" t="s">
        <v>1043</v>
      </c>
      <c r="J1558" s="220" t="s">
        <v>1058</v>
      </c>
      <c r="K1558" s="95" t="s">
        <v>1046</v>
      </c>
    </row>
    <row r="1559" spans="1:11" hidden="1" x14ac:dyDescent="0.3">
      <c r="A1559" s="218"/>
      <c r="B1559" s="219"/>
      <c r="C1559" s="216"/>
      <c r="D1559" s="216"/>
      <c r="E1559" s="217"/>
      <c r="F1559" s="217"/>
      <c r="G1559" s="217">
        <v>2</v>
      </c>
      <c r="H1559" s="217">
        <v>0.95</v>
      </c>
      <c r="I1559" s="217">
        <v>1.1000000000000001</v>
      </c>
      <c r="J1559" s="256">
        <v>0.78</v>
      </c>
      <c r="K1559" s="94">
        <f>+I1559*H1559*J1559*G1559</f>
        <v>1.6301999999999999</v>
      </c>
    </row>
    <row r="1560" spans="1:11" hidden="1" x14ac:dyDescent="0.3">
      <c r="A1560" s="218"/>
      <c r="B1560" s="219"/>
      <c r="C1560" s="226" t="s">
        <v>1196</v>
      </c>
      <c r="D1560" s="216"/>
      <c r="E1560" s="217"/>
      <c r="F1560" s="217"/>
      <c r="G1560" s="217">
        <v>1</v>
      </c>
      <c r="H1560" s="217">
        <v>4.2</v>
      </c>
      <c r="I1560" s="217">
        <v>1.7</v>
      </c>
      <c r="J1560" s="256">
        <v>0.8</v>
      </c>
      <c r="K1560" s="94">
        <f>+J1560*I1560*H1560*G1560-0.01</f>
        <v>5.7020000000000008</v>
      </c>
    </row>
    <row r="1561" spans="1:11" hidden="1" x14ac:dyDescent="0.3">
      <c r="A1561" s="218"/>
      <c r="B1561" s="219"/>
      <c r="C1561" s="216"/>
      <c r="D1561" s="216"/>
      <c r="E1561" s="217"/>
      <c r="F1561" s="217"/>
      <c r="G1561" s="217"/>
      <c r="H1561" s="217"/>
      <c r="I1561" s="217"/>
      <c r="J1561" s="222" t="s">
        <v>1040</v>
      </c>
      <c r="K1561" s="96">
        <f>+K1560</f>
        <v>5.7020000000000008</v>
      </c>
    </row>
    <row r="1562" spans="1:11" hidden="1" x14ac:dyDescent="0.3">
      <c r="A1562" s="218"/>
      <c r="B1562" s="219"/>
      <c r="C1562" s="216"/>
      <c r="D1562" s="216"/>
      <c r="E1562" s="217"/>
      <c r="F1562" s="217"/>
      <c r="G1562" s="217"/>
      <c r="H1562" s="217"/>
      <c r="I1562" s="217"/>
      <c r="J1562" s="217"/>
      <c r="K1562" s="98"/>
    </row>
    <row r="1563" spans="1:11" hidden="1" x14ac:dyDescent="0.3">
      <c r="A1563" s="218" t="s">
        <v>962</v>
      </c>
      <c r="B1563" s="219" t="s">
        <v>56</v>
      </c>
      <c r="C1563" s="216" t="s">
        <v>54</v>
      </c>
      <c r="D1563" s="216">
        <v>9.58</v>
      </c>
      <c r="E1563" s="220"/>
      <c r="F1563" s="220"/>
      <c r="G1563" s="220"/>
      <c r="H1563" s="220"/>
      <c r="I1563" s="220" t="s">
        <v>1050</v>
      </c>
      <c r="J1563" s="220" t="s">
        <v>1049</v>
      </c>
      <c r="K1563" s="95" t="s">
        <v>1046</v>
      </c>
    </row>
    <row r="1564" spans="1:11" hidden="1" x14ac:dyDescent="0.3">
      <c r="A1564" s="218"/>
      <c r="B1564" s="219"/>
      <c r="C1564" s="216"/>
      <c r="D1564" s="216"/>
      <c r="E1564" s="217"/>
      <c r="F1564" s="217"/>
      <c r="G1564" s="217"/>
      <c r="H1564" s="217"/>
      <c r="I1564" s="217">
        <f>+K1561</f>
        <v>5.7020000000000008</v>
      </c>
      <c r="J1564" s="256">
        <v>1.3</v>
      </c>
      <c r="K1564" s="94">
        <f>+J1564*I1564</f>
        <v>7.4126000000000012</v>
      </c>
    </row>
    <row r="1565" spans="1:11" hidden="1" x14ac:dyDescent="0.3">
      <c r="A1565" s="218"/>
      <c r="B1565" s="219"/>
      <c r="C1565" s="226" t="s">
        <v>1196</v>
      </c>
      <c r="D1565" s="216"/>
      <c r="E1565" s="217"/>
      <c r="F1565" s="217"/>
      <c r="G1565" s="217"/>
      <c r="H1565" s="217"/>
      <c r="I1565" s="217">
        <f>+K1561</f>
        <v>5.7020000000000008</v>
      </c>
      <c r="J1565" s="256">
        <v>1.3</v>
      </c>
      <c r="K1565" s="94">
        <f>+J1565*I1565+0.05</f>
        <v>7.462600000000001</v>
      </c>
    </row>
    <row r="1566" spans="1:11" hidden="1" x14ac:dyDescent="0.3">
      <c r="A1566" s="218"/>
      <c r="B1566" s="219"/>
      <c r="C1566" s="216"/>
      <c r="D1566" s="216"/>
      <c r="E1566" s="217"/>
      <c r="F1566" s="217"/>
      <c r="G1566" s="217"/>
      <c r="H1566" s="217"/>
      <c r="I1566" s="217"/>
      <c r="J1566" s="222" t="s">
        <v>1040</v>
      </c>
      <c r="K1566" s="96">
        <f>+K1565</f>
        <v>7.462600000000001</v>
      </c>
    </row>
    <row r="1567" spans="1:11" ht="26.4" hidden="1" x14ac:dyDescent="0.3">
      <c r="A1567" s="218" t="s">
        <v>963</v>
      </c>
      <c r="B1567" s="219" t="s">
        <v>58</v>
      </c>
      <c r="C1567" s="216" t="s">
        <v>59</v>
      </c>
      <c r="D1567" s="216">
        <v>215.57</v>
      </c>
      <c r="E1567" s="220"/>
      <c r="F1567" s="220"/>
      <c r="G1567" s="220"/>
      <c r="H1567" s="220" t="s">
        <v>1050</v>
      </c>
      <c r="I1567" s="220" t="s">
        <v>1052</v>
      </c>
      <c r="J1567" s="220" t="s">
        <v>1053</v>
      </c>
      <c r="K1567" s="95" t="s">
        <v>1054</v>
      </c>
    </row>
    <row r="1568" spans="1:11" hidden="1" x14ac:dyDescent="0.3">
      <c r="A1568" s="218"/>
      <c r="B1568" s="219"/>
      <c r="C1568" s="216"/>
      <c r="D1568" s="216"/>
      <c r="E1568" s="217"/>
      <c r="F1568" s="217"/>
      <c r="G1568" s="217"/>
      <c r="H1568" s="217">
        <f>+K1566</f>
        <v>7.462600000000001</v>
      </c>
      <c r="I1568" s="217">
        <v>1.5</v>
      </c>
      <c r="J1568" s="217">
        <v>15</v>
      </c>
      <c r="K1568" s="94">
        <f>+J1568*I1568*H1568+0.12</f>
        <v>168.02850000000004</v>
      </c>
    </row>
    <row r="1569" spans="1:13" hidden="1" x14ac:dyDescent="0.3">
      <c r="A1569" s="218"/>
      <c r="B1569" s="219"/>
      <c r="C1569" s="226" t="s">
        <v>1196</v>
      </c>
      <c r="D1569" s="216"/>
      <c r="E1569" s="217"/>
      <c r="F1569" s="217"/>
      <c r="G1569" s="217"/>
      <c r="H1569" s="217">
        <f>+K1566</f>
        <v>7.462600000000001</v>
      </c>
      <c r="I1569" s="217">
        <v>1.5</v>
      </c>
      <c r="J1569" s="217">
        <v>15</v>
      </c>
      <c r="K1569" s="94">
        <f>+J1569*I1569*H1569-0.14</f>
        <v>167.76850000000005</v>
      </c>
    </row>
    <row r="1570" spans="1:13" hidden="1" x14ac:dyDescent="0.3">
      <c r="A1570" s="218"/>
      <c r="B1570" s="219"/>
      <c r="C1570" s="216"/>
      <c r="D1570" s="216"/>
      <c r="E1570" s="217"/>
      <c r="F1570" s="217"/>
      <c r="G1570" s="217"/>
      <c r="H1570" s="217"/>
      <c r="I1570" s="217"/>
      <c r="J1570" s="222" t="s">
        <v>1040</v>
      </c>
      <c r="K1570" s="96">
        <f>+K1569</f>
        <v>167.76850000000005</v>
      </c>
    </row>
    <row r="1571" spans="1:13" hidden="1" x14ac:dyDescent="0.3">
      <c r="A1571" s="218"/>
      <c r="B1571" s="219"/>
      <c r="C1571" s="216"/>
      <c r="D1571" s="216"/>
      <c r="E1571" s="222"/>
      <c r="F1571" s="222"/>
      <c r="G1571" s="222"/>
      <c r="H1571" s="222"/>
      <c r="I1571" s="222"/>
      <c r="J1571" s="222"/>
      <c r="K1571" s="97"/>
    </row>
    <row r="1572" spans="1:13" hidden="1" x14ac:dyDescent="0.3">
      <c r="A1572" s="218" t="s">
        <v>964</v>
      </c>
      <c r="B1572" s="219" t="s">
        <v>61</v>
      </c>
      <c r="C1572" s="216" t="s">
        <v>24</v>
      </c>
      <c r="D1572" s="216">
        <v>2.09</v>
      </c>
      <c r="E1572" s="220"/>
      <c r="F1572" s="220"/>
      <c r="G1572" s="220"/>
      <c r="H1572" s="220" t="s">
        <v>1055</v>
      </c>
      <c r="I1572" s="220" t="s">
        <v>1042</v>
      </c>
      <c r="J1572" s="220" t="s">
        <v>1043</v>
      </c>
      <c r="K1572" s="95" t="s">
        <v>1044</v>
      </c>
    </row>
    <row r="1573" spans="1:13" hidden="1" x14ac:dyDescent="0.3">
      <c r="A1573" s="218"/>
      <c r="B1573" s="219"/>
      <c r="C1573" s="216"/>
      <c r="D1573" s="216"/>
      <c r="E1573" s="217"/>
      <c r="F1573" s="217"/>
      <c r="G1573" s="224" t="s">
        <v>1056</v>
      </c>
      <c r="H1573" s="217">
        <v>2</v>
      </c>
      <c r="I1573" s="217">
        <v>0.95</v>
      </c>
      <c r="J1573" s="217">
        <v>1.1000000000000001</v>
      </c>
      <c r="K1573" s="94">
        <f>+J1573*I1573*H1573</f>
        <v>2.09</v>
      </c>
    </row>
    <row r="1574" spans="1:13" hidden="1" x14ac:dyDescent="0.3">
      <c r="A1574" s="218"/>
      <c r="B1574" s="219"/>
      <c r="C1574" s="216"/>
      <c r="D1574" s="216"/>
      <c r="E1574" s="217"/>
      <c r="F1574" s="217"/>
      <c r="G1574" s="217"/>
      <c r="H1574" s="217"/>
      <c r="I1574" s="217"/>
      <c r="J1574" s="222" t="s">
        <v>1040</v>
      </c>
      <c r="K1574" s="96">
        <f>+SUM(K1573:K1573)</f>
        <v>2.09</v>
      </c>
    </row>
    <row r="1575" spans="1:13" ht="26.4" hidden="1" x14ac:dyDescent="0.3">
      <c r="A1575" s="218" t="s">
        <v>965</v>
      </c>
      <c r="B1575" s="219" t="s">
        <v>63</v>
      </c>
      <c r="C1575" s="216" t="s">
        <v>24</v>
      </c>
      <c r="D1575" s="216">
        <v>2.09</v>
      </c>
      <c r="E1575" s="220"/>
      <c r="F1575" s="220"/>
      <c r="G1575" s="220"/>
      <c r="H1575" s="220" t="s">
        <v>1055</v>
      </c>
      <c r="I1575" s="220" t="s">
        <v>1042</v>
      </c>
      <c r="J1575" s="220" t="s">
        <v>1043</v>
      </c>
      <c r="K1575" s="95" t="s">
        <v>1044</v>
      </c>
    </row>
    <row r="1576" spans="1:13" hidden="1" x14ac:dyDescent="0.3">
      <c r="A1576" s="218"/>
      <c r="B1576" s="219"/>
      <c r="C1576" s="216"/>
      <c r="D1576" s="216"/>
      <c r="E1576" s="217"/>
      <c r="F1576" s="217"/>
      <c r="G1576" s="224" t="s">
        <v>1056</v>
      </c>
      <c r="H1576" s="217">
        <v>2</v>
      </c>
      <c r="I1576" s="217">
        <v>0.95</v>
      </c>
      <c r="J1576" s="217">
        <v>1.1000000000000001</v>
      </c>
      <c r="K1576" s="94">
        <f>+J1576*I1576*H1576</f>
        <v>2.09</v>
      </c>
    </row>
    <row r="1577" spans="1:13" hidden="1" x14ac:dyDescent="0.3">
      <c r="A1577" s="218"/>
      <c r="B1577" s="219"/>
      <c r="C1577" s="216"/>
      <c r="D1577" s="216"/>
      <c r="E1577" s="217"/>
      <c r="F1577" s="217"/>
      <c r="G1577" s="217"/>
      <c r="H1577" s="217"/>
      <c r="I1577" s="217"/>
      <c r="J1577" s="222" t="s">
        <v>1040</v>
      </c>
      <c r="K1577" s="96">
        <f>+SUM(K1576:K1576)</f>
        <v>2.09</v>
      </c>
    </row>
    <row r="1578" spans="1:13" ht="39.6" hidden="1" x14ac:dyDescent="0.3">
      <c r="A1578" s="218" t="s">
        <v>966</v>
      </c>
      <c r="B1578" s="219" t="s">
        <v>69</v>
      </c>
      <c r="C1578" s="216" t="s">
        <v>70</v>
      </c>
      <c r="D1578" s="216">
        <v>39.700000000000003</v>
      </c>
      <c r="E1578" s="220" t="s">
        <v>1055</v>
      </c>
      <c r="F1578" s="220" t="s">
        <v>1047</v>
      </c>
      <c r="G1578" s="220" t="s">
        <v>1068</v>
      </c>
      <c r="H1578" s="220" t="s">
        <v>1069</v>
      </c>
      <c r="I1578" s="220" t="s">
        <v>1042</v>
      </c>
      <c r="J1578" s="220" t="s">
        <v>1051</v>
      </c>
      <c r="K1578" s="95" t="s">
        <v>1093</v>
      </c>
    </row>
    <row r="1579" spans="1:13" hidden="1" x14ac:dyDescent="0.3">
      <c r="A1579" s="218"/>
      <c r="B1579" s="219"/>
      <c r="C1579" s="216" t="s">
        <v>1197</v>
      </c>
      <c r="D1579" s="224" t="s">
        <v>1056</v>
      </c>
      <c r="E1579" s="252">
        <v>1</v>
      </c>
      <c r="F1579" s="252">
        <v>5</v>
      </c>
      <c r="G1579" s="252" t="s">
        <v>1066</v>
      </c>
      <c r="H1579" s="253">
        <v>5</v>
      </c>
      <c r="I1579" s="253">
        <v>1.28</v>
      </c>
      <c r="J1579" s="252">
        <v>0.16900000000000001</v>
      </c>
      <c r="K1579" s="257">
        <f>+J1579*I1579*F1579*E1579</f>
        <v>1.0816000000000001</v>
      </c>
    </row>
    <row r="1580" spans="1:13" hidden="1" x14ac:dyDescent="0.3">
      <c r="A1580" s="218"/>
      <c r="B1580" s="219"/>
      <c r="C1580" s="216" t="s">
        <v>1197</v>
      </c>
      <c r="D1580" s="224" t="s">
        <v>1056</v>
      </c>
      <c r="E1580" s="252">
        <v>1</v>
      </c>
      <c r="F1580" s="252">
        <v>5</v>
      </c>
      <c r="G1580" s="252" t="s">
        <v>1067</v>
      </c>
      <c r="H1580" s="253">
        <v>5</v>
      </c>
      <c r="I1580" s="253">
        <v>0.28999999999999998</v>
      </c>
      <c r="J1580" s="252">
        <v>0.16900000000000001</v>
      </c>
      <c r="K1580" s="257">
        <f>+J1580*I1580*F1580*E1580</f>
        <v>0.24504999999999999</v>
      </c>
    </row>
    <row r="1581" spans="1:13" hidden="1" x14ac:dyDescent="0.3">
      <c r="A1581" s="218"/>
      <c r="B1581" s="219"/>
      <c r="C1581" s="216" t="s">
        <v>1197</v>
      </c>
      <c r="D1581" s="224" t="s">
        <v>1057</v>
      </c>
      <c r="E1581" s="252">
        <v>1</v>
      </c>
      <c r="F1581" s="252">
        <v>23</v>
      </c>
      <c r="G1581" s="252" t="s">
        <v>1066</v>
      </c>
      <c r="H1581" s="253">
        <v>5</v>
      </c>
      <c r="I1581" s="253">
        <v>1.28</v>
      </c>
      <c r="J1581" s="252">
        <v>0.16900000000000001</v>
      </c>
      <c r="K1581" s="257">
        <f>+J1581*I1581*F1581*E1581</f>
        <v>4.9753600000000002</v>
      </c>
    </row>
    <row r="1582" spans="1:13" hidden="1" x14ac:dyDescent="0.3">
      <c r="A1582" s="218"/>
      <c r="B1582" s="219"/>
      <c r="C1582" s="216" t="s">
        <v>1197</v>
      </c>
      <c r="D1582" s="224" t="s">
        <v>1057</v>
      </c>
      <c r="E1582" s="252">
        <v>1</v>
      </c>
      <c r="F1582" s="252">
        <v>23</v>
      </c>
      <c r="G1582" s="252" t="s">
        <v>1067</v>
      </c>
      <c r="H1582" s="253">
        <v>5</v>
      </c>
      <c r="I1582" s="253">
        <v>0.28999999999999998</v>
      </c>
      <c r="J1582" s="252">
        <v>0.16900000000000001</v>
      </c>
      <c r="K1582" s="257">
        <f>+J1582*I1582*F1582*E1582</f>
        <v>1.12723</v>
      </c>
    </row>
    <row r="1583" spans="1:13" hidden="1" x14ac:dyDescent="0.3">
      <c r="A1583" s="218"/>
      <c r="B1583" s="219"/>
      <c r="C1583" s="226" t="s">
        <v>1198</v>
      </c>
      <c r="D1583" s="224" t="s">
        <v>1061</v>
      </c>
      <c r="E1583" s="252">
        <v>1</v>
      </c>
      <c r="F1583" s="252">
        <v>8</v>
      </c>
      <c r="G1583" s="252" t="s">
        <v>1073</v>
      </c>
      <c r="H1583" s="253">
        <v>6.3</v>
      </c>
      <c r="I1583" s="253">
        <v>3.71</v>
      </c>
      <c r="J1583" s="252">
        <v>0.27</v>
      </c>
      <c r="K1583" s="257">
        <v>8.0136000000000003</v>
      </c>
      <c r="M1583" s="250"/>
    </row>
    <row r="1584" spans="1:13" hidden="1" x14ac:dyDescent="0.3">
      <c r="A1584" s="218"/>
      <c r="B1584" s="219"/>
      <c r="C1584" s="226" t="s">
        <v>1198</v>
      </c>
      <c r="D1584" s="224" t="s">
        <v>1061</v>
      </c>
      <c r="E1584" s="252">
        <v>1</v>
      </c>
      <c r="F1584" s="252">
        <v>4</v>
      </c>
      <c r="G1584" s="252" t="s">
        <v>1072</v>
      </c>
      <c r="H1584" s="253">
        <v>6.3</v>
      </c>
      <c r="I1584" s="253">
        <v>3.15</v>
      </c>
      <c r="J1584" s="252">
        <v>0.27</v>
      </c>
      <c r="K1584" s="257">
        <v>3.4020000000000001</v>
      </c>
      <c r="M1584" s="250"/>
    </row>
    <row r="1585" spans="1:13" hidden="1" x14ac:dyDescent="0.3">
      <c r="A1585" s="218"/>
      <c r="B1585" s="219"/>
      <c r="C1585" s="226" t="s">
        <v>1198</v>
      </c>
      <c r="D1585" s="224" t="s">
        <v>1061</v>
      </c>
      <c r="E1585" s="252">
        <v>1</v>
      </c>
      <c r="F1585" s="252">
        <v>28</v>
      </c>
      <c r="G1585" s="252" t="s">
        <v>1082</v>
      </c>
      <c r="H1585" s="253">
        <v>5</v>
      </c>
      <c r="I1585" s="253">
        <v>1.07</v>
      </c>
      <c r="J1585" s="252">
        <v>0.16900000000000001</v>
      </c>
      <c r="K1585" s="257">
        <v>5.0632400000000004</v>
      </c>
      <c r="M1585" s="250"/>
    </row>
    <row r="1586" spans="1:13" hidden="1" x14ac:dyDescent="0.3">
      <c r="A1586" s="218"/>
      <c r="B1586" s="219"/>
      <c r="C1586" s="226" t="s">
        <v>1198</v>
      </c>
      <c r="D1586" s="224" t="s">
        <v>1061</v>
      </c>
      <c r="E1586" s="252">
        <v>1</v>
      </c>
      <c r="F1586" s="252">
        <v>14</v>
      </c>
      <c r="G1586" s="252" t="s">
        <v>1082</v>
      </c>
      <c r="H1586" s="253">
        <v>10</v>
      </c>
      <c r="I1586" s="253">
        <v>1.02</v>
      </c>
      <c r="J1586" s="252">
        <v>0.68</v>
      </c>
      <c r="K1586" s="257">
        <v>9.7104000000000017</v>
      </c>
      <c r="M1586" s="250"/>
    </row>
    <row r="1587" spans="1:13" hidden="1" x14ac:dyDescent="0.3">
      <c r="A1587" s="218"/>
      <c r="B1587" s="219"/>
      <c r="C1587" s="226" t="s">
        <v>1198</v>
      </c>
      <c r="D1587" s="224" t="s">
        <v>1061</v>
      </c>
      <c r="E1587" s="252">
        <v>1</v>
      </c>
      <c r="F1587" s="252">
        <v>10</v>
      </c>
      <c r="G1587" s="252" t="s">
        <v>1091</v>
      </c>
      <c r="H1587" s="253">
        <v>5</v>
      </c>
      <c r="I1587" s="253">
        <v>2.2599999999999998</v>
      </c>
      <c r="J1587" s="252">
        <v>0.27</v>
      </c>
      <c r="K1587" s="257">
        <v>6.1019999999999994</v>
      </c>
      <c r="M1587" s="250"/>
    </row>
    <row r="1588" spans="1:13" hidden="1" x14ac:dyDescent="0.3">
      <c r="A1588" s="218"/>
      <c r="B1588" s="219"/>
      <c r="C1588" s="216"/>
      <c r="D1588" s="216"/>
      <c r="E1588" s="217"/>
      <c r="F1588" s="217"/>
      <c r="G1588" s="217"/>
      <c r="H1588" s="217"/>
      <c r="I1588" s="217"/>
      <c r="J1588" s="222" t="s">
        <v>1040</v>
      </c>
      <c r="K1588" s="96">
        <f>SUM(K1583:K1587)-0.02</f>
        <v>32.271239999999999</v>
      </c>
    </row>
    <row r="1589" spans="1:13" ht="39.6" hidden="1" x14ac:dyDescent="0.3">
      <c r="A1589" s="218" t="s">
        <v>967</v>
      </c>
      <c r="B1589" s="219" t="s">
        <v>72</v>
      </c>
      <c r="C1589" s="216" t="s">
        <v>70</v>
      </c>
      <c r="D1589" s="216">
        <v>94.6</v>
      </c>
      <c r="E1589" s="220" t="s">
        <v>1055</v>
      </c>
      <c r="F1589" s="220" t="s">
        <v>1047</v>
      </c>
      <c r="G1589" s="220" t="s">
        <v>1068</v>
      </c>
      <c r="H1589" s="220" t="s">
        <v>1069</v>
      </c>
      <c r="I1589" s="220" t="s">
        <v>1042</v>
      </c>
      <c r="J1589" s="220" t="s">
        <v>1051</v>
      </c>
      <c r="K1589" s="95" t="s">
        <v>1093</v>
      </c>
    </row>
    <row r="1590" spans="1:13" hidden="1" x14ac:dyDescent="0.3">
      <c r="A1590" s="218"/>
      <c r="B1590" s="219"/>
      <c r="C1590" s="216" t="s">
        <v>1197</v>
      </c>
      <c r="D1590" s="224" t="s">
        <v>1056</v>
      </c>
      <c r="E1590" s="252">
        <v>1</v>
      </c>
      <c r="F1590" s="252">
        <v>22</v>
      </c>
      <c r="G1590" s="252" t="s">
        <v>1063</v>
      </c>
      <c r="H1590" s="253">
        <v>6.3</v>
      </c>
      <c r="I1590" s="253">
        <v>0.89</v>
      </c>
      <c r="J1590" s="252">
        <v>0.27</v>
      </c>
      <c r="K1590" s="257">
        <f t="shared" ref="K1590:K1595" si="7">+J1590*I1590*F1590*E1590</f>
        <v>5.2866</v>
      </c>
    </row>
    <row r="1591" spans="1:13" hidden="1" x14ac:dyDescent="0.3">
      <c r="A1591" s="218"/>
      <c r="B1591" s="219"/>
      <c r="C1591" s="216" t="s">
        <v>1197</v>
      </c>
      <c r="D1591" s="224" t="s">
        <v>1056</v>
      </c>
      <c r="E1591" s="252">
        <v>1</v>
      </c>
      <c r="F1591" s="252">
        <v>14</v>
      </c>
      <c r="G1591" s="252" t="s">
        <v>1064</v>
      </c>
      <c r="H1591" s="253">
        <v>6.3</v>
      </c>
      <c r="I1591" s="253">
        <v>1.19</v>
      </c>
      <c r="J1591" s="252">
        <v>0.27</v>
      </c>
      <c r="K1591" s="257">
        <f t="shared" si="7"/>
        <v>4.4982000000000006</v>
      </c>
    </row>
    <row r="1592" spans="1:13" hidden="1" x14ac:dyDescent="0.3">
      <c r="A1592" s="218"/>
      <c r="B1592" s="219"/>
      <c r="C1592" s="216" t="s">
        <v>1197</v>
      </c>
      <c r="D1592" s="224" t="s">
        <v>1056</v>
      </c>
      <c r="E1592" s="252">
        <v>1</v>
      </c>
      <c r="F1592" s="252">
        <v>6</v>
      </c>
      <c r="G1592" s="252" t="s">
        <v>1065</v>
      </c>
      <c r="H1592" s="253">
        <v>10</v>
      </c>
      <c r="I1592" s="253">
        <v>1.06</v>
      </c>
      <c r="J1592" s="252">
        <v>0.68</v>
      </c>
      <c r="K1592" s="257">
        <f t="shared" si="7"/>
        <v>4.3248000000000006</v>
      </c>
    </row>
    <row r="1593" spans="1:13" hidden="1" x14ac:dyDescent="0.3">
      <c r="A1593" s="218"/>
      <c r="B1593" s="219"/>
      <c r="C1593" s="216" t="s">
        <v>1197</v>
      </c>
      <c r="D1593" s="224" t="s">
        <v>1056</v>
      </c>
      <c r="E1593" s="252">
        <v>1</v>
      </c>
      <c r="F1593" s="254">
        <v>6</v>
      </c>
      <c r="G1593" s="254" t="s">
        <v>1092</v>
      </c>
      <c r="H1593" s="255">
        <v>10</v>
      </c>
      <c r="I1593" s="255">
        <v>2.6</v>
      </c>
      <c r="J1593" s="254">
        <v>0.68</v>
      </c>
      <c r="K1593" s="257">
        <f t="shared" si="7"/>
        <v>10.608000000000001</v>
      </c>
    </row>
    <row r="1594" spans="1:13" hidden="1" x14ac:dyDescent="0.3">
      <c r="A1594" s="218"/>
      <c r="B1594" s="219"/>
      <c r="C1594" s="216" t="s">
        <v>1197</v>
      </c>
      <c r="D1594" s="224" t="s">
        <v>1057</v>
      </c>
      <c r="E1594" s="252">
        <v>1</v>
      </c>
      <c r="F1594" s="252">
        <v>6</v>
      </c>
      <c r="G1594" s="252" t="s">
        <v>1065</v>
      </c>
      <c r="H1594" s="253">
        <v>10</v>
      </c>
      <c r="I1594" s="253">
        <v>2.2200000000000002</v>
      </c>
      <c r="J1594" s="252">
        <v>0.68</v>
      </c>
      <c r="K1594" s="257">
        <f t="shared" si="7"/>
        <v>9.0576000000000008</v>
      </c>
    </row>
    <row r="1595" spans="1:13" hidden="1" x14ac:dyDescent="0.3">
      <c r="A1595" s="218"/>
      <c r="B1595" s="219"/>
      <c r="C1595" s="216" t="s">
        <v>1197</v>
      </c>
      <c r="D1595" s="224" t="s">
        <v>1057</v>
      </c>
      <c r="E1595" s="252">
        <v>1</v>
      </c>
      <c r="F1595" s="252">
        <v>6</v>
      </c>
      <c r="G1595" s="252" t="s">
        <v>1092</v>
      </c>
      <c r="H1595" s="253">
        <v>10</v>
      </c>
      <c r="I1595" s="253">
        <v>2.6</v>
      </c>
      <c r="J1595" s="252">
        <v>0.43401759530791789</v>
      </c>
      <c r="K1595" s="257">
        <f t="shared" si="7"/>
        <v>6.7706744868035189</v>
      </c>
    </row>
    <row r="1596" spans="1:13" hidden="1" x14ac:dyDescent="0.3">
      <c r="A1596" s="218"/>
      <c r="B1596" s="219"/>
      <c r="C1596" s="226" t="s">
        <v>1198</v>
      </c>
      <c r="D1596" s="224" t="s">
        <v>1071</v>
      </c>
      <c r="E1596" s="252">
        <v>1</v>
      </c>
      <c r="F1596" s="252">
        <v>3</v>
      </c>
      <c r="G1596" s="252" t="s">
        <v>1074</v>
      </c>
      <c r="H1596" s="253">
        <v>6.3</v>
      </c>
      <c r="I1596" s="253">
        <v>2.48</v>
      </c>
      <c r="J1596" s="252">
        <v>0.27</v>
      </c>
      <c r="K1596" s="257">
        <v>2.0088000000000004</v>
      </c>
    </row>
    <row r="1597" spans="1:13" hidden="1" x14ac:dyDescent="0.3">
      <c r="A1597" s="218"/>
      <c r="B1597" s="219"/>
      <c r="C1597" s="226" t="s">
        <v>1198</v>
      </c>
      <c r="D1597" s="224" t="s">
        <v>1071</v>
      </c>
      <c r="E1597" s="252">
        <v>1</v>
      </c>
      <c r="F1597" s="252">
        <v>4</v>
      </c>
      <c r="G1597" s="252" t="s">
        <v>1075</v>
      </c>
      <c r="H1597" s="253">
        <v>8</v>
      </c>
      <c r="I1597" s="253">
        <v>1.68</v>
      </c>
      <c r="J1597" s="252">
        <v>0.43401759530791789</v>
      </c>
      <c r="K1597" s="257">
        <v>2.9165982404692081</v>
      </c>
    </row>
    <row r="1598" spans="1:13" hidden="1" x14ac:dyDescent="0.3">
      <c r="A1598" s="218"/>
      <c r="B1598" s="219"/>
      <c r="C1598" s="226" t="s">
        <v>1198</v>
      </c>
      <c r="D1598" s="224" t="s">
        <v>1071</v>
      </c>
      <c r="E1598" s="252">
        <v>1</v>
      </c>
      <c r="F1598" s="252">
        <v>12</v>
      </c>
      <c r="G1598" s="252" t="s">
        <v>1083</v>
      </c>
      <c r="H1598" s="253">
        <v>6.3</v>
      </c>
      <c r="I1598" s="253">
        <v>1.01</v>
      </c>
      <c r="J1598" s="252">
        <v>0.27</v>
      </c>
      <c r="K1598" s="257">
        <v>3.2724000000000002</v>
      </c>
    </row>
    <row r="1599" spans="1:13" hidden="1" x14ac:dyDescent="0.3">
      <c r="A1599" s="218"/>
      <c r="B1599" s="219"/>
      <c r="C1599" s="226" t="s">
        <v>1198</v>
      </c>
      <c r="D1599" s="224" t="s">
        <v>1071</v>
      </c>
      <c r="E1599" s="252">
        <v>1</v>
      </c>
      <c r="F1599" s="252">
        <v>2</v>
      </c>
      <c r="G1599" s="252" t="s">
        <v>1084</v>
      </c>
      <c r="H1599" s="253">
        <v>6.3</v>
      </c>
      <c r="I1599" s="253">
        <v>0.45</v>
      </c>
      <c r="J1599" s="252">
        <v>0.27</v>
      </c>
      <c r="K1599" s="257">
        <v>0.24300000000000002</v>
      </c>
    </row>
    <row r="1600" spans="1:13" hidden="1" x14ac:dyDescent="0.3">
      <c r="A1600" s="218"/>
      <c r="B1600" s="219"/>
      <c r="C1600" s="226" t="s">
        <v>1198</v>
      </c>
      <c r="D1600" s="224" t="s">
        <v>1071</v>
      </c>
      <c r="E1600" s="252">
        <v>1</v>
      </c>
      <c r="F1600" s="252">
        <v>3</v>
      </c>
      <c r="G1600" s="252" t="s">
        <v>1087</v>
      </c>
      <c r="H1600" s="253">
        <v>10</v>
      </c>
      <c r="I1600" s="253">
        <v>0.85</v>
      </c>
      <c r="J1600" s="252">
        <v>0.68</v>
      </c>
      <c r="K1600" s="257">
        <v>1.7340000000000002</v>
      </c>
    </row>
    <row r="1601" spans="1:13" hidden="1" x14ac:dyDescent="0.3">
      <c r="A1601" s="218"/>
      <c r="B1601" s="219"/>
      <c r="C1601" s="226" t="s">
        <v>1198</v>
      </c>
      <c r="D1601" s="224" t="s">
        <v>1071</v>
      </c>
      <c r="E1601" s="252">
        <v>1</v>
      </c>
      <c r="F1601" s="252">
        <v>8</v>
      </c>
      <c r="G1601" s="252" t="s">
        <v>1088</v>
      </c>
      <c r="H1601" s="253" t="s">
        <v>1089</v>
      </c>
      <c r="I1601" s="253">
        <v>0.5</v>
      </c>
      <c r="J1601" s="252">
        <v>0.16900000000000001</v>
      </c>
      <c r="K1601" s="257">
        <v>0.67600000000000005</v>
      </c>
    </row>
    <row r="1602" spans="1:13" hidden="1" x14ac:dyDescent="0.3">
      <c r="A1602" s="218"/>
      <c r="B1602" s="219"/>
      <c r="C1602" s="226" t="s">
        <v>1198</v>
      </c>
      <c r="D1602" s="224" t="s">
        <v>1071</v>
      </c>
      <c r="E1602" s="252">
        <v>1</v>
      </c>
      <c r="F1602" s="252">
        <v>8</v>
      </c>
      <c r="G1602" s="252" t="s">
        <v>1090</v>
      </c>
      <c r="H1602" s="253" t="s">
        <v>1089</v>
      </c>
      <c r="I1602" s="253">
        <v>0.84</v>
      </c>
      <c r="J1602" s="252">
        <v>0.27</v>
      </c>
      <c r="K1602" s="257">
        <v>1.8144</v>
      </c>
    </row>
    <row r="1603" spans="1:13" hidden="1" x14ac:dyDescent="0.3">
      <c r="A1603" s="218"/>
      <c r="B1603" s="219"/>
      <c r="C1603" s="226" t="s">
        <v>1198</v>
      </c>
      <c r="D1603" s="224" t="s">
        <v>1078</v>
      </c>
      <c r="E1603" s="252">
        <v>1</v>
      </c>
      <c r="F1603" s="252">
        <v>4</v>
      </c>
      <c r="G1603" s="252" t="s">
        <v>1079</v>
      </c>
      <c r="H1603" s="253">
        <v>8</v>
      </c>
      <c r="I1603" s="253">
        <v>3.54</v>
      </c>
      <c r="J1603" s="252">
        <v>0.43401759530791789</v>
      </c>
      <c r="K1603" s="257">
        <f>+J1603*I1603*F1603</f>
        <v>6.1456891495601171</v>
      </c>
    </row>
    <row r="1604" spans="1:13" hidden="1" x14ac:dyDescent="0.3">
      <c r="A1604" s="218"/>
      <c r="B1604" s="219"/>
      <c r="C1604" s="226" t="s">
        <v>1198</v>
      </c>
      <c r="D1604" s="224" t="s">
        <v>1078</v>
      </c>
      <c r="E1604" s="252">
        <v>1</v>
      </c>
      <c r="F1604" s="252">
        <v>4</v>
      </c>
      <c r="G1604" s="252" t="s">
        <v>1080</v>
      </c>
      <c r="H1604" s="253">
        <v>8</v>
      </c>
      <c r="I1604" s="253">
        <v>3.3</v>
      </c>
      <c r="J1604" s="252">
        <v>0.43401759530791789</v>
      </c>
      <c r="K1604" s="257">
        <f>+J1604*I1604*F1604</f>
        <v>5.7290322580645157</v>
      </c>
    </row>
    <row r="1605" spans="1:13" hidden="1" x14ac:dyDescent="0.3">
      <c r="A1605" s="218"/>
      <c r="B1605" s="219"/>
      <c r="C1605" s="226" t="s">
        <v>1198</v>
      </c>
      <c r="D1605" s="224" t="s">
        <v>1078</v>
      </c>
      <c r="E1605" s="252">
        <v>1</v>
      </c>
      <c r="F1605" s="252">
        <v>70</v>
      </c>
      <c r="G1605" s="252" t="s">
        <v>1081</v>
      </c>
      <c r="H1605" s="253">
        <v>5</v>
      </c>
      <c r="I1605" s="253">
        <v>0.98</v>
      </c>
      <c r="J1605" s="252">
        <v>0.16900000000000001</v>
      </c>
      <c r="K1605" s="257">
        <f>+J1605*I1605*F1605</f>
        <v>11.593400000000001</v>
      </c>
    </row>
    <row r="1606" spans="1:13" hidden="1" x14ac:dyDescent="0.3">
      <c r="A1606" s="218"/>
      <c r="B1606" s="219"/>
      <c r="C1606" s="226" t="s">
        <v>1198</v>
      </c>
      <c r="D1606" s="224" t="s">
        <v>1061</v>
      </c>
      <c r="E1606" s="252">
        <v>1</v>
      </c>
      <c r="F1606" s="252">
        <v>20</v>
      </c>
      <c r="G1606" s="252" t="s">
        <v>1085</v>
      </c>
      <c r="H1606" s="253">
        <v>5</v>
      </c>
      <c r="I1606" s="253">
        <v>2.2599999999999998</v>
      </c>
      <c r="J1606" s="252">
        <v>0.16900000000000001</v>
      </c>
      <c r="K1606" s="257">
        <v>7.6387999999999998</v>
      </c>
    </row>
    <row r="1607" spans="1:13" hidden="1" x14ac:dyDescent="0.3">
      <c r="A1607" s="218"/>
      <c r="B1607" s="219"/>
      <c r="C1607" s="226" t="s">
        <v>1198</v>
      </c>
      <c r="D1607" s="224" t="s">
        <v>1061</v>
      </c>
      <c r="E1607" s="252">
        <v>1</v>
      </c>
      <c r="F1607" s="252">
        <v>4</v>
      </c>
      <c r="G1607" s="252" t="s">
        <v>1086</v>
      </c>
      <c r="H1607" s="253">
        <v>6.3</v>
      </c>
      <c r="I1607" s="253">
        <v>1.45</v>
      </c>
      <c r="J1607" s="252">
        <v>0.27</v>
      </c>
      <c r="K1607" s="257">
        <v>1.5660000000000001</v>
      </c>
    </row>
    <row r="1608" spans="1:13" hidden="1" x14ac:dyDescent="0.3">
      <c r="A1608" s="218"/>
      <c r="B1608" s="219"/>
      <c r="C1608" s="216"/>
      <c r="D1608" s="224"/>
      <c r="E1608" s="252"/>
      <c r="F1608" s="252"/>
      <c r="G1608" s="252"/>
      <c r="H1608" s="253"/>
      <c r="I1608" s="253"/>
      <c r="J1608" s="222" t="s">
        <v>1040</v>
      </c>
      <c r="K1608" s="96">
        <f>+SUM(K1596:K1607)</f>
        <v>45.338119648093851</v>
      </c>
    </row>
    <row r="1609" spans="1:13" ht="26.4" hidden="1" x14ac:dyDescent="0.3">
      <c r="A1609" s="218" t="s">
        <v>968</v>
      </c>
      <c r="B1609" s="219" t="s">
        <v>74</v>
      </c>
      <c r="C1609" s="216" t="s">
        <v>75</v>
      </c>
      <c r="D1609" s="216">
        <v>6</v>
      </c>
      <c r="E1609" s="220"/>
      <c r="F1609" s="220"/>
      <c r="G1609" s="220"/>
      <c r="H1609" s="220"/>
      <c r="I1609" s="220"/>
      <c r="J1609" s="220"/>
      <c r="K1609" s="95"/>
    </row>
    <row r="1610" spans="1:13" hidden="1" x14ac:dyDescent="0.3">
      <c r="A1610" s="218"/>
      <c r="B1610" s="219"/>
      <c r="C1610" s="216"/>
      <c r="D1610" s="226" t="s">
        <v>1198</v>
      </c>
      <c r="E1610" s="217"/>
      <c r="F1610" s="217"/>
      <c r="G1610" s="217"/>
      <c r="H1610" s="217"/>
      <c r="I1610" s="217"/>
      <c r="J1610" s="221" t="s">
        <v>1201</v>
      </c>
      <c r="K1610" s="94">
        <v>6</v>
      </c>
    </row>
    <row r="1611" spans="1:13" hidden="1" x14ac:dyDescent="0.3">
      <c r="A1611" s="218"/>
      <c r="B1611" s="219"/>
      <c r="C1611" s="216"/>
      <c r="D1611" s="216"/>
      <c r="E1611" s="217"/>
      <c r="F1611" s="217"/>
      <c r="G1611" s="217"/>
      <c r="H1611" s="217"/>
      <c r="I1611" s="217"/>
      <c r="J1611" s="222" t="s">
        <v>1040</v>
      </c>
      <c r="K1611" s="96"/>
    </row>
    <row r="1612" spans="1:13" hidden="1" x14ac:dyDescent="0.3">
      <c r="A1612" s="218" t="s">
        <v>969</v>
      </c>
      <c r="B1612" s="219" t="s">
        <v>67</v>
      </c>
      <c r="C1612" s="216" t="s">
        <v>24</v>
      </c>
      <c r="D1612" s="216">
        <v>23.19</v>
      </c>
      <c r="E1612" s="220"/>
      <c r="F1612" s="220"/>
      <c r="G1612" s="220" t="s">
        <v>1047</v>
      </c>
      <c r="H1612" s="220" t="s">
        <v>1042</v>
      </c>
      <c r="I1612" s="220" t="s">
        <v>1043</v>
      </c>
      <c r="J1612" s="220" t="s">
        <v>1058</v>
      </c>
      <c r="K1612" s="95" t="s">
        <v>1044</v>
      </c>
    </row>
    <row r="1613" spans="1:13" hidden="1" x14ac:dyDescent="0.3">
      <c r="A1613" s="218"/>
      <c r="B1613" s="219"/>
      <c r="C1613" s="216" t="s">
        <v>1197</v>
      </c>
      <c r="D1613" s="216"/>
      <c r="E1613" s="222"/>
      <c r="F1613" s="224" t="s">
        <v>1056</v>
      </c>
      <c r="G1613" s="217">
        <v>2</v>
      </c>
      <c r="H1613" s="217">
        <v>0.9</v>
      </c>
      <c r="I1613" s="217">
        <v>0.6</v>
      </c>
      <c r="J1613" s="217">
        <v>0.25</v>
      </c>
      <c r="K1613" s="98">
        <f>+G1613*((H1613+I1613)*2)*J1613</f>
        <v>1.5</v>
      </c>
    </row>
    <row r="1614" spans="1:13" hidden="1" x14ac:dyDescent="0.3">
      <c r="A1614" s="218"/>
      <c r="B1614" s="219"/>
      <c r="C1614" s="216" t="s">
        <v>1197</v>
      </c>
      <c r="D1614" s="216"/>
      <c r="E1614" s="222"/>
      <c r="F1614" s="229" t="s">
        <v>1057</v>
      </c>
      <c r="G1614" s="217">
        <v>2</v>
      </c>
      <c r="H1614" s="217">
        <v>0.5</v>
      </c>
      <c r="I1614" s="217">
        <v>0.2</v>
      </c>
      <c r="J1614" s="217">
        <f>1.79+0.43+0.25</f>
        <v>2.4700000000000002</v>
      </c>
      <c r="K1614" s="98">
        <f>+G1614*((H1614+I1614)*2)*J1614</f>
        <v>6.9160000000000004</v>
      </c>
    </row>
    <row r="1615" spans="1:13" hidden="1" x14ac:dyDescent="0.3">
      <c r="A1615" s="218"/>
      <c r="B1615" s="219"/>
      <c r="C1615" s="226" t="s">
        <v>1198</v>
      </c>
      <c r="D1615" s="216"/>
      <c r="E1615" s="222"/>
      <c r="F1615" s="229" t="s">
        <v>1061</v>
      </c>
      <c r="G1615" s="217">
        <v>1</v>
      </c>
      <c r="H1615" s="217">
        <v>3.2</v>
      </c>
      <c r="I1615" s="217">
        <v>1.5</v>
      </c>
      <c r="J1615" s="217">
        <v>0.12</v>
      </c>
      <c r="K1615" s="94">
        <v>4.8000000000000007</v>
      </c>
      <c r="M1615" s="250"/>
    </row>
    <row r="1616" spans="1:13" hidden="1" x14ac:dyDescent="0.3">
      <c r="A1616" s="218"/>
      <c r="B1616" s="219"/>
      <c r="C1616" s="226" t="s">
        <v>1198</v>
      </c>
      <c r="D1616" s="216"/>
      <c r="E1616" s="222"/>
      <c r="F1616" s="229" t="s">
        <v>1060</v>
      </c>
      <c r="G1616" s="217">
        <v>1</v>
      </c>
      <c r="H1616" s="217">
        <v>2.52</v>
      </c>
      <c r="I1616" s="217">
        <v>0.74</v>
      </c>
      <c r="J1616" s="217">
        <v>0.12</v>
      </c>
      <c r="K1616" s="94">
        <v>1.8648</v>
      </c>
      <c r="M1616" s="250"/>
    </row>
    <row r="1617" spans="1:13" hidden="1" x14ac:dyDescent="0.3">
      <c r="A1617" s="218"/>
      <c r="B1617" s="219"/>
      <c r="C1617" s="226" t="s">
        <v>1198</v>
      </c>
      <c r="D1617" s="216"/>
      <c r="E1617" s="222"/>
      <c r="F1617" s="216" t="s">
        <v>1062</v>
      </c>
      <c r="G1617" s="217">
        <v>1</v>
      </c>
      <c r="H1617" s="217">
        <v>3.15</v>
      </c>
      <c r="I1617" s="217">
        <v>0.89999999999999991</v>
      </c>
      <c r="J1617" s="217">
        <v>0.2</v>
      </c>
      <c r="K1617" s="94">
        <v>4.05</v>
      </c>
      <c r="M1617" s="250"/>
    </row>
    <row r="1618" spans="1:13" hidden="1" x14ac:dyDescent="0.3">
      <c r="A1618" s="218"/>
      <c r="B1618" s="219"/>
      <c r="C1618" s="216"/>
      <c r="D1618" s="216"/>
      <c r="E1618" s="217"/>
      <c r="F1618" s="217"/>
      <c r="G1618" s="217"/>
      <c r="H1618" s="217"/>
      <c r="I1618" s="217"/>
      <c r="J1618" s="222" t="s">
        <v>1040</v>
      </c>
      <c r="K1618" s="96">
        <f>+SUM(K1615:K1617)</f>
        <v>10.7148</v>
      </c>
    </row>
    <row r="1619" spans="1:13" ht="26.4" hidden="1" x14ac:dyDescent="0.3">
      <c r="A1619" s="218" t="s">
        <v>970</v>
      </c>
      <c r="B1619" s="219" t="s">
        <v>77</v>
      </c>
      <c r="C1619" s="216" t="s">
        <v>54</v>
      </c>
      <c r="D1619" s="216">
        <v>2.11</v>
      </c>
      <c r="E1619" s="220"/>
      <c r="F1619" s="220"/>
      <c r="G1619" s="220" t="s">
        <v>1055</v>
      </c>
      <c r="H1619" s="220" t="s">
        <v>1042</v>
      </c>
      <c r="I1619" s="220" t="s">
        <v>1043</v>
      </c>
      <c r="J1619" s="220" t="s">
        <v>1058</v>
      </c>
      <c r="K1619" s="95" t="s">
        <v>1046</v>
      </c>
    </row>
    <row r="1620" spans="1:13" hidden="1" x14ac:dyDescent="0.3">
      <c r="A1620" s="218"/>
      <c r="B1620" s="219"/>
      <c r="C1620" s="216" t="s">
        <v>1197</v>
      </c>
      <c r="D1620" s="216"/>
      <c r="E1620" s="222"/>
      <c r="F1620" s="224" t="s">
        <v>1056</v>
      </c>
      <c r="G1620" s="217">
        <v>2</v>
      </c>
      <c r="H1620" s="217">
        <v>0.9</v>
      </c>
      <c r="I1620" s="217">
        <v>0.6</v>
      </c>
      <c r="J1620" s="217">
        <v>0.25</v>
      </c>
      <c r="K1620" s="94">
        <f>+G1620*H1620*I1620*J1620</f>
        <v>0.27</v>
      </c>
    </row>
    <row r="1621" spans="1:13" hidden="1" x14ac:dyDescent="0.3">
      <c r="A1621" s="218"/>
      <c r="B1621" s="219"/>
      <c r="C1621" s="216" t="s">
        <v>1197</v>
      </c>
      <c r="D1621" s="216"/>
      <c r="E1621" s="222"/>
      <c r="F1621" s="229" t="s">
        <v>1057</v>
      </c>
      <c r="G1621" s="217">
        <v>2</v>
      </c>
      <c r="H1621" s="217">
        <v>0.5</v>
      </c>
      <c r="I1621" s="217">
        <v>0.2</v>
      </c>
      <c r="J1621" s="217">
        <f>1.79+0.43+0.25</f>
        <v>2.4700000000000002</v>
      </c>
      <c r="K1621" s="94">
        <f>+G1621*H1621*I1621*J1621</f>
        <v>0.49400000000000005</v>
      </c>
    </row>
    <row r="1622" spans="1:13" hidden="1" x14ac:dyDescent="0.3">
      <c r="A1622" s="218"/>
      <c r="B1622" s="219"/>
      <c r="C1622" s="226" t="s">
        <v>1196</v>
      </c>
      <c r="D1622" s="216"/>
      <c r="E1622" s="222"/>
      <c r="F1622" s="229" t="s">
        <v>1060</v>
      </c>
      <c r="G1622" s="217">
        <v>1</v>
      </c>
      <c r="H1622" s="217">
        <v>2.3199999999999998</v>
      </c>
      <c r="I1622" s="217">
        <v>0.5</v>
      </c>
      <c r="J1622" s="217">
        <v>0.12</v>
      </c>
      <c r="K1622" s="94">
        <f>+G1622*H1622*I1622*J1622</f>
        <v>0.13919999999999999</v>
      </c>
    </row>
    <row r="1623" spans="1:13" hidden="1" x14ac:dyDescent="0.3">
      <c r="A1623" s="218"/>
      <c r="B1623" s="219"/>
      <c r="C1623" s="226" t="s">
        <v>1196</v>
      </c>
      <c r="D1623" s="216"/>
      <c r="E1623" s="222"/>
      <c r="F1623" s="229" t="s">
        <v>1061</v>
      </c>
      <c r="G1623" s="217">
        <v>1</v>
      </c>
      <c r="H1623" s="217">
        <v>3.15</v>
      </c>
      <c r="I1623" s="217">
        <v>1.5</v>
      </c>
      <c r="J1623" s="217">
        <v>0.12</v>
      </c>
      <c r="K1623" s="94">
        <f>+G1623*H1623*I1623*J1623</f>
        <v>0.56699999999999995</v>
      </c>
    </row>
    <row r="1624" spans="1:13" hidden="1" x14ac:dyDescent="0.3">
      <c r="A1624" s="218"/>
      <c r="B1624" s="219"/>
      <c r="C1624" s="226" t="s">
        <v>1196</v>
      </c>
      <c r="D1624" s="216"/>
      <c r="E1624" s="217"/>
      <c r="F1624" s="216" t="s">
        <v>1059</v>
      </c>
      <c r="G1624" s="217">
        <v>2</v>
      </c>
      <c r="H1624" s="217">
        <v>0.5</v>
      </c>
      <c r="I1624" s="217">
        <v>0.2</v>
      </c>
      <c r="J1624" s="217">
        <f>0.25+0.43+1.79+0.38-2.3</f>
        <v>0.54999999999999982</v>
      </c>
      <c r="K1624" s="94">
        <f>+G1624*H1624*I1624*J1624</f>
        <v>0.10999999999999997</v>
      </c>
    </row>
    <row r="1625" spans="1:13" hidden="1" x14ac:dyDescent="0.3">
      <c r="A1625" s="218"/>
      <c r="B1625" s="219"/>
      <c r="C1625" s="226" t="s">
        <v>1196</v>
      </c>
      <c r="D1625" s="216"/>
      <c r="E1625" s="217"/>
      <c r="F1625" s="216" t="s">
        <v>1062</v>
      </c>
      <c r="G1625" s="217">
        <v>1</v>
      </c>
      <c r="H1625" s="217">
        <v>3.15</v>
      </c>
      <c r="I1625" s="217">
        <f>0.5+J1625+J1625</f>
        <v>0.89999999999999991</v>
      </c>
      <c r="J1625" s="217">
        <v>0.2</v>
      </c>
      <c r="K1625" s="94">
        <f>+G1625*H1625*I1625*J1625-0.07</f>
        <v>0.49699999999999994</v>
      </c>
    </row>
    <row r="1626" spans="1:13" hidden="1" x14ac:dyDescent="0.3">
      <c r="A1626" s="218"/>
      <c r="B1626" s="219"/>
      <c r="C1626" s="216"/>
      <c r="D1626" s="216"/>
      <c r="E1626" s="217"/>
      <c r="F1626" s="217"/>
      <c r="G1626" s="217"/>
      <c r="H1626" s="217"/>
      <c r="I1626" s="217"/>
      <c r="J1626" s="222" t="s">
        <v>1040</v>
      </c>
      <c r="K1626" s="96">
        <f>+SUM(K1622:K1625)</f>
        <v>1.3131999999999999</v>
      </c>
    </row>
    <row r="1627" spans="1:13" ht="39.6" hidden="1" x14ac:dyDescent="0.3">
      <c r="A1627" s="218" t="s">
        <v>971</v>
      </c>
      <c r="B1627" s="219" t="s">
        <v>65</v>
      </c>
      <c r="C1627" s="216" t="s">
        <v>24</v>
      </c>
      <c r="D1627" s="216">
        <v>6.12</v>
      </c>
      <c r="E1627" s="217"/>
      <c r="F1627" s="217"/>
      <c r="G1627" s="217"/>
      <c r="H1627" s="217"/>
      <c r="I1627" s="217"/>
      <c r="J1627" s="217"/>
      <c r="K1627" s="98"/>
    </row>
    <row r="1628" spans="1:13" hidden="1" x14ac:dyDescent="0.3">
      <c r="A1628" s="218"/>
      <c r="B1628" s="219"/>
      <c r="C1628" s="216"/>
      <c r="D1628" s="216"/>
      <c r="E1628" s="217"/>
      <c r="F1628" s="217"/>
      <c r="G1628" s="217"/>
      <c r="H1628" s="217"/>
      <c r="I1628" s="217"/>
      <c r="J1628" s="217"/>
      <c r="K1628" s="98"/>
    </row>
    <row r="1629" spans="1:13" hidden="1" x14ac:dyDescent="0.3">
      <c r="A1629" s="218"/>
      <c r="B1629" s="219"/>
      <c r="C1629" s="216"/>
      <c r="D1629" s="216"/>
      <c r="E1629" s="217"/>
      <c r="F1629" s="217"/>
      <c r="G1629" s="217"/>
      <c r="H1629" s="217"/>
      <c r="I1629" s="217"/>
      <c r="J1629" s="222"/>
      <c r="K1629" s="98"/>
    </row>
    <row r="1630" spans="1:13" hidden="1" x14ac:dyDescent="0.3">
      <c r="A1630" s="218"/>
      <c r="B1630" s="219"/>
      <c r="C1630" s="216"/>
      <c r="D1630" s="216"/>
      <c r="E1630" s="222"/>
      <c r="F1630" s="222"/>
      <c r="G1630" s="222"/>
      <c r="H1630" s="222"/>
      <c r="I1630" s="222"/>
      <c r="J1630" s="222"/>
      <c r="K1630" s="97"/>
    </row>
    <row r="1631" spans="1:13" ht="26.4" hidden="1" x14ac:dyDescent="0.3">
      <c r="A1631" s="218" t="s">
        <v>972</v>
      </c>
      <c r="B1631" s="219" t="s">
        <v>83</v>
      </c>
      <c r="C1631" s="216" t="s">
        <v>24</v>
      </c>
      <c r="D1631" s="216">
        <v>4.8</v>
      </c>
      <c r="E1631" s="220"/>
      <c r="F1631" s="220"/>
      <c r="G1631" s="220"/>
      <c r="H1631" s="220"/>
      <c r="I1631" s="220" t="s">
        <v>1042</v>
      </c>
      <c r="J1631" s="220" t="s">
        <v>1043</v>
      </c>
      <c r="K1631" s="95" t="s">
        <v>1044</v>
      </c>
    </row>
    <row r="1632" spans="1:13" hidden="1" x14ac:dyDescent="0.3">
      <c r="A1632" s="218"/>
      <c r="B1632" s="219"/>
      <c r="C1632" s="226" t="s">
        <v>1196</v>
      </c>
      <c r="D1632" s="216"/>
      <c r="E1632" s="217"/>
      <c r="F1632" s="217"/>
      <c r="G1632" s="217"/>
      <c r="H1632" s="217"/>
      <c r="I1632" s="217">
        <v>3.2</v>
      </c>
      <c r="J1632" s="217">
        <v>1.5</v>
      </c>
      <c r="K1632" s="94">
        <f>+J1632*I1632</f>
        <v>4.8000000000000007</v>
      </c>
    </row>
    <row r="1633" spans="1:11" hidden="1" x14ac:dyDescent="0.3">
      <c r="A1633" s="218"/>
      <c r="B1633" s="219"/>
      <c r="C1633" s="216"/>
      <c r="D1633" s="216"/>
      <c r="E1633" s="217"/>
      <c r="F1633" s="217"/>
      <c r="G1633" s="217"/>
      <c r="H1633" s="217"/>
      <c r="I1633" s="217"/>
      <c r="J1633" s="222" t="s">
        <v>1040</v>
      </c>
      <c r="K1633" s="94">
        <f>+SUM(K1632:K1632)</f>
        <v>4.8000000000000007</v>
      </c>
    </row>
    <row r="1634" spans="1:11" hidden="1" x14ac:dyDescent="0.3">
      <c r="A1634" s="218"/>
      <c r="B1634" s="219"/>
      <c r="C1634" s="216"/>
      <c r="D1634" s="216"/>
      <c r="E1634" s="222"/>
      <c r="F1634" s="222"/>
      <c r="G1634" s="222"/>
      <c r="H1634" s="222"/>
      <c r="I1634" s="222"/>
      <c r="J1634" s="222"/>
      <c r="K1634" s="97"/>
    </row>
    <row r="1635" spans="1:11" ht="30.75" hidden="1" customHeight="1" x14ac:dyDescent="0.3">
      <c r="A1635" s="218" t="s">
        <v>973</v>
      </c>
      <c r="B1635" s="219" t="s">
        <v>79</v>
      </c>
      <c r="C1635" s="216" t="s">
        <v>54</v>
      </c>
      <c r="D1635" s="216">
        <v>6.05</v>
      </c>
      <c r="E1635" s="220"/>
      <c r="F1635" s="220"/>
      <c r="G1635" s="220"/>
      <c r="H1635" s="220"/>
      <c r="I1635" s="220" t="s">
        <v>1042</v>
      </c>
      <c r="J1635" s="220" t="s">
        <v>1043</v>
      </c>
      <c r="K1635" s="95" t="s">
        <v>1044</v>
      </c>
    </row>
    <row r="1636" spans="1:11" ht="15" hidden="1" customHeight="1" x14ac:dyDescent="0.3">
      <c r="A1636" s="218"/>
      <c r="B1636" s="219"/>
      <c r="C1636" s="216"/>
      <c r="D1636" s="216"/>
      <c r="E1636" s="230" t="s">
        <v>1048</v>
      </c>
      <c r="F1636" s="217">
        <v>2</v>
      </c>
      <c r="G1636" s="217">
        <v>0.95</v>
      </c>
      <c r="H1636" s="217">
        <v>1.1000000000000001</v>
      </c>
      <c r="I1636" s="217">
        <f>+J1559-0.25</f>
        <v>0.53</v>
      </c>
      <c r="J1636" s="262">
        <v>1.3</v>
      </c>
      <c r="K1636" s="94">
        <f>+I1636*H1636*G1636*F1636*J1636</f>
        <v>1.4400100000000002</v>
      </c>
    </row>
    <row r="1637" spans="1:11" hidden="1" x14ac:dyDescent="0.3">
      <c r="A1637" s="218"/>
      <c r="B1637" s="219"/>
      <c r="C1637" s="216"/>
      <c r="D1637" s="216"/>
      <c r="E1637" s="217"/>
      <c r="F1637" s="217"/>
      <c r="G1637" s="217"/>
      <c r="H1637" s="217"/>
      <c r="I1637" s="217"/>
      <c r="J1637" s="222" t="s">
        <v>1040</v>
      </c>
      <c r="K1637" s="96">
        <f>+SUM(K1636:K1636)</f>
        <v>1.4400100000000002</v>
      </c>
    </row>
    <row r="1638" spans="1:11" hidden="1" x14ac:dyDescent="0.3">
      <c r="A1638" s="235"/>
      <c r="B1638" s="236"/>
      <c r="C1638" s="237"/>
      <c r="D1638" s="237"/>
      <c r="E1638" s="228"/>
      <c r="F1638" s="228"/>
      <c r="G1638" s="228"/>
      <c r="H1638" s="228"/>
      <c r="I1638" s="228"/>
      <c r="J1638" s="228"/>
      <c r="K1638" s="302"/>
    </row>
    <row r="1639" spans="1:11" ht="26.4" hidden="1" x14ac:dyDescent="0.3">
      <c r="A1639" s="218" t="s">
        <v>974</v>
      </c>
      <c r="B1639" s="219" t="s">
        <v>81</v>
      </c>
      <c r="C1639" s="216" t="s">
        <v>24</v>
      </c>
      <c r="D1639" s="216">
        <v>4.8</v>
      </c>
      <c r="E1639" s="220"/>
      <c r="F1639" s="220" t="s">
        <v>1047</v>
      </c>
      <c r="G1639" s="220" t="s">
        <v>1042</v>
      </c>
      <c r="H1639" s="220" t="s">
        <v>1043</v>
      </c>
      <c r="I1639" s="220" t="s">
        <v>1045</v>
      </c>
      <c r="J1639" s="220" t="s">
        <v>1049</v>
      </c>
      <c r="K1639" s="95" t="s">
        <v>1046</v>
      </c>
    </row>
    <row r="1640" spans="1:11" hidden="1" x14ac:dyDescent="0.3">
      <c r="A1640" s="218"/>
      <c r="B1640" s="219"/>
      <c r="C1640" s="216"/>
      <c r="D1640" s="216"/>
      <c r="E1640" s="217"/>
      <c r="F1640" s="217"/>
      <c r="G1640" s="217"/>
      <c r="H1640" s="217"/>
      <c r="I1640" s="217">
        <v>3.2</v>
      </c>
      <c r="J1640" s="217">
        <v>1.5</v>
      </c>
      <c r="K1640" s="94">
        <f>+J1640*I1640</f>
        <v>4.8000000000000007</v>
      </c>
    </row>
    <row r="1641" spans="1:11" hidden="1" x14ac:dyDescent="0.3">
      <c r="A1641" s="218"/>
      <c r="B1641" s="219"/>
      <c r="C1641" s="216"/>
      <c r="D1641" s="216"/>
      <c r="E1641" s="217"/>
      <c r="F1641" s="217"/>
      <c r="G1641" s="217"/>
      <c r="H1641" s="217"/>
      <c r="I1641" s="217"/>
      <c r="J1641" s="222" t="s">
        <v>1040</v>
      </c>
      <c r="K1641" s="94">
        <f>+SUM(K1640:K1640)</f>
        <v>4.8000000000000007</v>
      </c>
    </row>
    <row r="1642" spans="1:11" hidden="1" x14ac:dyDescent="0.3">
      <c r="A1642" s="214" t="s">
        <v>975</v>
      </c>
      <c r="B1642" s="215" t="s">
        <v>85</v>
      </c>
      <c r="C1642" s="216"/>
      <c r="D1642" s="216"/>
      <c r="E1642" s="217"/>
      <c r="F1642" s="217"/>
      <c r="G1642" s="217"/>
      <c r="H1642" s="217"/>
      <c r="I1642" s="217"/>
      <c r="J1642" s="217"/>
      <c r="K1642" s="98"/>
    </row>
    <row r="1643" spans="1:11" hidden="1" x14ac:dyDescent="0.3">
      <c r="A1643" s="218" t="s">
        <v>976</v>
      </c>
      <c r="B1643" s="219" t="s">
        <v>87</v>
      </c>
      <c r="C1643" s="216" t="s">
        <v>24</v>
      </c>
      <c r="D1643" s="216">
        <v>6.6</v>
      </c>
      <c r="E1643" s="220"/>
      <c r="F1643" s="220"/>
      <c r="G1643" s="220"/>
      <c r="H1643" s="220"/>
      <c r="I1643" s="220" t="s">
        <v>1042</v>
      </c>
      <c r="J1643" s="220" t="s">
        <v>1043</v>
      </c>
      <c r="K1643" s="95" t="s">
        <v>1044</v>
      </c>
    </row>
    <row r="1644" spans="1:11" hidden="1" x14ac:dyDescent="0.3">
      <c r="A1644" s="218"/>
      <c r="B1644" s="219"/>
      <c r="C1644" s="226" t="s">
        <v>1196</v>
      </c>
      <c r="D1644" s="216"/>
      <c r="E1644" s="217"/>
      <c r="F1644" s="217"/>
      <c r="G1644" s="217"/>
      <c r="H1644" s="217"/>
      <c r="I1644" s="217">
        <f>3.2+1.2</f>
        <v>4.4000000000000004</v>
      </c>
      <c r="J1644" s="217">
        <v>1.5</v>
      </c>
      <c r="K1644" s="94">
        <f>+J1644*I1644</f>
        <v>6.6000000000000005</v>
      </c>
    </row>
    <row r="1645" spans="1:11" hidden="1" x14ac:dyDescent="0.3">
      <c r="A1645" s="218"/>
      <c r="B1645" s="219"/>
      <c r="C1645" s="216"/>
      <c r="D1645" s="216"/>
      <c r="E1645" s="217"/>
      <c r="F1645" s="217"/>
      <c r="G1645" s="217"/>
      <c r="H1645" s="217"/>
      <c r="I1645" s="217"/>
      <c r="J1645" s="222" t="s">
        <v>1040</v>
      </c>
      <c r="K1645" s="94">
        <f>+SUM(K1644:K1644)</f>
        <v>6.6000000000000005</v>
      </c>
    </row>
    <row r="1646" spans="1:11" ht="26.4" hidden="1" x14ac:dyDescent="0.3">
      <c r="A1646" s="218" t="s">
        <v>977</v>
      </c>
      <c r="B1646" s="219" t="s">
        <v>89</v>
      </c>
      <c r="C1646" s="216" t="s">
        <v>24</v>
      </c>
      <c r="D1646" s="216">
        <v>6.6</v>
      </c>
      <c r="E1646" s="220"/>
      <c r="F1646" s="220"/>
      <c r="G1646" s="220"/>
      <c r="H1646" s="220"/>
      <c r="I1646" s="220" t="s">
        <v>1042</v>
      </c>
      <c r="J1646" s="220" t="s">
        <v>1043</v>
      </c>
      <c r="K1646" s="95" t="s">
        <v>1044</v>
      </c>
    </row>
    <row r="1647" spans="1:11" hidden="1" x14ac:dyDescent="0.3">
      <c r="A1647" s="218"/>
      <c r="B1647" s="219"/>
      <c r="C1647" s="226" t="s">
        <v>1196</v>
      </c>
      <c r="D1647" s="216"/>
      <c r="E1647" s="217"/>
      <c r="F1647" s="217"/>
      <c r="G1647" s="217"/>
      <c r="H1647" s="217"/>
      <c r="I1647" s="217">
        <f>3.2+1.2</f>
        <v>4.4000000000000004</v>
      </c>
      <c r="J1647" s="217">
        <v>1.5</v>
      </c>
      <c r="K1647" s="94">
        <f>+J1647*I1647</f>
        <v>6.6000000000000005</v>
      </c>
    </row>
    <row r="1648" spans="1:11" hidden="1" x14ac:dyDescent="0.3">
      <c r="A1648" s="218"/>
      <c r="B1648" s="219"/>
      <c r="C1648" s="216"/>
      <c r="D1648" s="216"/>
      <c r="E1648" s="217"/>
      <c r="F1648" s="217"/>
      <c r="G1648" s="217"/>
      <c r="H1648" s="217"/>
      <c r="I1648" s="217"/>
      <c r="J1648" s="222" t="s">
        <v>1040</v>
      </c>
      <c r="K1648" s="94">
        <f>+SUM(K1647:K1647)</f>
        <v>6.6000000000000005</v>
      </c>
    </row>
    <row r="1649" spans="1:11" ht="39.6" hidden="1" x14ac:dyDescent="0.3">
      <c r="A1649" s="218" t="s">
        <v>978</v>
      </c>
      <c r="B1649" s="219" t="s">
        <v>91</v>
      </c>
      <c r="C1649" s="216" t="s">
        <v>24</v>
      </c>
      <c r="D1649" s="216">
        <v>6.6</v>
      </c>
      <c r="E1649" s="220"/>
      <c r="F1649" s="220"/>
      <c r="G1649" s="220"/>
      <c r="H1649" s="220"/>
      <c r="I1649" s="220" t="s">
        <v>1042</v>
      </c>
      <c r="J1649" s="220" t="s">
        <v>1043</v>
      </c>
      <c r="K1649" s="95" t="s">
        <v>1044</v>
      </c>
    </row>
    <row r="1650" spans="1:11" hidden="1" x14ac:dyDescent="0.3">
      <c r="A1650" s="218"/>
      <c r="B1650" s="219"/>
      <c r="C1650" s="226" t="s">
        <v>1196</v>
      </c>
      <c r="D1650" s="216"/>
      <c r="E1650" s="217"/>
      <c r="F1650" s="217"/>
      <c r="G1650" s="217"/>
      <c r="H1650" s="217"/>
      <c r="I1650" s="217">
        <f>3.2+1.2</f>
        <v>4.4000000000000004</v>
      </c>
      <c r="J1650" s="217">
        <v>1.5</v>
      </c>
      <c r="K1650" s="94">
        <f>+J1650*I1650</f>
        <v>6.6000000000000005</v>
      </c>
    </row>
    <row r="1651" spans="1:11" hidden="1" x14ac:dyDescent="0.3">
      <c r="A1651" s="218"/>
      <c r="B1651" s="219"/>
      <c r="C1651" s="216"/>
      <c r="D1651" s="216"/>
      <c r="E1651" s="217"/>
      <c r="F1651" s="217"/>
      <c r="G1651" s="217"/>
      <c r="H1651" s="217"/>
      <c r="I1651" s="217"/>
      <c r="J1651" s="222" t="s">
        <v>1040</v>
      </c>
      <c r="K1651" s="94">
        <f>+SUM(K1650:K1650)</f>
        <v>6.6000000000000005</v>
      </c>
    </row>
    <row r="1652" spans="1:11" ht="39.6" hidden="1" x14ac:dyDescent="0.3">
      <c r="A1652" s="218" t="s">
        <v>979</v>
      </c>
      <c r="B1652" s="219" t="s">
        <v>94</v>
      </c>
      <c r="C1652" s="216" t="s">
        <v>24</v>
      </c>
      <c r="D1652" s="216">
        <v>1.76</v>
      </c>
      <c r="E1652" s="220"/>
      <c r="F1652" s="220"/>
      <c r="G1652" s="220"/>
      <c r="H1652" s="220"/>
      <c r="I1652" s="220" t="s">
        <v>1042</v>
      </c>
      <c r="J1652" s="220" t="s">
        <v>1043</v>
      </c>
      <c r="K1652" s="95" t="s">
        <v>1044</v>
      </c>
    </row>
    <row r="1653" spans="1:11" hidden="1" x14ac:dyDescent="0.3">
      <c r="A1653" s="218"/>
      <c r="B1653" s="219"/>
      <c r="C1653" s="226" t="s">
        <v>1196</v>
      </c>
      <c r="D1653" s="216"/>
      <c r="E1653" s="217"/>
      <c r="F1653" s="217"/>
      <c r="G1653" s="217"/>
      <c r="H1653" s="217"/>
      <c r="I1653" s="217">
        <v>4.4000000000000004</v>
      </c>
      <c r="J1653" s="217">
        <v>0.4</v>
      </c>
      <c r="K1653" s="94">
        <f>+J1653*I1653</f>
        <v>1.7600000000000002</v>
      </c>
    </row>
    <row r="1654" spans="1:11" hidden="1" x14ac:dyDescent="0.3">
      <c r="A1654" s="218"/>
      <c r="B1654" s="219"/>
      <c r="C1654" s="216"/>
      <c r="D1654" s="216"/>
      <c r="E1654" s="217"/>
      <c r="F1654" s="217"/>
      <c r="G1654" s="217"/>
      <c r="H1654" s="217"/>
      <c r="I1654" s="217"/>
      <c r="J1654" s="222" t="s">
        <v>1040</v>
      </c>
      <c r="K1654" s="94">
        <f>+SUM(K1653:K1653)</f>
        <v>1.7600000000000002</v>
      </c>
    </row>
    <row r="1655" spans="1:11" ht="26.4" hidden="1" x14ac:dyDescent="0.3">
      <c r="A1655" s="218" t="s">
        <v>980</v>
      </c>
      <c r="B1655" s="219" t="s">
        <v>83</v>
      </c>
      <c r="C1655" s="216" t="s">
        <v>24</v>
      </c>
      <c r="D1655" s="216">
        <v>1.76</v>
      </c>
      <c r="E1655" s="220"/>
      <c r="F1655" s="220"/>
      <c r="G1655" s="220"/>
      <c r="H1655" s="220"/>
      <c r="I1655" s="220" t="s">
        <v>1042</v>
      </c>
      <c r="J1655" s="220" t="s">
        <v>1043</v>
      </c>
      <c r="K1655" s="95" t="s">
        <v>1044</v>
      </c>
    </row>
    <row r="1656" spans="1:11" hidden="1" x14ac:dyDescent="0.3">
      <c r="A1656" s="218"/>
      <c r="B1656" s="219"/>
      <c r="C1656" s="226" t="s">
        <v>1196</v>
      </c>
      <c r="D1656" s="216"/>
      <c r="E1656" s="217"/>
      <c r="F1656" s="217"/>
      <c r="G1656" s="217"/>
      <c r="H1656" s="217"/>
      <c r="I1656" s="217">
        <v>4.4000000000000004</v>
      </c>
      <c r="J1656" s="217">
        <v>0.4</v>
      </c>
      <c r="K1656" s="94">
        <f>+J1656*I1656</f>
        <v>1.7600000000000002</v>
      </c>
    </row>
    <row r="1657" spans="1:11" hidden="1" x14ac:dyDescent="0.3">
      <c r="A1657" s="218"/>
      <c r="B1657" s="219"/>
      <c r="C1657" s="216"/>
      <c r="D1657" s="216"/>
      <c r="E1657" s="217"/>
      <c r="F1657" s="217"/>
      <c r="G1657" s="217"/>
      <c r="H1657" s="217"/>
      <c r="I1657" s="217"/>
      <c r="J1657" s="222" t="s">
        <v>1040</v>
      </c>
      <c r="K1657" s="94">
        <f>+SUM(K1656:K1656)</f>
        <v>1.7600000000000002</v>
      </c>
    </row>
    <row r="1658" spans="1:11" ht="39.6" hidden="1" x14ac:dyDescent="0.3">
      <c r="A1658" s="218" t="s">
        <v>981</v>
      </c>
      <c r="B1658" s="219" t="s">
        <v>910</v>
      </c>
      <c r="C1658" s="216" t="s">
        <v>75</v>
      </c>
      <c r="D1658" s="216">
        <v>1</v>
      </c>
      <c r="E1658" s="220"/>
      <c r="F1658" s="220"/>
      <c r="G1658" s="220"/>
      <c r="H1658" s="220"/>
      <c r="I1658" s="220"/>
      <c r="J1658" s="220"/>
      <c r="K1658" s="95" t="s">
        <v>1047</v>
      </c>
    </row>
    <row r="1659" spans="1:11" hidden="1" x14ac:dyDescent="0.3">
      <c r="A1659" s="218"/>
      <c r="B1659" s="219"/>
      <c r="C1659" s="226" t="s">
        <v>1196</v>
      </c>
      <c r="D1659" s="216"/>
      <c r="E1659" s="217"/>
      <c r="F1659" s="217"/>
      <c r="G1659" s="217"/>
      <c r="H1659" s="217"/>
      <c r="I1659" s="217"/>
      <c r="J1659" s="217"/>
      <c r="K1659" s="94">
        <v>1</v>
      </c>
    </row>
    <row r="1660" spans="1:11" hidden="1" x14ac:dyDescent="0.3">
      <c r="A1660" s="218"/>
      <c r="B1660" s="219"/>
      <c r="C1660" s="216"/>
      <c r="D1660" s="216"/>
      <c r="E1660" s="217"/>
      <c r="F1660" s="217"/>
      <c r="G1660" s="217"/>
      <c r="H1660" s="217"/>
      <c r="I1660" s="217"/>
      <c r="J1660" s="222" t="s">
        <v>1040</v>
      </c>
      <c r="K1660" s="94">
        <f>+SUM(K1659:K1659)</f>
        <v>1</v>
      </c>
    </row>
    <row r="1661" spans="1:11" hidden="1" x14ac:dyDescent="0.3">
      <c r="A1661" s="214" t="s">
        <v>982</v>
      </c>
      <c r="B1661" s="215" t="s">
        <v>96</v>
      </c>
      <c r="C1661" s="216"/>
      <c r="D1661" s="216"/>
      <c r="E1661" s="222"/>
      <c r="F1661" s="222"/>
      <c r="G1661" s="222"/>
      <c r="H1661" s="222"/>
      <c r="I1661" s="222"/>
      <c r="J1661" s="222"/>
      <c r="K1661" s="97"/>
    </row>
    <row r="1662" spans="1:11" ht="39.6" hidden="1" x14ac:dyDescent="0.3">
      <c r="A1662" s="218" t="s">
        <v>983</v>
      </c>
      <c r="B1662" s="219" t="s">
        <v>104</v>
      </c>
      <c r="C1662" s="216" t="s">
        <v>24</v>
      </c>
      <c r="D1662" s="216">
        <v>16</v>
      </c>
      <c r="E1662" s="220"/>
      <c r="F1662" s="220"/>
      <c r="G1662" s="220" t="s">
        <v>1047</v>
      </c>
      <c r="H1662" s="220" t="s">
        <v>1042</v>
      </c>
      <c r="I1662" s="220" t="s">
        <v>1043</v>
      </c>
      <c r="J1662" s="220" t="s">
        <v>1045</v>
      </c>
      <c r="K1662" s="95" t="s">
        <v>1044</v>
      </c>
    </row>
    <row r="1663" spans="1:11" hidden="1" x14ac:dyDescent="0.3">
      <c r="A1663" s="218"/>
      <c r="B1663" s="219"/>
      <c r="C1663" s="226" t="s">
        <v>1198</v>
      </c>
      <c r="D1663" s="216"/>
      <c r="E1663" s="231"/>
      <c r="F1663" s="232" t="s">
        <v>1057</v>
      </c>
      <c r="G1663" s="217">
        <v>2</v>
      </c>
      <c r="H1663" s="217">
        <v>0.5</v>
      </c>
      <c r="I1663" s="217">
        <v>0.2</v>
      </c>
      <c r="J1663" s="217">
        <f>1.79+0.43+0.25</f>
        <v>2.4700000000000002</v>
      </c>
      <c r="K1663" s="94">
        <f>+G1663*((H1663+I1663)*2)*J1663</f>
        <v>6.9160000000000004</v>
      </c>
    </row>
    <row r="1664" spans="1:11" hidden="1" x14ac:dyDescent="0.3">
      <c r="A1664" s="218"/>
      <c r="B1664" s="219"/>
      <c r="C1664" s="226" t="s">
        <v>1198</v>
      </c>
      <c r="D1664" s="216"/>
      <c r="E1664" s="231"/>
      <c r="F1664" s="232" t="s">
        <v>1060</v>
      </c>
      <c r="G1664" s="217">
        <v>1</v>
      </c>
      <c r="H1664" s="217">
        <f>2.32+0.2</f>
        <v>2.52</v>
      </c>
      <c r="I1664" s="217">
        <f>0.5+J1664+J1664</f>
        <v>0.74</v>
      </c>
      <c r="J1664" s="217">
        <v>0.12</v>
      </c>
      <c r="K1664" s="94">
        <f>+H1664*I1664*G1664</f>
        <v>1.8648</v>
      </c>
    </row>
    <row r="1665" spans="1:11" hidden="1" x14ac:dyDescent="0.3">
      <c r="A1665" s="218"/>
      <c r="B1665" s="219"/>
      <c r="C1665" s="226" t="s">
        <v>1198</v>
      </c>
      <c r="D1665" s="216"/>
      <c r="E1665" s="231"/>
      <c r="F1665" s="232" t="s">
        <v>1061</v>
      </c>
      <c r="G1665" s="217">
        <v>1</v>
      </c>
      <c r="H1665" s="217">
        <f>3.15+J1665+J1665</f>
        <v>3.39</v>
      </c>
      <c r="I1665" s="217">
        <f>1.5+J1665+J1665</f>
        <v>1.7400000000000002</v>
      </c>
      <c r="J1665" s="217">
        <v>0.12</v>
      </c>
      <c r="K1665" s="94">
        <f>+G1665*H1665*I1665</f>
        <v>5.898600000000001</v>
      </c>
    </row>
    <row r="1666" spans="1:11" hidden="1" x14ac:dyDescent="0.3">
      <c r="A1666" s="218"/>
      <c r="B1666" s="219"/>
      <c r="C1666" s="226" t="s">
        <v>1198</v>
      </c>
      <c r="D1666" s="216"/>
      <c r="E1666" s="231"/>
      <c r="F1666" s="232" t="s">
        <v>1059</v>
      </c>
      <c r="G1666" s="217">
        <v>2</v>
      </c>
      <c r="H1666" s="217">
        <v>0.5</v>
      </c>
      <c r="I1666" s="217">
        <v>0.2</v>
      </c>
      <c r="J1666" s="217">
        <f>0.25+0.43+1.79+0.38-2.3</f>
        <v>0.54999999999999982</v>
      </c>
      <c r="K1666" s="94">
        <f>+G1666*((H1666+I1666)*2)*J1666</f>
        <v>1.5399999999999994</v>
      </c>
    </row>
    <row r="1667" spans="1:11" hidden="1" x14ac:dyDescent="0.3">
      <c r="A1667" s="218"/>
      <c r="B1667" s="219"/>
      <c r="C1667" s="226" t="s">
        <v>1198</v>
      </c>
      <c r="D1667" s="216"/>
      <c r="E1667" s="231"/>
      <c r="F1667" s="232"/>
      <c r="G1667" s="217"/>
      <c r="H1667" s="217"/>
      <c r="I1667" s="217"/>
      <c r="J1667" s="217"/>
      <c r="K1667" s="94">
        <v>-0.22</v>
      </c>
    </row>
    <row r="1668" spans="1:11" hidden="1" x14ac:dyDescent="0.3">
      <c r="A1668" s="218"/>
      <c r="B1668" s="219"/>
      <c r="C1668" s="216"/>
      <c r="D1668" s="216"/>
      <c r="E1668" s="217"/>
      <c r="F1668" s="217"/>
      <c r="G1668" s="217"/>
      <c r="H1668" s="217"/>
      <c r="I1668" s="217"/>
      <c r="J1668" s="222" t="s">
        <v>1040</v>
      </c>
      <c r="K1668" s="94">
        <f>+SUM(K1663:K1666)-0.22</f>
        <v>15.9994</v>
      </c>
    </row>
    <row r="1669" spans="1:11" ht="39.6" hidden="1" x14ac:dyDescent="0.3">
      <c r="A1669" s="218" t="s">
        <v>984</v>
      </c>
      <c r="B1669" s="219" t="s">
        <v>98</v>
      </c>
      <c r="C1669" s="216" t="s">
        <v>24</v>
      </c>
      <c r="D1669" s="216">
        <v>1.4</v>
      </c>
      <c r="E1669" s="222"/>
      <c r="F1669" s="222"/>
      <c r="G1669" s="222"/>
      <c r="H1669" s="222"/>
      <c r="I1669" s="222"/>
      <c r="J1669" s="222"/>
      <c r="K1669" s="97"/>
    </row>
    <row r="1670" spans="1:11" hidden="1" x14ac:dyDescent="0.3">
      <c r="A1670" s="218"/>
      <c r="B1670" s="219"/>
      <c r="C1670" s="216"/>
      <c r="D1670" s="216"/>
      <c r="E1670" s="217"/>
      <c r="F1670" s="217"/>
      <c r="G1670" s="217"/>
      <c r="H1670" s="217"/>
      <c r="I1670" s="217">
        <v>3.2</v>
      </c>
      <c r="J1670" s="217">
        <v>1.5</v>
      </c>
      <c r="K1670" s="94">
        <f>+J1670*I1670</f>
        <v>4.8000000000000007</v>
      </c>
    </row>
    <row r="1671" spans="1:11" hidden="1" x14ac:dyDescent="0.3">
      <c r="A1671" s="218"/>
      <c r="B1671" s="219"/>
      <c r="C1671" s="216"/>
      <c r="D1671" s="216"/>
      <c r="E1671" s="217"/>
      <c r="F1671" s="217"/>
      <c r="G1671" s="217"/>
      <c r="H1671" s="217"/>
      <c r="I1671" s="217"/>
      <c r="J1671" s="222" t="s">
        <v>1040</v>
      </c>
      <c r="K1671" s="94">
        <f>+SUM(K1670:K1670)</f>
        <v>4.8000000000000007</v>
      </c>
    </row>
    <row r="1672" spans="1:11" hidden="1" x14ac:dyDescent="0.3">
      <c r="A1672" s="218" t="s">
        <v>985</v>
      </c>
      <c r="B1672" s="219" t="s">
        <v>102</v>
      </c>
      <c r="C1672" s="216" t="s">
        <v>45</v>
      </c>
      <c r="D1672" s="216">
        <v>16</v>
      </c>
      <c r="E1672" s="220"/>
      <c r="F1672" s="220"/>
      <c r="G1672" s="220" t="s">
        <v>1047</v>
      </c>
      <c r="H1672" s="220" t="s">
        <v>1042</v>
      </c>
      <c r="I1672" s="220" t="s">
        <v>1043</v>
      </c>
      <c r="J1672" s="220" t="s">
        <v>1045</v>
      </c>
      <c r="K1672" s="95" t="s">
        <v>1044</v>
      </c>
    </row>
    <row r="1673" spans="1:11" hidden="1" x14ac:dyDescent="0.3">
      <c r="A1673" s="218"/>
      <c r="B1673" s="219"/>
      <c r="C1673" s="226" t="s">
        <v>1198</v>
      </c>
      <c r="D1673" s="216"/>
      <c r="E1673" s="231"/>
      <c r="F1673" s="232" t="s">
        <v>1057</v>
      </c>
      <c r="G1673" s="217">
        <v>2</v>
      </c>
      <c r="H1673" s="217">
        <v>0.5</v>
      </c>
      <c r="I1673" s="217">
        <v>0.2</v>
      </c>
      <c r="J1673" s="217">
        <f>1.79+0.43+0.25</f>
        <v>2.4700000000000002</v>
      </c>
      <c r="K1673" s="94">
        <f>+G1673*((H1673+I1673)*2)*J1673</f>
        <v>6.9160000000000004</v>
      </c>
    </row>
    <row r="1674" spans="1:11" hidden="1" x14ac:dyDescent="0.3">
      <c r="A1674" s="218"/>
      <c r="B1674" s="219"/>
      <c r="C1674" s="226" t="s">
        <v>1198</v>
      </c>
      <c r="D1674" s="216"/>
      <c r="E1674" s="231"/>
      <c r="F1674" s="232" t="s">
        <v>1060</v>
      </c>
      <c r="G1674" s="217">
        <v>1</v>
      </c>
      <c r="H1674" s="217">
        <f>2.32+0.2</f>
        <v>2.52</v>
      </c>
      <c r="I1674" s="217">
        <f>0.5+J1674+J1674</f>
        <v>0.74</v>
      </c>
      <c r="J1674" s="217">
        <v>0.12</v>
      </c>
      <c r="K1674" s="94">
        <f>+H1674*I1674*G1674</f>
        <v>1.8648</v>
      </c>
    </row>
    <row r="1675" spans="1:11" hidden="1" x14ac:dyDescent="0.3">
      <c r="A1675" s="218"/>
      <c r="B1675" s="219"/>
      <c r="C1675" s="226" t="s">
        <v>1198</v>
      </c>
      <c r="D1675" s="216"/>
      <c r="E1675" s="231"/>
      <c r="F1675" s="232" t="s">
        <v>1061</v>
      </c>
      <c r="G1675" s="217">
        <v>1</v>
      </c>
      <c r="H1675" s="217">
        <f>3.15+J1675+J1675</f>
        <v>3.39</v>
      </c>
      <c r="I1675" s="217">
        <f>1.5+J1675+J1675</f>
        <v>1.7400000000000002</v>
      </c>
      <c r="J1675" s="217">
        <v>0.12</v>
      </c>
      <c r="K1675" s="94">
        <f>+G1675*H1675*I1675</f>
        <v>5.898600000000001</v>
      </c>
    </row>
    <row r="1676" spans="1:11" hidden="1" x14ac:dyDescent="0.3">
      <c r="A1676" s="218"/>
      <c r="B1676" s="219"/>
      <c r="C1676" s="226" t="s">
        <v>1198</v>
      </c>
      <c r="D1676" s="216"/>
      <c r="E1676" s="231"/>
      <c r="F1676" s="232" t="s">
        <v>1059</v>
      </c>
      <c r="G1676" s="217">
        <v>2</v>
      </c>
      <c r="H1676" s="217">
        <v>0.5</v>
      </c>
      <c r="I1676" s="217">
        <v>0.2</v>
      </c>
      <c r="J1676" s="217">
        <f>0.25+0.43+1.79+0.38-2.3</f>
        <v>0.54999999999999982</v>
      </c>
      <c r="K1676" s="94">
        <f>+G1676*((H1676+I1676)*2)*J1676</f>
        <v>1.5399999999999994</v>
      </c>
    </row>
    <row r="1677" spans="1:11" hidden="1" x14ac:dyDescent="0.3">
      <c r="A1677" s="218"/>
      <c r="B1677" s="219"/>
      <c r="C1677" s="216"/>
      <c r="D1677" s="216"/>
      <c r="E1677" s="217"/>
      <c r="F1677" s="217"/>
      <c r="G1677" s="217"/>
      <c r="H1677" s="217"/>
      <c r="I1677" s="217"/>
      <c r="J1677" s="222" t="s">
        <v>1040</v>
      </c>
      <c r="K1677" s="94">
        <f>++SUM(K1673:K1676)-0.22</f>
        <v>15.9994</v>
      </c>
    </row>
    <row r="1678" spans="1:11" ht="26.4" hidden="1" x14ac:dyDescent="0.3">
      <c r="A1678" s="218" t="s">
        <v>986</v>
      </c>
      <c r="B1678" s="219" t="s">
        <v>100</v>
      </c>
      <c r="C1678" s="216" t="s">
        <v>24</v>
      </c>
      <c r="D1678" s="216">
        <v>2.36</v>
      </c>
      <c r="E1678" s="222"/>
      <c r="F1678" s="222"/>
      <c r="G1678" s="222"/>
      <c r="H1678" s="222"/>
      <c r="I1678" s="222"/>
      <c r="J1678" s="222"/>
      <c r="K1678" s="97"/>
    </row>
    <row r="1679" spans="1:11" hidden="1" x14ac:dyDescent="0.3">
      <c r="A1679" s="214" t="s">
        <v>987</v>
      </c>
      <c r="B1679" s="215" t="s">
        <v>106</v>
      </c>
      <c r="C1679" s="216"/>
      <c r="D1679" s="216"/>
      <c r="E1679" s="222"/>
      <c r="F1679" s="222"/>
      <c r="G1679" s="222"/>
      <c r="H1679" s="222"/>
      <c r="I1679" s="222"/>
      <c r="J1679" s="222"/>
      <c r="K1679" s="97"/>
    </row>
    <row r="1680" spans="1:11" ht="26.4" hidden="1" x14ac:dyDescent="0.3">
      <c r="A1680" s="218" t="s">
        <v>988</v>
      </c>
      <c r="B1680" s="219" t="s">
        <v>111</v>
      </c>
      <c r="C1680" s="216" t="s">
        <v>109</v>
      </c>
      <c r="D1680" s="216">
        <v>9.35</v>
      </c>
      <c r="E1680" s="222"/>
      <c r="F1680" s="222"/>
      <c r="G1680" s="222"/>
      <c r="H1680" s="222"/>
      <c r="I1680" s="222"/>
      <c r="J1680" s="222"/>
      <c r="K1680" s="97"/>
    </row>
    <row r="1681" spans="1:12" ht="26.4" hidden="1" x14ac:dyDescent="0.3">
      <c r="A1681" s="218" t="s">
        <v>989</v>
      </c>
      <c r="B1681" s="219" t="s">
        <v>113</v>
      </c>
      <c r="C1681" s="216" t="s">
        <v>75</v>
      </c>
      <c r="D1681" s="216">
        <v>15</v>
      </c>
      <c r="E1681" s="222"/>
      <c r="F1681" s="222"/>
      <c r="G1681" s="222"/>
      <c r="H1681" s="222"/>
      <c r="I1681" s="222"/>
      <c r="J1681" s="222"/>
      <c r="K1681" s="97"/>
    </row>
    <row r="1682" spans="1:12" ht="26.4" hidden="1" x14ac:dyDescent="0.3">
      <c r="A1682" s="218" t="s">
        <v>990</v>
      </c>
      <c r="B1682" s="219" t="s">
        <v>117</v>
      </c>
      <c r="C1682" s="216" t="s">
        <v>24</v>
      </c>
      <c r="D1682" s="216">
        <v>4.79</v>
      </c>
      <c r="E1682" s="222"/>
      <c r="F1682" s="222"/>
      <c r="G1682" s="222"/>
      <c r="H1682" s="222"/>
      <c r="I1682" s="222"/>
      <c r="J1682" s="222"/>
      <c r="K1682" s="97"/>
    </row>
    <row r="1683" spans="1:12" hidden="1" x14ac:dyDescent="0.3">
      <c r="A1683" s="218" t="s">
        <v>991</v>
      </c>
      <c r="B1683" s="219" t="s">
        <v>115</v>
      </c>
      <c r="C1683" s="216" t="s">
        <v>24</v>
      </c>
      <c r="D1683" s="216">
        <v>1.76</v>
      </c>
      <c r="E1683" s="222"/>
      <c r="F1683" s="222"/>
      <c r="G1683" s="222"/>
      <c r="H1683" s="222"/>
      <c r="I1683" s="222"/>
      <c r="J1683" s="222"/>
      <c r="K1683" s="97"/>
    </row>
    <row r="1684" spans="1:12" hidden="1" x14ac:dyDescent="0.3">
      <c r="A1684" s="218" t="s">
        <v>992</v>
      </c>
      <c r="B1684" s="219" t="s">
        <v>108</v>
      </c>
      <c r="C1684" s="216" t="s">
        <v>109</v>
      </c>
      <c r="D1684" s="216">
        <v>13.42</v>
      </c>
      <c r="E1684" s="222"/>
      <c r="F1684" s="222"/>
      <c r="G1684" s="222"/>
      <c r="H1684" s="222"/>
      <c r="I1684" s="222"/>
      <c r="J1684" s="222"/>
      <c r="K1684" s="97"/>
    </row>
    <row r="1685" spans="1:12" ht="30" customHeight="1" x14ac:dyDescent="0.3">
      <c r="A1685" s="214">
        <v>25</v>
      </c>
      <c r="B1685" s="215" t="s">
        <v>993</v>
      </c>
      <c r="C1685" s="216"/>
      <c r="D1685" s="216"/>
      <c r="E1685" s="222"/>
      <c r="F1685" s="222"/>
      <c r="G1685" s="222"/>
      <c r="H1685" s="222"/>
      <c r="I1685" s="222"/>
      <c r="J1685" s="222"/>
      <c r="K1685" s="97"/>
    </row>
    <row r="1686" spans="1:12" x14ac:dyDescent="0.3">
      <c r="A1686" s="214" t="s">
        <v>994</v>
      </c>
      <c r="B1686" s="215" t="s">
        <v>42</v>
      </c>
      <c r="C1686" s="216"/>
      <c r="D1686" s="216"/>
      <c r="E1686" s="222"/>
      <c r="F1686" s="222"/>
      <c r="G1686" s="222"/>
      <c r="H1686" s="222"/>
      <c r="I1686" s="222"/>
      <c r="J1686" s="222"/>
      <c r="K1686" s="97"/>
    </row>
    <row r="1687" spans="1:12" ht="26.4" x14ac:dyDescent="0.3">
      <c r="A1687" s="218" t="s">
        <v>995</v>
      </c>
      <c r="B1687" s="219" t="s">
        <v>49</v>
      </c>
      <c r="C1687" s="216" t="s">
        <v>24</v>
      </c>
      <c r="D1687" s="216">
        <v>12.92</v>
      </c>
      <c r="E1687" s="220"/>
      <c r="F1687" s="220"/>
      <c r="G1687" s="220"/>
      <c r="H1687" s="220" t="s">
        <v>1110</v>
      </c>
      <c r="I1687" s="220" t="s">
        <v>1042</v>
      </c>
      <c r="J1687" s="220" t="s">
        <v>1043</v>
      </c>
      <c r="K1687" s="95" t="s">
        <v>1044</v>
      </c>
    </row>
    <row r="1688" spans="1:12" x14ac:dyDescent="0.3">
      <c r="A1688" s="218"/>
      <c r="B1688" s="219"/>
      <c r="C1688" s="226" t="s">
        <v>1198</v>
      </c>
      <c r="D1688" s="216"/>
      <c r="E1688" s="217"/>
      <c r="F1688" s="217"/>
      <c r="G1688" s="217"/>
      <c r="H1688" s="217">
        <v>2</v>
      </c>
      <c r="I1688" s="217">
        <v>2.2999999999999998</v>
      </c>
      <c r="J1688" s="217">
        <v>1.7</v>
      </c>
      <c r="K1688" s="94">
        <f>+J1688*I1688*H1688+0.02</f>
        <v>7.839999999999999</v>
      </c>
    </row>
    <row r="1689" spans="1:12" x14ac:dyDescent="0.3">
      <c r="A1689" s="218"/>
      <c r="B1689" s="219"/>
      <c r="C1689" s="216"/>
      <c r="D1689" s="216"/>
      <c r="E1689" s="217"/>
      <c r="F1689" s="217"/>
      <c r="G1689" s="217"/>
      <c r="H1689" s="217"/>
      <c r="I1689" s="217"/>
      <c r="J1689" s="222" t="s">
        <v>1040</v>
      </c>
      <c r="K1689" s="96">
        <f>+SUM(K1688:K1688)</f>
        <v>7.839999999999999</v>
      </c>
      <c r="L1689" s="243">
        <v>7.84</v>
      </c>
    </row>
    <row r="1690" spans="1:12" ht="26.4" hidden="1" x14ac:dyDescent="0.3">
      <c r="A1690" s="218" t="s">
        <v>996</v>
      </c>
      <c r="B1690" s="219" t="s">
        <v>44</v>
      </c>
      <c r="C1690" s="216" t="s">
        <v>45</v>
      </c>
      <c r="D1690" s="216">
        <v>12</v>
      </c>
      <c r="E1690" s="222"/>
      <c r="F1690" s="222"/>
      <c r="G1690" s="222"/>
      <c r="H1690" s="222"/>
      <c r="I1690" s="222"/>
      <c r="J1690" s="222"/>
      <c r="K1690" s="97"/>
    </row>
    <row r="1691" spans="1:12" ht="26.4" hidden="1" x14ac:dyDescent="0.3">
      <c r="A1691" s="218" t="s">
        <v>997</v>
      </c>
      <c r="B1691" s="219" t="s">
        <v>44</v>
      </c>
      <c r="C1691" s="216" t="s">
        <v>45</v>
      </c>
      <c r="D1691" s="216">
        <v>12</v>
      </c>
      <c r="E1691" s="220"/>
      <c r="F1691" s="220"/>
      <c r="G1691" s="220"/>
      <c r="H1691" s="220"/>
      <c r="I1691" s="220"/>
      <c r="J1691" s="220"/>
      <c r="K1691" s="95"/>
    </row>
    <row r="1692" spans="1:12" hidden="1" x14ac:dyDescent="0.3">
      <c r="A1692" s="218"/>
      <c r="B1692" s="219"/>
      <c r="C1692" s="216"/>
      <c r="D1692" s="216"/>
      <c r="E1692" s="217"/>
      <c r="F1692" s="217"/>
      <c r="G1692" s="217"/>
      <c r="H1692" s="217"/>
      <c r="I1692" s="217"/>
      <c r="J1692" s="217"/>
      <c r="K1692" s="94"/>
    </row>
    <row r="1693" spans="1:12" hidden="1" x14ac:dyDescent="0.3">
      <c r="A1693" s="218"/>
      <c r="B1693" s="219"/>
      <c r="C1693" s="216"/>
      <c r="D1693" s="216"/>
      <c r="E1693" s="217"/>
      <c r="F1693" s="217"/>
      <c r="G1693" s="217"/>
      <c r="H1693" s="217"/>
      <c r="I1693" s="217"/>
      <c r="J1693" s="222"/>
      <c r="K1693" s="96"/>
    </row>
    <row r="1694" spans="1:12" x14ac:dyDescent="0.3">
      <c r="A1694" s="214" t="s">
        <v>998</v>
      </c>
      <c r="B1694" s="215" t="s">
        <v>51</v>
      </c>
      <c r="C1694" s="216"/>
      <c r="D1694" s="216"/>
      <c r="E1694" s="222"/>
      <c r="F1694" s="222"/>
      <c r="G1694" s="222"/>
      <c r="H1694" s="222"/>
      <c r="I1694" s="222"/>
      <c r="J1694" s="222"/>
      <c r="K1694" s="97"/>
    </row>
    <row r="1695" spans="1:12" ht="26.4" x14ac:dyDescent="0.3">
      <c r="A1695" s="218" t="s">
        <v>999</v>
      </c>
      <c r="B1695" s="219" t="s">
        <v>125</v>
      </c>
      <c r="C1695" s="216" t="s">
        <v>54</v>
      </c>
      <c r="D1695" s="216">
        <v>15.39</v>
      </c>
      <c r="E1695" s="220"/>
      <c r="F1695" s="220"/>
      <c r="G1695" s="220" t="s">
        <v>1047</v>
      </c>
      <c r="H1695" s="220" t="s">
        <v>1042</v>
      </c>
      <c r="I1695" s="220" t="s">
        <v>1043</v>
      </c>
      <c r="J1695" s="220" t="s">
        <v>1045</v>
      </c>
      <c r="K1695" s="95" t="s">
        <v>1046</v>
      </c>
    </row>
    <row r="1696" spans="1:12" x14ac:dyDescent="0.3">
      <c r="A1696" s="218"/>
      <c r="B1696" s="219"/>
      <c r="C1696" s="226" t="s">
        <v>1198</v>
      </c>
      <c r="D1696" s="216"/>
      <c r="E1696" s="217"/>
      <c r="F1696" s="217"/>
      <c r="G1696" s="217">
        <v>2</v>
      </c>
      <c r="H1696" s="217">
        <v>4.5</v>
      </c>
      <c r="I1696" s="217">
        <v>1.7</v>
      </c>
      <c r="J1696" s="217">
        <v>0.9</v>
      </c>
      <c r="K1696" s="94">
        <f>+J1696*I1696*H1696*G1696-0.01</f>
        <v>13.76</v>
      </c>
    </row>
    <row r="1697" spans="1:12" x14ac:dyDescent="0.3">
      <c r="A1697" s="218"/>
      <c r="B1697" s="219"/>
      <c r="C1697" s="216"/>
      <c r="D1697" s="216"/>
      <c r="E1697" s="217"/>
      <c r="F1697" s="217"/>
      <c r="G1697" s="217"/>
      <c r="H1697" s="217"/>
      <c r="I1697" s="217"/>
      <c r="J1697" s="222" t="s">
        <v>1040</v>
      </c>
      <c r="K1697" s="96">
        <f>+SUM(K1696:K1696)</f>
        <v>13.76</v>
      </c>
      <c r="L1697" s="243">
        <v>13.76</v>
      </c>
    </row>
    <row r="1698" spans="1:12" x14ac:dyDescent="0.3">
      <c r="A1698" s="218" t="s">
        <v>1000</v>
      </c>
      <c r="B1698" s="219" t="s">
        <v>56</v>
      </c>
      <c r="C1698" s="216" t="s">
        <v>54</v>
      </c>
      <c r="D1698" s="216">
        <v>20</v>
      </c>
      <c r="E1698" s="298"/>
      <c r="F1698" s="298"/>
      <c r="G1698" s="299"/>
      <c r="H1698" s="298"/>
      <c r="I1698" s="298" t="s">
        <v>1050</v>
      </c>
      <c r="J1698" s="298" t="s">
        <v>1049</v>
      </c>
      <c r="K1698" s="300" t="s">
        <v>1050</v>
      </c>
    </row>
    <row r="1699" spans="1:12" x14ac:dyDescent="0.3">
      <c r="A1699" s="218"/>
      <c r="B1699" s="219"/>
      <c r="C1699" s="226" t="s">
        <v>1198</v>
      </c>
      <c r="D1699" s="216"/>
      <c r="E1699" s="217"/>
      <c r="F1699" s="227"/>
      <c r="G1699" s="243"/>
      <c r="H1699" s="227"/>
      <c r="I1699" s="227">
        <f>+K1697</f>
        <v>13.76</v>
      </c>
      <c r="J1699" s="217">
        <v>1.3</v>
      </c>
      <c r="K1699" s="94">
        <f>+J1699*I1699-0.01</f>
        <v>17.878</v>
      </c>
    </row>
    <row r="1700" spans="1:12" x14ac:dyDescent="0.3">
      <c r="A1700" s="218"/>
      <c r="B1700" s="219"/>
      <c r="C1700" s="216"/>
      <c r="D1700" s="216"/>
      <c r="E1700" s="217"/>
      <c r="F1700" s="217"/>
      <c r="G1700" s="217"/>
      <c r="H1700" s="217"/>
      <c r="I1700" s="217"/>
      <c r="J1700" s="222" t="s">
        <v>1040</v>
      </c>
      <c r="K1700" s="96">
        <f>+SUM(K1699:K1699)</f>
        <v>17.878</v>
      </c>
      <c r="L1700" s="243">
        <v>17.88</v>
      </c>
    </row>
    <row r="1701" spans="1:12" ht="26.4" x14ac:dyDescent="0.3">
      <c r="A1701" s="218" t="s">
        <v>1001</v>
      </c>
      <c r="B1701" s="219" t="s">
        <v>58</v>
      </c>
      <c r="C1701" s="216" t="s">
        <v>59</v>
      </c>
      <c r="D1701" s="216">
        <v>450.01</v>
      </c>
      <c r="E1701" s="298"/>
      <c r="F1701" s="298"/>
      <c r="G1701" s="298"/>
      <c r="H1701" s="298" t="s">
        <v>1050</v>
      </c>
      <c r="I1701" s="298" t="s">
        <v>1051</v>
      </c>
      <c r="J1701" s="298" t="s">
        <v>1053</v>
      </c>
      <c r="K1701" s="300" t="s">
        <v>1054</v>
      </c>
    </row>
    <row r="1702" spans="1:12" x14ac:dyDescent="0.3">
      <c r="A1702" s="218"/>
      <c r="B1702" s="219"/>
      <c r="C1702" s="226" t="s">
        <v>1198</v>
      </c>
      <c r="D1702" s="216"/>
      <c r="E1702" s="217"/>
      <c r="F1702" s="217"/>
      <c r="G1702" s="217"/>
      <c r="H1702" s="217">
        <v>17.88</v>
      </c>
      <c r="I1702" s="217">
        <v>1.5</v>
      </c>
      <c r="J1702" s="217">
        <v>15</v>
      </c>
      <c r="K1702" s="94">
        <f>+J1702*I1702*H1702-0.09</f>
        <v>402.21</v>
      </c>
    </row>
    <row r="1703" spans="1:12" x14ac:dyDescent="0.3">
      <c r="A1703" s="218"/>
      <c r="B1703" s="219"/>
      <c r="C1703" s="216"/>
      <c r="D1703" s="216"/>
      <c r="E1703" s="217"/>
      <c r="F1703" s="217"/>
      <c r="G1703" s="217"/>
      <c r="H1703" s="217"/>
      <c r="I1703" s="217"/>
      <c r="J1703" s="222" t="s">
        <v>1040</v>
      </c>
      <c r="K1703" s="96">
        <f>+SUM(K1702:K1702)</f>
        <v>402.21</v>
      </c>
      <c r="L1703" s="243">
        <v>402.21</v>
      </c>
    </row>
    <row r="1704" spans="1:12" x14ac:dyDescent="0.3">
      <c r="A1704" s="218" t="s">
        <v>1002</v>
      </c>
      <c r="B1704" s="219" t="s">
        <v>61</v>
      </c>
      <c r="C1704" s="216" t="s">
        <v>24</v>
      </c>
      <c r="D1704" s="216">
        <v>2.42</v>
      </c>
      <c r="E1704" s="220"/>
      <c r="F1704" s="220"/>
      <c r="G1704" s="220"/>
      <c r="H1704" s="220" t="s">
        <v>1110</v>
      </c>
      <c r="I1704" s="220" t="s">
        <v>1042</v>
      </c>
      <c r="J1704" s="220" t="s">
        <v>1043</v>
      </c>
      <c r="K1704" s="95" t="s">
        <v>1044</v>
      </c>
    </row>
    <row r="1705" spans="1:12" x14ac:dyDescent="0.3">
      <c r="A1705" s="218"/>
      <c r="B1705" s="219"/>
      <c r="C1705" s="226" t="s">
        <v>1198</v>
      </c>
      <c r="D1705" s="216"/>
      <c r="E1705" s="217"/>
      <c r="F1705" s="217"/>
      <c r="G1705" s="217"/>
      <c r="H1705" s="217">
        <v>2</v>
      </c>
      <c r="I1705" s="217">
        <v>0.18</v>
      </c>
      <c r="J1705" s="217">
        <v>0.9</v>
      </c>
      <c r="K1705" s="94">
        <f>+J1705*I1705*H1705+0.01</f>
        <v>0.33400000000000002</v>
      </c>
    </row>
    <row r="1706" spans="1:12" x14ac:dyDescent="0.3">
      <c r="A1706" s="218"/>
      <c r="B1706" s="219"/>
      <c r="C1706" s="216"/>
      <c r="D1706" s="216"/>
      <c r="E1706" s="217"/>
      <c r="F1706" s="217"/>
      <c r="G1706" s="217"/>
      <c r="H1706" s="217"/>
      <c r="I1706" s="217"/>
      <c r="J1706" s="222" t="s">
        <v>1040</v>
      </c>
      <c r="K1706" s="96">
        <f>+SUM(K1705:K1705)</f>
        <v>0.33400000000000002</v>
      </c>
      <c r="L1706" s="243">
        <v>0.33</v>
      </c>
    </row>
    <row r="1707" spans="1:12" ht="26.4" x14ac:dyDescent="0.3">
      <c r="A1707" s="218" t="s">
        <v>1003</v>
      </c>
      <c r="B1707" s="219" t="s">
        <v>63</v>
      </c>
      <c r="C1707" s="216" t="s">
        <v>24</v>
      </c>
      <c r="D1707" s="216">
        <v>2.42</v>
      </c>
      <c r="E1707" s="220"/>
      <c r="F1707" s="220"/>
      <c r="G1707" s="220"/>
      <c r="H1707" s="220" t="s">
        <v>1110</v>
      </c>
      <c r="I1707" s="220" t="s">
        <v>1042</v>
      </c>
      <c r="J1707" s="220" t="s">
        <v>1043</v>
      </c>
      <c r="K1707" s="95" t="s">
        <v>1044</v>
      </c>
    </row>
    <row r="1708" spans="1:12" x14ac:dyDescent="0.3">
      <c r="A1708" s="218"/>
      <c r="B1708" s="219"/>
      <c r="C1708" s="226" t="s">
        <v>1198</v>
      </c>
      <c r="D1708" s="216"/>
      <c r="E1708" s="217"/>
      <c r="F1708" s="217"/>
      <c r="G1708" s="217"/>
      <c r="H1708" s="217">
        <v>2</v>
      </c>
      <c r="I1708" s="217">
        <v>0.18</v>
      </c>
      <c r="J1708" s="217">
        <v>0.9</v>
      </c>
      <c r="K1708" s="94">
        <f>+J1708*I1708*H1708+0.01</f>
        <v>0.33400000000000002</v>
      </c>
      <c r="L1708" s="243">
        <v>0.33</v>
      </c>
    </row>
    <row r="1709" spans="1:12" x14ac:dyDescent="0.3">
      <c r="A1709" s="218"/>
      <c r="B1709" s="219"/>
      <c r="C1709" s="216"/>
      <c r="D1709" s="216"/>
      <c r="E1709" s="217"/>
      <c r="F1709" s="217"/>
      <c r="G1709" s="217"/>
      <c r="H1709" s="217"/>
      <c r="I1709" s="217"/>
      <c r="J1709" s="222" t="s">
        <v>1040</v>
      </c>
      <c r="K1709" s="96">
        <f>+SUM(K1708:K1708)</f>
        <v>0.33400000000000002</v>
      </c>
    </row>
    <row r="1710" spans="1:12" ht="39.6" x14ac:dyDescent="0.3">
      <c r="A1710" s="218" t="s">
        <v>1004</v>
      </c>
      <c r="B1710" s="219" t="s">
        <v>72</v>
      </c>
      <c r="C1710" s="216" t="s">
        <v>70</v>
      </c>
      <c r="D1710" s="216">
        <v>79.400000000000006</v>
      </c>
      <c r="E1710" s="220" t="s">
        <v>1055</v>
      </c>
      <c r="F1710" s="220" t="s">
        <v>1047</v>
      </c>
      <c r="G1710" s="220" t="s">
        <v>1068</v>
      </c>
      <c r="H1710" s="220" t="s">
        <v>1069</v>
      </c>
      <c r="I1710" s="220" t="s">
        <v>1042</v>
      </c>
      <c r="J1710" s="220" t="s">
        <v>1051</v>
      </c>
      <c r="K1710" s="95" t="s">
        <v>1093</v>
      </c>
    </row>
    <row r="1711" spans="1:12" hidden="1" x14ac:dyDescent="0.3">
      <c r="A1711" s="218"/>
      <c r="B1711" s="219"/>
      <c r="C1711" s="226" t="s">
        <v>1198</v>
      </c>
      <c r="D1711" s="224" t="s">
        <v>1056</v>
      </c>
      <c r="E1711" s="252">
        <v>2</v>
      </c>
      <c r="F1711" s="252">
        <v>5</v>
      </c>
      <c r="G1711" s="252" t="s">
        <v>1066</v>
      </c>
      <c r="H1711" s="253">
        <v>5</v>
      </c>
      <c r="I1711" s="253">
        <v>1.28</v>
      </c>
      <c r="J1711" s="252">
        <v>0.16900000000000001</v>
      </c>
      <c r="K1711" s="257"/>
    </row>
    <row r="1712" spans="1:12" hidden="1" x14ac:dyDescent="0.3">
      <c r="A1712" s="218"/>
      <c r="B1712" s="219"/>
      <c r="C1712" s="226" t="s">
        <v>1198</v>
      </c>
      <c r="D1712" s="224" t="s">
        <v>1056</v>
      </c>
      <c r="E1712" s="252">
        <v>2</v>
      </c>
      <c r="F1712" s="252">
        <v>5</v>
      </c>
      <c r="G1712" s="252" t="s">
        <v>1067</v>
      </c>
      <c r="H1712" s="253">
        <v>5</v>
      </c>
      <c r="I1712" s="253">
        <v>0.28999999999999998</v>
      </c>
      <c r="J1712" s="252">
        <v>0.16900000000000001</v>
      </c>
      <c r="K1712" s="257"/>
    </row>
    <row r="1713" spans="1:13" hidden="1" x14ac:dyDescent="0.3">
      <c r="A1713" s="218"/>
      <c r="B1713" s="219"/>
      <c r="C1713" s="226" t="s">
        <v>1198</v>
      </c>
      <c r="D1713" s="224" t="s">
        <v>1057</v>
      </c>
      <c r="E1713" s="252">
        <v>2</v>
      </c>
      <c r="F1713" s="252">
        <v>23</v>
      </c>
      <c r="G1713" s="252" t="s">
        <v>1066</v>
      </c>
      <c r="H1713" s="253">
        <v>5</v>
      </c>
      <c r="I1713" s="253">
        <v>1.28</v>
      </c>
      <c r="J1713" s="252">
        <v>0.16900000000000001</v>
      </c>
      <c r="K1713" s="257"/>
    </row>
    <row r="1714" spans="1:13" hidden="1" x14ac:dyDescent="0.3">
      <c r="A1714" s="218"/>
      <c r="B1714" s="219"/>
      <c r="C1714" s="226" t="s">
        <v>1198</v>
      </c>
      <c r="D1714" s="224" t="s">
        <v>1057</v>
      </c>
      <c r="E1714" s="252">
        <v>2</v>
      </c>
      <c r="F1714" s="252">
        <v>23</v>
      </c>
      <c r="G1714" s="252" t="s">
        <v>1067</v>
      </c>
      <c r="H1714" s="253">
        <v>5</v>
      </c>
      <c r="I1714" s="253">
        <v>0.28999999999999998</v>
      </c>
      <c r="J1714" s="252">
        <v>0.16900000000000001</v>
      </c>
      <c r="K1714" s="257"/>
    </row>
    <row r="1715" spans="1:13" hidden="1" x14ac:dyDescent="0.3">
      <c r="A1715" s="218"/>
      <c r="B1715" s="219"/>
      <c r="C1715" s="226" t="s">
        <v>1198</v>
      </c>
      <c r="D1715" s="224" t="s">
        <v>1061</v>
      </c>
      <c r="E1715" s="252">
        <v>2</v>
      </c>
      <c r="F1715" s="252">
        <v>8</v>
      </c>
      <c r="G1715" s="252" t="s">
        <v>1073</v>
      </c>
      <c r="H1715" s="253">
        <v>6.3</v>
      </c>
      <c r="I1715" s="253">
        <v>3.71</v>
      </c>
      <c r="J1715" s="252">
        <v>0.27</v>
      </c>
      <c r="K1715" s="257"/>
      <c r="M1715" s="250"/>
    </row>
    <row r="1716" spans="1:13" x14ac:dyDescent="0.3">
      <c r="A1716" s="218"/>
      <c r="B1716" s="219"/>
      <c r="C1716" s="226" t="s">
        <v>1198</v>
      </c>
      <c r="D1716" s="224" t="s">
        <v>1061</v>
      </c>
      <c r="E1716" s="252">
        <v>2</v>
      </c>
      <c r="F1716" s="252">
        <v>1.6</v>
      </c>
      <c r="G1716" s="252" t="s">
        <v>1072</v>
      </c>
      <c r="H1716" s="253">
        <v>6.3</v>
      </c>
      <c r="I1716" s="253">
        <v>3.15</v>
      </c>
      <c r="J1716" s="252">
        <v>0.27</v>
      </c>
      <c r="K1716" s="257">
        <f t="shared" ref="K1716:K1719" si="8">+J1716*I1716*F1716*E1716</f>
        <v>2.7216000000000005</v>
      </c>
      <c r="M1716" s="250"/>
    </row>
    <row r="1717" spans="1:13" x14ac:dyDescent="0.3">
      <c r="A1717" s="218"/>
      <c r="B1717" s="219"/>
      <c r="C1717" s="226" t="s">
        <v>1198</v>
      </c>
      <c r="D1717" s="224" t="s">
        <v>1061</v>
      </c>
      <c r="E1717" s="252">
        <v>2</v>
      </c>
      <c r="F1717" s="252">
        <v>28</v>
      </c>
      <c r="G1717" s="252" t="s">
        <v>1082</v>
      </c>
      <c r="H1717" s="253">
        <v>5</v>
      </c>
      <c r="I1717" s="253">
        <v>1.07</v>
      </c>
      <c r="J1717" s="252">
        <v>0.16900000000000001</v>
      </c>
      <c r="K1717" s="257">
        <f t="shared" si="8"/>
        <v>10.126480000000001</v>
      </c>
      <c r="M1717" s="250"/>
    </row>
    <row r="1718" spans="1:13" x14ac:dyDescent="0.3">
      <c r="A1718" s="218"/>
      <c r="B1718" s="219"/>
      <c r="C1718" s="226" t="s">
        <v>1198</v>
      </c>
      <c r="D1718" s="224" t="s">
        <v>1061</v>
      </c>
      <c r="E1718" s="252">
        <v>2</v>
      </c>
      <c r="F1718" s="252">
        <v>14</v>
      </c>
      <c r="G1718" s="252" t="s">
        <v>1082</v>
      </c>
      <c r="H1718" s="253">
        <v>10</v>
      </c>
      <c r="I1718" s="253">
        <v>1.02</v>
      </c>
      <c r="J1718" s="252">
        <v>0.68</v>
      </c>
      <c r="K1718" s="257">
        <f t="shared" si="8"/>
        <v>19.420800000000003</v>
      </c>
      <c r="M1718" s="250"/>
    </row>
    <row r="1719" spans="1:13" x14ac:dyDescent="0.3">
      <c r="A1719" s="218"/>
      <c r="B1719" s="219"/>
      <c r="C1719" s="226" t="s">
        <v>1198</v>
      </c>
      <c r="D1719" s="224" t="s">
        <v>1061</v>
      </c>
      <c r="E1719" s="252">
        <v>1</v>
      </c>
      <c r="F1719" s="252">
        <v>10</v>
      </c>
      <c r="G1719" s="252" t="s">
        <v>1091</v>
      </c>
      <c r="H1719" s="253">
        <v>5</v>
      </c>
      <c r="I1719" s="253">
        <v>2.2599999999999998</v>
      </c>
      <c r="J1719" s="252">
        <v>0.27</v>
      </c>
      <c r="K1719" s="257">
        <f t="shared" si="8"/>
        <v>6.1019999999999994</v>
      </c>
      <c r="M1719" s="250"/>
    </row>
    <row r="1720" spans="1:13" x14ac:dyDescent="0.3">
      <c r="A1720" s="218"/>
      <c r="B1720" s="219"/>
      <c r="C1720" s="216"/>
      <c r="D1720" s="216"/>
      <c r="E1720" s="217"/>
      <c r="F1720" s="217"/>
      <c r="G1720" s="217"/>
      <c r="H1720" s="217"/>
      <c r="I1720" s="217"/>
      <c r="J1720" s="222" t="s">
        <v>1040</v>
      </c>
      <c r="K1720" s="96">
        <f>SUM(K1711:K1719)-0.02</f>
        <v>38.350879999999997</v>
      </c>
      <c r="L1720" s="243">
        <v>38.35</v>
      </c>
    </row>
    <row r="1721" spans="1:13" ht="39.6" x14ac:dyDescent="0.3">
      <c r="A1721" s="218" t="s">
        <v>1005</v>
      </c>
      <c r="B1721" s="219" t="s">
        <v>69</v>
      </c>
      <c r="C1721" s="216" t="s">
        <v>70</v>
      </c>
      <c r="D1721" s="216">
        <v>189.2</v>
      </c>
      <c r="E1721" s="220" t="s">
        <v>1055</v>
      </c>
      <c r="F1721" s="220" t="s">
        <v>1047</v>
      </c>
      <c r="G1721" s="220" t="s">
        <v>1068</v>
      </c>
      <c r="H1721" s="220" t="s">
        <v>1069</v>
      </c>
      <c r="I1721" s="220" t="s">
        <v>1042</v>
      </c>
      <c r="J1721" s="220" t="s">
        <v>1051</v>
      </c>
      <c r="K1721" s="95" t="s">
        <v>1093</v>
      </c>
    </row>
    <row r="1722" spans="1:13" hidden="1" x14ac:dyDescent="0.3">
      <c r="A1722" s="218"/>
      <c r="B1722" s="219"/>
      <c r="C1722" s="226" t="s">
        <v>1198</v>
      </c>
      <c r="D1722" s="224" t="s">
        <v>1056</v>
      </c>
      <c r="E1722" s="252">
        <v>2</v>
      </c>
      <c r="F1722" s="252">
        <v>22</v>
      </c>
      <c r="G1722" s="252" t="s">
        <v>1063</v>
      </c>
      <c r="H1722" s="253">
        <v>6.3</v>
      </c>
      <c r="I1722" s="253">
        <v>0.89</v>
      </c>
      <c r="J1722" s="252">
        <v>0.27</v>
      </c>
      <c r="K1722" s="257"/>
    </row>
    <row r="1723" spans="1:13" hidden="1" x14ac:dyDescent="0.3">
      <c r="A1723" s="218"/>
      <c r="B1723" s="219"/>
      <c r="C1723" s="226" t="s">
        <v>1198</v>
      </c>
      <c r="D1723" s="224" t="s">
        <v>1056</v>
      </c>
      <c r="E1723" s="252">
        <v>2</v>
      </c>
      <c r="F1723" s="252">
        <v>14</v>
      </c>
      <c r="G1723" s="252" t="s">
        <v>1064</v>
      </c>
      <c r="H1723" s="253">
        <v>6.3</v>
      </c>
      <c r="I1723" s="253">
        <v>1.19</v>
      </c>
      <c r="J1723" s="252">
        <v>0.27</v>
      </c>
      <c r="K1723" s="257"/>
    </row>
    <row r="1724" spans="1:13" hidden="1" x14ac:dyDescent="0.3">
      <c r="A1724" s="218"/>
      <c r="B1724" s="219"/>
      <c r="C1724" s="226" t="s">
        <v>1198</v>
      </c>
      <c r="D1724" s="224" t="s">
        <v>1056</v>
      </c>
      <c r="E1724" s="252">
        <v>2</v>
      </c>
      <c r="F1724" s="252">
        <v>6</v>
      </c>
      <c r="G1724" s="252" t="s">
        <v>1065</v>
      </c>
      <c r="H1724" s="253">
        <v>10</v>
      </c>
      <c r="I1724" s="253">
        <v>1.06</v>
      </c>
      <c r="J1724" s="252">
        <v>0.68</v>
      </c>
      <c r="K1724" s="257"/>
    </row>
    <row r="1725" spans="1:13" hidden="1" x14ac:dyDescent="0.3">
      <c r="A1725" s="218"/>
      <c r="B1725" s="219"/>
      <c r="C1725" s="226" t="s">
        <v>1198</v>
      </c>
      <c r="D1725" s="224" t="s">
        <v>1056</v>
      </c>
      <c r="E1725" s="252">
        <v>2</v>
      </c>
      <c r="F1725" s="254">
        <v>6</v>
      </c>
      <c r="G1725" s="254" t="s">
        <v>1092</v>
      </c>
      <c r="H1725" s="255">
        <v>10</v>
      </c>
      <c r="I1725" s="255">
        <v>2.6</v>
      </c>
      <c r="J1725" s="254">
        <v>0.68</v>
      </c>
      <c r="K1725" s="257"/>
    </row>
    <row r="1726" spans="1:13" hidden="1" x14ac:dyDescent="0.3">
      <c r="A1726" s="218"/>
      <c r="B1726" s="219"/>
      <c r="C1726" s="226" t="s">
        <v>1198</v>
      </c>
      <c r="D1726" s="224" t="s">
        <v>1057</v>
      </c>
      <c r="E1726" s="252">
        <v>2</v>
      </c>
      <c r="F1726" s="252">
        <v>6</v>
      </c>
      <c r="G1726" s="252" t="s">
        <v>1065</v>
      </c>
      <c r="H1726" s="253">
        <v>10</v>
      </c>
      <c r="I1726" s="253">
        <v>2.2200000000000002</v>
      </c>
      <c r="J1726" s="252">
        <v>0.68</v>
      </c>
      <c r="K1726" s="257"/>
    </row>
    <row r="1727" spans="1:13" hidden="1" x14ac:dyDescent="0.3">
      <c r="A1727" s="218"/>
      <c r="B1727" s="219"/>
      <c r="C1727" s="226" t="s">
        <v>1198</v>
      </c>
      <c r="D1727" s="224" t="s">
        <v>1057</v>
      </c>
      <c r="E1727" s="252">
        <v>2</v>
      </c>
      <c r="F1727" s="252">
        <v>6</v>
      </c>
      <c r="G1727" s="252" t="s">
        <v>1092</v>
      </c>
      <c r="H1727" s="253">
        <v>10</v>
      </c>
      <c r="I1727" s="253">
        <v>2.6</v>
      </c>
      <c r="J1727" s="252">
        <v>0.43401759530791789</v>
      </c>
      <c r="K1727" s="257"/>
    </row>
    <row r="1728" spans="1:13" hidden="1" x14ac:dyDescent="0.3">
      <c r="A1728" s="218"/>
      <c r="B1728" s="219"/>
      <c r="C1728" s="226" t="s">
        <v>1198</v>
      </c>
      <c r="D1728" s="224" t="s">
        <v>1071</v>
      </c>
      <c r="E1728" s="252">
        <v>2</v>
      </c>
      <c r="F1728" s="252">
        <v>3</v>
      </c>
      <c r="G1728" s="252" t="s">
        <v>1074</v>
      </c>
      <c r="H1728" s="253">
        <v>6.3</v>
      </c>
      <c r="I1728" s="253">
        <v>2.48</v>
      </c>
      <c r="J1728" s="252">
        <v>0.27</v>
      </c>
      <c r="K1728" s="257"/>
    </row>
    <row r="1729" spans="1:13" hidden="1" x14ac:dyDescent="0.3">
      <c r="A1729" s="218"/>
      <c r="B1729" s="219"/>
      <c r="C1729" s="226" t="s">
        <v>1198</v>
      </c>
      <c r="D1729" s="224" t="s">
        <v>1071</v>
      </c>
      <c r="E1729" s="252">
        <v>2</v>
      </c>
      <c r="F1729" s="252">
        <v>4</v>
      </c>
      <c r="G1729" s="252" t="s">
        <v>1075</v>
      </c>
      <c r="H1729" s="253">
        <v>8</v>
      </c>
      <c r="I1729" s="253">
        <v>1.68</v>
      </c>
      <c r="J1729" s="252">
        <v>0.43401759530791789</v>
      </c>
      <c r="K1729" s="257"/>
    </row>
    <row r="1730" spans="1:13" hidden="1" x14ac:dyDescent="0.3">
      <c r="A1730" s="218"/>
      <c r="B1730" s="219"/>
      <c r="C1730" s="226" t="s">
        <v>1198</v>
      </c>
      <c r="D1730" s="224" t="s">
        <v>1071</v>
      </c>
      <c r="E1730" s="252">
        <v>2</v>
      </c>
      <c r="F1730" s="252">
        <v>12</v>
      </c>
      <c r="G1730" s="252" t="s">
        <v>1083</v>
      </c>
      <c r="H1730" s="253">
        <v>6.3</v>
      </c>
      <c r="I1730" s="253">
        <v>1.01</v>
      </c>
      <c r="J1730" s="252">
        <v>0.27</v>
      </c>
      <c r="K1730" s="257"/>
    </row>
    <row r="1731" spans="1:13" x14ac:dyDescent="0.3">
      <c r="A1731" s="218"/>
      <c r="B1731" s="219"/>
      <c r="C1731" s="226" t="s">
        <v>1198</v>
      </c>
      <c r="D1731" s="224" t="s">
        <v>1071</v>
      </c>
      <c r="E1731" s="252">
        <v>2</v>
      </c>
      <c r="F1731" s="252">
        <v>2</v>
      </c>
      <c r="G1731" s="252" t="s">
        <v>1084</v>
      </c>
      <c r="H1731" s="253">
        <v>6.3</v>
      </c>
      <c r="I1731" s="253">
        <v>0.45</v>
      </c>
      <c r="J1731" s="252">
        <v>0.27</v>
      </c>
      <c r="K1731" s="257">
        <f t="shared" ref="K1731:K1739" si="9">+J1731*I1731*F1731*E1731</f>
        <v>0.48600000000000004</v>
      </c>
    </row>
    <row r="1732" spans="1:13" hidden="1" x14ac:dyDescent="0.3">
      <c r="A1732" s="218"/>
      <c r="B1732" s="219"/>
      <c r="C1732" s="226" t="s">
        <v>1198</v>
      </c>
      <c r="D1732" s="224" t="s">
        <v>1071</v>
      </c>
      <c r="E1732" s="252">
        <v>2</v>
      </c>
      <c r="F1732" s="252">
        <v>3</v>
      </c>
      <c r="G1732" s="252" t="s">
        <v>1087</v>
      </c>
      <c r="H1732" s="253">
        <v>10</v>
      </c>
      <c r="I1732" s="253">
        <v>0.85</v>
      </c>
      <c r="J1732" s="252">
        <v>0.68</v>
      </c>
      <c r="K1732" s="257"/>
    </row>
    <row r="1733" spans="1:13" x14ac:dyDescent="0.3">
      <c r="A1733" s="218"/>
      <c r="B1733" s="219"/>
      <c r="C1733" s="226" t="s">
        <v>1198</v>
      </c>
      <c r="D1733" s="224" t="s">
        <v>1071</v>
      </c>
      <c r="E1733" s="252">
        <v>0.3</v>
      </c>
      <c r="F1733" s="252">
        <v>8</v>
      </c>
      <c r="G1733" s="252" t="s">
        <v>1088</v>
      </c>
      <c r="H1733" s="253" t="s">
        <v>1089</v>
      </c>
      <c r="I1733" s="253">
        <v>0.5</v>
      </c>
      <c r="J1733" s="252">
        <v>0.16900000000000001</v>
      </c>
      <c r="K1733" s="257">
        <f t="shared" si="9"/>
        <v>0.20280000000000001</v>
      </c>
    </row>
    <row r="1734" spans="1:13" x14ac:dyDescent="0.3">
      <c r="A1734" s="218"/>
      <c r="B1734" s="219"/>
      <c r="C1734" s="226" t="s">
        <v>1198</v>
      </c>
      <c r="D1734" s="224" t="s">
        <v>1071</v>
      </c>
      <c r="E1734" s="252">
        <v>2</v>
      </c>
      <c r="F1734" s="252">
        <v>8</v>
      </c>
      <c r="G1734" s="252" t="s">
        <v>1090</v>
      </c>
      <c r="H1734" s="253" t="s">
        <v>1089</v>
      </c>
      <c r="I1734" s="253">
        <v>0.84</v>
      </c>
      <c r="J1734" s="252">
        <v>0.27</v>
      </c>
      <c r="K1734" s="257">
        <f t="shared" si="9"/>
        <v>3.6288</v>
      </c>
    </row>
    <row r="1735" spans="1:13" hidden="1" x14ac:dyDescent="0.3">
      <c r="A1735" s="218"/>
      <c r="B1735" s="219"/>
      <c r="C1735" s="226" t="s">
        <v>1198</v>
      </c>
      <c r="D1735" s="224" t="s">
        <v>1078</v>
      </c>
      <c r="E1735" s="252">
        <v>2</v>
      </c>
      <c r="F1735" s="252">
        <v>4</v>
      </c>
      <c r="G1735" s="252" t="s">
        <v>1079</v>
      </c>
      <c r="H1735" s="253">
        <v>8</v>
      </c>
      <c r="I1735" s="253">
        <v>3.54</v>
      </c>
      <c r="J1735" s="252">
        <v>0.43401759530791789</v>
      </c>
      <c r="K1735" s="257"/>
    </row>
    <row r="1736" spans="1:13" hidden="1" x14ac:dyDescent="0.3">
      <c r="A1736" s="218"/>
      <c r="B1736" s="219"/>
      <c r="C1736" s="226" t="s">
        <v>1198</v>
      </c>
      <c r="D1736" s="224" t="s">
        <v>1078</v>
      </c>
      <c r="E1736" s="252">
        <v>2</v>
      </c>
      <c r="F1736" s="252">
        <v>4</v>
      </c>
      <c r="G1736" s="252" t="s">
        <v>1080</v>
      </c>
      <c r="H1736" s="253">
        <v>8</v>
      </c>
      <c r="I1736" s="253">
        <v>3.3</v>
      </c>
      <c r="J1736" s="252">
        <v>0.43401759530791789</v>
      </c>
      <c r="K1736" s="257"/>
    </row>
    <row r="1737" spans="1:13" hidden="1" x14ac:dyDescent="0.3">
      <c r="A1737" s="218"/>
      <c r="B1737" s="219"/>
      <c r="C1737" s="226" t="s">
        <v>1198</v>
      </c>
      <c r="D1737" s="224" t="s">
        <v>1078</v>
      </c>
      <c r="E1737" s="252">
        <v>2</v>
      </c>
      <c r="F1737" s="252">
        <v>70</v>
      </c>
      <c r="G1737" s="252" t="s">
        <v>1081</v>
      </c>
      <c r="H1737" s="253">
        <v>5</v>
      </c>
      <c r="I1737" s="253">
        <v>0.98</v>
      </c>
      <c r="J1737" s="252">
        <v>0.16900000000000001</v>
      </c>
      <c r="K1737" s="257"/>
    </row>
    <row r="1738" spans="1:13" hidden="1" x14ac:dyDescent="0.3">
      <c r="A1738" s="218"/>
      <c r="B1738" s="219"/>
      <c r="C1738" s="226" t="s">
        <v>1198</v>
      </c>
      <c r="D1738" s="224" t="s">
        <v>1061</v>
      </c>
      <c r="E1738" s="252">
        <v>2</v>
      </c>
      <c r="F1738" s="252">
        <v>20</v>
      </c>
      <c r="G1738" s="252" t="s">
        <v>1085</v>
      </c>
      <c r="H1738" s="253">
        <v>5</v>
      </c>
      <c r="I1738" s="253">
        <v>2.2599999999999998</v>
      </c>
      <c r="J1738" s="252">
        <v>0.16900000000000001</v>
      </c>
      <c r="K1738" s="257"/>
    </row>
    <row r="1739" spans="1:13" x14ac:dyDescent="0.3">
      <c r="A1739" s="218"/>
      <c r="B1739" s="219"/>
      <c r="C1739" s="226" t="s">
        <v>1198</v>
      </c>
      <c r="D1739" s="224" t="s">
        <v>1061</v>
      </c>
      <c r="E1739" s="252">
        <v>2</v>
      </c>
      <c r="F1739" s="252">
        <v>4</v>
      </c>
      <c r="G1739" s="252" t="s">
        <v>1086</v>
      </c>
      <c r="H1739" s="253">
        <v>6.3</v>
      </c>
      <c r="I1739" s="253">
        <v>1.45</v>
      </c>
      <c r="J1739" s="252">
        <v>0.27</v>
      </c>
      <c r="K1739" s="257">
        <f t="shared" si="9"/>
        <v>3.1320000000000001</v>
      </c>
    </row>
    <row r="1740" spans="1:13" x14ac:dyDescent="0.3">
      <c r="A1740" s="218"/>
      <c r="B1740" s="219"/>
      <c r="C1740" s="216"/>
      <c r="D1740" s="216"/>
      <c r="E1740" s="217"/>
      <c r="F1740" s="217"/>
      <c r="G1740" s="217"/>
      <c r="H1740" s="217"/>
      <c r="I1740" s="217"/>
      <c r="J1740" s="222" t="s">
        <v>1040</v>
      </c>
      <c r="K1740" s="96">
        <f>SUM(K1722:K1739)-0.02</f>
        <v>7.4296000000000006</v>
      </c>
      <c r="L1740" s="243">
        <v>7.43</v>
      </c>
    </row>
    <row r="1741" spans="1:13" x14ac:dyDescent="0.3">
      <c r="A1741" s="218" t="s">
        <v>1006</v>
      </c>
      <c r="B1741" s="219" t="s">
        <v>67</v>
      </c>
      <c r="C1741" s="216" t="s">
        <v>24</v>
      </c>
      <c r="D1741" s="216">
        <v>46.38</v>
      </c>
      <c r="E1741" s="220"/>
      <c r="F1741" s="220"/>
      <c r="G1741" s="220" t="s">
        <v>1055</v>
      </c>
      <c r="H1741" s="220" t="s">
        <v>1042</v>
      </c>
      <c r="I1741" s="220" t="s">
        <v>1043</v>
      </c>
      <c r="J1741" s="220" t="s">
        <v>1058</v>
      </c>
      <c r="K1741" s="95" t="s">
        <v>1044</v>
      </c>
    </row>
    <row r="1742" spans="1:13" x14ac:dyDescent="0.3">
      <c r="A1742" s="218"/>
      <c r="B1742" s="219"/>
      <c r="C1742" s="226" t="s">
        <v>1198</v>
      </c>
      <c r="D1742" s="216"/>
      <c r="E1742" s="222"/>
      <c r="F1742" s="224" t="s">
        <v>1056</v>
      </c>
      <c r="G1742" s="217">
        <v>4</v>
      </c>
      <c r="H1742" s="217">
        <v>0.9</v>
      </c>
      <c r="I1742" s="217">
        <v>0.6</v>
      </c>
      <c r="J1742" s="217">
        <v>0.25</v>
      </c>
      <c r="K1742" s="98">
        <f>+G1742*((H1742+I1742)*2)*J1742</f>
        <v>3</v>
      </c>
    </row>
    <row r="1743" spans="1:13" x14ac:dyDescent="0.3">
      <c r="A1743" s="218"/>
      <c r="B1743" s="219"/>
      <c r="C1743" s="226" t="s">
        <v>1198</v>
      </c>
      <c r="D1743" s="216"/>
      <c r="E1743" s="222"/>
      <c r="F1743" s="229" t="s">
        <v>1057</v>
      </c>
      <c r="G1743" s="217">
        <v>4</v>
      </c>
      <c r="H1743" s="217">
        <v>0.5</v>
      </c>
      <c r="I1743" s="217">
        <v>0.2</v>
      </c>
      <c r="J1743" s="217">
        <v>3.02</v>
      </c>
      <c r="K1743" s="98">
        <f>+G1743*(H1743+H1743+I1743+I1743)*J1743</f>
        <v>16.911999999999999</v>
      </c>
    </row>
    <row r="1744" spans="1:13" x14ac:dyDescent="0.3">
      <c r="A1744" s="218"/>
      <c r="B1744" s="219"/>
      <c r="C1744" s="226" t="s">
        <v>1198</v>
      </c>
      <c r="D1744" s="216"/>
      <c r="E1744" s="222"/>
      <c r="F1744" s="229" t="s">
        <v>1061</v>
      </c>
      <c r="G1744" s="217">
        <v>2</v>
      </c>
      <c r="H1744" s="217">
        <v>3.2</v>
      </c>
      <c r="I1744" s="217">
        <v>1.5</v>
      </c>
      <c r="J1744" s="217">
        <v>0.12</v>
      </c>
      <c r="K1744" s="98">
        <f>+G1744*H1744*I1744+(J1744*(H1744+I1744+I1744+H1744))</f>
        <v>10.728000000000002</v>
      </c>
      <c r="M1744" s="250"/>
    </row>
    <row r="1745" spans="1:13" hidden="1" x14ac:dyDescent="0.3">
      <c r="A1745" s="218"/>
      <c r="B1745" s="219"/>
      <c r="C1745" s="226" t="s">
        <v>1198</v>
      </c>
      <c r="D1745" s="216"/>
      <c r="E1745" s="222"/>
      <c r="F1745" s="229" t="s">
        <v>1060</v>
      </c>
      <c r="G1745" s="217">
        <v>2</v>
      </c>
      <c r="H1745" s="217">
        <v>2.52</v>
      </c>
      <c r="I1745" s="217">
        <v>0.74</v>
      </c>
      <c r="J1745" s="217">
        <v>0.12</v>
      </c>
      <c r="K1745" s="98"/>
      <c r="M1745" s="250"/>
    </row>
    <row r="1746" spans="1:13" x14ac:dyDescent="0.3">
      <c r="A1746" s="218"/>
      <c r="B1746" s="219"/>
      <c r="C1746" s="226" t="s">
        <v>1198</v>
      </c>
      <c r="D1746" s="216"/>
      <c r="E1746" s="222"/>
      <c r="F1746" s="216" t="s">
        <v>1062</v>
      </c>
      <c r="G1746" s="217">
        <v>2</v>
      </c>
      <c r="H1746" s="217">
        <v>3.15</v>
      </c>
      <c r="I1746" s="217">
        <v>0.89999999999999991</v>
      </c>
      <c r="J1746" s="217">
        <v>0.2</v>
      </c>
      <c r="K1746" s="98">
        <f>+G1746*H1746*I1746+(J1746*(H1746+I1746+I1746+H1746))</f>
        <v>7.2899999999999991</v>
      </c>
      <c r="M1746" s="250"/>
    </row>
    <row r="1747" spans="1:13" x14ac:dyDescent="0.3">
      <c r="A1747" s="218"/>
      <c r="B1747" s="219"/>
      <c r="C1747" s="216"/>
      <c r="D1747" s="216"/>
      <c r="E1747" s="217"/>
      <c r="F1747" s="217"/>
      <c r="G1747" s="217"/>
      <c r="H1747" s="217"/>
      <c r="I1747" s="217"/>
      <c r="J1747" s="222" t="s">
        <v>1040</v>
      </c>
      <c r="K1747" s="96">
        <f>+SUM(K1742:K1746)+0.03</f>
        <v>37.96</v>
      </c>
      <c r="L1747" s="243">
        <v>37.96</v>
      </c>
    </row>
    <row r="1748" spans="1:13" ht="26.4" x14ac:dyDescent="0.3">
      <c r="A1748" s="218" t="s">
        <v>1007</v>
      </c>
      <c r="B1748" s="219" t="s">
        <v>77</v>
      </c>
      <c r="C1748" s="216" t="s">
        <v>54</v>
      </c>
      <c r="D1748" s="216">
        <v>4.22</v>
      </c>
      <c r="E1748" s="220"/>
      <c r="F1748" s="220"/>
      <c r="G1748" s="220" t="s">
        <v>1055</v>
      </c>
      <c r="H1748" s="220" t="s">
        <v>1042</v>
      </c>
      <c r="I1748" s="220" t="s">
        <v>1043</v>
      </c>
      <c r="J1748" s="220" t="s">
        <v>1058</v>
      </c>
      <c r="K1748" s="95" t="s">
        <v>1046</v>
      </c>
    </row>
    <row r="1749" spans="1:13" x14ac:dyDescent="0.3">
      <c r="A1749" s="218"/>
      <c r="B1749" s="219"/>
      <c r="C1749" s="226" t="s">
        <v>1198</v>
      </c>
      <c r="D1749" s="216"/>
      <c r="E1749" s="222"/>
      <c r="F1749" s="224" t="s">
        <v>1056</v>
      </c>
      <c r="G1749" s="217">
        <v>4</v>
      </c>
      <c r="H1749" s="217">
        <v>0.9</v>
      </c>
      <c r="I1749" s="217">
        <v>0.6</v>
      </c>
      <c r="J1749" s="217">
        <v>0.25</v>
      </c>
      <c r="K1749" s="94">
        <f>+G1749*H1749*I1749*J1749</f>
        <v>0.54</v>
      </c>
    </row>
    <row r="1750" spans="1:13" x14ac:dyDescent="0.3">
      <c r="A1750" s="218"/>
      <c r="B1750" s="219"/>
      <c r="C1750" s="226" t="s">
        <v>1198</v>
      </c>
      <c r="D1750" s="216"/>
      <c r="E1750" s="222"/>
      <c r="F1750" s="229" t="s">
        <v>1057</v>
      </c>
      <c r="G1750" s="217">
        <v>4</v>
      </c>
      <c r="H1750" s="217">
        <v>0.5</v>
      </c>
      <c r="I1750" s="217">
        <v>0.2</v>
      </c>
      <c r="J1750" s="217">
        <v>3.02</v>
      </c>
      <c r="K1750" s="94">
        <f>+G1750*H1750*I1750*J1750</f>
        <v>1.2080000000000002</v>
      </c>
    </row>
    <row r="1751" spans="1:13" x14ac:dyDescent="0.3">
      <c r="A1751" s="218"/>
      <c r="B1751" s="219"/>
      <c r="C1751" s="226" t="s">
        <v>1196</v>
      </c>
      <c r="D1751" s="216"/>
      <c r="E1751" s="222"/>
      <c r="F1751" s="229" t="s">
        <v>1060</v>
      </c>
      <c r="G1751" s="217">
        <v>2</v>
      </c>
      <c r="H1751" s="217">
        <v>2.3199999999999998</v>
      </c>
      <c r="I1751" s="217">
        <v>0.5</v>
      </c>
      <c r="J1751" s="217">
        <v>0.12</v>
      </c>
      <c r="K1751" s="94">
        <f>+G1751*H1751*I1751*J1751</f>
        <v>0.27839999999999998</v>
      </c>
    </row>
    <row r="1752" spans="1:13" x14ac:dyDescent="0.3">
      <c r="A1752" s="218"/>
      <c r="B1752" s="219"/>
      <c r="C1752" s="226" t="s">
        <v>1196</v>
      </c>
      <c r="D1752" s="216"/>
      <c r="E1752" s="222"/>
      <c r="F1752" s="229" t="s">
        <v>1061</v>
      </c>
      <c r="G1752" s="217">
        <v>2</v>
      </c>
      <c r="H1752" s="217">
        <v>3.15</v>
      </c>
      <c r="I1752" s="217">
        <v>1.5</v>
      </c>
      <c r="J1752" s="217">
        <v>0.12</v>
      </c>
      <c r="K1752" s="94">
        <f>+G1752*H1752*I1752*J1752</f>
        <v>1.1339999999999999</v>
      </c>
    </row>
    <row r="1753" spans="1:13" x14ac:dyDescent="0.3">
      <c r="A1753" s="218"/>
      <c r="B1753" s="219"/>
      <c r="C1753" s="226" t="s">
        <v>1196</v>
      </c>
      <c r="D1753" s="216"/>
      <c r="E1753" s="217"/>
      <c r="F1753" s="216" t="s">
        <v>1062</v>
      </c>
      <c r="G1753" s="217">
        <v>1</v>
      </c>
      <c r="H1753" s="217">
        <v>3.15</v>
      </c>
      <c r="I1753" s="217">
        <f>0.5+J1753+J1753</f>
        <v>0.89999999999999991</v>
      </c>
      <c r="J1753" s="217">
        <v>0.2</v>
      </c>
      <c r="K1753" s="94">
        <f>+G1753*H1753*I1753*J1753-0.27</f>
        <v>0.29699999999999993</v>
      </c>
    </row>
    <row r="1754" spans="1:13" x14ac:dyDescent="0.3">
      <c r="A1754" s="218"/>
      <c r="B1754" s="219"/>
      <c r="C1754" s="216"/>
      <c r="D1754" s="216"/>
      <c r="E1754" s="217"/>
      <c r="F1754" s="217"/>
      <c r="G1754" s="217"/>
      <c r="H1754" s="217"/>
      <c r="I1754" s="217"/>
      <c r="J1754" s="222" t="s">
        <v>1040</v>
      </c>
      <c r="K1754" s="96">
        <f>+SUM(K1749:K1753)</f>
        <v>3.4573999999999998</v>
      </c>
      <c r="L1754" s="243">
        <v>3.46</v>
      </c>
    </row>
    <row r="1755" spans="1:13" ht="39.6" x14ac:dyDescent="0.3">
      <c r="A1755" s="218" t="s">
        <v>1008</v>
      </c>
      <c r="B1755" s="219" t="s">
        <v>65</v>
      </c>
      <c r="C1755" s="216" t="s">
        <v>24</v>
      </c>
      <c r="D1755" s="216">
        <v>6.12</v>
      </c>
      <c r="E1755" s="222"/>
      <c r="F1755" s="222"/>
      <c r="G1755" s="222"/>
      <c r="H1755" s="222"/>
      <c r="I1755" s="222"/>
      <c r="J1755" s="222"/>
      <c r="K1755" s="97"/>
    </row>
    <row r="1756" spans="1:13" ht="26.4" x14ac:dyDescent="0.3">
      <c r="A1756" s="218" t="s">
        <v>1009</v>
      </c>
      <c r="B1756" s="219" t="s">
        <v>83</v>
      </c>
      <c r="C1756" s="216" t="s">
        <v>24</v>
      </c>
      <c r="D1756" s="216">
        <v>9.6</v>
      </c>
      <c r="E1756" s="222"/>
      <c r="F1756" s="222"/>
      <c r="G1756" s="220"/>
      <c r="H1756" s="220" t="s">
        <v>1055</v>
      </c>
      <c r="I1756" s="220" t="s">
        <v>1042</v>
      </c>
      <c r="J1756" s="220" t="s">
        <v>1043</v>
      </c>
      <c r="K1756" s="95" t="s">
        <v>1044</v>
      </c>
      <c r="L1756" s="243">
        <v>9.6</v>
      </c>
    </row>
    <row r="1757" spans="1:13" x14ac:dyDescent="0.3">
      <c r="A1757" s="218"/>
      <c r="B1757" s="219"/>
      <c r="C1757" s="226" t="s">
        <v>1198</v>
      </c>
      <c r="D1757" s="216"/>
      <c r="E1757" s="222"/>
      <c r="F1757" s="224"/>
      <c r="G1757" s="217"/>
      <c r="H1757" s="217">
        <v>1</v>
      </c>
      <c r="I1757" s="217">
        <v>5.65</v>
      </c>
      <c r="J1757" s="217">
        <v>1.7</v>
      </c>
      <c r="K1757" s="94">
        <f>+J1757*I1757*H1757-0.01</f>
        <v>9.5950000000000006</v>
      </c>
    </row>
    <row r="1758" spans="1:13" x14ac:dyDescent="0.3">
      <c r="A1758" s="218"/>
      <c r="B1758" s="219"/>
      <c r="C1758" s="226"/>
      <c r="D1758" s="216"/>
      <c r="E1758" s="217"/>
      <c r="F1758" s="216"/>
      <c r="G1758" s="217"/>
      <c r="H1758" s="217"/>
      <c r="I1758" s="217"/>
      <c r="J1758" s="222" t="s">
        <v>1040</v>
      </c>
      <c r="K1758" s="96">
        <f>+SUM(K1756:K1757)</f>
        <v>9.5950000000000006</v>
      </c>
    </row>
    <row r="1759" spans="1:13" ht="26.4" x14ac:dyDescent="0.3">
      <c r="A1759" s="218" t="s">
        <v>1010</v>
      </c>
      <c r="B1759" s="219" t="s">
        <v>79</v>
      </c>
      <c r="C1759" s="216" t="s">
        <v>54</v>
      </c>
      <c r="D1759" s="216">
        <v>14.07</v>
      </c>
      <c r="E1759" s="222"/>
      <c r="F1759" s="222"/>
      <c r="G1759" s="220" t="s">
        <v>1055</v>
      </c>
      <c r="H1759" s="220" t="s">
        <v>1042</v>
      </c>
      <c r="I1759" s="220" t="s">
        <v>1043</v>
      </c>
      <c r="J1759" s="220" t="s">
        <v>1058</v>
      </c>
      <c r="K1759" s="95" t="s">
        <v>1046</v>
      </c>
    </row>
    <row r="1760" spans="1:13" x14ac:dyDescent="0.3">
      <c r="A1760" s="218"/>
      <c r="B1760" s="219"/>
      <c r="C1760" s="216"/>
      <c r="D1760" s="216"/>
      <c r="E1760" s="222"/>
      <c r="F1760" s="222"/>
      <c r="G1760" s="217">
        <v>1</v>
      </c>
      <c r="H1760" s="217">
        <v>5.65</v>
      </c>
      <c r="I1760" s="217">
        <v>1.7</v>
      </c>
      <c r="J1760" s="217">
        <v>1.32</v>
      </c>
      <c r="K1760" s="94">
        <f>+G1760*H1760*I1760*J1760-0.05</f>
        <v>12.6286</v>
      </c>
    </row>
    <row r="1761" spans="1:12" x14ac:dyDescent="0.3">
      <c r="A1761" s="218"/>
      <c r="B1761" s="219"/>
      <c r="C1761" s="216"/>
      <c r="D1761" s="216"/>
      <c r="E1761" s="222"/>
      <c r="F1761" s="222"/>
      <c r="G1761" s="222"/>
      <c r="H1761" s="222"/>
      <c r="I1761" s="222"/>
      <c r="J1761" s="222" t="s">
        <v>1040</v>
      </c>
      <c r="K1761" s="96">
        <f>+SUM(K1760:K1760)</f>
        <v>12.6286</v>
      </c>
      <c r="L1761" s="243">
        <v>12.63</v>
      </c>
    </row>
    <row r="1762" spans="1:12" ht="26.4" x14ac:dyDescent="0.3">
      <c r="A1762" s="218" t="s">
        <v>1011</v>
      </c>
      <c r="B1762" s="219" t="s">
        <v>81</v>
      </c>
      <c r="C1762" s="216" t="s">
        <v>24</v>
      </c>
      <c r="D1762" s="216">
        <v>9.6</v>
      </c>
      <c r="E1762" s="222"/>
      <c r="F1762" s="222"/>
      <c r="G1762" s="222"/>
      <c r="H1762" s="222"/>
      <c r="I1762" s="222"/>
      <c r="J1762" s="222"/>
      <c r="K1762" s="97"/>
    </row>
    <row r="1763" spans="1:12" x14ac:dyDescent="0.3">
      <c r="A1763" s="214" t="s">
        <v>1012</v>
      </c>
      <c r="B1763" s="215" t="s">
        <v>85</v>
      </c>
      <c r="C1763" s="216"/>
      <c r="D1763" s="216"/>
      <c r="E1763" s="222"/>
      <c r="F1763" s="222"/>
      <c r="G1763" s="222"/>
      <c r="H1763" s="222"/>
      <c r="I1763" s="222"/>
      <c r="J1763" s="222"/>
      <c r="K1763" s="97"/>
    </row>
    <row r="1764" spans="1:12" x14ac:dyDescent="0.3">
      <c r="A1764" s="218" t="s">
        <v>1013</v>
      </c>
      <c r="B1764" s="219" t="s">
        <v>87</v>
      </c>
      <c r="C1764" s="216" t="s">
        <v>24</v>
      </c>
      <c r="D1764" s="216">
        <v>12.92</v>
      </c>
      <c r="E1764" s="220"/>
      <c r="F1764" s="220"/>
      <c r="G1764" s="220"/>
      <c r="H1764" s="220" t="s">
        <v>1110</v>
      </c>
      <c r="I1764" s="220" t="s">
        <v>1042</v>
      </c>
      <c r="J1764" s="220" t="s">
        <v>1043</v>
      </c>
      <c r="K1764" s="95" t="s">
        <v>1044</v>
      </c>
    </row>
    <row r="1765" spans="1:12" x14ac:dyDescent="0.3">
      <c r="A1765" s="218"/>
      <c r="B1765" s="219"/>
      <c r="C1765" s="226" t="s">
        <v>1196</v>
      </c>
      <c r="D1765" s="216"/>
      <c r="E1765" s="217"/>
      <c r="F1765" s="217"/>
      <c r="G1765" s="217"/>
      <c r="H1765" s="217">
        <v>2</v>
      </c>
      <c r="I1765" s="217">
        <v>4.3</v>
      </c>
      <c r="J1765" s="217">
        <v>1.5</v>
      </c>
      <c r="K1765" s="94">
        <f>+J1765*I1765*H1765</f>
        <v>12.899999999999999</v>
      </c>
    </row>
    <row r="1766" spans="1:12" x14ac:dyDescent="0.3">
      <c r="A1766" s="218"/>
      <c r="B1766" s="219"/>
      <c r="C1766" s="216"/>
      <c r="D1766" s="216"/>
      <c r="E1766" s="217"/>
      <c r="F1766" s="217"/>
      <c r="G1766" s="217"/>
      <c r="H1766" s="217"/>
      <c r="I1766" s="217"/>
      <c r="J1766" s="222" t="s">
        <v>1040</v>
      </c>
      <c r="K1766" s="94">
        <f>+SUM(K1765:K1765)</f>
        <v>12.899999999999999</v>
      </c>
    </row>
    <row r="1767" spans="1:12" ht="26.4" x14ac:dyDescent="0.3">
      <c r="A1767" s="218" t="s">
        <v>1014</v>
      </c>
      <c r="B1767" s="219" t="s">
        <v>89</v>
      </c>
      <c r="C1767" s="216" t="s">
        <v>24</v>
      </c>
      <c r="D1767" s="216">
        <v>12.92</v>
      </c>
      <c r="E1767" s="220"/>
      <c r="F1767" s="220"/>
      <c r="G1767" s="220"/>
      <c r="H1767" s="220" t="s">
        <v>1110</v>
      </c>
      <c r="I1767" s="220" t="s">
        <v>1042</v>
      </c>
      <c r="J1767" s="220" t="s">
        <v>1043</v>
      </c>
      <c r="K1767" s="95" t="s">
        <v>1044</v>
      </c>
    </row>
    <row r="1768" spans="1:12" x14ac:dyDescent="0.3">
      <c r="A1768" s="218"/>
      <c r="B1768" s="219"/>
      <c r="C1768" s="226" t="s">
        <v>1196</v>
      </c>
      <c r="D1768" s="216"/>
      <c r="E1768" s="217"/>
      <c r="F1768" s="217"/>
      <c r="G1768" s="217"/>
      <c r="H1768" s="217">
        <v>2</v>
      </c>
      <c r="I1768" s="217">
        <v>4.3</v>
      </c>
      <c r="J1768" s="217">
        <v>1.5</v>
      </c>
      <c r="K1768" s="94">
        <f>+J1768*I1768*H1768</f>
        <v>12.899999999999999</v>
      </c>
    </row>
    <row r="1769" spans="1:12" x14ac:dyDescent="0.3">
      <c r="A1769" s="218"/>
      <c r="B1769" s="219"/>
      <c r="C1769" s="216"/>
      <c r="D1769" s="216"/>
      <c r="E1769" s="217"/>
      <c r="F1769" s="217"/>
      <c r="G1769" s="217"/>
      <c r="I1769" s="217"/>
      <c r="J1769" s="222" t="s">
        <v>1040</v>
      </c>
      <c r="K1769" s="628">
        <f>+SUM(K1768:K1768)</f>
        <v>12.899999999999999</v>
      </c>
    </row>
    <row r="1770" spans="1:12" ht="39.6" x14ac:dyDescent="0.3">
      <c r="A1770" s="218" t="s">
        <v>1015</v>
      </c>
      <c r="B1770" s="219" t="s">
        <v>91</v>
      </c>
      <c r="C1770" s="216" t="s">
        <v>24</v>
      </c>
      <c r="D1770" s="216">
        <v>12</v>
      </c>
      <c r="E1770" s="220"/>
      <c r="F1770" s="220"/>
      <c r="G1770" s="220"/>
      <c r="H1770" s="220" t="s">
        <v>1110</v>
      </c>
      <c r="I1770" s="220" t="s">
        <v>1042</v>
      </c>
      <c r="J1770" s="220" t="s">
        <v>1043</v>
      </c>
      <c r="K1770" s="95" t="s">
        <v>1044</v>
      </c>
    </row>
    <row r="1771" spans="1:12" x14ac:dyDescent="0.3">
      <c r="A1771" s="218"/>
      <c r="B1771" s="219"/>
      <c r="C1771" s="226" t="s">
        <v>1196</v>
      </c>
      <c r="D1771" s="216"/>
      <c r="E1771" s="217"/>
      <c r="F1771" s="217"/>
      <c r="G1771" s="217"/>
      <c r="H1771" s="217">
        <v>2</v>
      </c>
      <c r="I1771" s="217">
        <v>4</v>
      </c>
      <c r="J1771" s="217">
        <v>1.5</v>
      </c>
      <c r="K1771" s="94">
        <f>+J1771*I1771*H1771</f>
        <v>12</v>
      </c>
    </row>
    <row r="1772" spans="1:12" x14ac:dyDescent="0.3">
      <c r="A1772" s="218"/>
      <c r="B1772" s="219"/>
      <c r="C1772" s="216"/>
      <c r="D1772" s="216"/>
      <c r="E1772" s="217"/>
      <c r="F1772" s="217"/>
      <c r="G1772" s="217"/>
      <c r="H1772" s="217"/>
      <c r="I1772" s="217"/>
      <c r="J1772" s="222" t="s">
        <v>1040</v>
      </c>
      <c r="K1772" s="628">
        <f>+SUM(K1771:K1771)</f>
        <v>12</v>
      </c>
    </row>
    <row r="1773" spans="1:12" ht="26.4" x14ac:dyDescent="0.3">
      <c r="A1773" s="218" t="s">
        <v>1016</v>
      </c>
      <c r="B1773" s="219" t="s">
        <v>83</v>
      </c>
      <c r="C1773" s="216" t="s">
        <v>24</v>
      </c>
      <c r="D1773" s="216">
        <v>2.56</v>
      </c>
      <c r="E1773" s="220"/>
      <c r="F1773" s="220"/>
      <c r="G1773" s="220"/>
      <c r="H1773" s="220" t="s">
        <v>1110</v>
      </c>
      <c r="I1773" s="220" t="s">
        <v>1042</v>
      </c>
      <c r="J1773" s="220" t="s">
        <v>1043</v>
      </c>
      <c r="K1773" s="95" t="s">
        <v>1044</v>
      </c>
    </row>
    <row r="1774" spans="1:12" x14ac:dyDescent="0.3">
      <c r="A1774" s="218"/>
      <c r="B1774" s="219"/>
      <c r="C1774" s="226" t="s">
        <v>1196</v>
      </c>
      <c r="D1774" s="216"/>
      <c r="E1774" s="217"/>
      <c r="F1774" s="217"/>
      <c r="G1774" s="217"/>
      <c r="H1774" s="217">
        <v>2</v>
      </c>
      <c r="I1774" s="217">
        <v>3.2</v>
      </c>
      <c r="J1774" s="217">
        <v>0.4</v>
      </c>
      <c r="K1774" s="94">
        <f>+J1774*I1774*H1774</f>
        <v>2.5600000000000005</v>
      </c>
    </row>
    <row r="1775" spans="1:12" x14ac:dyDescent="0.3">
      <c r="A1775" s="218"/>
      <c r="B1775" s="219"/>
      <c r="C1775" s="216"/>
      <c r="D1775" s="216"/>
      <c r="E1775" s="217"/>
      <c r="F1775" s="217"/>
      <c r="G1775" s="217"/>
      <c r="H1775" s="217"/>
      <c r="I1775" s="217"/>
      <c r="J1775" s="222" t="s">
        <v>1040</v>
      </c>
      <c r="K1775" s="628">
        <f>+SUM(K1774:K1774)</f>
        <v>2.5600000000000005</v>
      </c>
    </row>
    <row r="1776" spans="1:12" ht="39.6" x14ac:dyDescent="0.3">
      <c r="A1776" s="218" t="s">
        <v>1017</v>
      </c>
      <c r="B1776" s="219" t="s">
        <v>94</v>
      </c>
      <c r="C1776" s="216" t="s">
        <v>24</v>
      </c>
      <c r="D1776" s="216">
        <v>2.56</v>
      </c>
      <c r="E1776" s="220"/>
      <c r="F1776" s="220"/>
      <c r="G1776" s="220"/>
      <c r="H1776" s="220" t="s">
        <v>1110</v>
      </c>
      <c r="I1776" s="220" t="s">
        <v>1042</v>
      </c>
      <c r="J1776" s="220" t="s">
        <v>1043</v>
      </c>
      <c r="K1776" s="95" t="s">
        <v>1044</v>
      </c>
    </row>
    <row r="1777" spans="1:11" x14ac:dyDescent="0.3">
      <c r="A1777" s="218"/>
      <c r="B1777" s="219"/>
      <c r="C1777" s="226" t="s">
        <v>1196</v>
      </c>
      <c r="D1777" s="216"/>
      <c r="E1777" s="217"/>
      <c r="F1777" s="217"/>
      <c r="G1777" s="217"/>
      <c r="H1777" s="217">
        <v>2</v>
      </c>
      <c r="I1777" s="217">
        <v>3.2</v>
      </c>
      <c r="J1777" s="217">
        <v>0.4</v>
      </c>
      <c r="K1777" s="94">
        <f>+J1777*I1777*H1777</f>
        <v>2.5600000000000005</v>
      </c>
    </row>
    <row r="1778" spans="1:11" x14ac:dyDescent="0.3">
      <c r="A1778" s="218"/>
      <c r="B1778" s="219"/>
      <c r="C1778" s="216"/>
      <c r="D1778" s="216"/>
      <c r="E1778" s="217"/>
      <c r="F1778" s="217"/>
      <c r="G1778" s="217"/>
      <c r="H1778" s="217"/>
      <c r="I1778" s="217"/>
      <c r="J1778" s="222" t="s">
        <v>1040</v>
      </c>
      <c r="K1778" s="628">
        <f>+SUM(K1777:K1777)</f>
        <v>2.5600000000000005</v>
      </c>
    </row>
    <row r="1779" spans="1:11" ht="39.6" hidden="1" x14ac:dyDescent="0.3">
      <c r="A1779" s="218" t="s">
        <v>1018</v>
      </c>
      <c r="B1779" s="219" t="s">
        <v>146</v>
      </c>
      <c r="C1779" s="216" t="s">
        <v>75</v>
      </c>
      <c r="D1779" s="216">
        <v>1</v>
      </c>
      <c r="E1779" s="220"/>
      <c r="F1779" s="220"/>
      <c r="G1779" s="220"/>
      <c r="H1779" s="220"/>
      <c r="I1779" s="220"/>
      <c r="J1779" s="220"/>
      <c r="K1779" s="95" t="s">
        <v>1047</v>
      </c>
    </row>
    <row r="1780" spans="1:11" hidden="1" x14ac:dyDescent="0.3">
      <c r="A1780" s="218"/>
      <c r="B1780" s="219"/>
      <c r="C1780" s="219"/>
      <c r="D1780" s="216"/>
      <c r="E1780" s="222"/>
      <c r="F1780" s="222"/>
      <c r="G1780" s="222"/>
      <c r="H1780" s="222"/>
      <c r="I1780" s="222"/>
      <c r="J1780" s="222"/>
      <c r="K1780" s="97"/>
    </row>
    <row r="1781" spans="1:11" hidden="1" x14ac:dyDescent="0.3">
      <c r="A1781" s="218"/>
      <c r="B1781" s="219"/>
      <c r="C1781" s="216"/>
      <c r="D1781" s="216"/>
      <c r="E1781" s="217"/>
      <c r="F1781" s="217"/>
      <c r="G1781" s="217"/>
      <c r="H1781" s="217"/>
      <c r="I1781" s="217"/>
      <c r="J1781" s="222" t="s">
        <v>1040</v>
      </c>
      <c r="K1781" s="94">
        <v>1</v>
      </c>
    </row>
    <row r="1782" spans="1:11" x14ac:dyDescent="0.3">
      <c r="A1782" s="214" t="s">
        <v>1019</v>
      </c>
      <c r="B1782" s="215" t="s">
        <v>96</v>
      </c>
      <c r="C1782" s="216"/>
      <c r="D1782" s="216"/>
      <c r="E1782" s="222"/>
      <c r="F1782" s="222"/>
      <c r="G1782" s="222"/>
      <c r="H1782" s="222"/>
      <c r="I1782" s="222"/>
      <c r="J1782" s="222"/>
      <c r="K1782" s="97"/>
    </row>
    <row r="1783" spans="1:11" ht="39.6" hidden="1" x14ac:dyDescent="0.3">
      <c r="A1783" s="218" t="s">
        <v>1020</v>
      </c>
      <c r="B1783" s="219" t="s">
        <v>98</v>
      </c>
      <c r="C1783" s="216" t="s">
        <v>24</v>
      </c>
      <c r="D1783" s="216">
        <v>4.7300000000000004</v>
      </c>
      <c r="E1783" s="222"/>
      <c r="F1783" s="222"/>
      <c r="G1783" s="222"/>
      <c r="H1783" s="222"/>
      <c r="I1783" s="222"/>
      <c r="J1783" s="222"/>
      <c r="K1783" s="97"/>
    </row>
    <row r="1784" spans="1:11" x14ac:dyDescent="0.3">
      <c r="A1784" s="218" t="s">
        <v>1021</v>
      </c>
      <c r="B1784" s="219" t="s">
        <v>102</v>
      </c>
      <c r="C1784" s="216" t="s">
        <v>45</v>
      </c>
      <c r="D1784" s="216">
        <v>32</v>
      </c>
      <c r="E1784" s="220"/>
      <c r="F1784" s="220"/>
      <c r="G1784" s="220" t="s">
        <v>1047</v>
      </c>
      <c r="H1784" s="220" t="s">
        <v>1042</v>
      </c>
      <c r="I1784" s="220" t="s">
        <v>1043</v>
      </c>
      <c r="J1784" s="220" t="s">
        <v>1045</v>
      </c>
      <c r="K1784" s="95" t="s">
        <v>1044</v>
      </c>
    </row>
    <row r="1785" spans="1:11" x14ac:dyDescent="0.3">
      <c r="A1785" s="218"/>
      <c r="B1785" s="219"/>
      <c r="C1785" s="226" t="s">
        <v>1198</v>
      </c>
      <c r="D1785" s="216"/>
      <c r="E1785" s="231"/>
      <c r="F1785" s="232" t="s">
        <v>1057</v>
      </c>
      <c r="G1785" s="217">
        <v>4</v>
      </c>
      <c r="H1785" s="217">
        <v>0.5</v>
      </c>
      <c r="I1785" s="217">
        <v>0.2</v>
      </c>
      <c r="J1785" s="217">
        <f>1.79+0.43+0.25</f>
        <v>2.4700000000000002</v>
      </c>
      <c r="K1785" s="94">
        <f>+G1785*((H1785+I1785)*2)*J1785</f>
        <v>13.832000000000001</v>
      </c>
    </row>
    <row r="1786" spans="1:11" x14ac:dyDescent="0.3">
      <c r="A1786" s="218"/>
      <c r="B1786" s="219"/>
      <c r="C1786" s="226" t="s">
        <v>1198</v>
      </c>
      <c r="D1786" s="216"/>
      <c r="E1786" s="231"/>
      <c r="F1786" s="232" t="s">
        <v>1060</v>
      </c>
      <c r="G1786" s="217">
        <v>2</v>
      </c>
      <c r="H1786" s="217">
        <f>2.32+0.2</f>
        <v>2.52</v>
      </c>
      <c r="I1786" s="217">
        <f>0.5+J1786+J1786</f>
        <v>0.74</v>
      </c>
      <c r="J1786" s="217">
        <v>0.12</v>
      </c>
      <c r="K1786" s="94">
        <f>+H1786*I1786*G1786</f>
        <v>3.7296</v>
      </c>
    </row>
    <row r="1787" spans="1:11" x14ac:dyDescent="0.3">
      <c r="A1787" s="218"/>
      <c r="B1787" s="219"/>
      <c r="C1787" s="226" t="s">
        <v>1198</v>
      </c>
      <c r="D1787" s="216"/>
      <c r="E1787" s="231"/>
      <c r="F1787" s="232" t="s">
        <v>1061</v>
      </c>
      <c r="G1787" s="217">
        <v>2</v>
      </c>
      <c r="H1787" s="217">
        <f>3.15+J1787+J1787</f>
        <v>3.39</v>
      </c>
      <c r="I1787" s="217">
        <f>1.5+J1787+J1787</f>
        <v>1.7400000000000002</v>
      </c>
      <c r="J1787" s="217">
        <v>0.12</v>
      </c>
      <c r="K1787" s="94">
        <f>+G1787*H1787*I1787</f>
        <v>11.797200000000002</v>
      </c>
    </row>
    <row r="1788" spans="1:11" x14ac:dyDescent="0.3">
      <c r="A1788" s="218"/>
      <c r="B1788" s="219"/>
      <c r="C1788" s="226" t="s">
        <v>1198</v>
      </c>
      <c r="D1788" s="216"/>
      <c r="E1788" s="231"/>
      <c r="F1788" s="232" t="s">
        <v>1059</v>
      </c>
      <c r="G1788" s="217">
        <v>4</v>
      </c>
      <c r="H1788" s="217">
        <v>0.5</v>
      </c>
      <c r="I1788" s="217">
        <v>0.2</v>
      </c>
      <c r="J1788" s="217">
        <f>0.25+0.43+1.79+0.38-2.3</f>
        <v>0.54999999999999982</v>
      </c>
      <c r="K1788" s="94">
        <f>+G1788*((H1788+I1788)*2)*J1788</f>
        <v>3.0799999999999987</v>
      </c>
    </row>
    <row r="1789" spans="1:11" hidden="1" x14ac:dyDescent="0.3">
      <c r="A1789" s="218"/>
      <c r="B1789" s="219"/>
      <c r="C1789" s="226" t="s">
        <v>1198</v>
      </c>
      <c r="D1789" s="216"/>
      <c r="E1789" s="231"/>
      <c r="F1789" s="232"/>
      <c r="G1789" s="217"/>
      <c r="H1789" s="217"/>
      <c r="I1789" s="217"/>
      <c r="J1789" s="217"/>
      <c r="K1789" s="94">
        <v>-0.22</v>
      </c>
    </row>
    <row r="1790" spans="1:11" x14ac:dyDescent="0.3">
      <c r="A1790" s="218"/>
      <c r="B1790" s="219"/>
      <c r="C1790" s="216"/>
      <c r="D1790" s="216"/>
      <c r="E1790" s="217"/>
      <c r="F1790" s="217"/>
      <c r="G1790" s="217"/>
      <c r="H1790" s="217"/>
      <c r="I1790" s="217"/>
      <c r="J1790" s="222" t="s">
        <v>1040</v>
      </c>
      <c r="K1790" s="628">
        <f>+SUM(K1785:K1788)-0.44</f>
        <v>31.998799999999999</v>
      </c>
    </row>
    <row r="1791" spans="1:11" ht="39.6" x14ac:dyDescent="0.3">
      <c r="A1791" s="218" t="s">
        <v>1022</v>
      </c>
      <c r="B1791" s="219" t="s">
        <v>104</v>
      </c>
      <c r="C1791" s="216" t="s">
        <v>24</v>
      </c>
      <c r="D1791" s="216">
        <v>32</v>
      </c>
      <c r="E1791" s="220"/>
      <c r="F1791" s="220"/>
      <c r="G1791" s="220" t="s">
        <v>1047</v>
      </c>
      <c r="H1791" s="220" t="s">
        <v>1042</v>
      </c>
      <c r="I1791" s="220" t="s">
        <v>1043</v>
      </c>
      <c r="J1791" s="220" t="s">
        <v>1045</v>
      </c>
      <c r="K1791" s="95" t="s">
        <v>1044</v>
      </c>
    </row>
    <row r="1792" spans="1:11" x14ac:dyDescent="0.3">
      <c r="A1792" s="218"/>
      <c r="B1792" s="219"/>
      <c r="C1792" s="226" t="s">
        <v>1198</v>
      </c>
      <c r="D1792" s="216"/>
      <c r="E1792" s="231"/>
      <c r="F1792" s="232" t="s">
        <v>1057</v>
      </c>
      <c r="G1792" s="217">
        <v>4</v>
      </c>
      <c r="H1792" s="217">
        <v>0.5</v>
      </c>
      <c r="I1792" s="217">
        <v>0.2</v>
      </c>
      <c r="J1792" s="217">
        <f>1.79+0.43+0.25</f>
        <v>2.4700000000000002</v>
      </c>
      <c r="K1792" s="94">
        <f>+G1792*((H1792+I1792)*2)*J1792</f>
        <v>13.832000000000001</v>
      </c>
    </row>
    <row r="1793" spans="1:12" x14ac:dyDescent="0.3">
      <c r="A1793" s="218"/>
      <c r="B1793" s="219"/>
      <c r="C1793" s="226" t="s">
        <v>1198</v>
      </c>
      <c r="D1793" s="216"/>
      <c r="E1793" s="231"/>
      <c r="F1793" s="232" t="s">
        <v>1060</v>
      </c>
      <c r="G1793" s="217">
        <v>2</v>
      </c>
      <c r="H1793" s="217">
        <f>2.32+0.2</f>
        <v>2.52</v>
      </c>
      <c r="I1793" s="217">
        <f>0.5+J1793+J1793</f>
        <v>0.74</v>
      </c>
      <c r="J1793" s="217">
        <v>0.12</v>
      </c>
      <c r="K1793" s="94">
        <f>+H1793*I1793*G1793</f>
        <v>3.7296</v>
      </c>
    </row>
    <row r="1794" spans="1:12" x14ac:dyDescent="0.3">
      <c r="A1794" s="218"/>
      <c r="B1794" s="219"/>
      <c r="C1794" s="226" t="s">
        <v>1198</v>
      </c>
      <c r="D1794" s="216"/>
      <c r="E1794" s="231"/>
      <c r="F1794" s="232" t="s">
        <v>1061</v>
      </c>
      <c r="G1794" s="217">
        <v>2</v>
      </c>
      <c r="H1794" s="217">
        <f>3.15+J1794+J1794</f>
        <v>3.39</v>
      </c>
      <c r="I1794" s="217">
        <f>1.5+J1794+J1794</f>
        <v>1.7400000000000002</v>
      </c>
      <c r="J1794" s="217">
        <v>0.12</v>
      </c>
      <c r="K1794" s="94">
        <f>+G1794*H1794*I1794</f>
        <v>11.797200000000002</v>
      </c>
    </row>
    <row r="1795" spans="1:12" x14ac:dyDescent="0.3">
      <c r="A1795" s="218"/>
      <c r="B1795" s="219"/>
      <c r="C1795" s="226" t="s">
        <v>1198</v>
      </c>
      <c r="D1795" s="216"/>
      <c r="E1795" s="231"/>
      <c r="F1795" s="232" t="s">
        <v>1059</v>
      </c>
      <c r="G1795" s="217">
        <v>4</v>
      </c>
      <c r="H1795" s="217">
        <v>0.5</v>
      </c>
      <c r="I1795" s="217">
        <v>0.2</v>
      </c>
      <c r="J1795" s="217">
        <f>0.25+0.43+1.79+0.38-2.3</f>
        <v>0.54999999999999982</v>
      </c>
      <c r="K1795" s="94">
        <f>+G1795*((H1795+I1795)*2)*J1795</f>
        <v>3.0799999999999987</v>
      </c>
    </row>
    <row r="1796" spans="1:12" hidden="1" x14ac:dyDescent="0.3">
      <c r="A1796" s="218"/>
      <c r="B1796" s="219"/>
      <c r="C1796" s="226" t="s">
        <v>1198</v>
      </c>
      <c r="D1796" s="216"/>
      <c r="E1796" s="231"/>
      <c r="F1796" s="232"/>
      <c r="G1796" s="217"/>
      <c r="H1796" s="217"/>
      <c r="I1796" s="217"/>
      <c r="J1796" s="217"/>
      <c r="K1796" s="94">
        <v>-0.22</v>
      </c>
    </row>
    <row r="1797" spans="1:12" x14ac:dyDescent="0.3">
      <c r="A1797" s="218"/>
      <c r="B1797" s="219"/>
      <c r="C1797" s="216"/>
      <c r="D1797" s="216"/>
      <c r="E1797" s="217"/>
      <c r="F1797" s="217"/>
      <c r="G1797" s="217"/>
      <c r="H1797" s="217"/>
      <c r="I1797" s="217"/>
      <c r="J1797" s="222" t="s">
        <v>1040</v>
      </c>
      <c r="K1797" s="628">
        <f>+SUM(K1792:K1795)-0.44</f>
        <v>31.998799999999999</v>
      </c>
    </row>
    <row r="1798" spans="1:12" ht="26.4" hidden="1" x14ac:dyDescent="0.3">
      <c r="A1798" s="218" t="s">
        <v>1023</v>
      </c>
      <c r="B1798" s="219" t="s">
        <v>100</v>
      </c>
      <c r="C1798" s="216" t="s">
        <v>24</v>
      </c>
      <c r="D1798" s="216">
        <v>4.7300000000000004</v>
      </c>
      <c r="E1798" s="222"/>
      <c r="F1798" s="222"/>
      <c r="G1798" s="222"/>
      <c r="H1798" s="222"/>
      <c r="I1798" s="222"/>
      <c r="J1798" s="222"/>
      <c r="K1798" s="42"/>
    </row>
    <row r="1799" spans="1:12" hidden="1" x14ac:dyDescent="0.3">
      <c r="A1799" s="214" t="s">
        <v>1024</v>
      </c>
      <c r="B1799" s="215" t="s">
        <v>106</v>
      </c>
      <c r="C1799" s="216"/>
      <c r="D1799" s="216"/>
      <c r="E1799" s="222"/>
      <c r="F1799" s="222"/>
      <c r="G1799" s="222"/>
      <c r="H1799" s="222"/>
      <c r="I1799" s="222"/>
      <c r="J1799" s="222"/>
      <c r="K1799" s="42"/>
    </row>
    <row r="1800" spans="1:12" ht="26.4" hidden="1" x14ac:dyDescent="0.3">
      <c r="A1800" s="218" t="s">
        <v>1025</v>
      </c>
      <c r="B1800" s="219" t="s">
        <v>1026</v>
      </c>
      <c r="C1800" s="216" t="s">
        <v>109</v>
      </c>
      <c r="D1800" s="216">
        <v>18.7</v>
      </c>
      <c r="E1800" s="222"/>
      <c r="F1800" s="222"/>
      <c r="G1800" s="222"/>
      <c r="H1800" s="222"/>
      <c r="I1800" s="222"/>
      <c r="J1800" s="222"/>
      <c r="K1800" s="42"/>
      <c r="L1800" s="209"/>
    </row>
    <row r="1801" spans="1:12" hidden="1" x14ac:dyDescent="0.3">
      <c r="A1801" s="218" t="s">
        <v>1027</v>
      </c>
      <c r="B1801" s="219" t="s">
        <v>108</v>
      </c>
      <c r="C1801" s="216" t="s">
        <v>109</v>
      </c>
      <c r="D1801" s="216">
        <v>27.42</v>
      </c>
      <c r="E1801" s="222"/>
      <c r="F1801" s="222"/>
      <c r="G1801" s="222"/>
      <c r="H1801" s="222"/>
      <c r="I1801" s="222"/>
      <c r="J1801" s="222"/>
      <c r="K1801" s="42"/>
      <c r="L1801" s="209"/>
    </row>
    <row r="1802" spans="1:12" ht="26.4" hidden="1" x14ac:dyDescent="0.3">
      <c r="A1802" s="218" t="s">
        <v>1028</v>
      </c>
      <c r="B1802" s="219" t="s">
        <v>117</v>
      </c>
      <c r="C1802" s="216" t="s">
        <v>24</v>
      </c>
      <c r="D1802" s="216">
        <v>9.17</v>
      </c>
      <c r="E1802" s="222"/>
      <c r="F1802" s="222"/>
      <c r="G1802" s="222"/>
      <c r="H1802" s="222"/>
      <c r="I1802" s="222"/>
      <c r="J1802" s="222"/>
      <c r="K1802" s="42"/>
      <c r="L1802" s="209"/>
    </row>
    <row r="1803" spans="1:12" hidden="1" x14ac:dyDescent="0.3">
      <c r="A1803" s="218" t="s">
        <v>1029</v>
      </c>
      <c r="B1803" s="219" t="s">
        <v>115</v>
      </c>
      <c r="C1803" s="216" t="s">
        <v>24</v>
      </c>
      <c r="D1803" s="216">
        <v>2.96</v>
      </c>
      <c r="E1803" s="222"/>
      <c r="F1803" s="222"/>
      <c r="G1803" s="222"/>
      <c r="H1803" s="222"/>
      <c r="I1803" s="222"/>
      <c r="J1803" s="222"/>
      <c r="K1803" s="42"/>
      <c r="L1803" s="209"/>
    </row>
    <row r="1804" spans="1:12" hidden="1" x14ac:dyDescent="0.3">
      <c r="A1804" s="218" t="s">
        <v>1030</v>
      </c>
      <c r="B1804" s="219" t="s">
        <v>158</v>
      </c>
      <c r="C1804" s="216" t="s">
        <v>159</v>
      </c>
      <c r="D1804" s="216">
        <v>1</v>
      </c>
      <c r="E1804" s="222"/>
      <c r="F1804" s="222"/>
      <c r="G1804" s="222"/>
      <c r="H1804" s="222"/>
      <c r="I1804" s="222"/>
      <c r="J1804" s="222"/>
      <c r="K1804" s="42"/>
      <c r="L1804" s="209"/>
    </row>
    <row r="1805" spans="1:12" ht="14.4" hidden="1" thickBot="1" x14ac:dyDescent="0.35">
      <c r="A1805" s="238"/>
      <c r="B1805" s="239" t="s">
        <v>1031</v>
      </c>
      <c r="C1805" s="234"/>
      <c r="D1805" s="234"/>
      <c r="E1805" s="222"/>
      <c r="F1805" s="222"/>
      <c r="G1805" s="222"/>
      <c r="H1805" s="222"/>
      <c r="I1805" s="222"/>
      <c r="J1805" s="222"/>
      <c r="K1805" s="42"/>
      <c r="L1805" s="209"/>
    </row>
    <row r="1806" spans="1:12" hidden="1" x14ac:dyDescent="0.3">
      <c r="E1806" s="222"/>
      <c r="F1806" s="222"/>
      <c r="G1806" s="222"/>
      <c r="H1806" s="222"/>
      <c r="I1806" s="222"/>
      <c r="J1806" s="222"/>
      <c r="K1806" s="42"/>
    </row>
  </sheetData>
  <mergeCells count="26">
    <mergeCell ref="E803:F803"/>
    <mergeCell ref="E804:F804"/>
    <mergeCell ref="I4:I5"/>
    <mergeCell ref="J4:J5"/>
    <mergeCell ref="K4:K5"/>
    <mergeCell ref="E188:F188"/>
    <mergeCell ref="E398:F398"/>
    <mergeCell ref="E192:F192"/>
    <mergeCell ref="F4:F5"/>
    <mergeCell ref="E55:F55"/>
    <mergeCell ref="E59:F59"/>
    <mergeCell ref="E541:F541"/>
    <mergeCell ref="E545:F545"/>
    <mergeCell ref="E189:F189"/>
    <mergeCell ref="E399:F399"/>
    <mergeCell ref="E542:F542"/>
    <mergeCell ref="A4:A5"/>
    <mergeCell ref="B4:B5"/>
    <mergeCell ref="C4:C5"/>
    <mergeCell ref="D4:D5"/>
    <mergeCell ref="E4:E5"/>
    <mergeCell ref="C1:H1"/>
    <mergeCell ref="C2:H2"/>
    <mergeCell ref="C3:H3"/>
    <mergeCell ref="G4:G5"/>
    <mergeCell ref="H4:H5"/>
  </mergeCells>
  <phoneticPr fontId="24" type="noConversion"/>
  <printOptions horizontalCentered="1"/>
  <pageMargins left="0.11811023622047245" right="0.11811023622047245" top="0.19685039370078741" bottom="0.19685039370078741" header="0" footer="0"/>
  <pageSetup paperSize="9" scale="57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8"/>
  <sheetViews>
    <sheetView showGridLines="0" view="pageBreakPreview" zoomScale="60" zoomScaleNormal="70" workbookViewId="0">
      <selection activeCell="B885" sqref="B885"/>
    </sheetView>
  </sheetViews>
  <sheetFormatPr defaultColWidth="8.88671875" defaultRowHeight="13.2" x14ac:dyDescent="0.3"/>
  <cols>
    <col min="1" max="1" width="7.6640625" style="58" customWidth="1"/>
    <col min="2" max="2" width="45.33203125" style="58" customWidth="1"/>
    <col min="3" max="3" width="5.6640625" style="58" customWidth="1"/>
    <col min="4" max="4" width="3.33203125" style="70" customWidth="1"/>
    <col min="5" max="5" width="11.33203125" style="58" customWidth="1"/>
    <col min="6" max="6" width="10.6640625" style="58" customWidth="1"/>
    <col min="7" max="7" width="5.44140625" style="58" customWidth="1"/>
    <col min="8" max="8" width="5" style="58" customWidth="1"/>
    <col min="9" max="9" width="8.44140625" style="58" customWidth="1"/>
    <col min="10" max="10" width="10.33203125" style="58" customWidth="1"/>
    <col min="11" max="11" width="3.6640625" style="58" customWidth="1"/>
    <col min="12" max="12" width="9.5546875" style="58" customWidth="1"/>
    <col min="13" max="13" width="14" style="58" customWidth="1"/>
    <col min="14" max="14" width="8.6640625" style="58" customWidth="1"/>
    <col min="15" max="15" width="11.88671875" style="58" customWidth="1"/>
    <col min="16" max="16" width="6.88671875" style="58" customWidth="1"/>
    <col min="17" max="17" width="11.88671875" style="58" customWidth="1"/>
    <col min="18" max="253" width="8.88671875" style="58"/>
    <col min="254" max="254" width="7.33203125" style="58" customWidth="1"/>
    <col min="255" max="255" width="44" style="58" customWidth="1"/>
    <col min="256" max="256" width="4.88671875" style="58" customWidth="1"/>
    <col min="257" max="257" width="6.109375" style="58" customWidth="1"/>
    <col min="258" max="258" width="11.33203125" style="58" customWidth="1"/>
    <col min="259" max="259" width="10.6640625" style="58" customWidth="1"/>
    <col min="260" max="260" width="5.44140625" style="58" customWidth="1"/>
    <col min="261" max="261" width="5" style="58" customWidth="1"/>
    <col min="262" max="262" width="7.44140625" style="58" customWidth="1"/>
    <col min="263" max="263" width="10.33203125" style="58" customWidth="1"/>
    <col min="264" max="264" width="4.33203125" style="58" customWidth="1"/>
    <col min="265" max="265" width="9.5546875" style="58" customWidth="1"/>
    <col min="266" max="266" width="7.44140625" style="58" customWidth="1"/>
    <col min="267" max="267" width="8.6640625" style="58" customWidth="1"/>
    <col min="268" max="269" width="11.88671875" style="58" customWidth="1"/>
    <col min="270" max="270" width="20.6640625" style="58" customWidth="1"/>
    <col min="271" max="509" width="8.88671875" style="58"/>
    <col min="510" max="510" width="7.33203125" style="58" customWidth="1"/>
    <col min="511" max="511" width="44" style="58" customWidth="1"/>
    <col min="512" max="512" width="4.88671875" style="58" customWidth="1"/>
    <col min="513" max="513" width="6.109375" style="58" customWidth="1"/>
    <col min="514" max="514" width="11.33203125" style="58" customWidth="1"/>
    <col min="515" max="515" width="10.6640625" style="58" customWidth="1"/>
    <col min="516" max="516" width="5.44140625" style="58" customWidth="1"/>
    <col min="517" max="517" width="5" style="58" customWidth="1"/>
    <col min="518" max="518" width="7.44140625" style="58" customWidth="1"/>
    <col min="519" max="519" width="10.33203125" style="58" customWidth="1"/>
    <col min="520" max="520" width="4.33203125" style="58" customWidth="1"/>
    <col min="521" max="521" width="9.5546875" style="58" customWidth="1"/>
    <col min="522" max="522" width="7.44140625" style="58" customWidth="1"/>
    <col min="523" max="523" width="8.6640625" style="58" customWidth="1"/>
    <col min="524" max="525" width="11.88671875" style="58" customWidth="1"/>
    <col min="526" max="526" width="20.6640625" style="58" customWidth="1"/>
    <col min="527" max="765" width="8.88671875" style="58"/>
    <col min="766" max="766" width="7.33203125" style="58" customWidth="1"/>
    <col min="767" max="767" width="44" style="58" customWidth="1"/>
    <col min="768" max="768" width="4.88671875" style="58" customWidth="1"/>
    <col min="769" max="769" width="6.109375" style="58" customWidth="1"/>
    <col min="770" max="770" width="11.33203125" style="58" customWidth="1"/>
    <col min="771" max="771" width="10.6640625" style="58" customWidth="1"/>
    <col min="772" max="772" width="5.44140625" style="58" customWidth="1"/>
    <col min="773" max="773" width="5" style="58" customWidth="1"/>
    <col min="774" max="774" width="7.44140625" style="58" customWidth="1"/>
    <col min="775" max="775" width="10.33203125" style="58" customWidth="1"/>
    <col min="776" max="776" width="4.33203125" style="58" customWidth="1"/>
    <col min="777" max="777" width="9.5546875" style="58" customWidth="1"/>
    <col min="778" max="778" width="7.44140625" style="58" customWidth="1"/>
    <col min="779" max="779" width="8.6640625" style="58" customWidth="1"/>
    <col min="780" max="781" width="11.88671875" style="58" customWidth="1"/>
    <col min="782" max="782" width="20.6640625" style="58" customWidth="1"/>
    <col min="783" max="1021" width="8.88671875" style="58"/>
    <col min="1022" max="1022" width="7.33203125" style="58" customWidth="1"/>
    <col min="1023" max="1023" width="44" style="58" customWidth="1"/>
    <col min="1024" max="1024" width="4.88671875" style="58" customWidth="1"/>
    <col min="1025" max="1025" width="6.109375" style="58" customWidth="1"/>
    <col min="1026" max="1026" width="11.33203125" style="58" customWidth="1"/>
    <col min="1027" max="1027" width="10.6640625" style="58" customWidth="1"/>
    <col min="1028" max="1028" width="5.44140625" style="58" customWidth="1"/>
    <col min="1029" max="1029" width="5" style="58" customWidth="1"/>
    <col min="1030" max="1030" width="7.44140625" style="58" customWidth="1"/>
    <col min="1031" max="1031" width="10.33203125" style="58" customWidth="1"/>
    <col min="1032" max="1032" width="4.33203125" style="58" customWidth="1"/>
    <col min="1033" max="1033" width="9.5546875" style="58" customWidth="1"/>
    <col min="1034" max="1034" width="7.44140625" style="58" customWidth="1"/>
    <col min="1035" max="1035" width="8.6640625" style="58" customWidth="1"/>
    <col min="1036" max="1037" width="11.88671875" style="58" customWidth="1"/>
    <col min="1038" max="1038" width="20.6640625" style="58" customWidth="1"/>
    <col min="1039" max="1277" width="8.88671875" style="58"/>
    <col min="1278" max="1278" width="7.33203125" style="58" customWidth="1"/>
    <col min="1279" max="1279" width="44" style="58" customWidth="1"/>
    <col min="1280" max="1280" width="4.88671875" style="58" customWidth="1"/>
    <col min="1281" max="1281" width="6.109375" style="58" customWidth="1"/>
    <col min="1282" max="1282" width="11.33203125" style="58" customWidth="1"/>
    <col min="1283" max="1283" width="10.6640625" style="58" customWidth="1"/>
    <col min="1284" max="1284" width="5.44140625" style="58" customWidth="1"/>
    <col min="1285" max="1285" width="5" style="58" customWidth="1"/>
    <col min="1286" max="1286" width="7.44140625" style="58" customWidth="1"/>
    <col min="1287" max="1287" width="10.33203125" style="58" customWidth="1"/>
    <col min="1288" max="1288" width="4.33203125" style="58" customWidth="1"/>
    <col min="1289" max="1289" width="9.5546875" style="58" customWidth="1"/>
    <col min="1290" max="1290" width="7.44140625" style="58" customWidth="1"/>
    <col min="1291" max="1291" width="8.6640625" style="58" customWidth="1"/>
    <col min="1292" max="1293" width="11.88671875" style="58" customWidth="1"/>
    <col min="1294" max="1294" width="20.6640625" style="58" customWidth="1"/>
    <col min="1295" max="1533" width="8.88671875" style="58"/>
    <col min="1534" max="1534" width="7.33203125" style="58" customWidth="1"/>
    <col min="1535" max="1535" width="44" style="58" customWidth="1"/>
    <col min="1536" max="1536" width="4.88671875" style="58" customWidth="1"/>
    <col min="1537" max="1537" width="6.109375" style="58" customWidth="1"/>
    <col min="1538" max="1538" width="11.33203125" style="58" customWidth="1"/>
    <col min="1539" max="1539" width="10.6640625" style="58" customWidth="1"/>
    <col min="1540" max="1540" width="5.44140625" style="58" customWidth="1"/>
    <col min="1541" max="1541" width="5" style="58" customWidth="1"/>
    <col min="1542" max="1542" width="7.44140625" style="58" customWidth="1"/>
    <col min="1543" max="1543" width="10.33203125" style="58" customWidth="1"/>
    <col min="1544" max="1544" width="4.33203125" style="58" customWidth="1"/>
    <col min="1545" max="1545" width="9.5546875" style="58" customWidth="1"/>
    <col min="1546" max="1546" width="7.44140625" style="58" customWidth="1"/>
    <col min="1547" max="1547" width="8.6640625" style="58" customWidth="1"/>
    <col min="1548" max="1549" width="11.88671875" style="58" customWidth="1"/>
    <col min="1550" max="1550" width="20.6640625" style="58" customWidth="1"/>
    <col min="1551" max="1789" width="8.88671875" style="58"/>
    <col min="1790" max="1790" width="7.33203125" style="58" customWidth="1"/>
    <col min="1791" max="1791" width="44" style="58" customWidth="1"/>
    <col min="1792" max="1792" width="4.88671875" style="58" customWidth="1"/>
    <col min="1793" max="1793" width="6.109375" style="58" customWidth="1"/>
    <col min="1794" max="1794" width="11.33203125" style="58" customWidth="1"/>
    <col min="1795" max="1795" width="10.6640625" style="58" customWidth="1"/>
    <col min="1796" max="1796" width="5.44140625" style="58" customWidth="1"/>
    <col min="1797" max="1797" width="5" style="58" customWidth="1"/>
    <col min="1798" max="1798" width="7.44140625" style="58" customWidth="1"/>
    <col min="1799" max="1799" width="10.33203125" style="58" customWidth="1"/>
    <col min="1800" max="1800" width="4.33203125" style="58" customWidth="1"/>
    <col min="1801" max="1801" width="9.5546875" style="58" customWidth="1"/>
    <col min="1802" max="1802" width="7.44140625" style="58" customWidth="1"/>
    <col min="1803" max="1803" width="8.6640625" style="58" customWidth="1"/>
    <col min="1804" max="1805" width="11.88671875" style="58" customWidth="1"/>
    <col min="1806" max="1806" width="20.6640625" style="58" customWidth="1"/>
    <col min="1807" max="2045" width="8.88671875" style="58"/>
    <col min="2046" max="2046" width="7.33203125" style="58" customWidth="1"/>
    <col min="2047" max="2047" width="44" style="58" customWidth="1"/>
    <col min="2048" max="2048" width="4.88671875" style="58" customWidth="1"/>
    <col min="2049" max="2049" width="6.109375" style="58" customWidth="1"/>
    <col min="2050" max="2050" width="11.33203125" style="58" customWidth="1"/>
    <col min="2051" max="2051" width="10.6640625" style="58" customWidth="1"/>
    <col min="2052" max="2052" width="5.44140625" style="58" customWidth="1"/>
    <col min="2053" max="2053" width="5" style="58" customWidth="1"/>
    <col min="2054" max="2054" width="7.44140625" style="58" customWidth="1"/>
    <col min="2055" max="2055" width="10.33203125" style="58" customWidth="1"/>
    <col min="2056" max="2056" width="4.33203125" style="58" customWidth="1"/>
    <col min="2057" max="2057" width="9.5546875" style="58" customWidth="1"/>
    <col min="2058" max="2058" width="7.44140625" style="58" customWidth="1"/>
    <col min="2059" max="2059" width="8.6640625" style="58" customWidth="1"/>
    <col min="2060" max="2061" width="11.88671875" style="58" customWidth="1"/>
    <col min="2062" max="2062" width="20.6640625" style="58" customWidth="1"/>
    <col min="2063" max="2301" width="8.88671875" style="58"/>
    <col min="2302" max="2302" width="7.33203125" style="58" customWidth="1"/>
    <col min="2303" max="2303" width="44" style="58" customWidth="1"/>
    <col min="2304" max="2304" width="4.88671875" style="58" customWidth="1"/>
    <col min="2305" max="2305" width="6.109375" style="58" customWidth="1"/>
    <col min="2306" max="2306" width="11.33203125" style="58" customWidth="1"/>
    <col min="2307" max="2307" width="10.6640625" style="58" customWidth="1"/>
    <col min="2308" max="2308" width="5.44140625" style="58" customWidth="1"/>
    <col min="2309" max="2309" width="5" style="58" customWidth="1"/>
    <col min="2310" max="2310" width="7.44140625" style="58" customWidth="1"/>
    <col min="2311" max="2311" width="10.33203125" style="58" customWidth="1"/>
    <col min="2312" max="2312" width="4.33203125" style="58" customWidth="1"/>
    <col min="2313" max="2313" width="9.5546875" style="58" customWidth="1"/>
    <col min="2314" max="2314" width="7.44140625" style="58" customWidth="1"/>
    <col min="2315" max="2315" width="8.6640625" style="58" customWidth="1"/>
    <col min="2316" max="2317" width="11.88671875" style="58" customWidth="1"/>
    <col min="2318" max="2318" width="20.6640625" style="58" customWidth="1"/>
    <col min="2319" max="2557" width="8.88671875" style="58"/>
    <col min="2558" max="2558" width="7.33203125" style="58" customWidth="1"/>
    <col min="2559" max="2559" width="44" style="58" customWidth="1"/>
    <col min="2560" max="2560" width="4.88671875" style="58" customWidth="1"/>
    <col min="2561" max="2561" width="6.109375" style="58" customWidth="1"/>
    <col min="2562" max="2562" width="11.33203125" style="58" customWidth="1"/>
    <col min="2563" max="2563" width="10.6640625" style="58" customWidth="1"/>
    <col min="2564" max="2564" width="5.44140625" style="58" customWidth="1"/>
    <col min="2565" max="2565" width="5" style="58" customWidth="1"/>
    <col min="2566" max="2566" width="7.44140625" style="58" customWidth="1"/>
    <col min="2567" max="2567" width="10.33203125" style="58" customWidth="1"/>
    <col min="2568" max="2568" width="4.33203125" style="58" customWidth="1"/>
    <col min="2569" max="2569" width="9.5546875" style="58" customWidth="1"/>
    <col min="2570" max="2570" width="7.44140625" style="58" customWidth="1"/>
    <col min="2571" max="2571" width="8.6640625" style="58" customWidth="1"/>
    <col min="2572" max="2573" width="11.88671875" style="58" customWidth="1"/>
    <col min="2574" max="2574" width="20.6640625" style="58" customWidth="1"/>
    <col min="2575" max="2813" width="8.88671875" style="58"/>
    <col min="2814" max="2814" width="7.33203125" style="58" customWidth="1"/>
    <col min="2815" max="2815" width="44" style="58" customWidth="1"/>
    <col min="2816" max="2816" width="4.88671875" style="58" customWidth="1"/>
    <col min="2817" max="2817" width="6.109375" style="58" customWidth="1"/>
    <col min="2818" max="2818" width="11.33203125" style="58" customWidth="1"/>
    <col min="2819" max="2819" width="10.6640625" style="58" customWidth="1"/>
    <col min="2820" max="2820" width="5.44140625" style="58" customWidth="1"/>
    <col min="2821" max="2821" width="5" style="58" customWidth="1"/>
    <col min="2822" max="2822" width="7.44140625" style="58" customWidth="1"/>
    <col min="2823" max="2823" width="10.33203125" style="58" customWidth="1"/>
    <col min="2824" max="2824" width="4.33203125" style="58" customWidth="1"/>
    <col min="2825" max="2825" width="9.5546875" style="58" customWidth="1"/>
    <col min="2826" max="2826" width="7.44140625" style="58" customWidth="1"/>
    <col min="2827" max="2827" width="8.6640625" style="58" customWidth="1"/>
    <col min="2828" max="2829" width="11.88671875" style="58" customWidth="1"/>
    <col min="2830" max="2830" width="20.6640625" style="58" customWidth="1"/>
    <col min="2831" max="3069" width="8.88671875" style="58"/>
    <col min="3070" max="3070" width="7.33203125" style="58" customWidth="1"/>
    <col min="3071" max="3071" width="44" style="58" customWidth="1"/>
    <col min="3072" max="3072" width="4.88671875" style="58" customWidth="1"/>
    <col min="3073" max="3073" width="6.109375" style="58" customWidth="1"/>
    <col min="3074" max="3074" width="11.33203125" style="58" customWidth="1"/>
    <col min="3075" max="3075" width="10.6640625" style="58" customWidth="1"/>
    <col min="3076" max="3076" width="5.44140625" style="58" customWidth="1"/>
    <col min="3077" max="3077" width="5" style="58" customWidth="1"/>
    <col min="3078" max="3078" width="7.44140625" style="58" customWidth="1"/>
    <col min="3079" max="3079" width="10.33203125" style="58" customWidth="1"/>
    <col min="3080" max="3080" width="4.33203125" style="58" customWidth="1"/>
    <col min="3081" max="3081" width="9.5546875" style="58" customWidth="1"/>
    <col min="3082" max="3082" width="7.44140625" style="58" customWidth="1"/>
    <col min="3083" max="3083" width="8.6640625" style="58" customWidth="1"/>
    <col min="3084" max="3085" width="11.88671875" style="58" customWidth="1"/>
    <col min="3086" max="3086" width="20.6640625" style="58" customWidth="1"/>
    <col min="3087" max="3325" width="8.88671875" style="58"/>
    <col min="3326" max="3326" width="7.33203125" style="58" customWidth="1"/>
    <col min="3327" max="3327" width="44" style="58" customWidth="1"/>
    <col min="3328" max="3328" width="4.88671875" style="58" customWidth="1"/>
    <col min="3329" max="3329" width="6.109375" style="58" customWidth="1"/>
    <col min="3330" max="3330" width="11.33203125" style="58" customWidth="1"/>
    <col min="3331" max="3331" width="10.6640625" style="58" customWidth="1"/>
    <col min="3332" max="3332" width="5.44140625" style="58" customWidth="1"/>
    <col min="3333" max="3333" width="5" style="58" customWidth="1"/>
    <col min="3334" max="3334" width="7.44140625" style="58" customWidth="1"/>
    <col min="3335" max="3335" width="10.33203125" style="58" customWidth="1"/>
    <col min="3336" max="3336" width="4.33203125" style="58" customWidth="1"/>
    <col min="3337" max="3337" width="9.5546875" style="58" customWidth="1"/>
    <col min="3338" max="3338" width="7.44140625" style="58" customWidth="1"/>
    <col min="3339" max="3339" width="8.6640625" style="58" customWidth="1"/>
    <col min="3340" max="3341" width="11.88671875" style="58" customWidth="1"/>
    <col min="3342" max="3342" width="20.6640625" style="58" customWidth="1"/>
    <col min="3343" max="3581" width="8.88671875" style="58"/>
    <col min="3582" max="3582" width="7.33203125" style="58" customWidth="1"/>
    <col min="3583" max="3583" width="44" style="58" customWidth="1"/>
    <col min="3584" max="3584" width="4.88671875" style="58" customWidth="1"/>
    <col min="3585" max="3585" width="6.109375" style="58" customWidth="1"/>
    <col min="3586" max="3586" width="11.33203125" style="58" customWidth="1"/>
    <col min="3587" max="3587" width="10.6640625" style="58" customWidth="1"/>
    <col min="3588" max="3588" width="5.44140625" style="58" customWidth="1"/>
    <col min="3589" max="3589" width="5" style="58" customWidth="1"/>
    <col min="3590" max="3590" width="7.44140625" style="58" customWidth="1"/>
    <col min="3591" max="3591" width="10.33203125" style="58" customWidth="1"/>
    <col min="3592" max="3592" width="4.33203125" style="58" customWidth="1"/>
    <col min="3593" max="3593" width="9.5546875" style="58" customWidth="1"/>
    <col min="3594" max="3594" width="7.44140625" style="58" customWidth="1"/>
    <col min="3595" max="3595" width="8.6640625" style="58" customWidth="1"/>
    <col min="3596" max="3597" width="11.88671875" style="58" customWidth="1"/>
    <col min="3598" max="3598" width="20.6640625" style="58" customWidth="1"/>
    <col min="3599" max="3837" width="8.88671875" style="58"/>
    <col min="3838" max="3838" width="7.33203125" style="58" customWidth="1"/>
    <col min="3839" max="3839" width="44" style="58" customWidth="1"/>
    <col min="3840" max="3840" width="4.88671875" style="58" customWidth="1"/>
    <col min="3841" max="3841" width="6.109375" style="58" customWidth="1"/>
    <col min="3842" max="3842" width="11.33203125" style="58" customWidth="1"/>
    <col min="3843" max="3843" width="10.6640625" style="58" customWidth="1"/>
    <col min="3844" max="3844" width="5.44140625" style="58" customWidth="1"/>
    <col min="3845" max="3845" width="5" style="58" customWidth="1"/>
    <col min="3846" max="3846" width="7.44140625" style="58" customWidth="1"/>
    <col min="3847" max="3847" width="10.33203125" style="58" customWidth="1"/>
    <col min="3848" max="3848" width="4.33203125" style="58" customWidth="1"/>
    <col min="3849" max="3849" width="9.5546875" style="58" customWidth="1"/>
    <col min="3850" max="3850" width="7.44140625" style="58" customWidth="1"/>
    <col min="3851" max="3851" width="8.6640625" style="58" customWidth="1"/>
    <col min="3852" max="3853" width="11.88671875" style="58" customWidth="1"/>
    <col min="3854" max="3854" width="20.6640625" style="58" customWidth="1"/>
    <col min="3855" max="4093" width="8.88671875" style="58"/>
    <col min="4094" max="4094" width="7.33203125" style="58" customWidth="1"/>
    <col min="4095" max="4095" width="44" style="58" customWidth="1"/>
    <col min="4096" max="4096" width="4.88671875" style="58" customWidth="1"/>
    <col min="4097" max="4097" width="6.109375" style="58" customWidth="1"/>
    <col min="4098" max="4098" width="11.33203125" style="58" customWidth="1"/>
    <col min="4099" max="4099" width="10.6640625" style="58" customWidth="1"/>
    <col min="4100" max="4100" width="5.44140625" style="58" customWidth="1"/>
    <col min="4101" max="4101" width="5" style="58" customWidth="1"/>
    <col min="4102" max="4102" width="7.44140625" style="58" customWidth="1"/>
    <col min="4103" max="4103" width="10.33203125" style="58" customWidth="1"/>
    <col min="4104" max="4104" width="4.33203125" style="58" customWidth="1"/>
    <col min="4105" max="4105" width="9.5546875" style="58" customWidth="1"/>
    <col min="4106" max="4106" width="7.44140625" style="58" customWidth="1"/>
    <col min="4107" max="4107" width="8.6640625" style="58" customWidth="1"/>
    <col min="4108" max="4109" width="11.88671875" style="58" customWidth="1"/>
    <col min="4110" max="4110" width="20.6640625" style="58" customWidth="1"/>
    <col min="4111" max="4349" width="8.88671875" style="58"/>
    <col min="4350" max="4350" width="7.33203125" style="58" customWidth="1"/>
    <col min="4351" max="4351" width="44" style="58" customWidth="1"/>
    <col min="4352" max="4352" width="4.88671875" style="58" customWidth="1"/>
    <col min="4353" max="4353" width="6.109375" style="58" customWidth="1"/>
    <col min="4354" max="4354" width="11.33203125" style="58" customWidth="1"/>
    <col min="4355" max="4355" width="10.6640625" style="58" customWidth="1"/>
    <col min="4356" max="4356" width="5.44140625" style="58" customWidth="1"/>
    <col min="4357" max="4357" width="5" style="58" customWidth="1"/>
    <col min="4358" max="4358" width="7.44140625" style="58" customWidth="1"/>
    <col min="4359" max="4359" width="10.33203125" style="58" customWidth="1"/>
    <col min="4360" max="4360" width="4.33203125" style="58" customWidth="1"/>
    <col min="4361" max="4361" width="9.5546875" style="58" customWidth="1"/>
    <col min="4362" max="4362" width="7.44140625" style="58" customWidth="1"/>
    <col min="4363" max="4363" width="8.6640625" style="58" customWidth="1"/>
    <col min="4364" max="4365" width="11.88671875" style="58" customWidth="1"/>
    <col min="4366" max="4366" width="20.6640625" style="58" customWidth="1"/>
    <col min="4367" max="4605" width="8.88671875" style="58"/>
    <col min="4606" max="4606" width="7.33203125" style="58" customWidth="1"/>
    <col min="4607" max="4607" width="44" style="58" customWidth="1"/>
    <col min="4608" max="4608" width="4.88671875" style="58" customWidth="1"/>
    <col min="4609" max="4609" width="6.109375" style="58" customWidth="1"/>
    <col min="4610" max="4610" width="11.33203125" style="58" customWidth="1"/>
    <col min="4611" max="4611" width="10.6640625" style="58" customWidth="1"/>
    <col min="4612" max="4612" width="5.44140625" style="58" customWidth="1"/>
    <col min="4613" max="4613" width="5" style="58" customWidth="1"/>
    <col min="4614" max="4614" width="7.44140625" style="58" customWidth="1"/>
    <col min="4615" max="4615" width="10.33203125" style="58" customWidth="1"/>
    <col min="4616" max="4616" width="4.33203125" style="58" customWidth="1"/>
    <col min="4617" max="4617" width="9.5546875" style="58" customWidth="1"/>
    <col min="4618" max="4618" width="7.44140625" style="58" customWidth="1"/>
    <col min="4619" max="4619" width="8.6640625" style="58" customWidth="1"/>
    <col min="4620" max="4621" width="11.88671875" style="58" customWidth="1"/>
    <col min="4622" max="4622" width="20.6640625" style="58" customWidth="1"/>
    <col min="4623" max="4861" width="8.88671875" style="58"/>
    <col min="4862" max="4862" width="7.33203125" style="58" customWidth="1"/>
    <col min="4863" max="4863" width="44" style="58" customWidth="1"/>
    <col min="4864" max="4864" width="4.88671875" style="58" customWidth="1"/>
    <col min="4865" max="4865" width="6.109375" style="58" customWidth="1"/>
    <col min="4866" max="4866" width="11.33203125" style="58" customWidth="1"/>
    <col min="4867" max="4867" width="10.6640625" style="58" customWidth="1"/>
    <col min="4868" max="4868" width="5.44140625" style="58" customWidth="1"/>
    <col min="4869" max="4869" width="5" style="58" customWidth="1"/>
    <col min="4870" max="4870" width="7.44140625" style="58" customWidth="1"/>
    <col min="4871" max="4871" width="10.33203125" style="58" customWidth="1"/>
    <col min="4872" max="4872" width="4.33203125" style="58" customWidth="1"/>
    <col min="4873" max="4873" width="9.5546875" style="58" customWidth="1"/>
    <col min="4874" max="4874" width="7.44140625" style="58" customWidth="1"/>
    <col min="4875" max="4875" width="8.6640625" style="58" customWidth="1"/>
    <col min="4876" max="4877" width="11.88671875" style="58" customWidth="1"/>
    <col min="4878" max="4878" width="20.6640625" style="58" customWidth="1"/>
    <col min="4879" max="5117" width="8.88671875" style="58"/>
    <col min="5118" max="5118" width="7.33203125" style="58" customWidth="1"/>
    <col min="5119" max="5119" width="44" style="58" customWidth="1"/>
    <col min="5120" max="5120" width="4.88671875" style="58" customWidth="1"/>
    <col min="5121" max="5121" width="6.109375" style="58" customWidth="1"/>
    <col min="5122" max="5122" width="11.33203125" style="58" customWidth="1"/>
    <col min="5123" max="5123" width="10.6640625" style="58" customWidth="1"/>
    <col min="5124" max="5124" width="5.44140625" style="58" customWidth="1"/>
    <col min="5125" max="5125" width="5" style="58" customWidth="1"/>
    <col min="5126" max="5126" width="7.44140625" style="58" customWidth="1"/>
    <col min="5127" max="5127" width="10.33203125" style="58" customWidth="1"/>
    <col min="5128" max="5128" width="4.33203125" style="58" customWidth="1"/>
    <col min="5129" max="5129" width="9.5546875" style="58" customWidth="1"/>
    <col min="5130" max="5130" width="7.44140625" style="58" customWidth="1"/>
    <col min="5131" max="5131" width="8.6640625" style="58" customWidth="1"/>
    <col min="5132" max="5133" width="11.88671875" style="58" customWidth="1"/>
    <col min="5134" max="5134" width="20.6640625" style="58" customWidth="1"/>
    <col min="5135" max="5373" width="8.88671875" style="58"/>
    <col min="5374" max="5374" width="7.33203125" style="58" customWidth="1"/>
    <col min="5375" max="5375" width="44" style="58" customWidth="1"/>
    <col min="5376" max="5376" width="4.88671875" style="58" customWidth="1"/>
    <col min="5377" max="5377" width="6.109375" style="58" customWidth="1"/>
    <col min="5378" max="5378" width="11.33203125" style="58" customWidth="1"/>
    <col min="5379" max="5379" width="10.6640625" style="58" customWidth="1"/>
    <col min="5380" max="5380" width="5.44140625" style="58" customWidth="1"/>
    <col min="5381" max="5381" width="5" style="58" customWidth="1"/>
    <col min="5382" max="5382" width="7.44140625" style="58" customWidth="1"/>
    <col min="5383" max="5383" width="10.33203125" style="58" customWidth="1"/>
    <col min="5384" max="5384" width="4.33203125" style="58" customWidth="1"/>
    <col min="5385" max="5385" width="9.5546875" style="58" customWidth="1"/>
    <col min="5386" max="5386" width="7.44140625" style="58" customWidth="1"/>
    <col min="5387" max="5387" width="8.6640625" style="58" customWidth="1"/>
    <col min="5388" max="5389" width="11.88671875" style="58" customWidth="1"/>
    <col min="5390" max="5390" width="20.6640625" style="58" customWidth="1"/>
    <col min="5391" max="5629" width="8.88671875" style="58"/>
    <col min="5630" max="5630" width="7.33203125" style="58" customWidth="1"/>
    <col min="5631" max="5631" width="44" style="58" customWidth="1"/>
    <col min="5632" max="5632" width="4.88671875" style="58" customWidth="1"/>
    <col min="5633" max="5633" width="6.109375" style="58" customWidth="1"/>
    <col min="5634" max="5634" width="11.33203125" style="58" customWidth="1"/>
    <col min="5635" max="5635" width="10.6640625" style="58" customWidth="1"/>
    <col min="5636" max="5636" width="5.44140625" style="58" customWidth="1"/>
    <col min="5637" max="5637" width="5" style="58" customWidth="1"/>
    <col min="5638" max="5638" width="7.44140625" style="58" customWidth="1"/>
    <col min="5639" max="5639" width="10.33203125" style="58" customWidth="1"/>
    <col min="5640" max="5640" width="4.33203125" style="58" customWidth="1"/>
    <col min="5641" max="5641" width="9.5546875" style="58" customWidth="1"/>
    <col min="5642" max="5642" width="7.44140625" style="58" customWidth="1"/>
    <col min="5643" max="5643" width="8.6640625" style="58" customWidth="1"/>
    <col min="5644" max="5645" width="11.88671875" style="58" customWidth="1"/>
    <col min="5646" max="5646" width="20.6640625" style="58" customWidth="1"/>
    <col min="5647" max="5885" width="8.88671875" style="58"/>
    <col min="5886" max="5886" width="7.33203125" style="58" customWidth="1"/>
    <col min="5887" max="5887" width="44" style="58" customWidth="1"/>
    <col min="5888" max="5888" width="4.88671875" style="58" customWidth="1"/>
    <col min="5889" max="5889" width="6.109375" style="58" customWidth="1"/>
    <col min="5890" max="5890" width="11.33203125" style="58" customWidth="1"/>
    <col min="5891" max="5891" width="10.6640625" style="58" customWidth="1"/>
    <col min="5892" max="5892" width="5.44140625" style="58" customWidth="1"/>
    <col min="5893" max="5893" width="5" style="58" customWidth="1"/>
    <col min="5894" max="5894" width="7.44140625" style="58" customWidth="1"/>
    <col min="5895" max="5895" width="10.33203125" style="58" customWidth="1"/>
    <col min="5896" max="5896" width="4.33203125" style="58" customWidth="1"/>
    <col min="5897" max="5897" width="9.5546875" style="58" customWidth="1"/>
    <col min="5898" max="5898" width="7.44140625" style="58" customWidth="1"/>
    <col min="5899" max="5899" width="8.6640625" style="58" customWidth="1"/>
    <col min="5900" max="5901" width="11.88671875" style="58" customWidth="1"/>
    <col min="5902" max="5902" width="20.6640625" style="58" customWidth="1"/>
    <col min="5903" max="6141" width="8.88671875" style="58"/>
    <col min="6142" max="6142" width="7.33203125" style="58" customWidth="1"/>
    <col min="6143" max="6143" width="44" style="58" customWidth="1"/>
    <col min="6144" max="6144" width="4.88671875" style="58" customWidth="1"/>
    <col min="6145" max="6145" width="6.109375" style="58" customWidth="1"/>
    <col min="6146" max="6146" width="11.33203125" style="58" customWidth="1"/>
    <col min="6147" max="6147" width="10.6640625" style="58" customWidth="1"/>
    <col min="6148" max="6148" width="5.44140625" style="58" customWidth="1"/>
    <col min="6149" max="6149" width="5" style="58" customWidth="1"/>
    <col min="6150" max="6150" width="7.44140625" style="58" customWidth="1"/>
    <col min="6151" max="6151" width="10.33203125" style="58" customWidth="1"/>
    <col min="6152" max="6152" width="4.33203125" style="58" customWidth="1"/>
    <col min="6153" max="6153" width="9.5546875" style="58" customWidth="1"/>
    <col min="6154" max="6154" width="7.44140625" style="58" customWidth="1"/>
    <col min="6155" max="6155" width="8.6640625" style="58" customWidth="1"/>
    <col min="6156" max="6157" width="11.88671875" style="58" customWidth="1"/>
    <col min="6158" max="6158" width="20.6640625" style="58" customWidth="1"/>
    <col min="6159" max="6397" width="8.88671875" style="58"/>
    <col min="6398" max="6398" width="7.33203125" style="58" customWidth="1"/>
    <col min="6399" max="6399" width="44" style="58" customWidth="1"/>
    <col min="6400" max="6400" width="4.88671875" style="58" customWidth="1"/>
    <col min="6401" max="6401" width="6.109375" style="58" customWidth="1"/>
    <col min="6402" max="6402" width="11.33203125" style="58" customWidth="1"/>
    <col min="6403" max="6403" width="10.6640625" style="58" customWidth="1"/>
    <col min="6404" max="6404" width="5.44140625" style="58" customWidth="1"/>
    <col min="6405" max="6405" width="5" style="58" customWidth="1"/>
    <col min="6406" max="6406" width="7.44140625" style="58" customWidth="1"/>
    <col min="6407" max="6407" width="10.33203125" style="58" customWidth="1"/>
    <col min="6408" max="6408" width="4.33203125" style="58" customWidth="1"/>
    <col min="6409" max="6409" width="9.5546875" style="58" customWidth="1"/>
    <col min="6410" max="6410" width="7.44140625" style="58" customWidth="1"/>
    <col min="6411" max="6411" width="8.6640625" style="58" customWidth="1"/>
    <col min="6412" max="6413" width="11.88671875" style="58" customWidth="1"/>
    <col min="6414" max="6414" width="20.6640625" style="58" customWidth="1"/>
    <col min="6415" max="6653" width="8.88671875" style="58"/>
    <col min="6654" max="6654" width="7.33203125" style="58" customWidth="1"/>
    <col min="6655" max="6655" width="44" style="58" customWidth="1"/>
    <col min="6656" max="6656" width="4.88671875" style="58" customWidth="1"/>
    <col min="6657" max="6657" width="6.109375" style="58" customWidth="1"/>
    <col min="6658" max="6658" width="11.33203125" style="58" customWidth="1"/>
    <col min="6659" max="6659" width="10.6640625" style="58" customWidth="1"/>
    <col min="6660" max="6660" width="5.44140625" style="58" customWidth="1"/>
    <col min="6661" max="6661" width="5" style="58" customWidth="1"/>
    <col min="6662" max="6662" width="7.44140625" style="58" customWidth="1"/>
    <col min="6663" max="6663" width="10.33203125" style="58" customWidth="1"/>
    <col min="6664" max="6664" width="4.33203125" style="58" customWidth="1"/>
    <col min="6665" max="6665" width="9.5546875" style="58" customWidth="1"/>
    <col min="6666" max="6666" width="7.44140625" style="58" customWidth="1"/>
    <col min="6667" max="6667" width="8.6640625" style="58" customWidth="1"/>
    <col min="6668" max="6669" width="11.88671875" style="58" customWidth="1"/>
    <col min="6670" max="6670" width="20.6640625" style="58" customWidth="1"/>
    <col min="6671" max="6909" width="8.88671875" style="58"/>
    <col min="6910" max="6910" width="7.33203125" style="58" customWidth="1"/>
    <col min="6911" max="6911" width="44" style="58" customWidth="1"/>
    <col min="6912" max="6912" width="4.88671875" style="58" customWidth="1"/>
    <col min="6913" max="6913" width="6.109375" style="58" customWidth="1"/>
    <col min="6914" max="6914" width="11.33203125" style="58" customWidth="1"/>
    <col min="6915" max="6915" width="10.6640625" style="58" customWidth="1"/>
    <col min="6916" max="6916" width="5.44140625" style="58" customWidth="1"/>
    <col min="6917" max="6917" width="5" style="58" customWidth="1"/>
    <col min="6918" max="6918" width="7.44140625" style="58" customWidth="1"/>
    <col min="6919" max="6919" width="10.33203125" style="58" customWidth="1"/>
    <col min="6920" max="6920" width="4.33203125" style="58" customWidth="1"/>
    <col min="6921" max="6921" width="9.5546875" style="58" customWidth="1"/>
    <col min="6922" max="6922" width="7.44140625" style="58" customWidth="1"/>
    <col min="6923" max="6923" width="8.6640625" style="58" customWidth="1"/>
    <col min="6924" max="6925" width="11.88671875" style="58" customWidth="1"/>
    <col min="6926" max="6926" width="20.6640625" style="58" customWidth="1"/>
    <col min="6927" max="7165" width="8.88671875" style="58"/>
    <col min="7166" max="7166" width="7.33203125" style="58" customWidth="1"/>
    <col min="7167" max="7167" width="44" style="58" customWidth="1"/>
    <col min="7168" max="7168" width="4.88671875" style="58" customWidth="1"/>
    <col min="7169" max="7169" width="6.109375" style="58" customWidth="1"/>
    <col min="7170" max="7170" width="11.33203125" style="58" customWidth="1"/>
    <col min="7171" max="7171" width="10.6640625" style="58" customWidth="1"/>
    <col min="7172" max="7172" width="5.44140625" style="58" customWidth="1"/>
    <col min="7173" max="7173" width="5" style="58" customWidth="1"/>
    <col min="7174" max="7174" width="7.44140625" style="58" customWidth="1"/>
    <col min="7175" max="7175" width="10.33203125" style="58" customWidth="1"/>
    <col min="7176" max="7176" width="4.33203125" style="58" customWidth="1"/>
    <col min="7177" max="7177" width="9.5546875" style="58" customWidth="1"/>
    <col min="7178" max="7178" width="7.44140625" style="58" customWidth="1"/>
    <col min="7179" max="7179" width="8.6640625" style="58" customWidth="1"/>
    <col min="7180" max="7181" width="11.88671875" style="58" customWidth="1"/>
    <col min="7182" max="7182" width="20.6640625" style="58" customWidth="1"/>
    <col min="7183" max="7421" width="8.88671875" style="58"/>
    <col min="7422" max="7422" width="7.33203125" style="58" customWidth="1"/>
    <col min="7423" max="7423" width="44" style="58" customWidth="1"/>
    <col min="7424" max="7424" width="4.88671875" style="58" customWidth="1"/>
    <col min="7425" max="7425" width="6.109375" style="58" customWidth="1"/>
    <col min="7426" max="7426" width="11.33203125" style="58" customWidth="1"/>
    <col min="7427" max="7427" width="10.6640625" style="58" customWidth="1"/>
    <col min="7428" max="7428" width="5.44140625" style="58" customWidth="1"/>
    <col min="7429" max="7429" width="5" style="58" customWidth="1"/>
    <col min="7430" max="7430" width="7.44140625" style="58" customWidth="1"/>
    <col min="7431" max="7431" width="10.33203125" style="58" customWidth="1"/>
    <col min="7432" max="7432" width="4.33203125" style="58" customWidth="1"/>
    <col min="7433" max="7433" width="9.5546875" style="58" customWidth="1"/>
    <col min="7434" max="7434" width="7.44140625" style="58" customWidth="1"/>
    <col min="7435" max="7435" width="8.6640625" style="58" customWidth="1"/>
    <col min="7436" max="7437" width="11.88671875" style="58" customWidth="1"/>
    <col min="7438" max="7438" width="20.6640625" style="58" customWidth="1"/>
    <col min="7439" max="7677" width="8.88671875" style="58"/>
    <col min="7678" max="7678" width="7.33203125" style="58" customWidth="1"/>
    <col min="7679" max="7679" width="44" style="58" customWidth="1"/>
    <col min="7680" max="7680" width="4.88671875" style="58" customWidth="1"/>
    <col min="7681" max="7681" width="6.109375" style="58" customWidth="1"/>
    <col min="7682" max="7682" width="11.33203125" style="58" customWidth="1"/>
    <col min="7683" max="7683" width="10.6640625" style="58" customWidth="1"/>
    <col min="7684" max="7684" width="5.44140625" style="58" customWidth="1"/>
    <col min="7685" max="7685" width="5" style="58" customWidth="1"/>
    <col min="7686" max="7686" width="7.44140625" style="58" customWidth="1"/>
    <col min="7687" max="7687" width="10.33203125" style="58" customWidth="1"/>
    <col min="7688" max="7688" width="4.33203125" style="58" customWidth="1"/>
    <col min="7689" max="7689" width="9.5546875" style="58" customWidth="1"/>
    <col min="7690" max="7690" width="7.44140625" style="58" customWidth="1"/>
    <col min="7691" max="7691" width="8.6640625" style="58" customWidth="1"/>
    <col min="7692" max="7693" width="11.88671875" style="58" customWidth="1"/>
    <col min="7694" max="7694" width="20.6640625" style="58" customWidth="1"/>
    <col min="7695" max="7933" width="8.88671875" style="58"/>
    <col min="7934" max="7934" width="7.33203125" style="58" customWidth="1"/>
    <col min="7935" max="7935" width="44" style="58" customWidth="1"/>
    <col min="7936" max="7936" width="4.88671875" style="58" customWidth="1"/>
    <col min="7937" max="7937" width="6.109375" style="58" customWidth="1"/>
    <col min="7938" max="7938" width="11.33203125" style="58" customWidth="1"/>
    <col min="7939" max="7939" width="10.6640625" style="58" customWidth="1"/>
    <col min="7940" max="7940" width="5.44140625" style="58" customWidth="1"/>
    <col min="7941" max="7941" width="5" style="58" customWidth="1"/>
    <col min="7942" max="7942" width="7.44140625" style="58" customWidth="1"/>
    <col min="7943" max="7943" width="10.33203125" style="58" customWidth="1"/>
    <col min="7944" max="7944" width="4.33203125" style="58" customWidth="1"/>
    <col min="7945" max="7945" width="9.5546875" style="58" customWidth="1"/>
    <col min="7946" max="7946" width="7.44140625" style="58" customWidth="1"/>
    <col min="7947" max="7947" width="8.6640625" style="58" customWidth="1"/>
    <col min="7948" max="7949" width="11.88671875" style="58" customWidth="1"/>
    <col min="7950" max="7950" width="20.6640625" style="58" customWidth="1"/>
    <col min="7951" max="8189" width="8.88671875" style="58"/>
    <col min="8190" max="8190" width="7.33203125" style="58" customWidth="1"/>
    <col min="8191" max="8191" width="44" style="58" customWidth="1"/>
    <col min="8192" max="8192" width="4.88671875" style="58" customWidth="1"/>
    <col min="8193" max="8193" width="6.109375" style="58" customWidth="1"/>
    <col min="8194" max="8194" width="11.33203125" style="58" customWidth="1"/>
    <col min="8195" max="8195" width="10.6640625" style="58" customWidth="1"/>
    <col min="8196" max="8196" width="5.44140625" style="58" customWidth="1"/>
    <col min="8197" max="8197" width="5" style="58" customWidth="1"/>
    <col min="8198" max="8198" width="7.44140625" style="58" customWidth="1"/>
    <col min="8199" max="8199" width="10.33203125" style="58" customWidth="1"/>
    <col min="8200" max="8200" width="4.33203125" style="58" customWidth="1"/>
    <col min="8201" max="8201" width="9.5546875" style="58" customWidth="1"/>
    <col min="8202" max="8202" width="7.44140625" style="58" customWidth="1"/>
    <col min="8203" max="8203" width="8.6640625" style="58" customWidth="1"/>
    <col min="8204" max="8205" width="11.88671875" style="58" customWidth="1"/>
    <col min="8206" max="8206" width="20.6640625" style="58" customWidth="1"/>
    <col min="8207" max="8445" width="8.88671875" style="58"/>
    <col min="8446" max="8446" width="7.33203125" style="58" customWidth="1"/>
    <col min="8447" max="8447" width="44" style="58" customWidth="1"/>
    <col min="8448" max="8448" width="4.88671875" style="58" customWidth="1"/>
    <col min="8449" max="8449" width="6.109375" style="58" customWidth="1"/>
    <col min="8450" max="8450" width="11.33203125" style="58" customWidth="1"/>
    <col min="8451" max="8451" width="10.6640625" style="58" customWidth="1"/>
    <col min="8452" max="8452" width="5.44140625" style="58" customWidth="1"/>
    <col min="8453" max="8453" width="5" style="58" customWidth="1"/>
    <col min="8454" max="8454" width="7.44140625" style="58" customWidth="1"/>
    <col min="8455" max="8455" width="10.33203125" style="58" customWidth="1"/>
    <col min="8456" max="8456" width="4.33203125" style="58" customWidth="1"/>
    <col min="8457" max="8457" width="9.5546875" style="58" customWidth="1"/>
    <col min="8458" max="8458" width="7.44140625" style="58" customWidth="1"/>
    <col min="8459" max="8459" width="8.6640625" style="58" customWidth="1"/>
    <col min="8460" max="8461" width="11.88671875" style="58" customWidth="1"/>
    <col min="8462" max="8462" width="20.6640625" style="58" customWidth="1"/>
    <col min="8463" max="8701" width="8.88671875" style="58"/>
    <col min="8702" max="8702" width="7.33203125" style="58" customWidth="1"/>
    <col min="8703" max="8703" width="44" style="58" customWidth="1"/>
    <col min="8704" max="8704" width="4.88671875" style="58" customWidth="1"/>
    <col min="8705" max="8705" width="6.109375" style="58" customWidth="1"/>
    <col min="8706" max="8706" width="11.33203125" style="58" customWidth="1"/>
    <col min="8707" max="8707" width="10.6640625" style="58" customWidth="1"/>
    <col min="8708" max="8708" width="5.44140625" style="58" customWidth="1"/>
    <col min="8709" max="8709" width="5" style="58" customWidth="1"/>
    <col min="8710" max="8710" width="7.44140625" style="58" customWidth="1"/>
    <col min="8711" max="8711" width="10.33203125" style="58" customWidth="1"/>
    <col min="8712" max="8712" width="4.33203125" style="58" customWidth="1"/>
    <col min="8713" max="8713" width="9.5546875" style="58" customWidth="1"/>
    <col min="8714" max="8714" width="7.44140625" style="58" customWidth="1"/>
    <col min="8715" max="8715" width="8.6640625" style="58" customWidth="1"/>
    <col min="8716" max="8717" width="11.88671875" style="58" customWidth="1"/>
    <col min="8718" max="8718" width="20.6640625" style="58" customWidth="1"/>
    <col min="8719" max="8957" width="8.88671875" style="58"/>
    <col min="8958" max="8958" width="7.33203125" style="58" customWidth="1"/>
    <col min="8959" max="8959" width="44" style="58" customWidth="1"/>
    <col min="8960" max="8960" width="4.88671875" style="58" customWidth="1"/>
    <col min="8961" max="8961" width="6.109375" style="58" customWidth="1"/>
    <col min="8962" max="8962" width="11.33203125" style="58" customWidth="1"/>
    <col min="8963" max="8963" width="10.6640625" style="58" customWidth="1"/>
    <col min="8964" max="8964" width="5.44140625" style="58" customWidth="1"/>
    <col min="8965" max="8965" width="5" style="58" customWidth="1"/>
    <col min="8966" max="8966" width="7.44140625" style="58" customWidth="1"/>
    <col min="8967" max="8967" width="10.33203125" style="58" customWidth="1"/>
    <col min="8968" max="8968" width="4.33203125" style="58" customWidth="1"/>
    <col min="8969" max="8969" width="9.5546875" style="58" customWidth="1"/>
    <col min="8970" max="8970" width="7.44140625" style="58" customWidth="1"/>
    <col min="8971" max="8971" width="8.6640625" style="58" customWidth="1"/>
    <col min="8972" max="8973" width="11.88671875" style="58" customWidth="1"/>
    <col min="8974" max="8974" width="20.6640625" style="58" customWidth="1"/>
    <col min="8975" max="9213" width="8.88671875" style="58"/>
    <col min="9214" max="9214" width="7.33203125" style="58" customWidth="1"/>
    <col min="9215" max="9215" width="44" style="58" customWidth="1"/>
    <col min="9216" max="9216" width="4.88671875" style="58" customWidth="1"/>
    <col min="9217" max="9217" width="6.109375" style="58" customWidth="1"/>
    <col min="9218" max="9218" width="11.33203125" style="58" customWidth="1"/>
    <col min="9219" max="9219" width="10.6640625" style="58" customWidth="1"/>
    <col min="9220" max="9220" width="5.44140625" style="58" customWidth="1"/>
    <col min="9221" max="9221" width="5" style="58" customWidth="1"/>
    <col min="9222" max="9222" width="7.44140625" style="58" customWidth="1"/>
    <col min="9223" max="9223" width="10.33203125" style="58" customWidth="1"/>
    <col min="9224" max="9224" width="4.33203125" style="58" customWidth="1"/>
    <col min="9225" max="9225" width="9.5546875" style="58" customWidth="1"/>
    <col min="9226" max="9226" width="7.44140625" style="58" customWidth="1"/>
    <col min="9227" max="9227" width="8.6640625" style="58" customWidth="1"/>
    <col min="9228" max="9229" width="11.88671875" style="58" customWidth="1"/>
    <col min="9230" max="9230" width="20.6640625" style="58" customWidth="1"/>
    <col min="9231" max="9469" width="8.88671875" style="58"/>
    <col min="9470" max="9470" width="7.33203125" style="58" customWidth="1"/>
    <col min="9471" max="9471" width="44" style="58" customWidth="1"/>
    <col min="9472" max="9472" width="4.88671875" style="58" customWidth="1"/>
    <col min="9473" max="9473" width="6.109375" style="58" customWidth="1"/>
    <col min="9474" max="9474" width="11.33203125" style="58" customWidth="1"/>
    <col min="9475" max="9475" width="10.6640625" style="58" customWidth="1"/>
    <col min="9476" max="9476" width="5.44140625" style="58" customWidth="1"/>
    <col min="9477" max="9477" width="5" style="58" customWidth="1"/>
    <col min="9478" max="9478" width="7.44140625" style="58" customWidth="1"/>
    <col min="9479" max="9479" width="10.33203125" style="58" customWidth="1"/>
    <col min="9480" max="9480" width="4.33203125" style="58" customWidth="1"/>
    <col min="9481" max="9481" width="9.5546875" style="58" customWidth="1"/>
    <col min="9482" max="9482" width="7.44140625" style="58" customWidth="1"/>
    <col min="9483" max="9483" width="8.6640625" style="58" customWidth="1"/>
    <col min="9484" max="9485" width="11.88671875" style="58" customWidth="1"/>
    <col min="9486" max="9486" width="20.6640625" style="58" customWidth="1"/>
    <col min="9487" max="9725" width="8.88671875" style="58"/>
    <col min="9726" max="9726" width="7.33203125" style="58" customWidth="1"/>
    <col min="9727" max="9727" width="44" style="58" customWidth="1"/>
    <col min="9728" max="9728" width="4.88671875" style="58" customWidth="1"/>
    <col min="9729" max="9729" width="6.109375" style="58" customWidth="1"/>
    <col min="9730" max="9730" width="11.33203125" style="58" customWidth="1"/>
    <col min="9731" max="9731" width="10.6640625" style="58" customWidth="1"/>
    <col min="9732" max="9732" width="5.44140625" style="58" customWidth="1"/>
    <col min="9733" max="9733" width="5" style="58" customWidth="1"/>
    <col min="9734" max="9734" width="7.44140625" style="58" customWidth="1"/>
    <col min="9735" max="9735" width="10.33203125" style="58" customWidth="1"/>
    <col min="9736" max="9736" width="4.33203125" style="58" customWidth="1"/>
    <col min="9737" max="9737" width="9.5546875" style="58" customWidth="1"/>
    <col min="9738" max="9738" width="7.44140625" style="58" customWidth="1"/>
    <col min="9739" max="9739" width="8.6640625" style="58" customWidth="1"/>
    <col min="9740" max="9741" width="11.88671875" style="58" customWidth="1"/>
    <col min="9742" max="9742" width="20.6640625" style="58" customWidth="1"/>
    <col min="9743" max="9981" width="8.88671875" style="58"/>
    <col min="9982" max="9982" width="7.33203125" style="58" customWidth="1"/>
    <col min="9983" max="9983" width="44" style="58" customWidth="1"/>
    <col min="9984" max="9984" width="4.88671875" style="58" customWidth="1"/>
    <col min="9985" max="9985" width="6.109375" style="58" customWidth="1"/>
    <col min="9986" max="9986" width="11.33203125" style="58" customWidth="1"/>
    <col min="9987" max="9987" width="10.6640625" style="58" customWidth="1"/>
    <col min="9988" max="9988" width="5.44140625" style="58" customWidth="1"/>
    <col min="9989" max="9989" width="5" style="58" customWidth="1"/>
    <col min="9990" max="9990" width="7.44140625" style="58" customWidth="1"/>
    <col min="9991" max="9991" width="10.33203125" style="58" customWidth="1"/>
    <col min="9992" max="9992" width="4.33203125" style="58" customWidth="1"/>
    <col min="9993" max="9993" width="9.5546875" style="58" customWidth="1"/>
    <col min="9994" max="9994" width="7.44140625" style="58" customWidth="1"/>
    <col min="9995" max="9995" width="8.6640625" style="58" customWidth="1"/>
    <col min="9996" max="9997" width="11.88671875" style="58" customWidth="1"/>
    <col min="9998" max="9998" width="20.6640625" style="58" customWidth="1"/>
    <col min="9999" max="10237" width="8.88671875" style="58"/>
    <col min="10238" max="10238" width="7.33203125" style="58" customWidth="1"/>
    <col min="10239" max="10239" width="44" style="58" customWidth="1"/>
    <col min="10240" max="10240" width="4.88671875" style="58" customWidth="1"/>
    <col min="10241" max="10241" width="6.109375" style="58" customWidth="1"/>
    <col min="10242" max="10242" width="11.33203125" style="58" customWidth="1"/>
    <col min="10243" max="10243" width="10.6640625" style="58" customWidth="1"/>
    <col min="10244" max="10244" width="5.44140625" style="58" customWidth="1"/>
    <col min="10245" max="10245" width="5" style="58" customWidth="1"/>
    <col min="10246" max="10246" width="7.44140625" style="58" customWidth="1"/>
    <col min="10247" max="10247" width="10.33203125" style="58" customWidth="1"/>
    <col min="10248" max="10248" width="4.33203125" style="58" customWidth="1"/>
    <col min="10249" max="10249" width="9.5546875" style="58" customWidth="1"/>
    <col min="10250" max="10250" width="7.44140625" style="58" customWidth="1"/>
    <col min="10251" max="10251" width="8.6640625" style="58" customWidth="1"/>
    <col min="10252" max="10253" width="11.88671875" style="58" customWidth="1"/>
    <col min="10254" max="10254" width="20.6640625" style="58" customWidth="1"/>
    <col min="10255" max="10493" width="8.88671875" style="58"/>
    <col min="10494" max="10494" width="7.33203125" style="58" customWidth="1"/>
    <col min="10495" max="10495" width="44" style="58" customWidth="1"/>
    <col min="10496" max="10496" width="4.88671875" style="58" customWidth="1"/>
    <col min="10497" max="10497" width="6.109375" style="58" customWidth="1"/>
    <col min="10498" max="10498" width="11.33203125" style="58" customWidth="1"/>
    <col min="10499" max="10499" width="10.6640625" style="58" customWidth="1"/>
    <col min="10500" max="10500" width="5.44140625" style="58" customWidth="1"/>
    <col min="10501" max="10501" width="5" style="58" customWidth="1"/>
    <col min="10502" max="10502" width="7.44140625" style="58" customWidth="1"/>
    <col min="10503" max="10503" width="10.33203125" style="58" customWidth="1"/>
    <col min="10504" max="10504" width="4.33203125" style="58" customWidth="1"/>
    <col min="10505" max="10505" width="9.5546875" style="58" customWidth="1"/>
    <col min="10506" max="10506" width="7.44140625" style="58" customWidth="1"/>
    <col min="10507" max="10507" width="8.6640625" style="58" customWidth="1"/>
    <col min="10508" max="10509" width="11.88671875" style="58" customWidth="1"/>
    <col min="10510" max="10510" width="20.6640625" style="58" customWidth="1"/>
    <col min="10511" max="10749" width="8.88671875" style="58"/>
    <col min="10750" max="10750" width="7.33203125" style="58" customWidth="1"/>
    <col min="10751" max="10751" width="44" style="58" customWidth="1"/>
    <col min="10752" max="10752" width="4.88671875" style="58" customWidth="1"/>
    <col min="10753" max="10753" width="6.109375" style="58" customWidth="1"/>
    <col min="10754" max="10754" width="11.33203125" style="58" customWidth="1"/>
    <col min="10755" max="10755" width="10.6640625" style="58" customWidth="1"/>
    <col min="10756" max="10756" width="5.44140625" style="58" customWidth="1"/>
    <col min="10757" max="10757" width="5" style="58" customWidth="1"/>
    <col min="10758" max="10758" width="7.44140625" style="58" customWidth="1"/>
    <col min="10759" max="10759" width="10.33203125" style="58" customWidth="1"/>
    <col min="10760" max="10760" width="4.33203125" style="58" customWidth="1"/>
    <col min="10761" max="10761" width="9.5546875" style="58" customWidth="1"/>
    <col min="10762" max="10762" width="7.44140625" style="58" customWidth="1"/>
    <col min="10763" max="10763" width="8.6640625" style="58" customWidth="1"/>
    <col min="10764" max="10765" width="11.88671875" style="58" customWidth="1"/>
    <col min="10766" max="10766" width="20.6640625" style="58" customWidth="1"/>
    <col min="10767" max="11005" width="8.88671875" style="58"/>
    <col min="11006" max="11006" width="7.33203125" style="58" customWidth="1"/>
    <col min="11007" max="11007" width="44" style="58" customWidth="1"/>
    <col min="11008" max="11008" width="4.88671875" style="58" customWidth="1"/>
    <col min="11009" max="11009" width="6.109375" style="58" customWidth="1"/>
    <col min="11010" max="11010" width="11.33203125" style="58" customWidth="1"/>
    <col min="11011" max="11011" width="10.6640625" style="58" customWidth="1"/>
    <col min="11012" max="11012" width="5.44140625" style="58" customWidth="1"/>
    <col min="11013" max="11013" width="5" style="58" customWidth="1"/>
    <col min="11014" max="11014" width="7.44140625" style="58" customWidth="1"/>
    <col min="11015" max="11015" width="10.33203125" style="58" customWidth="1"/>
    <col min="11016" max="11016" width="4.33203125" style="58" customWidth="1"/>
    <col min="11017" max="11017" width="9.5546875" style="58" customWidth="1"/>
    <col min="11018" max="11018" width="7.44140625" style="58" customWidth="1"/>
    <col min="11019" max="11019" width="8.6640625" style="58" customWidth="1"/>
    <col min="11020" max="11021" width="11.88671875" style="58" customWidth="1"/>
    <col min="11022" max="11022" width="20.6640625" style="58" customWidth="1"/>
    <col min="11023" max="11261" width="8.88671875" style="58"/>
    <col min="11262" max="11262" width="7.33203125" style="58" customWidth="1"/>
    <col min="11263" max="11263" width="44" style="58" customWidth="1"/>
    <col min="11264" max="11264" width="4.88671875" style="58" customWidth="1"/>
    <col min="11265" max="11265" width="6.109375" style="58" customWidth="1"/>
    <col min="11266" max="11266" width="11.33203125" style="58" customWidth="1"/>
    <col min="11267" max="11267" width="10.6640625" style="58" customWidth="1"/>
    <col min="11268" max="11268" width="5.44140625" style="58" customWidth="1"/>
    <col min="11269" max="11269" width="5" style="58" customWidth="1"/>
    <col min="11270" max="11270" width="7.44140625" style="58" customWidth="1"/>
    <col min="11271" max="11271" width="10.33203125" style="58" customWidth="1"/>
    <col min="11272" max="11272" width="4.33203125" style="58" customWidth="1"/>
    <col min="11273" max="11273" width="9.5546875" style="58" customWidth="1"/>
    <col min="11274" max="11274" width="7.44140625" style="58" customWidth="1"/>
    <col min="11275" max="11275" width="8.6640625" style="58" customWidth="1"/>
    <col min="11276" max="11277" width="11.88671875" style="58" customWidth="1"/>
    <col min="11278" max="11278" width="20.6640625" style="58" customWidth="1"/>
    <col min="11279" max="11517" width="8.88671875" style="58"/>
    <col min="11518" max="11518" width="7.33203125" style="58" customWidth="1"/>
    <col min="11519" max="11519" width="44" style="58" customWidth="1"/>
    <col min="11520" max="11520" width="4.88671875" style="58" customWidth="1"/>
    <col min="11521" max="11521" width="6.109375" style="58" customWidth="1"/>
    <col min="11522" max="11522" width="11.33203125" style="58" customWidth="1"/>
    <col min="11523" max="11523" width="10.6640625" style="58" customWidth="1"/>
    <col min="11524" max="11524" width="5.44140625" style="58" customWidth="1"/>
    <col min="11525" max="11525" width="5" style="58" customWidth="1"/>
    <col min="11526" max="11526" width="7.44140625" style="58" customWidth="1"/>
    <col min="11527" max="11527" width="10.33203125" style="58" customWidth="1"/>
    <col min="11528" max="11528" width="4.33203125" style="58" customWidth="1"/>
    <col min="11529" max="11529" width="9.5546875" style="58" customWidth="1"/>
    <col min="11530" max="11530" width="7.44140625" style="58" customWidth="1"/>
    <col min="11531" max="11531" width="8.6640625" style="58" customWidth="1"/>
    <col min="11532" max="11533" width="11.88671875" style="58" customWidth="1"/>
    <col min="11534" max="11534" width="20.6640625" style="58" customWidth="1"/>
    <col min="11535" max="11773" width="8.88671875" style="58"/>
    <col min="11774" max="11774" width="7.33203125" style="58" customWidth="1"/>
    <col min="11775" max="11775" width="44" style="58" customWidth="1"/>
    <col min="11776" max="11776" width="4.88671875" style="58" customWidth="1"/>
    <col min="11777" max="11777" width="6.109375" style="58" customWidth="1"/>
    <col min="11778" max="11778" width="11.33203125" style="58" customWidth="1"/>
    <col min="11779" max="11779" width="10.6640625" style="58" customWidth="1"/>
    <col min="11780" max="11780" width="5.44140625" style="58" customWidth="1"/>
    <col min="11781" max="11781" width="5" style="58" customWidth="1"/>
    <col min="11782" max="11782" width="7.44140625" style="58" customWidth="1"/>
    <col min="11783" max="11783" width="10.33203125" style="58" customWidth="1"/>
    <col min="11784" max="11784" width="4.33203125" style="58" customWidth="1"/>
    <col min="11785" max="11785" width="9.5546875" style="58" customWidth="1"/>
    <col min="11786" max="11786" width="7.44140625" style="58" customWidth="1"/>
    <col min="11787" max="11787" width="8.6640625" style="58" customWidth="1"/>
    <col min="11788" max="11789" width="11.88671875" style="58" customWidth="1"/>
    <col min="11790" max="11790" width="20.6640625" style="58" customWidth="1"/>
    <col min="11791" max="12029" width="8.88671875" style="58"/>
    <col min="12030" max="12030" width="7.33203125" style="58" customWidth="1"/>
    <col min="12031" max="12031" width="44" style="58" customWidth="1"/>
    <col min="12032" max="12032" width="4.88671875" style="58" customWidth="1"/>
    <col min="12033" max="12033" width="6.109375" style="58" customWidth="1"/>
    <col min="12034" max="12034" width="11.33203125" style="58" customWidth="1"/>
    <col min="12035" max="12035" width="10.6640625" style="58" customWidth="1"/>
    <col min="12036" max="12036" width="5.44140625" style="58" customWidth="1"/>
    <col min="12037" max="12037" width="5" style="58" customWidth="1"/>
    <col min="12038" max="12038" width="7.44140625" style="58" customWidth="1"/>
    <col min="12039" max="12039" width="10.33203125" style="58" customWidth="1"/>
    <col min="12040" max="12040" width="4.33203125" style="58" customWidth="1"/>
    <col min="12041" max="12041" width="9.5546875" style="58" customWidth="1"/>
    <col min="12042" max="12042" width="7.44140625" style="58" customWidth="1"/>
    <col min="12043" max="12043" width="8.6640625" style="58" customWidth="1"/>
    <col min="12044" max="12045" width="11.88671875" style="58" customWidth="1"/>
    <col min="12046" max="12046" width="20.6640625" style="58" customWidth="1"/>
    <col min="12047" max="12285" width="8.88671875" style="58"/>
    <col min="12286" max="12286" width="7.33203125" style="58" customWidth="1"/>
    <col min="12287" max="12287" width="44" style="58" customWidth="1"/>
    <col min="12288" max="12288" width="4.88671875" style="58" customWidth="1"/>
    <col min="12289" max="12289" width="6.109375" style="58" customWidth="1"/>
    <col min="12290" max="12290" width="11.33203125" style="58" customWidth="1"/>
    <col min="12291" max="12291" width="10.6640625" style="58" customWidth="1"/>
    <col min="12292" max="12292" width="5.44140625" style="58" customWidth="1"/>
    <col min="12293" max="12293" width="5" style="58" customWidth="1"/>
    <col min="12294" max="12294" width="7.44140625" style="58" customWidth="1"/>
    <col min="12295" max="12295" width="10.33203125" style="58" customWidth="1"/>
    <col min="12296" max="12296" width="4.33203125" style="58" customWidth="1"/>
    <col min="12297" max="12297" width="9.5546875" style="58" customWidth="1"/>
    <col min="12298" max="12298" width="7.44140625" style="58" customWidth="1"/>
    <col min="12299" max="12299" width="8.6640625" style="58" customWidth="1"/>
    <col min="12300" max="12301" width="11.88671875" style="58" customWidth="1"/>
    <col min="12302" max="12302" width="20.6640625" style="58" customWidth="1"/>
    <col min="12303" max="12541" width="8.88671875" style="58"/>
    <col min="12542" max="12542" width="7.33203125" style="58" customWidth="1"/>
    <col min="12543" max="12543" width="44" style="58" customWidth="1"/>
    <col min="12544" max="12544" width="4.88671875" style="58" customWidth="1"/>
    <col min="12545" max="12545" width="6.109375" style="58" customWidth="1"/>
    <col min="12546" max="12546" width="11.33203125" style="58" customWidth="1"/>
    <col min="12547" max="12547" width="10.6640625" style="58" customWidth="1"/>
    <col min="12548" max="12548" width="5.44140625" style="58" customWidth="1"/>
    <col min="12549" max="12549" width="5" style="58" customWidth="1"/>
    <col min="12550" max="12550" width="7.44140625" style="58" customWidth="1"/>
    <col min="12551" max="12551" width="10.33203125" style="58" customWidth="1"/>
    <col min="12552" max="12552" width="4.33203125" style="58" customWidth="1"/>
    <col min="12553" max="12553" width="9.5546875" style="58" customWidth="1"/>
    <col min="12554" max="12554" width="7.44140625" style="58" customWidth="1"/>
    <col min="12555" max="12555" width="8.6640625" style="58" customWidth="1"/>
    <col min="12556" max="12557" width="11.88671875" style="58" customWidth="1"/>
    <col min="12558" max="12558" width="20.6640625" style="58" customWidth="1"/>
    <col min="12559" max="12797" width="8.88671875" style="58"/>
    <col min="12798" max="12798" width="7.33203125" style="58" customWidth="1"/>
    <col min="12799" max="12799" width="44" style="58" customWidth="1"/>
    <col min="12800" max="12800" width="4.88671875" style="58" customWidth="1"/>
    <col min="12801" max="12801" width="6.109375" style="58" customWidth="1"/>
    <col min="12802" max="12802" width="11.33203125" style="58" customWidth="1"/>
    <col min="12803" max="12803" width="10.6640625" style="58" customWidth="1"/>
    <col min="12804" max="12804" width="5.44140625" style="58" customWidth="1"/>
    <col min="12805" max="12805" width="5" style="58" customWidth="1"/>
    <col min="12806" max="12806" width="7.44140625" style="58" customWidth="1"/>
    <col min="12807" max="12807" width="10.33203125" style="58" customWidth="1"/>
    <col min="12808" max="12808" width="4.33203125" style="58" customWidth="1"/>
    <col min="12809" max="12809" width="9.5546875" style="58" customWidth="1"/>
    <col min="12810" max="12810" width="7.44140625" style="58" customWidth="1"/>
    <col min="12811" max="12811" width="8.6640625" style="58" customWidth="1"/>
    <col min="12812" max="12813" width="11.88671875" style="58" customWidth="1"/>
    <col min="12814" max="12814" width="20.6640625" style="58" customWidth="1"/>
    <col min="12815" max="13053" width="8.88671875" style="58"/>
    <col min="13054" max="13054" width="7.33203125" style="58" customWidth="1"/>
    <col min="13055" max="13055" width="44" style="58" customWidth="1"/>
    <col min="13056" max="13056" width="4.88671875" style="58" customWidth="1"/>
    <col min="13057" max="13057" width="6.109375" style="58" customWidth="1"/>
    <col min="13058" max="13058" width="11.33203125" style="58" customWidth="1"/>
    <col min="13059" max="13059" width="10.6640625" style="58" customWidth="1"/>
    <col min="13060" max="13060" width="5.44140625" style="58" customWidth="1"/>
    <col min="13061" max="13061" width="5" style="58" customWidth="1"/>
    <col min="13062" max="13062" width="7.44140625" style="58" customWidth="1"/>
    <col min="13063" max="13063" width="10.33203125" style="58" customWidth="1"/>
    <col min="13064" max="13064" width="4.33203125" style="58" customWidth="1"/>
    <col min="13065" max="13065" width="9.5546875" style="58" customWidth="1"/>
    <col min="13066" max="13066" width="7.44140625" style="58" customWidth="1"/>
    <col min="13067" max="13067" width="8.6640625" style="58" customWidth="1"/>
    <col min="13068" max="13069" width="11.88671875" style="58" customWidth="1"/>
    <col min="13070" max="13070" width="20.6640625" style="58" customWidth="1"/>
    <col min="13071" max="13309" width="8.88671875" style="58"/>
    <col min="13310" max="13310" width="7.33203125" style="58" customWidth="1"/>
    <col min="13311" max="13311" width="44" style="58" customWidth="1"/>
    <col min="13312" max="13312" width="4.88671875" style="58" customWidth="1"/>
    <col min="13313" max="13313" width="6.109375" style="58" customWidth="1"/>
    <col min="13314" max="13314" width="11.33203125" style="58" customWidth="1"/>
    <col min="13315" max="13315" width="10.6640625" style="58" customWidth="1"/>
    <col min="13316" max="13316" width="5.44140625" style="58" customWidth="1"/>
    <col min="13317" max="13317" width="5" style="58" customWidth="1"/>
    <col min="13318" max="13318" width="7.44140625" style="58" customWidth="1"/>
    <col min="13319" max="13319" width="10.33203125" style="58" customWidth="1"/>
    <col min="13320" max="13320" width="4.33203125" style="58" customWidth="1"/>
    <col min="13321" max="13321" width="9.5546875" style="58" customWidth="1"/>
    <col min="13322" max="13322" width="7.44140625" style="58" customWidth="1"/>
    <col min="13323" max="13323" width="8.6640625" style="58" customWidth="1"/>
    <col min="13324" max="13325" width="11.88671875" style="58" customWidth="1"/>
    <col min="13326" max="13326" width="20.6640625" style="58" customWidth="1"/>
    <col min="13327" max="13565" width="8.88671875" style="58"/>
    <col min="13566" max="13566" width="7.33203125" style="58" customWidth="1"/>
    <col min="13567" max="13567" width="44" style="58" customWidth="1"/>
    <col min="13568" max="13568" width="4.88671875" style="58" customWidth="1"/>
    <col min="13569" max="13569" width="6.109375" style="58" customWidth="1"/>
    <col min="13570" max="13570" width="11.33203125" style="58" customWidth="1"/>
    <col min="13571" max="13571" width="10.6640625" style="58" customWidth="1"/>
    <col min="13572" max="13572" width="5.44140625" style="58" customWidth="1"/>
    <col min="13573" max="13573" width="5" style="58" customWidth="1"/>
    <col min="13574" max="13574" width="7.44140625" style="58" customWidth="1"/>
    <col min="13575" max="13575" width="10.33203125" style="58" customWidth="1"/>
    <col min="13576" max="13576" width="4.33203125" style="58" customWidth="1"/>
    <col min="13577" max="13577" width="9.5546875" style="58" customWidth="1"/>
    <col min="13578" max="13578" width="7.44140625" style="58" customWidth="1"/>
    <col min="13579" max="13579" width="8.6640625" style="58" customWidth="1"/>
    <col min="13580" max="13581" width="11.88671875" style="58" customWidth="1"/>
    <col min="13582" max="13582" width="20.6640625" style="58" customWidth="1"/>
    <col min="13583" max="13821" width="8.88671875" style="58"/>
    <col min="13822" max="13822" width="7.33203125" style="58" customWidth="1"/>
    <col min="13823" max="13823" width="44" style="58" customWidth="1"/>
    <col min="13824" max="13824" width="4.88671875" style="58" customWidth="1"/>
    <col min="13825" max="13825" width="6.109375" style="58" customWidth="1"/>
    <col min="13826" max="13826" width="11.33203125" style="58" customWidth="1"/>
    <col min="13827" max="13827" width="10.6640625" style="58" customWidth="1"/>
    <col min="13828" max="13828" width="5.44140625" style="58" customWidth="1"/>
    <col min="13829" max="13829" width="5" style="58" customWidth="1"/>
    <col min="13830" max="13830" width="7.44140625" style="58" customWidth="1"/>
    <col min="13831" max="13831" width="10.33203125" style="58" customWidth="1"/>
    <col min="13832" max="13832" width="4.33203125" style="58" customWidth="1"/>
    <col min="13833" max="13833" width="9.5546875" style="58" customWidth="1"/>
    <col min="13834" max="13834" width="7.44140625" style="58" customWidth="1"/>
    <col min="13835" max="13835" width="8.6640625" style="58" customWidth="1"/>
    <col min="13836" max="13837" width="11.88671875" style="58" customWidth="1"/>
    <col min="13838" max="13838" width="20.6640625" style="58" customWidth="1"/>
    <col min="13839" max="14077" width="8.88671875" style="58"/>
    <col min="14078" max="14078" width="7.33203125" style="58" customWidth="1"/>
    <col min="14079" max="14079" width="44" style="58" customWidth="1"/>
    <col min="14080" max="14080" width="4.88671875" style="58" customWidth="1"/>
    <col min="14081" max="14081" width="6.109375" style="58" customWidth="1"/>
    <col min="14082" max="14082" width="11.33203125" style="58" customWidth="1"/>
    <col min="14083" max="14083" width="10.6640625" style="58" customWidth="1"/>
    <col min="14084" max="14084" width="5.44140625" style="58" customWidth="1"/>
    <col min="14085" max="14085" width="5" style="58" customWidth="1"/>
    <col min="14086" max="14086" width="7.44140625" style="58" customWidth="1"/>
    <col min="14087" max="14087" width="10.33203125" style="58" customWidth="1"/>
    <col min="14088" max="14088" width="4.33203125" style="58" customWidth="1"/>
    <col min="14089" max="14089" width="9.5546875" style="58" customWidth="1"/>
    <col min="14090" max="14090" width="7.44140625" style="58" customWidth="1"/>
    <col min="14091" max="14091" width="8.6640625" style="58" customWidth="1"/>
    <col min="14092" max="14093" width="11.88671875" style="58" customWidth="1"/>
    <col min="14094" max="14094" width="20.6640625" style="58" customWidth="1"/>
    <col min="14095" max="14333" width="8.88671875" style="58"/>
    <col min="14334" max="14334" width="7.33203125" style="58" customWidth="1"/>
    <col min="14335" max="14335" width="44" style="58" customWidth="1"/>
    <col min="14336" max="14336" width="4.88671875" style="58" customWidth="1"/>
    <col min="14337" max="14337" width="6.109375" style="58" customWidth="1"/>
    <col min="14338" max="14338" width="11.33203125" style="58" customWidth="1"/>
    <col min="14339" max="14339" width="10.6640625" style="58" customWidth="1"/>
    <col min="14340" max="14340" width="5.44140625" style="58" customWidth="1"/>
    <col min="14341" max="14341" width="5" style="58" customWidth="1"/>
    <col min="14342" max="14342" width="7.44140625" style="58" customWidth="1"/>
    <col min="14343" max="14343" width="10.33203125" style="58" customWidth="1"/>
    <col min="14344" max="14344" width="4.33203125" style="58" customWidth="1"/>
    <col min="14345" max="14345" width="9.5546875" style="58" customWidth="1"/>
    <col min="14346" max="14346" width="7.44140625" style="58" customWidth="1"/>
    <col min="14347" max="14347" width="8.6640625" style="58" customWidth="1"/>
    <col min="14348" max="14349" width="11.88671875" style="58" customWidth="1"/>
    <col min="14350" max="14350" width="20.6640625" style="58" customWidth="1"/>
    <col min="14351" max="14589" width="8.88671875" style="58"/>
    <col min="14590" max="14590" width="7.33203125" style="58" customWidth="1"/>
    <col min="14591" max="14591" width="44" style="58" customWidth="1"/>
    <col min="14592" max="14592" width="4.88671875" style="58" customWidth="1"/>
    <col min="14593" max="14593" width="6.109375" style="58" customWidth="1"/>
    <col min="14594" max="14594" width="11.33203125" style="58" customWidth="1"/>
    <col min="14595" max="14595" width="10.6640625" style="58" customWidth="1"/>
    <col min="14596" max="14596" width="5.44140625" style="58" customWidth="1"/>
    <col min="14597" max="14597" width="5" style="58" customWidth="1"/>
    <col min="14598" max="14598" width="7.44140625" style="58" customWidth="1"/>
    <col min="14599" max="14599" width="10.33203125" style="58" customWidth="1"/>
    <col min="14600" max="14600" width="4.33203125" style="58" customWidth="1"/>
    <col min="14601" max="14601" width="9.5546875" style="58" customWidth="1"/>
    <col min="14602" max="14602" width="7.44140625" style="58" customWidth="1"/>
    <col min="14603" max="14603" width="8.6640625" style="58" customWidth="1"/>
    <col min="14604" max="14605" width="11.88671875" style="58" customWidth="1"/>
    <col min="14606" max="14606" width="20.6640625" style="58" customWidth="1"/>
    <col min="14607" max="14845" width="8.88671875" style="58"/>
    <col min="14846" max="14846" width="7.33203125" style="58" customWidth="1"/>
    <col min="14847" max="14847" width="44" style="58" customWidth="1"/>
    <col min="14848" max="14848" width="4.88671875" style="58" customWidth="1"/>
    <col min="14849" max="14849" width="6.109375" style="58" customWidth="1"/>
    <col min="14850" max="14850" width="11.33203125" style="58" customWidth="1"/>
    <col min="14851" max="14851" width="10.6640625" style="58" customWidth="1"/>
    <col min="14852" max="14852" width="5.44140625" style="58" customWidth="1"/>
    <col min="14853" max="14853" width="5" style="58" customWidth="1"/>
    <col min="14854" max="14854" width="7.44140625" style="58" customWidth="1"/>
    <col min="14855" max="14855" width="10.33203125" style="58" customWidth="1"/>
    <col min="14856" max="14856" width="4.33203125" style="58" customWidth="1"/>
    <col min="14857" max="14857" width="9.5546875" style="58" customWidth="1"/>
    <col min="14858" max="14858" width="7.44140625" style="58" customWidth="1"/>
    <col min="14859" max="14859" width="8.6640625" style="58" customWidth="1"/>
    <col min="14860" max="14861" width="11.88671875" style="58" customWidth="1"/>
    <col min="14862" max="14862" width="20.6640625" style="58" customWidth="1"/>
    <col min="14863" max="15101" width="8.88671875" style="58"/>
    <col min="15102" max="15102" width="7.33203125" style="58" customWidth="1"/>
    <col min="15103" max="15103" width="44" style="58" customWidth="1"/>
    <col min="15104" max="15104" width="4.88671875" style="58" customWidth="1"/>
    <col min="15105" max="15105" width="6.109375" style="58" customWidth="1"/>
    <col min="15106" max="15106" width="11.33203125" style="58" customWidth="1"/>
    <col min="15107" max="15107" width="10.6640625" style="58" customWidth="1"/>
    <col min="15108" max="15108" width="5.44140625" style="58" customWidth="1"/>
    <col min="15109" max="15109" width="5" style="58" customWidth="1"/>
    <col min="15110" max="15110" width="7.44140625" style="58" customWidth="1"/>
    <col min="15111" max="15111" width="10.33203125" style="58" customWidth="1"/>
    <col min="15112" max="15112" width="4.33203125" style="58" customWidth="1"/>
    <col min="15113" max="15113" width="9.5546875" style="58" customWidth="1"/>
    <col min="15114" max="15114" width="7.44140625" style="58" customWidth="1"/>
    <col min="15115" max="15115" width="8.6640625" style="58" customWidth="1"/>
    <col min="15116" max="15117" width="11.88671875" style="58" customWidth="1"/>
    <col min="15118" max="15118" width="20.6640625" style="58" customWidth="1"/>
    <col min="15119" max="15357" width="8.88671875" style="58"/>
    <col min="15358" max="15358" width="7.33203125" style="58" customWidth="1"/>
    <col min="15359" max="15359" width="44" style="58" customWidth="1"/>
    <col min="15360" max="15360" width="4.88671875" style="58" customWidth="1"/>
    <col min="15361" max="15361" width="6.109375" style="58" customWidth="1"/>
    <col min="15362" max="15362" width="11.33203125" style="58" customWidth="1"/>
    <col min="15363" max="15363" width="10.6640625" style="58" customWidth="1"/>
    <col min="15364" max="15364" width="5.44140625" style="58" customWidth="1"/>
    <col min="15365" max="15365" width="5" style="58" customWidth="1"/>
    <col min="15366" max="15366" width="7.44140625" style="58" customWidth="1"/>
    <col min="15367" max="15367" width="10.33203125" style="58" customWidth="1"/>
    <col min="15368" max="15368" width="4.33203125" style="58" customWidth="1"/>
    <col min="15369" max="15369" width="9.5546875" style="58" customWidth="1"/>
    <col min="15370" max="15370" width="7.44140625" style="58" customWidth="1"/>
    <col min="15371" max="15371" width="8.6640625" style="58" customWidth="1"/>
    <col min="15372" max="15373" width="11.88671875" style="58" customWidth="1"/>
    <col min="15374" max="15374" width="20.6640625" style="58" customWidth="1"/>
    <col min="15375" max="15613" width="8.88671875" style="58"/>
    <col min="15614" max="15614" width="7.33203125" style="58" customWidth="1"/>
    <col min="15615" max="15615" width="44" style="58" customWidth="1"/>
    <col min="15616" max="15616" width="4.88671875" style="58" customWidth="1"/>
    <col min="15617" max="15617" width="6.109375" style="58" customWidth="1"/>
    <col min="15618" max="15618" width="11.33203125" style="58" customWidth="1"/>
    <col min="15619" max="15619" width="10.6640625" style="58" customWidth="1"/>
    <col min="15620" max="15620" width="5.44140625" style="58" customWidth="1"/>
    <col min="15621" max="15621" width="5" style="58" customWidth="1"/>
    <col min="15622" max="15622" width="7.44140625" style="58" customWidth="1"/>
    <col min="15623" max="15623" width="10.33203125" style="58" customWidth="1"/>
    <col min="15624" max="15624" width="4.33203125" style="58" customWidth="1"/>
    <col min="15625" max="15625" width="9.5546875" style="58" customWidth="1"/>
    <col min="15626" max="15626" width="7.44140625" style="58" customWidth="1"/>
    <col min="15627" max="15627" width="8.6640625" style="58" customWidth="1"/>
    <col min="15628" max="15629" width="11.88671875" style="58" customWidth="1"/>
    <col min="15630" max="15630" width="20.6640625" style="58" customWidth="1"/>
    <col min="15631" max="15869" width="8.88671875" style="58"/>
    <col min="15870" max="15870" width="7.33203125" style="58" customWidth="1"/>
    <col min="15871" max="15871" width="44" style="58" customWidth="1"/>
    <col min="15872" max="15872" width="4.88671875" style="58" customWidth="1"/>
    <col min="15873" max="15873" width="6.109375" style="58" customWidth="1"/>
    <col min="15874" max="15874" width="11.33203125" style="58" customWidth="1"/>
    <col min="15875" max="15875" width="10.6640625" style="58" customWidth="1"/>
    <col min="15876" max="15876" width="5.44140625" style="58" customWidth="1"/>
    <col min="15877" max="15877" width="5" style="58" customWidth="1"/>
    <col min="15878" max="15878" width="7.44140625" style="58" customWidth="1"/>
    <col min="15879" max="15879" width="10.33203125" style="58" customWidth="1"/>
    <col min="15880" max="15880" width="4.33203125" style="58" customWidth="1"/>
    <col min="15881" max="15881" width="9.5546875" style="58" customWidth="1"/>
    <col min="15882" max="15882" width="7.44140625" style="58" customWidth="1"/>
    <col min="15883" max="15883" width="8.6640625" style="58" customWidth="1"/>
    <col min="15884" max="15885" width="11.88671875" style="58" customWidth="1"/>
    <col min="15886" max="15886" width="20.6640625" style="58" customWidth="1"/>
    <col min="15887" max="16125" width="8.88671875" style="58"/>
    <col min="16126" max="16126" width="7.33203125" style="58" customWidth="1"/>
    <col min="16127" max="16127" width="44" style="58" customWidth="1"/>
    <col min="16128" max="16128" width="4.88671875" style="58" customWidth="1"/>
    <col min="16129" max="16129" width="6.109375" style="58" customWidth="1"/>
    <col min="16130" max="16130" width="11.33203125" style="58" customWidth="1"/>
    <col min="16131" max="16131" width="10.6640625" style="58" customWidth="1"/>
    <col min="16132" max="16132" width="5.44140625" style="58" customWidth="1"/>
    <col min="16133" max="16133" width="5" style="58" customWidth="1"/>
    <col min="16134" max="16134" width="7.44140625" style="58" customWidth="1"/>
    <col min="16135" max="16135" width="10.33203125" style="58" customWidth="1"/>
    <col min="16136" max="16136" width="4.33203125" style="58" customWidth="1"/>
    <col min="16137" max="16137" width="9.5546875" style="58" customWidth="1"/>
    <col min="16138" max="16138" width="7.44140625" style="58" customWidth="1"/>
    <col min="16139" max="16139" width="8.6640625" style="58" customWidth="1"/>
    <col min="16140" max="16141" width="11.88671875" style="58" customWidth="1"/>
    <col min="16142" max="16142" width="20.6640625" style="58" customWidth="1"/>
    <col min="16143" max="16384" width="8.88671875" style="58"/>
  </cols>
  <sheetData>
    <row r="1" spans="1:17" ht="13.8" x14ac:dyDescent="0.3">
      <c r="A1" s="15" t="s">
        <v>0</v>
      </c>
      <c r="B1" s="89"/>
      <c r="C1" s="89"/>
      <c r="D1" s="89"/>
      <c r="E1" s="89"/>
      <c r="F1" s="89"/>
      <c r="G1" s="89"/>
      <c r="H1" s="89"/>
      <c r="I1" s="90"/>
      <c r="J1" s="398" t="s">
        <v>1097</v>
      </c>
      <c r="K1" s="399"/>
      <c r="L1" s="399"/>
      <c r="M1" s="399"/>
      <c r="N1" s="400"/>
      <c r="O1" s="401" t="str">
        <f>+MED_02!L1</f>
        <v>CONTRATO N° 34/2023</v>
      </c>
      <c r="P1" s="402"/>
      <c r="Q1" s="403"/>
    </row>
    <row r="2" spans="1:17" ht="13.8" x14ac:dyDescent="0.3">
      <c r="A2" s="13" t="s">
        <v>1</v>
      </c>
      <c r="B2" s="91"/>
      <c r="C2" s="91"/>
      <c r="D2" s="91"/>
      <c r="E2" s="91"/>
      <c r="F2" s="91"/>
      <c r="G2" s="91"/>
      <c r="H2" s="91"/>
      <c r="I2" s="92"/>
      <c r="J2" s="404" t="str">
        <f>+MED_02!E2</f>
        <v>B.M.Nº:  02</v>
      </c>
      <c r="K2" s="405"/>
      <c r="L2" s="405"/>
      <c r="M2" s="405"/>
      <c r="N2" s="406"/>
      <c r="O2" s="407" t="s">
        <v>1098</v>
      </c>
      <c r="P2" s="408"/>
      <c r="Q2" s="409"/>
    </row>
    <row r="3" spans="1:17" ht="14.4" thickBot="1" x14ac:dyDescent="0.35">
      <c r="A3" s="14" t="s">
        <v>2</v>
      </c>
      <c r="B3" s="88"/>
      <c r="C3" s="88"/>
      <c r="D3" s="88"/>
      <c r="E3" s="88"/>
      <c r="F3" s="88"/>
      <c r="G3" s="88"/>
      <c r="H3" s="88"/>
      <c r="I3" s="88"/>
      <c r="J3" s="410" t="str">
        <f>+MED_02!E3</f>
        <v>Período: 01/12/2023 a 17/04/2024</v>
      </c>
      <c r="K3" s="411"/>
      <c r="L3" s="411"/>
      <c r="M3" s="411"/>
      <c r="N3" s="412"/>
      <c r="O3" s="413" t="str">
        <f>+MED_02!L3</f>
        <v>DATA: 17/04/2024</v>
      </c>
      <c r="P3" s="414"/>
      <c r="Q3" s="415"/>
    </row>
    <row r="4" spans="1:17" ht="9.9" customHeight="1" x14ac:dyDescent="0.3">
      <c r="A4" s="59"/>
      <c r="B4" s="60"/>
      <c r="C4" s="61"/>
      <c r="D4" s="62"/>
      <c r="E4" s="62"/>
      <c r="F4" s="63"/>
      <c r="G4" s="62"/>
      <c r="H4" s="62"/>
      <c r="I4" s="62"/>
      <c r="J4" s="62"/>
      <c r="K4" s="62"/>
      <c r="L4" s="62"/>
      <c r="M4" s="63"/>
      <c r="N4" s="63"/>
      <c r="O4" s="73"/>
      <c r="P4" s="73"/>
      <c r="Q4" s="74"/>
    </row>
    <row r="5" spans="1:17" ht="20.100000000000001" customHeight="1" x14ac:dyDescent="0.3">
      <c r="A5" s="64"/>
      <c r="B5" s="385"/>
      <c r="C5" s="386"/>
      <c r="D5" s="58"/>
      <c r="E5" s="385"/>
      <c r="F5" s="391"/>
      <c r="G5" s="391"/>
      <c r="H5" s="391"/>
      <c r="I5" s="391"/>
      <c r="J5" s="386"/>
      <c r="L5" s="385"/>
      <c r="M5" s="391"/>
      <c r="N5" s="391"/>
      <c r="O5" s="391"/>
      <c r="P5" s="386"/>
      <c r="Q5" s="65"/>
    </row>
    <row r="6" spans="1:17" ht="20.100000000000001" customHeight="1" x14ac:dyDescent="0.3">
      <c r="A6" s="64"/>
      <c r="B6" s="387"/>
      <c r="C6" s="388"/>
      <c r="D6" s="58"/>
      <c r="E6" s="387"/>
      <c r="F6" s="358"/>
      <c r="G6" s="358"/>
      <c r="H6" s="358"/>
      <c r="I6" s="358"/>
      <c r="J6" s="388"/>
      <c r="L6" s="387"/>
      <c r="M6" s="358"/>
      <c r="N6" s="358"/>
      <c r="O6" s="358"/>
      <c r="P6" s="388"/>
      <c r="Q6" s="65"/>
    </row>
    <row r="7" spans="1:17" ht="20.100000000000001" customHeight="1" x14ac:dyDescent="0.3">
      <c r="A7" s="64"/>
      <c r="B7" s="387"/>
      <c r="C7" s="388"/>
      <c r="D7" s="58"/>
      <c r="E7" s="387"/>
      <c r="F7" s="358"/>
      <c r="G7" s="358"/>
      <c r="H7" s="358"/>
      <c r="I7" s="358"/>
      <c r="J7" s="388"/>
      <c r="L7" s="387"/>
      <c r="M7" s="358"/>
      <c r="N7" s="358"/>
      <c r="O7" s="358"/>
      <c r="P7" s="388"/>
      <c r="Q7" s="65"/>
    </row>
    <row r="8" spans="1:17" ht="20.100000000000001" customHeight="1" x14ac:dyDescent="0.3">
      <c r="A8" s="64"/>
      <c r="B8" s="387"/>
      <c r="C8" s="388"/>
      <c r="D8" s="58"/>
      <c r="E8" s="387"/>
      <c r="F8" s="358"/>
      <c r="G8" s="358"/>
      <c r="H8" s="358"/>
      <c r="I8" s="358"/>
      <c r="J8" s="388"/>
      <c r="L8" s="387"/>
      <c r="M8" s="358"/>
      <c r="N8" s="358"/>
      <c r="O8" s="358"/>
      <c r="P8" s="388"/>
      <c r="Q8" s="65"/>
    </row>
    <row r="9" spans="1:17" ht="20.100000000000001" customHeight="1" x14ac:dyDescent="0.3">
      <c r="A9" s="64"/>
      <c r="B9" s="387"/>
      <c r="C9" s="388"/>
      <c r="D9" s="58"/>
      <c r="E9" s="387"/>
      <c r="F9" s="358"/>
      <c r="G9" s="358"/>
      <c r="H9" s="358"/>
      <c r="I9" s="358"/>
      <c r="J9" s="388"/>
      <c r="L9" s="387"/>
      <c r="M9" s="358"/>
      <c r="N9" s="358"/>
      <c r="O9" s="358"/>
      <c r="P9" s="388"/>
      <c r="Q9" s="65"/>
    </row>
    <row r="10" spans="1:17" ht="20.100000000000001" customHeight="1" x14ac:dyDescent="0.3">
      <c r="A10" s="67"/>
      <c r="B10" s="387"/>
      <c r="C10" s="388"/>
      <c r="D10" s="58"/>
      <c r="E10" s="387"/>
      <c r="F10" s="358"/>
      <c r="G10" s="358"/>
      <c r="H10" s="358"/>
      <c r="I10" s="358"/>
      <c r="J10" s="388"/>
      <c r="L10" s="387"/>
      <c r="M10" s="358"/>
      <c r="N10" s="358"/>
      <c r="O10" s="358"/>
      <c r="P10" s="388"/>
      <c r="Q10" s="65"/>
    </row>
    <row r="11" spans="1:17" ht="20.100000000000001" customHeight="1" x14ac:dyDescent="0.3">
      <c r="A11" s="64"/>
      <c r="B11" s="387"/>
      <c r="C11" s="388"/>
      <c r="D11" s="58"/>
      <c r="E11" s="387"/>
      <c r="F11" s="358"/>
      <c r="G11" s="358"/>
      <c r="H11" s="358"/>
      <c r="I11" s="358"/>
      <c r="J11" s="388"/>
      <c r="L11" s="387"/>
      <c r="M11" s="358"/>
      <c r="N11" s="358"/>
      <c r="O11" s="358"/>
      <c r="P11" s="388"/>
      <c r="Q11" s="65"/>
    </row>
    <row r="12" spans="1:17" ht="20.100000000000001" customHeight="1" x14ac:dyDescent="0.3">
      <c r="A12" s="68"/>
      <c r="B12" s="387"/>
      <c r="C12" s="388"/>
      <c r="D12" s="58"/>
      <c r="E12" s="387"/>
      <c r="F12" s="358"/>
      <c r="G12" s="358"/>
      <c r="H12" s="358"/>
      <c r="I12" s="358"/>
      <c r="J12" s="388"/>
      <c r="L12" s="387"/>
      <c r="M12" s="358"/>
      <c r="N12" s="358"/>
      <c r="O12" s="358"/>
      <c r="P12" s="388"/>
      <c r="Q12" s="65"/>
    </row>
    <row r="13" spans="1:17" ht="20.100000000000001" customHeight="1" x14ac:dyDescent="0.3">
      <c r="A13" s="68"/>
      <c r="B13" s="387"/>
      <c r="C13" s="388"/>
      <c r="D13" s="58"/>
      <c r="E13" s="387"/>
      <c r="F13" s="358"/>
      <c r="G13" s="358"/>
      <c r="H13" s="358"/>
      <c r="I13" s="358"/>
      <c r="J13" s="388"/>
      <c r="L13" s="387"/>
      <c r="M13" s="358"/>
      <c r="N13" s="358"/>
      <c r="O13" s="358"/>
      <c r="P13" s="388"/>
      <c r="Q13" s="65"/>
    </row>
    <row r="14" spans="1:17" ht="20.100000000000001" customHeight="1" x14ac:dyDescent="0.3">
      <c r="A14" s="69"/>
      <c r="B14" s="389"/>
      <c r="C14" s="390"/>
      <c r="D14" s="58"/>
      <c r="E14" s="389"/>
      <c r="F14" s="392"/>
      <c r="G14" s="392"/>
      <c r="H14" s="392"/>
      <c r="I14" s="392"/>
      <c r="J14" s="390"/>
      <c r="L14" s="389"/>
      <c r="M14" s="392"/>
      <c r="N14" s="392"/>
      <c r="O14" s="392"/>
      <c r="P14" s="390"/>
      <c r="Q14" s="65"/>
    </row>
    <row r="15" spans="1:17" ht="20.100000000000001" customHeight="1" x14ac:dyDescent="0.3">
      <c r="A15" s="64"/>
      <c r="B15" s="393" t="s">
        <v>1209</v>
      </c>
      <c r="C15" s="393"/>
      <c r="D15" s="58"/>
      <c r="E15" s="393" t="s">
        <v>1209</v>
      </c>
      <c r="F15" s="393"/>
      <c r="G15" s="393"/>
      <c r="H15" s="393"/>
      <c r="I15" s="393"/>
      <c r="J15" s="393"/>
      <c r="L15" s="397" t="s">
        <v>1209</v>
      </c>
      <c r="M15" s="397"/>
      <c r="N15" s="397"/>
      <c r="O15" s="397"/>
      <c r="P15" s="397"/>
      <c r="Q15" s="65"/>
    </row>
    <row r="16" spans="1:17" ht="9.9" customHeight="1" x14ac:dyDescent="0.3">
      <c r="A16" s="64"/>
      <c r="D16" s="58"/>
      <c r="Q16" s="65"/>
    </row>
    <row r="17" spans="1:17" ht="20.100000000000001" customHeight="1" x14ac:dyDescent="0.3">
      <c r="A17" s="64"/>
      <c r="B17" s="385"/>
      <c r="C17" s="386"/>
      <c r="D17" s="58"/>
      <c r="E17" s="385"/>
      <c r="F17" s="391"/>
      <c r="G17" s="391"/>
      <c r="H17" s="391"/>
      <c r="I17" s="391"/>
      <c r="J17" s="386"/>
      <c r="L17" s="385"/>
      <c r="M17" s="391"/>
      <c r="N17" s="391"/>
      <c r="O17" s="391"/>
      <c r="P17" s="386"/>
      <c r="Q17" s="65"/>
    </row>
    <row r="18" spans="1:17" ht="20.100000000000001" customHeight="1" x14ac:dyDescent="0.3">
      <c r="A18" s="64"/>
      <c r="B18" s="387"/>
      <c r="C18" s="388"/>
      <c r="D18" s="58"/>
      <c r="E18" s="387"/>
      <c r="F18" s="358"/>
      <c r="G18" s="358"/>
      <c r="H18" s="358"/>
      <c r="I18" s="358"/>
      <c r="J18" s="388"/>
      <c r="L18" s="387"/>
      <c r="M18" s="358"/>
      <c r="N18" s="358"/>
      <c r="O18" s="358"/>
      <c r="P18" s="388"/>
      <c r="Q18" s="65"/>
    </row>
    <row r="19" spans="1:17" ht="20.100000000000001" customHeight="1" x14ac:dyDescent="0.3">
      <c r="A19" s="64"/>
      <c r="B19" s="387"/>
      <c r="C19" s="388"/>
      <c r="D19" s="58"/>
      <c r="E19" s="387"/>
      <c r="F19" s="358"/>
      <c r="G19" s="358"/>
      <c r="H19" s="358"/>
      <c r="I19" s="358"/>
      <c r="J19" s="388"/>
      <c r="L19" s="387"/>
      <c r="M19" s="358"/>
      <c r="N19" s="358"/>
      <c r="O19" s="358"/>
      <c r="P19" s="388"/>
      <c r="Q19" s="65"/>
    </row>
    <row r="20" spans="1:17" ht="20.100000000000001" customHeight="1" x14ac:dyDescent="0.3">
      <c r="A20" s="64"/>
      <c r="B20" s="387"/>
      <c r="C20" s="388"/>
      <c r="D20" s="58"/>
      <c r="E20" s="387"/>
      <c r="F20" s="358"/>
      <c r="G20" s="358"/>
      <c r="H20" s="358"/>
      <c r="I20" s="358"/>
      <c r="J20" s="388"/>
      <c r="L20" s="387"/>
      <c r="M20" s="358"/>
      <c r="N20" s="358"/>
      <c r="O20" s="358"/>
      <c r="P20" s="388"/>
      <c r="Q20" s="65"/>
    </row>
    <row r="21" spans="1:17" ht="20.100000000000001" customHeight="1" x14ac:dyDescent="0.3">
      <c r="A21" s="64"/>
      <c r="B21" s="387"/>
      <c r="C21" s="388"/>
      <c r="D21" s="58"/>
      <c r="E21" s="387"/>
      <c r="F21" s="358"/>
      <c r="G21" s="358"/>
      <c r="H21" s="358"/>
      <c r="I21" s="358"/>
      <c r="J21" s="388"/>
      <c r="L21" s="387"/>
      <c r="M21" s="358"/>
      <c r="N21" s="358"/>
      <c r="O21" s="358"/>
      <c r="P21" s="388"/>
      <c r="Q21" s="65"/>
    </row>
    <row r="22" spans="1:17" ht="20.100000000000001" customHeight="1" x14ac:dyDescent="0.3">
      <c r="A22" s="64"/>
      <c r="B22" s="387"/>
      <c r="C22" s="388"/>
      <c r="D22" s="58"/>
      <c r="E22" s="387"/>
      <c r="F22" s="358"/>
      <c r="G22" s="358"/>
      <c r="H22" s="358"/>
      <c r="I22" s="358"/>
      <c r="J22" s="388"/>
      <c r="L22" s="387"/>
      <c r="M22" s="358"/>
      <c r="N22" s="358"/>
      <c r="O22" s="358"/>
      <c r="P22" s="388"/>
      <c r="Q22" s="65"/>
    </row>
    <row r="23" spans="1:17" ht="20.100000000000001" customHeight="1" x14ac:dyDescent="0.3">
      <c r="A23" s="64"/>
      <c r="B23" s="387"/>
      <c r="C23" s="388"/>
      <c r="D23" s="58"/>
      <c r="E23" s="387"/>
      <c r="F23" s="358"/>
      <c r="G23" s="358"/>
      <c r="H23" s="358"/>
      <c r="I23" s="358"/>
      <c r="J23" s="388"/>
      <c r="L23" s="387"/>
      <c r="M23" s="358"/>
      <c r="N23" s="358"/>
      <c r="O23" s="358"/>
      <c r="P23" s="388"/>
      <c r="Q23" s="65"/>
    </row>
    <row r="24" spans="1:17" ht="20.100000000000001" customHeight="1" x14ac:dyDescent="0.3">
      <c r="A24" s="64"/>
      <c r="B24" s="387"/>
      <c r="C24" s="388"/>
      <c r="D24" s="58"/>
      <c r="E24" s="387"/>
      <c r="F24" s="358"/>
      <c r="G24" s="358"/>
      <c r="H24" s="358"/>
      <c r="I24" s="358"/>
      <c r="J24" s="388"/>
      <c r="L24" s="387"/>
      <c r="M24" s="358"/>
      <c r="N24" s="358"/>
      <c r="O24" s="358"/>
      <c r="P24" s="388"/>
      <c r="Q24" s="65"/>
    </row>
    <row r="25" spans="1:17" ht="20.100000000000001" customHeight="1" x14ac:dyDescent="0.3">
      <c r="A25" s="64"/>
      <c r="B25" s="387"/>
      <c r="C25" s="388"/>
      <c r="D25" s="58"/>
      <c r="E25" s="387"/>
      <c r="F25" s="358"/>
      <c r="G25" s="358"/>
      <c r="H25" s="358"/>
      <c r="I25" s="358"/>
      <c r="J25" s="388"/>
      <c r="L25" s="387"/>
      <c r="M25" s="358"/>
      <c r="N25" s="358"/>
      <c r="O25" s="358"/>
      <c r="P25" s="388"/>
      <c r="Q25" s="65"/>
    </row>
    <row r="26" spans="1:17" ht="20.100000000000001" customHeight="1" x14ac:dyDescent="0.3">
      <c r="A26" s="64"/>
      <c r="B26" s="389"/>
      <c r="C26" s="390"/>
      <c r="D26" s="58"/>
      <c r="E26" s="389"/>
      <c r="F26" s="392"/>
      <c r="G26" s="392"/>
      <c r="H26" s="392"/>
      <c r="I26" s="392"/>
      <c r="J26" s="390"/>
      <c r="L26" s="389"/>
      <c r="M26" s="392"/>
      <c r="N26" s="392"/>
      <c r="O26" s="392"/>
      <c r="P26" s="390"/>
      <c r="Q26" s="65"/>
    </row>
    <row r="27" spans="1:17" ht="20.100000000000001" customHeight="1" x14ac:dyDescent="0.3">
      <c r="A27" s="64"/>
      <c r="B27" s="393" t="s">
        <v>1211</v>
      </c>
      <c r="C27" s="393"/>
      <c r="D27" s="58"/>
      <c r="E27" s="393" t="s">
        <v>1211</v>
      </c>
      <c r="F27" s="393"/>
      <c r="G27" s="393"/>
      <c r="H27" s="393"/>
      <c r="I27" s="393"/>
      <c r="J27" s="393"/>
      <c r="L27" s="397" t="s">
        <v>1211</v>
      </c>
      <c r="M27" s="397"/>
      <c r="N27" s="397"/>
      <c r="O27" s="397"/>
      <c r="P27" s="397"/>
      <c r="Q27" s="65"/>
    </row>
    <row r="28" spans="1:17" ht="9.9" customHeight="1" x14ac:dyDescent="0.3">
      <c r="A28" s="64"/>
      <c r="B28" s="66"/>
      <c r="C28" s="66"/>
      <c r="D28" s="58"/>
      <c r="E28" s="66"/>
      <c r="F28" s="66"/>
      <c r="G28" s="66"/>
      <c r="H28" s="66"/>
      <c r="I28" s="66"/>
      <c r="J28" s="66"/>
      <c r="L28" s="66"/>
      <c r="M28" s="66"/>
      <c r="N28" s="66"/>
      <c r="O28" s="66"/>
      <c r="P28" s="66"/>
      <c r="Q28" s="65"/>
    </row>
    <row r="29" spans="1:17" ht="20.100000000000001" customHeight="1" x14ac:dyDescent="0.3">
      <c r="A29" s="64"/>
      <c r="B29" s="385"/>
      <c r="C29" s="386"/>
      <c r="D29" s="58"/>
      <c r="E29" s="385"/>
      <c r="F29" s="391"/>
      <c r="G29" s="391"/>
      <c r="H29" s="391"/>
      <c r="I29" s="391"/>
      <c r="J29" s="386"/>
      <c r="L29" s="385"/>
      <c r="M29" s="391"/>
      <c r="N29" s="391"/>
      <c r="O29" s="391"/>
      <c r="P29" s="386"/>
      <c r="Q29" s="65"/>
    </row>
    <row r="30" spans="1:17" ht="20.100000000000001" customHeight="1" x14ac:dyDescent="0.3">
      <c r="A30" s="64"/>
      <c r="B30" s="387"/>
      <c r="C30" s="388"/>
      <c r="D30" s="58"/>
      <c r="E30" s="387"/>
      <c r="F30" s="358"/>
      <c r="G30" s="358"/>
      <c r="H30" s="358"/>
      <c r="I30" s="358"/>
      <c r="J30" s="388"/>
      <c r="L30" s="387"/>
      <c r="M30" s="358"/>
      <c r="N30" s="358"/>
      <c r="O30" s="358"/>
      <c r="P30" s="388"/>
      <c r="Q30" s="65"/>
    </row>
    <row r="31" spans="1:17" ht="20.100000000000001" customHeight="1" x14ac:dyDescent="0.3">
      <c r="A31" s="64"/>
      <c r="B31" s="387"/>
      <c r="C31" s="388"/>
      <c r="D31" s="58"/>
      <c r="E31" s="387"/>
      <c r="F31" s="358"/>
      <c r="G31" s="358"/>
      <c r="H31" s="358"/>
      <c r="I31" s="358"/>
      <c r="J31" s="388"/>
      <c r="L31" s="387"/>
      <c r="M31" s="358"/>
      <c r="N31" s="358"/>
      <c r="O31" s="358"/>
      <c r="P31" s="388"/>
      <c r="Q31" s="65"/>
    </row>
    <row r="32" spans="1:17" ht="20.100000000000001" customHeight="1" x14ac:dyDescent="0.3">
      <c r="A32" s="64"/>
      <c r="B32" s="387"/>
      <c r="C32" s="388"/>
      <c r="D32" s="58"/>
      <c r="E32" s="387"/>
      <c r="F32" s="358"/>
      <c r="G32" s="358"/>
      <c r="H32" s="358"/>
      <c r="I32" s="358"/>
      <c r="J32" s="388"/>
      <c r="L32" s="387"/>
      <c r="M32" s="358"/>
      <c r="N32" s="358"/>
      <c r="O32" s="358"/>
      <c r="P32" s="388"/>
      <c r="Q32" s="65"/>
    </row>
    <row r="33" spans="1:17" ht="20.100000000000001" customHeight="1" x14ac:dyDescent="0.3">
      <c r="A33" s="64"/>
      <c r="B33" s="387"/>
      <c r="C33" s="388"/>
      <c r="D33" s="58"/>
      <c r="E33" s="387"/>
      <c r="F33" s="358"/>
      <c r="G33" s="358"/>
      <c r="H33" s="358"/>
      <c r="I33" s="358"/>
      <c r="J33" s="388"/>
      <c r="L33" s="387"/>
      <c r="M33" s="358"/>
      <c r="N33" s="358"/>
      <c r="O33" s="358"/>
      <c r="P33" s="388"/>
      <c r="Q33" s="65"/>
    </row>
    <row r="34" spans="1:17" ht="20.100000000000001" customHeight="1" x14ac:dyDescent="0.3">
      <c r="A34" s="64"/>
      <c r="B34" s="387"/>
      <c r="C34" s="388"/>
      <c r="D34" s="58"/>
      <c r="E34" s="387"/>
      <c r="F34" s="358"/>
      <c r="G34" s="358"/>
      <c r="H34" s="358"/>
      <c r="I34" s="358"/>
      <c r="J34" s="388"/>
      <c r="L34" s="387"/>
      <c r="M34" s="358"/>
      <c r="N34" s="358"/>
      <c r="O34" s="358"/>
      <c r="P34" s="388"/>
      <c r="Q34" s="65"/>
    </row>
    <row r="35" spans="1:17" ht="20.100000000000001" customHeight="1" x14ac:dyDescent="0.3">
      <c r="A35" s="64"/>
      <c r="B35" s="387"/>
      <c r="C35" s="388"/>
      <c r="D35" s="58"/>
      <c r="E35" s="387"/>
      <c r="F35" s="358"/>
      <c r="G35" s="358"/>
      <c r="H35" s="358"/>
      <c r="I35" s="358"/>
      <c r="J35" s="388"/>
      <c r="L35" s="387"/>
      <c r="M35" s="358"/>
      <c r="N35" s="358"/>
      <c r="O35" s="358"/>
      <c r="P35" s="388"/>
      <c r="Q35" s="65"/>
    </row>
    <row r="36" spans="1:17" ht="20.100000000000001" customHeight="1" x14ac:dyDescent="0.3">
      <c r="A36" s="64"/>
      <c r="B36" s="387"/>
      <c r="C36" s="388"/>
      <c r="D36" s="58"/>
      <c r="E36" s="387"/>
      <c r="F36" s="358"/>
      <c r="G36" s="358"/>
      <c r="H36" s="358"/>
      <c r="I36" s="358"/>
      <c r="J36" s="388"/>
      <c r="L36" s="387"/>
      <c r="M36" s="358"/>
      <c r="N36" s="358"/>
      <c r="O36" s="358"/>
      <c r="P36" s="388"/>
      <c r="Q36" s="65"/>
    </row>
    <row r="37" spans="1:17" ht="20.100000000000001" customHeight="1" x14ac:dyDescent="0.3">
      <c r="A37" s="64"/>
      <c r="B37" s="387"/>
      <c r="C37" s="388"/>
      <c r="D37" s="58"/>
      <c r="E37" s="387"/>
      <c r="F37" s="358"/>
      <c r="G37" s="358"/>
      <c r="H37" s="358"/>
      <c r="I37" s="358"/>
      <c r="J37" s="388"/>
      <c r="L37" s="387"/>
      <c r="M37" s="358"/>
      <c r="N37" s="358"/>
      <c r="O37" s="358"/>
      <c r="P37" s="388"/>
      <c r="Q37" s="65"/>
    </row>
    <row r="38" spans="1:17" ht="20.100000000000001" customHeight="1" x14ac:dyDescent="0.3">
      <c r="A38" s="64"/>
      <c r="B38" s="389"/>
      <c r="C38" s="390"/>
      <c r="E38" s="389"/>
      <c r="F38" s="392"/>
      <c r="G38" s="392"/>
      <c r="H38" s="392"/>
      <c r="I38" s="392"/>
      <c r="J38" s="390"/>
      <c r="L38" s="389"/>
      <c r="M38" s="392"/>
      <c r="N38" s="392"/>
      <c r="O38" s="392"/>
      <c r="P38" s="390"/>
      <c r="Q38" s="65"/>
    </row>
    <row r="39" spans="1:17" ht="15.75" customHeight="1" x14ac:dyDescent="0.3">
      <c r="A39" s="64"/>
      <c r="B39" s="393" t="s">
        <v>1210</v>
      </c>
      <c r="C39" s="393"/>
      <c r="E39" s="393" t="s">
        <v>1210</v>
      </c>
      <c r="F39" s="393"/>
      <c r="G39" s="393"/>
      <c r="H39" s="393"/>
      <c r="I39" s="393"/>
      <c r="J39" s="393"/>
      <c r="L39" s="394" t="s">
        <v>1210</v>
      </c>
      <c r="M39" s="394"/>
      <c r="N39" s="394"/>
      <c r="O39" s="394"/>
      <c r="P39" s="394"/>
      <c r="Q39" s="65"/>
    </row>
    <row r="40" spans="1:17" ht="3.75" customHeight="1" x14ac:dyDescent="0.3">
      <c r="A40" s="64"/>
      <c r="B40" s="66"/>
      <c r="C40" s="66"/>
      <c r="D40" s="58"/>
      <c r="E40" s="66"/>
      <c r="F40" s="66"/>
      <c r="G40" s="66"/>
      <c r="H40" s="66"/>
      <c r="I40" s="66"/>
      <c r="J40" s="66"/>
      <c r="L40" s="66"/>
      <c r="M40" s="66"/>
      <c r="N40" s="66"/>
      <c r="O40" s="66"/>
      <c r="P40" s="66"/>
      <c r="Q40" s="65"/>
    </row>
    <row r="41" spans="1:17" ht="3.75" customHeight="1" x14ac:dyDescent="0.3">
      <c r="A41" s="64"/>
      <c r="B41" s="66"/>
      <c r="C41" s="66"/>
      <c r="D41" s="58"/>
      <c r="E41" s="66"/>
      <c r="F41" s="66"/>
      <c r="G41" s="66"/>
      <c r="H41" s="66"/>
      <c r="I41" s="66"/>
      <c r="J41" s="66"/>
      <c r="L41" s="66"/>
      <c r="M41" s="66"/>
      <c r="N41" s="66"/>
      <c r="O41" s="66"/>
      <c r="P41" s="66"/>
      <c r="Q41" s="65"/>
    </row>
    <row r="42" spans="1:17" ht="13.95" customHeight="1" thickBot="1" x14ac:dyDescent="0.35">
      <c r="A42" s="85"/>
      <c r="B42" s="282"/>
      <c r="C42" s="282"/>
      <c r="D42" s="86"/>
      <c r="E42" s="282"/>
      <c r="F42" s="282"/>
      <c r="G42" s="282"/>
      <c r="H42" s="282"/>
      <c r="I42" s="282"/>
      <c r="J42" s="282"/>
      <c r="K42" s="86"/>
      <c r="L42" s="282"/>
      <c r="M42" s="282"/>
      <c r="N42" s="282"/>
      <c r="O42" s="282"/>
      <c r="P42" s="282"/>
      <c r="Q42" s="87"/>
    </row>
    <row r="43" spans="1:17" ht="26.4" customHeight="1" x14ac:dyDescent="0.3">
      <c r="A43" s="72"/>
      <c r="B43" s="61"/>
      <c r="C43" s="61"/>
      <c r="D43" s="73"/>
      <c r="E43" s="61"/>
      <c r="F43" s="61"/>
      <c r="G43" s="61"/>
      <c r="H43" s="61"/>
      <c r="I43" s="61"/>
      <c r="J43" s="61"/>
      <c r="K43" s="73"/>
      <c r="L43" s="61"/>
      <c r="M43" s="61"/>
      <c r="N43" s="61"/>
      <c r="O43" s="61"/>
      <c r="P43" s="61"/>
      <c r="Q43" s="74"/>
    </row>
    <row r="44" spans="1:17" ht="19.5" customHeight="1" x14ac:dyDescent="0.3">
      <c r="A44" s="64"/>
      <c r="B44" s="385"/>
      <c r="C44" s="386"/>
      <c r="D44" s="58"/>
      <c r="E44" s="385"/>
      <c r="F44" s="391"/>
      <c r="G44" s="391"/>
      <c r="H44" s="391"/>
      <c r="I44" s="391"/>
      <c r="J44" s="386"/>
      <c r="L44" s="385"/>
      <c r="M44" s="391"/>
      <c r="N44" s="391"/>
      <c r="O44" s="391"/>
      <c r="P44" s="386"/>
      <c r="Q44" s="65"/>
    </row>
    <row r="45" spans="1:17" ht="19.5" customHeight="1" x14ac:dyDescent="0.3">
      <c r="A45" s="64"/>
      <c r="B45" s="387"/>
      <c r="C45" s="388"/>
      <c r="D45" s="58"/>
      <c r="E45" s="387"/>
      <c r="F45" s="358"/>
      <c r="G45" s="358"/>
      <c r="H45" s="358"/>
      <c r="I45" s="358"/>
      <c r="J45" s="388"/>
      <c r="L45" s="387"/>
      <c r="M45" s="358"/>
      <c r="N45" s="358"/>
      <c r="O45" s="358"/>
      <c r="P45" s="388"/>
      <c r="Q45" s="65"/>
    </row>
    <row r="46" spans="1:17" ht="19.5" customHeight="1" x14ac:dyDescent="0.3">
      <c r="A46" s="64"/>
      <c r="B46" s="387"/>
      <c r="C46" s="388"/>
      <c r="D46" s="58"/>
      <c r="E46" s="387"/>
      <c r="F46" s="358"/>
      <c r="G46" s="358"/>
      <c r="H46" s="358"/>
      <c r="I46" s="358"/>
      <c r="J46" s="388"/>
      <c r="L46" s="387"/>
      <c r="M46" s="358"/>
      <c r="N46" s="358"/>
      <c r="O46" s="358"/>
      <c r="P46" s="388"/>
      <c r="Q46" s="65"/>
    </row>
    <row r="47" spans="1:17" ht="20.100000000000001" customHeight="1" x14ac:dyDescent="0.3">
      <c r="A47" s="64"/>
      <c r="B47" s="387"/>
      <c r="C47" s="388"/>
      <c r="D47" s="58"/>
      <c r="E47" s="387"/>
      <c r="F47" s="358"/>
      <c r="G47" s="358"/>
      <c r="H47" s="358"/>
      <c r="I47" s="358"/>
      <c r="J47" s="388"/>
      <c r="L47" s="387"/>
      <c r="M47" s="358"/>
      <c r="N47" s="358"/>
      <c r="O47" s="358"/>
      <c r="P47" s="388"/>
      <c r="Q47" s="65"/>
    </row>
    <row r="48" spans="1:17" ht="19.5" customHeight="1" x14ac:dyDescent="0.3">
      <c r="A48" s="64"/>
      <c r="B48" s="387"/>
      <c r="C48" s="388"/>
      <c r="D48" s="58"/>
      <c r="E48" s="387"/>
      <c r="F48" s="358"/>
      <c r="G48" s="358"/>
      <c r="H48" s="358"/>
      <c r="I48" s="358"/>
      <c r="J48" s="388"/>
      <c r="L48" s="387"/>
      <c r="M48" s="358"/>
      <c r="N48" s="358"/>
      <c r="O48" s="358"/>
      <c r="P48" s="388"/>
      <c r="Q48" s="65"/>
    </row>
    <row r="49" spans="1:17" ht="19.5" customHeight="1" x14ac:dyDescent="0.3">
      <c r="A49" s="64"/>
      <c r="B49" s="387"/>
      <c r="C49" s="388"/>
      <c r="D49" s="58"/>
      <c r="E49" s="387"/>
      <c r="F49" s="358"/>
      <c r="G49" s="358"/>
      <c r="H49" s="358"/>
      <c r="I49" s="358"/>
      <c r="J49" s="388"/>
      <c r="L49" s="387"/>
      <c r="M49" s="358"/>
      <c r="N49" s="358"/>
      <c r="O49" s="358"/>
      <c r="P49" s="388"/>
      <c r="Q49" s="65"/>
    </row>
    <row r="50" spans="1:17" ht="19.5" customHeight="1" x14ac:dyDescent="0.3">
      <c r="A50" s="64"/>
      <c r="B50" s="387"/>
      <c r="C50" s="388"/>
      <c r="D50" s="58"/>
      <c r="E50" s="387"/>
      <c r="F50" s="358"/>
      <c r="G50" s="358"/>
      <c r="H50" s="358"/>
      <c r="I50" s="358"/>
      <c r="J50" s="388"/>
      <c r="L50" s="387"/>
      <c r="M50" s="358"/>
      <c r="N50" s="358"/>
      <c r="O50" s="358"/>
      <c r="P50" s="388"/>
      <c r="Q50" s="65"/>
    </row>
    <row r="51" spans="1:17" ht="19.5" customHeight="1" x14ac:dyDescent="0.3">
      <c r="A51" s="64"/>
      <c r="B51" s="387"/>
      <c r="C51" s="388"/>
      <c r="D51" s="58"/>
      <c r="E51" s="387"/>
      <c r="F51" s="358"/>
      <c r="G51" s="358"/>
      <c r="H51" s="358"/>
      <c r="I51" s="358"/>
      <c r="J51" s="388"/>
      <c r="L51" s="387"/>
      <c r="M51" s="358"/>
      <c r="N51" s="358"/>
      <c r="O51" s="358"/>
      <c r="P51" s="388"/>
      <c r="Q51" s="65"/>
    </row>
    <row r="52" spans="1:17" ht="19.5" customHeight="1" x14ac:dyDescent="0.3">
      <c r="A52" s="64"/>
      <c r="B52" s="387"/>
      <c r="C52" s="388"/>
      <c r="E52" s="387"/>
      <c r="F52" s="358"/>
      <c r="G52" s="358"/>
      <c r="H52" s="358"/>
      <c r="I52" s="358"/>
      <c r="J52" s="388"/>
      <c r="L52" s="387"/>
      <c r="M52" s="358"/>
      <c r="N52" s="358"/>
      <c r="O52" s="358"/>
      <c r="P52" s="388"/>
      <c r="Q52" s="65"/>
    </row>
    <row r="53" spans="1:17" ht="19.5" customHeight="1" x14ac:dyDescent="0.3">
      <c r="A53" s="64"/>
      <c r="B53" s="389"/>
      <c r="C53" s="390"/>
      <c r="E53" s="389"/>
      <c r="F53" s="392"/>
      <c r="G53" s="392"/>
      <c r="H53" s="392"/>
      <c r="I53" s="392"/>
      <c r="J53" s="390"/>
      <c r="L53" s="389"/>
      <c r="M53" s="392"/>
      <c r="N53" s="392"/>
      <c r="O53" s="392"/>
      <c r="P53" s="390"/>
      <c r="Q53" s="65"/>
    </row>
    <row r="54" spans="1:17" ht="19.5" customHeight="1" x14ac:dyDescent="0.3">
      <c r="A54" s="64"/>
      <c r="B54" s="393" t="s">
        <v>1208</v>
      </c>
      <c r="C54" s="393"/>
      <c r="E54" s="393" t="s">
        <v>1208</v>
      </c>
      <c r="F54" s="393"/>
      <c r="G54" s="393"/>
      <c r="H54" s="393"/>
      <c r="I54" s="393"/>
      <c r="J54" s="393"/>
      <c r="L54" s="394" t="s">
        <v>1208</v>
      </c>
      <c r="M54" s="394"/>
      <c r="N54" s="394"/>
      <c r="O54" s="394"/>
      <c r="P54" s="394"/>
      <c r="Q54" s="65"/>
    </row>
    <row r="55" spans="1:17" ht="9.75" customHeight="1" x14ac:dyDescent="0.3">
      <c r="A55" s="64"/>
      <c r="B55" s="66"/>
      <c r="C55" s="66"/>
      <c r="D55" s="58"/>
      <c r="E55" s="66"/>
      <c r="F55" s="66"/>
      <c r="G55" s="66"/>
      <c r="H55" s="66"/>
      <c r="I55" s="66"/>
      <c r="J55" s="66"/>
      <c r="L55" s="66"/>
      <c r="M55" s="66"/>
      <c r="N55" s="66"/>
      <c r="O55" s="66"/>
      <c r="P55" s="66"/>
      <c r="Q55" s="65"/>
    </row>
    <row r="56" spans="1:17" ht="19.5" customHeight="1" x14ac:dyDescent="0.3">
      <c r="A56" s="64"/>
      <c r="B56" s="385"/>
      <c r="C56" s="386"/>
      <c r="D56" s="58"/>
      <c r="E56" s="385"/>
      <c r="F56" s="391"/>
      <c r="G56" s="391"/>
      <c r="H56" s="391"/>
      <c r="I56" s="391"/>
      <c r="J56" s="386"/>
      <c r="L56" s="385"/>
      <c r="M56" s="391"/>
      <c r="N56" s="391"/>
      <c r="O56" s="391"/>
      <c r="P56" s="386"/>
      <c r="Q56" s="65"/>
    </row>
    <row r="57" spans="1:17" ht="19.5" customHeight="1" x14ac:dyDescent="0.3">
      <c r="A57" s="64"/>
      <c r="B57" s="387"/>
      <c r="C57" s="388"/>
      <c r="D57" s="58"/>
      <c r="E57" s="387"/>
      <c r="F57" s="358"/>
      <c r="G57" s="358"/>
      <c r="H57" s="358"/>
      <c r="I57" s="358"/>
      <c r="J57" s="388"/>
      <c r="L57" s="387"/>
      <c r="M57" s="358"/>
      <c r="N57" s="358"/>
      <c r="O57" s="358"/>
      <c r="P57" s="388"/>
      <c r="Q57" s="65"/>
    </row>
    <row r="58" spans="1:17" ht="19.5" customHeight="1" x14ac:dyDescent="0.3">
      <c r="A58" s="64"/>
      <c r="B58" s="387"/>
      <c r="C58" s="388"/>
      <c r="D58" s="58"/>
      <c r="E58" s="387"/>
      <c r="F58" s="358"/>
      <c r="G58" s="358"/>
      <c r="H58" s="358"/>
      <c r="I58" s="358"/>
      <c r="J58" s="388"/>
      <c r="L58" s="387"/>
      <c r="M58" s="358"/>
      <c r="N58" s="358"/>
      <c r="O58" s="358"/>
      <c r="P58" s="388"/>
      <c r="Q58" s="65"/>
    </row>
    <row r="59" spans="1:17" ht="19.5" customHeight="1" x14ac:dyDescent="0.3">
      <c r="A59" s="64"/>
      <c r="B59" s="387"/>
      <c r="C59" s="388"/>
      <c r="D59" s="58"/>
      <c r="E59" s="387"/>
      <c r="F59" s="358"/>
      <c r="G59" s="358"/>
      <c r="H59" s="358"/>
      <c r="I59" s="358"/>
      <c r="J59" s="388"/>
      <c r="L59" s="387"/>
      <c r="M59" s="358"/>
      <c r="N59" s="358"/>
      <c r="O59" s="358"/>
      <c r="P59" s="388"/>
      <c r="Q59" s="65"/>
    </row>
    <row r="60" spans="1:17" ht="19.5" customHeight="1" x14ac:dyDescent="0.3">
      <c r="A60" s="64"/>
      <c r="B60" s="387"/>
      <c r="C60" s="388"/>
      <c r="D60" s="58"/>
      <c r="E60" s="387"/>
      <c r="F60" s="358"/>
      <c r="G60" s="358"/>
      <c r="H60" s="358"/>
      <c r="I60" s="358"/>
      <c r="J60" s="388"/>
      <c r="L60" s="387"/>
      <c r="M60" s="358"/>
      <c r="N60" s="358"/>
      <c r="O60" s="358"/>
      <c r="P60" s="388"/>
      <c r="Q60" s="65"/>
    </row>
    <row r="61" spans="1:17" ht="19.5" customHeight="1" x14ac:dyDescent="0.3">
      <c r="A61" s="64"/>
      <c r="B61" s="387"/>
      <c r="C61" s="388"/>
      <c r="D61" s="58"/>
      <c r="E61" s="387"/>
      <c r="F61" s="358"/>
      <c r="G61" s="358"/>
      <c r="H61" s="358"/>
      <c r="I61" s="358"/>
      <c r="J61" s="388"/>
      <c r="L61" s="387"/>
      <c r="M61" s="358"/>
      <c r="N61" s="358"/>
      <c r="O61" s="358"/>
      <c r="P61" s="388"/>
      <c r="Q61" s="65"/>
    </row>
    <row r="62" spans="1:17" ht="19.5" customHeight="1" x14ac:dyDescent="0.3">
      <c r="A62" s="64"/>
      <c r="B62" s="387"/>
      <c r="C62" s="388"/>
      <c r="D62" s="58"/>
      <c r="E62" s="387"/>
      <c r="F62" s="358"/>
      <c r="G62" s="358"/>
      <c r="H62" s="358"/>
      <c r="I62" s="358"/>
      <c r="J62" s="388"/>
      <c r="L62" s="387"/>
      <c r="M62" s="358"/>
      <c r="N62" s="358"/>
      <c r="O62" s="358"/>
      <c r="P62" s="388"/>
      <c r="Q62" s="65"/>
    </row>
    <row r="63" spans="1:17" ht="19.5" customHeight="1" x14ac:dyDescent="0.3">
      <c r="A63" s="64"/>
      <c r="B63" s="387"/>
      <c r="C63" s="388"/>
      <c r="D63" s="58"/>
      <c r="E63" s="387"/>
      <c r="F63" s="358"/>
      <c r="G63" s="358"/>
      <c r="H63" s="358"/>
      <c r="I63" s="358"/>
      <c r="J63" s="388"/>
      <c r="L63" s="387"/>
      <c r="M63" s="358"/>
      <c r="N63" s="358"/>
      <c r="O63" s="358"/>
      <c r="P63" s="388"/>
      <c r="Q63" s="65"/>
    </row>
    <row r="64" spans="1:17" ht="19.5" customHeight="1" x14ac:dyDescent="0.3">
      <c r="A64" s="64"/>
      <c r="B64" s="387"/>
      <c r="C64" s="388"/>
      <c r="E64" s="387"/>
      <c r="F64" s="358"/>
      <c r="G64" s="358"/>
      <c r="H64" s="358"/>
      <c r="I64" s="358"/>
      <c r="J64" s="388"/>
      <c r="L64" s="387"/>
      <c r="M64" s="358"/>
      <c r="N64" s="358"/>
      <c r="O64" s="358"/>
      <c r="P64" s="388"/>
      <c r="Q64" s="65"/>
    </row>
    <row r="65" spans="1:17" ht="19.5" customHeight="1" x14ac:dyDescent="0.3">
      <c r="A65" s="64"/>
      <c r="B65" s="389"/>
      <c r="C65" s="390"/>
      <c r="E65" s="389"/>
      <c r="F65" s="392"/>
      <c r="G65" s="392"/>
      <c r="H65" s="392"/>
      <c r="I65" s="392"/>
      <c r="J65" s="390"/>
      <c r="L65" s="389"/>
      <c r="M65" s="392"/>
      <c r="N65" s="392"/>
      <c r="O65" s="392"/>
      <c r="P65" s="390"/>
      <c r="Q65" s="65"/>
    </row>
    <row r="66" spans="1:17" ht="19.5" customHeight="1" x14ac:dyDescent="0.3">
      <c r="A66" s="64"/>
      <c r="B66" s="393" t="s">
        <v>1208</v>
      </c>
      <c r="C66" s="393"/>
      <c r="E66" s="393" t="s">
        <v>1207</v>
      </c>
      <c r="F66" s="393"/>
      <c r="G66" s="393"/>
      <c r="H66" s="393"/>
      <c r="I66" s="393"/>
      <c r="J66" s="393"/>
      <c r="L66" s="394" t="s">
        <v>1207</v>
      </c>
      <c r="M66" s="394"/>
      <c r="N66" s="394"/>
      <c r="O66" s="394"/>
      <c r="P66" s="394"/>
      <c r="Q66" s="65"/>
    </row>
    <row r="67" spans="1:17" ht="19.5" customHeight="1" x14ac:dyDescent="0.3">
      <c r="A67" s="64"/>
      <c r="B67" s="385"/>
      <c r="C67" s="386"/>
      <c r="D67" s="58"/>
      <c r="E67" s="385"/>
      <c r="F67" s="391"/>
      <c r="G67" s="391"/>
      <c r="H67" s="391"/>
      <c r="I67" s="391"/>
      <c r="J67" s="386"/>
      <c r="L67" s="385"/>
      <c r="M67" s="391"/>
      <c r="N67" s="391"/>
      <c r="O67" s="391"/>
      <c r="P67" s="386"/>
      <c r="Q67" s="65"/>
    </row>
    <row r="68" spans="1:17" ht="19.5" customHeight="1" x14ac:dyDescent="0.3">
      <c r="A68" s="64"/>
      <c r="B68" s="387"/>
      <c r="C68" s="388"/>
      <c r="D68" s="58"/>
      <c r="E68" s="387"/>
      <c r="F68" s="358"/>
      <c r="G68" s="358"/>
      <c r="H68" s="358"/>
      <c r="I68" s="358"/>
      <c r="J68" s="388"/>
      <c r="L68" s="387"/>
      <c r="M68" s="358"/>
      <c r="N68" s="358"/>
      <c r="O68" s="358"/>
      <c r="P68" s="388"/>
      <c r="Q68" s="65"/>
    </row>
    <row r="69" spans="1:17" ht="19.5" customHeight="1" x14ac:dyDescent="0.3">
      <c r="A69" s="64"/>
      <c r="B69" s="387"/>
      <c r="C69" s="388"/>
      <c r="D69" s="58"/>
      <c r="E69" s="387"/>
      <c r="F69" s="358"/>
      <c r="G69" s="358"/>
      <c r="H69" s="358"/>
      <c r="I69" s="358"/>
      <c r="J69" s="388"/>
      <c r="L69" s="387"/>
      <c r="M69" s="358"/>
      <c r="N69" s="358"/>
      <c r="O69" s="358"/>
      <c r="P69" s="388"/>
      <c r="Q69" s="65"/>
    </row>
    <row r="70" spans="1:17" ht="19.5" customHeight="1" x14ac:dyDescent="0.3">
      <c r="A70" s="64"/>
      <c r="B70" s="387"/>
      <c r="C70" s="388"/>
      <c r="D70" s="58"/>
      <c r="E70" s="387"/>
      <c r="F70" s="358"/>
      <c r="G70" s="358"/>
      <c r="H70" s="358"/>
      <c r="I70" s="358"/>
      <c r="J70" s="388"/>
      <c r="L70" s="387"/>
      <c r="M70" s="358"/>
      <c r="N70" s="358"/>
      <c r="O70" s="358"/>
      <c r="P70" s="388"/>
      <c r="Q70" s="65"/>
    </row>
    <row r="71" spans="1:17" ht="19.5" customHeight="1" x14ac:dyDescent="0.3">
      <c r="A71" s="64"/>
      <c r="B71" s="387"/>
      <c r="C71" s="388"/>
      <c r="D71" s="58"/>
      <c r="E71" s="387"/>
      <c r="F71" s="358"/>
      <c r="G71" s="358"/>
      <c r="H71" s="358"/>
      <c r="I71" s="358"/>
      <c r="J71" s="388"/>
      <c r="L71" s="387"/>
      <c r="M71" s="358"/>
      <c r="N71" s="358"/>
      <c r="O71" s="358"/>
      <c r="P71" s="388"/>
      <c r="Q71" s="65"/>
    </row>
    <row r="72" spans="1:17" ht="19.5" customHeight="1" x14ac:dyDescent="0.3">
      <c r="A72" s="64"/>
      <c r="B72" s="387"/>
      <c r="C72" s="388"/>
      <c r="D72" s="58"/>
      <c r="E72" s="387"/>
      <c r="F72" s="358"/>
      <c r="G72" s="358"/>
      <c r="H72" s="358"/>
      <c r="I72" s="358"/>
      <c r="J72" s="388"/>
      <c r="L72" s="387"/>
      <c r="M72" s="358"/>
      <c r="N72" s="358"/>
      <c r="O72" s="358"/>
      <c r="P72" s="388"/>
      <c r="Q72" s="65"/>
    </row>
    <row r="73" spans="1:17" ht="19.5" customHeight="1" x14ac:dyDescent="0.3">
      <c r="A73" s="64"/>
      <c r="B73" s="387"/>
      <c r="C73" s="388"/>
      <c r="D73" s="58"/>
      <c r="E73" s="387"/>
      <c r="F73" s="358"/>
      <c r="G73" s="358"/>
      <c r="H73" s="358"/>
      <c r="I73" s="358"/>
      <c r="J73" s="388"/>
      <c r="L73" s="387"/>
      <c r="M73" s="358"/>
      <c r="N73" s="358"/>
      <c r="O73" s="358"/>
      <c r="P73" s="388"/>
      <c r="Q73" s="65"/>
    </row>
    <row r="74" spans="1:17" ht="19.5" customHeight="1" x14ac:dyDescent="0.3">
      <c r="A74" s="64"/>
      <c r="B74" s="387"/>
      <c r="C74" s="388"/>
      <c r="D74" s="58"/>
      <c r="E74" s="387"/>
      <c r="F74" s="358"/>
      <c r="G74" s="358"/>
      <c r="H74" s="358"/>
      <c r="I74" s="358"/>
      <c r="J74" s="388"/>
      <c r="L74" s="387"/>
      <c r="M74" s="358"/>
      <c r="N74" s="358"/>
      <c r="O74" s="358"/>
      <c r="P74" s="388"/>
      <c r="Q74" s="65"/>
    </row>
    <row r="75" spans="1:17" ht="19.5" customHeight="1" x14ac:dyDescent="0.3">
      <c r="A75" s="64"/>
      <c r="B75" s="387"/>
      <c r="C75" s="388"/>
      <c r="E75" s="387"/>
      <c r="F75" s="358"/>
      <c r="G75" s="358"/>
      <c r="H75" s="358"/>
      <c r="I75" s="358"/>
      <c r="J75" s="388"/>
      <c r="L75" s="387"/>
      <c r="M75" s="358"/>
      <c r="N75" s="358"/>
      <c r="O75" s="358"/>
      <c r="P75" s="388"/>
      <c r="Q75" s="65"/>
    </row>
    <row r="76" spans="1:17" ht="19.5" customHeight="1" x14ac:dyDescent="0.3">
      <c r="A76" s="64"/>
      <c r="B76" s="389"/>
      <c r="C76" s="390"/>
      <c r="E76" s="389"/>
      <c r="F76" s="392"/>
      <c r="G76" s="392"/>
      <c r="H76" s="392"/>
      <c r="I76" s="392"/>
      <c r="J76" s="390"/>
      <c r="L76" s="389"/>
      <c r="M76" s="392"/>
      <c r="N76" s="392"/>
      <c r="O76" s="392"/>
      <c r="P76" s="390"/>
      <c r="Q76" s="65"/>
    </row>
    <row r="77" spans="1:17" ht="15" customHeight="1" x14ac:dyDescent="0.3">
      <c r="A77" s="64"/>
      <c r="B77" s="393" t="s">
        <v>1212</v>
      </c>
      <c r="C77" s="393"/>
      <c r="E77" s="393" t="s">
        <v>1213</v>
      </c>
      <c r="F77" s="393"/>
      <c r="G77" s="393"/>
      <c r="H77" s="393"/>
      <c r="I77" s="393"/>
      <c r="J77" s="393"/>
      <c r="L77" s="394" t="s">
        <v>1215</v>
      </c>
      <c r="M77" s="394"/>
      <c r="N77" s="394"/>
      <c r="O77" s="394"/>
      <c r="P77" s="394"/>
      <c r="Q77" s="65"/>
    </row>
    <row r="78" spans="1:17" ht="9.75" customHeight="1" x14ac:dyDescent="0.3">
      <c r="A78" s="64"/>
      <c r="B78" s="66"/>
      <c r="C78" s="66"/>
      <c r="D78" s="58"/>
      <c r="E78" s="66"/>
      <c r="F78" s="66"/>
      <c r="G78" s="66"/>
      <c r="H78" s="66"/>
      <c r="I78" s="66"/>
      <c r="J78" s="66"/>
      <c r="L78" s="66"/>
      <c r="M78" s="66"/>
      <c r="N78" s="66"/>
      <c r="O78" s="66"/>
      <c r="P78" s="66"/>
      <c r="Q78" s="65"/>
    </row>
    <row r="79" spans="1:17" ht="9.75" customHeight="1" x14ac:dyDescent="0.3">
      <c r="A79" s="64"/>
      <c r="B79" s="66"/>
      <c r="C79" s="66"/>
      <c r="D79" s="58"/>
      <c r="E79" s="66"/>
      <c r="F79" s="66"/>
      <c r="G79" s="66"/>
      <c r="H79" s="66"/>
      <c r="I79" s="66"/>
      <c r="J79" s="66"/>
      <c r="L79" s="66"/>
      <c r="M79" s="66"/>
      <c r="N79" s="66"/>
      <c r="O79" s="66"/>
      <c r="P79" s="66"/>
      <c r="Q79" s="65"/>
    </row>
    <row r="80" spans="1:17" ht="9.75" customHeight="1" x14ac:dyDescent="0.3">
      <c r="A80" s="64"/>
      <c r="B80" s="66"/>
      <c r="C80" s="66"/>
      <c r="D80" s="58"/>
      <c r="E80" s="66"/>
      <c r="F80" s="66"/>
      <c r="G80" s="66"/>
      <c r="H80" s="66"/>
      <c r="I80" s="66"/>
      <c r="J80" s="66"/>
      <c r="L80" s="66"/>
      <c r="M80" s="66"/>
      <c r="N80" s="66"/>
      <c r="O80" s="66"/>
      <c r="P80" s="66"/>
      <c r="Q80" s="65"/>
    </row>
    <row r="81" spans="1:17" ht="9.75" customHeight="1" x14ac:dyDescent="0.3">
      <c r="A81" s="64"/>
      <c r="B81" s="66"/>
      <c r="C81" s="66"/>
      <c r="D81" s="58"/>
      <c r="E81" s="66"/>
      <c r="F81" s="66"/>
      <c r="G81" s="66"/>
      <c r="H81" s="66"/>
      <c r="I81" s="66"/>
      <c r="J81" s="66"/>
      <c r="L81" s="66"/>
      <c r="M81" s="66"/>
      <c r="N81" s="66"/>
      <c r="O81" s="66"/>
      <c r="P81" s="66"/>
      <c r="Q81" s="65"/>
    </row>
    <row r="82" spans="1:17" ht="9.75" customHeight="1" thickBot="1" x14ac:dyDescent="0.35">
      <c r="A82" s="85"/>
      <c r="B82" s="282"/>
      <c r="C82" s="282"/>
      <c r="D82" s="86"/>
      <c r="E82" s="282"/>
      <c r="F82" s="282"/>
      <c r="G82" s="282"/>
      <c r="H82" s="282"/>
      <c r="I82" s="282"/>
      <c r="J82" s="282"/>
      <c r="K82" s="86"/>
      <c r="L82" s="282"/>
      <c r="M82" s="282"/>
      <c r="N82" s="282"/>
      <c r="O82" s="282"/>
      <c r="P82" s="282"/>
      <c r="Q82" s="87"/>
    </row>
    <row r="83" spans="1:17" ht="9.75" customHeight="1" x14ac:dyDescent="0.3">
      <c r="A83" s="72"/>
      <c r="B83" s="61"/>
      <c r="C83" s="61"/>
      <c r="D83" s="73"/>
      <c r="E83" s="61"/>
      <c r="F83" s="61"/>
      <c r="G83" s="61"/>
      <c r="H83" s="61"/>
      <c r="I83" s="61"/>
      <c r="J83" s="61"/>
      <c r="K83" s="73"/>
      <c r="L83" s="61"/>
      <c r="M83" s="61"/>
      <c r="N83" s="61"/>
      <c r="O83" s="61"/>
      <c r="P83" s="61"/>
      <c r="Q83" s="74"/>
    </row>
    <row r="84" spans="1:17" ht="17.399999999999999" customHeight="1" x14ac:dyDescent="0.3">
      <c r="A84" s="64"/>
      <c r="B84" s="385"/>
      <c r="C84" s="386"/>
      <c r="D84" s="58"/>
      <c r="E84" s="385"/>
      <c r="F84" s="391"/>
      <c r="G84" s="391"/>
      <c r="H84" s="391"/>
      <c r="I84" s="391"/>
      <c r="J84" s="386"/>
      <c r="L84" s="385"/>
      <c r="M84" s="391"/>
      <c r="N84" s="391"/>
      <c r="O84" s="391"/>
      <c r="P84" s="386"/>
      <c r="Q84" s="65"/>
    </row>
    <row r="85" spans="1:17" ht="19.5" customHeight="1" x14ac:dyDescent="0.3">
      <c r="A85" s="64"/>
      <c r="B85" s="387"/>
      <c r="C85" s="388"/>
      <c r="D85" s="58"/>
      <c r="E85" s="387"/>
      <c r="F85" s="358"/>
      <c r="G85" s="358"/>
      <c r="H85" s="358"/>
      <c r="I85" s="358"/>
      <c r="J85" s="388"/>
      <c r="L85" s="387"/>
      <c r="M85" s="358"/>
      <c r="N85" s="358"/>
      <c r="O85" s="358"/>
      <c r="P85" s="388"/>
      <c r="Q85" s="65"/>
    </row>
    <row r="86" spans="1:17" ht="19.5" customHeight="1" x14ac:dyDescent="0.3">
      <c r="A86" s="64"/>
      <c r="B86" s="387"/>
      <c r="C86" s="388"/>
      <c r="D86" s="58"/>
      <c r="E86" s="387"/>
      <c r="F86" s="358"/>
      <c r="G86" s="358"/>
      <c r="H86" s="358"/>
      <c r="I86" s="358"/>
      <c r="J86" s="388"/>
      <c r="L86" s="387"/>
      <c r="M86" s="358"/>
      <c r="N86" s="358"/>
      <c r="O86" s="358"/>
      <c r="P86" s="388"/>
      <c r="Q86" s="65"/>
    </row>
    <row r="87" spans="1:17" ht="19.5" customHeight="1" x14ac:dyDescent="0.3">
      <c r="A87" s="64"/>
      <c r="B87" s="387"/>
      <c r="C87" s="388"/>
      <c r="D87" s="58"/>
      <c r="E87" s="387"/>
      <c r="F87" s="358"/>
      <c r="G87" s="358"/>
      <c r="H87" s="358"/>
      <c r="I87" s="358"/>
      <c r="J87" s="388"/>
      <c r="L87" s="387"/>
      <c r="M87" s="358"/>
      <c r="N87" s="358"/>
      <c r="O87" s="358"/>
      <c r="P87" s="388"/>
      <c r="Q87" s="65"/>
    </row>
    <row r="88" spans="1:17" ht="19.5" customHeight="1" x14ac:dyDescent="0.3">
      <c r="A88" s="64"/>
      <c r="B88" s="387"/>
      <c r="C88" s="388"/>
      <c r="D88" s="58"/>
      <c r="E88" s="387"/>
      <c r="F88" s="358"/>
      <c r="G88" s="358"/>
      <c r="H88" s="358"/>
      <c r="I88" s="358"/>
      <c r="J88" s="388"/>
      <c r="L88" s="387"/>
      <c r="M88" s="358"/>
      <c r="N88" s="358"/>
      <c r="O88" s="358"/>
      <c r="P88" s="388"/>
      <c r="Q88" s="65"/>
    </row>
    <row r="89" spans="1:17" ht="19.5" customHeight="1" x14ac:dyDescent="0.3">
      <c r="A89" s="64"/>
      <c r="B89" s="387"/>
      <c r="C89" s="388"/>
      <c r="D89" s="58"/>
      <c r="E89" s="387"/>
      <c r="F89" s="358"/>
      <c r="G89" s="358"/>
      <c r="H89" s="358"/>
      <c r="I89" s="358"/>
      <c r="J89" s="388"/>
      <c r="L89" s="387"/>
      <c r="M89" s="358"/>
      <c r="N89" s="358"/>
      <c r="O89" s="358"/>
      <c r="P89" s="388"/>
      <c r="Q89" s="65"/>
    </row>
    <row r="90" spans="1:17" ht="19.5" customHeight="1" x14ac:dyDescent="0.3">
      <c r="A90" s="64"/>
      <c r="B90" s="387"/>
      <c r="C90" s="388"/>
      <c r="D90" s="58"/>
      <c r="E90" s="387"/>
      <c r="F90" s="358"/>
      <c r="G90" s="358"/>
      <c r="H90" s="358"/>
      <c r="I90" s="358"/>
      <c r="J90" s="388"/>
      <c r="L90" s="387"/>
      <c r="M90" s="358"/>
      <c r="N90" s="358"/>
      <c r="O90" s="358"/>
      <c r="P90" s="388"/>
      <c r="Q90" s="65"/>
    </row>
    <row r="91" spans="1:17" ht="19.5" customHeight="1" x14ac:dyDescent="0.3">
      <c r="A91" s="64"/>
      <c r="B91" s="387"/>
      <c r="C91" s="388"/>
      <c r="D91" s="58"/>
      <c r="E91" s="387"/>
      <c r="F91" s="358"/>
      <c r="G91" s="358"/>
      <c r="H91" s="358"/>
      <c r="I91" s="358"/>
      <c r="J91" s="388"/>
      <c r="L91" s="387"/>
      <c r="M91" s="358"/>
      <c r="N91" s="358"/>
      <c r="O91" s="358"/>
      <c r="P91" s="388"/>
      <c r="Q91" s="65"/>
    </row>
    <row r="92" spans="1:17" ht="19.5" customHeight="1" x14ac:dyDescent="0.3">
      <c r="A92" s="64"/>
      <c r="B92" s="387"/>
      <c r="C92" s="388"/>
      <c r="E92" s="387"/>
      <c r="F92" s="358"/>
      <c r="G92" s="358"/>
      <c r="H92" s="358"/>
      <c r="I92" s="358"/>
      <c r="J92" s="388"/>
      <c r="L92" s="387"/>
      <c r="M92" s="358"/>
      <c r="N92" s="358"/>
      <c r="O92" s="358"/>
      <c r="P92" s="388"/>
      <c r="Q92" s="65"/>
    </row>
    <row r="93" spans="1:17" ht="19.5" customHeight="1" x14ac:dyDescent="0.3">
      <c r="A93" s="64"/>
      <c r="B93" s="389"/>
      <c r="C93" s="390"/>
      <c r="E93" s="389"/>
      <c r="F93" s="392"/>
      <c r="G93" s="392"/>
      <c r="H93" s="392"/>
      <c r="I93" s="392"/>
      <c r="J93" s="390"/>
      <c r="L93" s="389"/>
      <c r="M93" s="392"/>
      <c r="N93" s="392"/>
      <c r="O93" s="392"/>
      <c r="P93" s="390"/>
      <c r="Q93" s="65"/>
    </row>
    <row r="94" spans="1:17" ht="15" customHeight="1" x14ac:dyDescent="0.3">
      <c r="A94" s="64"/>
      <c r="B94" s="393" t="s">
        <v>1214</v>
      </c>
      <c r="C94" s="393"/>
      <c r="E94" s="393"/>
      <c r="F94" s="393"/>
      <c r="G94" s="393"/>
      <c r="H94" s="393"/>
      <c r="I94" s="393"/>
      <c r="J94" s="393"/>
      <c r="L94" s="394"/>
      <c r="M94" s="394"/>
      <c r="N94" s="394"/>
      <c r="O94" s="394"/>
      <c r="P94" s="394"/>
      <c r="Q94" s="65"/>
    </row>
    <row r="95" spans="1:17" ht="9.75" customHeight="1" thickBot="1" x14ac:dyDescent="0.35">
      <c r="A95" s="85"/>
      <c r="B95" s="86"/>
      <c r="C95" s="86"/>
      <c r="D95" s="283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7"/>
    </row>
    <row r="96" spans="1:17" ht="0.6" customHeight="1" thickBot="1" x14ac:dyDescent="0.35">
      <c r="A96" s="64"/>
      <c r="B96" s="66"/>
      <c r="C96" s="66"/>
      <c r="D96" s="58"/>
      <c r="E96" s="71"/>
      <c r="F96" s="71"/>
      <c r="G96" s="71"/>
      <c r="H96" s="71"/>
      <c r="I96" s="71"/>
      <c r="J96" s="71"/>
      <c r="L96" s="396"/>
      <c r="M96" s="396"/>
      <c r="N96" s="396"/>
      <c r="O96" s="396"/>
      <c r="P96" s="396"/>
      <c r="Q96" s="65"/>
    </row>
    <row r="97" spans="1:25" x14ac:dyDescent="0.3">
      <c r="A97" s="72"/>
      <c r="B97" s="73"/>
      <c r="C97" s="73"/>
      <c r="D97" s="73"/>
      <c r="E97" s="73"/>
      <c r="F97" s="74"/>
      <c r="G97" s="75" t="s">
        <v>1099</v>
      </c>
      <c r="H97" s="76"/>
      <c r="I97" s="76"/>
      <c r="J97" s="76"/>
      <c r="K97" s="73"/>
      <c r="L97" s="305"/>
      <c r="M97" s="305"/>
      <c r="N97" s="75" t="s">
        <v>1100</v>
      </c>
      <c r="O97" s="76"/>
      <c r="P97" s="62"/>
      <c r="Q97" s="77"/>
      <c r="S97" s="78"/>
      <c r="T97" s="78"/>
      <c r="U97" s="78"/>
      <c r="V97" s="78"/>
      <c r="W97" s="78"/>
      <c r="X97" s="79"/>
      <c r="Y97" s="66"/>
    </row>
    <row r="98" spans="1:25" x14ac:dyDescent="0.3">
      <c r="A98" s="64"/>
      <c r="D98" s="58"/>
      <c r="F98" s="65"/>
      <c r="G98" s="80" t="s">
        <v>1101</v>
      </c>
      <c r="H98" s="78"/>
      <c r="I98" s="78"/>
      <c r="J98" s="78"/>
      <c r="L98" s="81"/>
      <c r="M98" s="81"/>
      <c r="N98" s="80" t="s">
        <v>1102</v>
      </c>
      <c r="O98" s="78"/>
      <c r="P98" s="79"/>
      <c r="Q98" s="82"/>
      <c r="S98" s="78"/>
      <c r="T98" s="78"/>
      <c r="U98" s="78"/>
      <c r="V98" s="78"/>
      <c r="W98" s="78"/>
      <c r="X98" s="79"/>
      <c r="Y98" s="66"/>
    </row>
    <row r="99" spans="1:25" x14ac:dyDescent="0.3">
      <c r="A99" s="64"/>
      <c r="B99" s="58" t="s">
        <v>1103</v>
      </c>
      <c r="D99" s="58"/>
      <c r="F99" s="65"/>
      <c r="G99" s="80" t="s">
        <v>1102</v>
      </c>
      <c r="H99" s="83"/>
      <c r="I99" s="83"/>
      <c r="J99" s="83"/>
      <c r="L99" s="81"/>
      <c r="M99" s="81"/>
      <c r="N99" s="306"/>
      <c r="O99" s="81"/>
      <c r="P99" s="81"/>
      <c r="Q99" s="65"/>
      <c r="S99" s="83"/>
      <c r="T99" s="83"/>
      <c r="U99" s="83"/>
      <c r="V99" s="78"/>
      <c r="W99" s="79"/>
      <c r="X99" s="79"/>
      <c r="Y99" s="66"/>
    </row>
    <row r="100" spans="1:25" x14ac:dyDescent="0.3">
      <c r="A100" s="64"/>
      <c r="D100" s="58"/>
      <c r="F100" s="65"/>
      <c r="G100" s="64"/>
      <c r="L100" s="81"/>
      <c r="M100" s="81"/>
      <c r="N100" s="306"/>
      <c r="O100" s="81"/>
      <c r="P100" s="81"/>
      <c r="Q100" s="65"/>
      <c r="S100" s="83"/>
      <c r="T100" s="83"/>
      <c r="U100" s="83"/>
      <c r="V100" s="78"/>
      <c r="W100" s="79"/>
      <c r="X100" s="79"/>
      <c r="Y100" s="66"/>
    </row>
    <row r="101" spans="1:25" x14ac:dyDescent="0.3">
      <c r="A101" s="64"/>
      <c r="B101" s="358" t="s">
        <v>1104</v>
      </c>
      <c r="C101" s="358"/>
      <c r="D101" s="358"/>
      <c r="E101" s="358"/>
      <c r="F101" s="359"/>
      <c r="G101" s="64"/>
      <c r="L101" s="81"/>
      <c r="M101" s="81"/>
      <c r="N101" s="306"/>
      <c r="O101" s="81"/>
      <c r="P101" s="81"/>
      <c r="Q101" s="65"/>
      <c r="S101" s="83"/>
      <c r="T101" s="83"/>
      <c r="U101" s="83"/>
      <c r="V101" s="78"/>
      <c r="W101" s="79"/>
      <c r="X101" s="79"/>
      <c r="Y101" s="66"/>
    </row>
    <row r="102" spans="1:25" x14ac:dyDescent="0.3">
      <c r="A102" s="64"/>
      <c r="B102" s="348" t="s">
        <v>1105</v>
      </c>
      <c r="C102" s="348"/>
      <c r="D102" s="348"/>
      <c r="E102" s="348"/>
      <c r="F102" s="349"/>
      <c r="G102" s="64"/>
      <c r="L102" s="84"/>
      <c r="M102" s="84"/>
      <c r="N102" s="69"/>
      <c r="O102" s="84"/>
      <c r="P102" s="84"/>
      <c r="Q102" s="65"/>
      <c r="S102" s="83"/>
      <c r="T102" s="83"/>
      <c r="U102" s="83"/>
      <c r="V102" s="78"/>
      <c r="W102" s="79"/>
      <c r="X102" s="79"/>
      <c r="Y102" s="66"/>
    </row>
    <row r="103" spans="1:25" ht="13.8" thickBot="1" x14ac:dyDescent="0.35">
      <c r="A103" s="85"/>
      <c r="B103" s="350" t="s">
        <v>1106</v>
      </c>
      <c r="C103" s="350"/>
      <c r="D103" s="350"/>
      <c r="E103" s="350"/>
      <c r="F103" s="351"/>
      <c r="G103" s="85"/>
      <c r="H103" s="86"/>
      <c r="I103" s="86"/>
      <c r="J103" s="86"/>
      <c r="K103" s="86"/>
      <c r="L103" s="86"/>
      <c r="M103" s="86"/>
      <c r="N103" s="85"/>
      <c r="O103" s="86"/>
      <c r="P103" s="86"/>
      <c r="Q103" s="87"/>
    </row>
    <row r="108" spans="1:25" ht="25.5" customHeight="1" x14ac:dyDescent="0.3">
      <c r="B108" s="395" t="s">
        <v>1203</v>
      </c>
      <c r="C108" s="395"/>
      <c r="D108" s="395"/>
      <c r="E108" s="395"/>
      <c r="F108" s="395"/>
      <c r="G108" s="395"/>
      <c r="H108" s="395"/>
      <c r="I108" s="395"/>
      <c r="J108" s="395"/>
    </row>
  </sheetData>
  <mergeCells count="53">
    <mergeCell ref="J1:N1"/>
    <mergeCell ref="O1:Q1"/>
    <mergeCell ref="J2:N2"/>
    <mergeCell ref="O2:Q2"/>
    <mergeCell ref="J3:N3"/>
    <mergeCell ref="O3:Q3"/>
    <mergeCell ref="B5:C14"/>
    <mergeCell ref="E5:J14"/>
    <mergeCell ref="L5:P14"/>
    <mergeCell ref="B15:C15"/>
    <mergeCell ref="E15:J15"/>
    <mergeCell ref="L15:P15"/>
    <mergeCell ref="B17:C26"/>
    <mergeCell ref="E17:J26"/>
    <mergeCell ref="L17:P26"/>
    <mergeCell ref="B27:C27"/>
    <mergeCell ref="E27:J27"/>
    <mergeCell ref="L27:P27"/>
    <mergeCell ref="B29:C38"/>
    <mergeCell ref="E29:J38"/>
    <mergeCell ref="L29:P38"/>
    <mergeCell ref="B39:C39"/>
    <mergeCell ref="E39:J39"/>
    <mergeCell ref="L39:P39"/>
    <mergeCell ref="B44:C53"/>
    <mergeCell ref="E44:J53"/>
    <mergeCell ref="L44:P53"/>
    <mergeCell ref="B54:C54"/>
    <mergeCell ref="E54:J54"/>
    <mergeCell ref="L54:P54"/>
    <mergeCell ref="B56:C65"/>
    <mergeCell ref="E56:J65"/>
    <mergeCell ref="L56:P65"/>
    <mergeCell ref="B66:C66"/>
    <mergeCell ref="E66:J66"/>
    <mergeCell ref="L66:P66"/>
    <mergeCell ref="B108:J108"/>
    <mergeCell ref="B84:C93"/>
    <mergeCell ref="E84:J93"/>
    <mergeCell ref="L84:P93"/>
    <mergeCell ref="B103:F103"/>
    <mergeCell ref="B94:C94"/>
    <mergeCell ref="E94:J94"/>
    <mergeCell ref="L94:P94"/>
    <mergeCell ref="L96:P96"/>
    <mergeCell ref="B101:F101"/>
    <mergeCell ref="B102:F102"/>
    <mergeCell ref="B67:C76"/>
    <mergeCell ref="E67:J76"/>
    <mergeCell ref="L67:P76"/>
    <mergeCell ref="B77:C77"/>
    <mergeCell ref="E77:J77"/>
    <mergeCell ref="L77:P77"/>
  </mergeCells>
  <conditionalFormatting sqref="G4:I4">
    <cfRule type="cellIs" dxfId="0" priority="1" stopIfTrue="1" operator="lessThan">
      <formula>0</formula>
    </cfRule>
  </conditionalFormatting>
  <printOptions horizontalCentered="1"/>
  <pageMargins left="0.11811023622047245" right="0.11811023622047245" top="0.19685039370078741" bottom="0.19685039370078741" header="0" footer="0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882"/>
  <sheetViews>
    <sheetView showGridLines="0" view="pageBreakPreview" topLeftCell="A1621" zoomScale="60" zoomScaleNormal="55" workbookViewId="0">
      <selection activeCell="L1639" sqref="L1639"/>
    </sheetView>
  </sheetViews>
  <sheetFormatPr defaultRowHeight="14.4" x14ac:dyDescent="0.3"/>
  <cols>
    <col min="9" max="9" width="8.109375" customWidth="1"/>
    <col min="10" max="10" width="10.88671875" customWidth="1"/>
    <col min="18" max="20" width="10.44140625" customWidth="1"/>
  </cols>
  <sheetData>
    <row r="1" spans="1:11" x14ac:dyDescent="0.3">
      <c r="A1" s="452"/>
      <c r="B1" s="452"/>
      <c r="C1" s="452"/>
      <c r="D1" s="452"/>
      <c r="E1" s="454" t="s">
        <v>1113</v>
      </c>
      <c r="F1" s="454"/>
      <c r="G1" s="454"/>
      <c r="H1" s="454"/>
      <c r="I1" s="452"/>
      <c r="J1" s="452"/>
      <c r="K1" s="452"/>
    </row>
    <row r="2" spans="1:11" x14ac:dyDescent="0.3">
      <c r="A2" s="452"/>
      <c r="B2" s="452"/>
      <c r="C2" s="452"/>
      <c r="D2" s="452"/>
      <c r="E2" s="454"/>
      <c r="F2" s="454"/>
      <c r="G2" s="454"/>
      <c r="H2" s="454"/>
      <c r="I2" s="452"/>
      <c r="J2" s="452"/>
      <c r="K2" s="452"/>
    </row>
    <row r="3" spans="1:11" x14ac:dyDescent="0.3">
      <c r="A3" s="453"/>
      <c r="B3" s="453"/>
      <c r="C3" s="453"/>
      <c r="D3" s="453"/>
      <c r="E3" s="455"/>
      <c r="F3" s="455"/>
      <c r="G3" s="455"/>
      <c r="H3" s="455"/>
      <c r="I3" s="453"/>
      <c r="J3" s="453"/>
      <c r="K3" s="453"/>
    </row>
    <row r="4" spans="1:11" s="99" customFormat="1" ht="15" customHeight="1" x14ac:dyDescent="0.3">
      <c r="A4" s="505" t="s">
        <v>1114</v>
      </c>
      <c r="B4" s="450"/>
      <c r="C4" s="450"/>
      <c r="D4" s="450"/>
      <c r="E4" s="450"/>
      <c r="F4" s="450"/>
      <c r="G4" s="450"/>
      <c r="H4" s="450"/>
      <c r="I4" s="450"/>
      <c r="J4" s="450"/>
      <c r="K4" s="451"/>
    </row>
    <row r="5" spans="1:11" ht="25.5" customHeight="1" x14ac:dyDescent="0.3">
      <c r="A5" s="100" t="s">
        <v>0</v>
      </c>
      <c r="B5" s="101"/>
      <c r="C5" s="101"/>
      <c r="D5" s="101"/>
      <c r="E5" s="101"/>
      <c r="F5" s="101"/>
      <c r="G5" s="102"/>
      <c r="H5" s="103" t="s">
        <v>1191</v>
      </c>
      <c r="I5" s="104" t="s">
        <v>1117</v>
      </c>
      <c r="J5" s="105">
        <v>45261</v>
      </c>
      <c r="K5" s="106" t="s">
        <v>1118</v>
      </c>
    </row>
    <row r="6" spans="1:11" ht="16.5" customHeight="1" x14ac:dyDescent="0.3">
      <c r="A6" s="443" t="s">
        <v>2</v>
      </c>
      <c r="B6" s="444"/>
      <c r="C6" s="444"/>
      <c r="D6" s="444"/>
      <c r="E6" s="444"/>
      <c r="F6" s="444"/>
      <c r="G6" s="445"/>
      <c r="H6" s="107" t="s">
        <v>1120</v>
      </c>
      <c r="I6" s="108" t="s">
        <v>1121</v>
      </c>
      <c r="J6" s="109" t="s">
        <v>1122</v>
      </c>
      <c r="K6" s="110" t="s">
        <v>1123</v>
      </c>
    </row>
    <row r="7" spans="1:11" ht="12" customHeight="1" x14ac:dyDescent="0.3">
      <c r="A7" s="446"/>
      <c r="B7" s="447"/>
      <c r="C7" s="447"/>
      <c r="D7" s="447"/>
      <c r="E7" s="447"/>
      <c r="F7" s="447"/>
      <c r="G7" s="448"/>
      <c r="H7" s="107" t="s">
        <v>1124</v>
      </c>
      <c r="I7" s="111" t="s">
        <v>1125</v>
      </c>
      <c r="J7" s="112"/>
      <c r="K7" s="113"/>
    </row>
    <row r="8" spans="1:11" ht="15" thickBot="1" x14ac:dyDescent="0.35">
      <c r="A8" s="114" t="s">
        <v>1103</v>
      </c>
      <c r="B8" s="115"/>
      <c r="C8" s="115"/>
      <c r="D8" s="115"/>
      <c r="E8" s="115"/>
      <c r="F8" s="115"/>
      <c r="G8" s="116"/>
      <c r="H8" s="117" t="s">
        <v>1126</v>
      </c>
      <c r="I8" s="117"/>
      <c r="J8" s="138" t="s">
        <v>1125</v>
      </c>
      <c r="K8" s="119"/>
    </row>
    <row r="9" spans="1:11" ht="15" x14ac:dyDescent="0.3">
      <c r="A9" s="440" t="s">
        <v>1127</v>
      </c>
      <c r="B9" s="439"/>
      <c r="C9" s="437"/>
      <c r="D9" s="437"/>
      <c r="E9" s="437"/>
      <c r="F9" s="437"/>
      <c r="G9" s="437"/>
      <c r="H9" s="437"/>
      <c r="I9" s="437"/>
      <c r="J9" s="437"/>
      <c r="K9" s="438"/>
    </row>
    <row r="10" spans="1:11" ht="15" x14ac:dyDescent="0.3">
      <c r="A10" s="441"/>
      <c r="B10" s="458"/>
      <c r="C10" s="456"/>
      <c r="D10" s="456"/>
      <c r="E10" s="456"/>
      <c r="F10" s="456"/>
      <c r="G10" s="456"/>
      <c r="H10" s="456"/>
      <c r="I10" s="456"/>
      <c r="J10" s="456"/>
      <c r="K10" s="457"/>
    </row>
    <row r="11" spans="1:11" ht="15" x14ac:dyDescent="0.3">
      <c r="A11" s="441"/>
      <c r="B11" s="458"/>
      <c r="C11" s="456"/>
      <c r="D11" s="456"/>
      <c r="E11" s="456"/>
      <c r="F11" s="456"/>
      <c r="G11" s="456"/>
      <c r="H11" s="456"/>
      <c r="I11" s="456"/>
      <c r="J11" s="456"/>
      <c r="K11" s="457"/>
    </row>
    <row r="12" spans="1:11" ht="15" x14ac:dyDescent="0.3">
      <c r="A12" s="441"/>
      <c r="B12" s="458"/>
      <c r="C12" s="456"/>
      <c r="D12" s="456"/>
      <c r="E12" s="456"/>
      <c r="F12" s="456"/>
      <c r="G12" s="456"/>
      <c r="H12" s="456"/>
      <c r="I12" s="456"/>
      <c r="J12" s="456"/>
      <c r="K12" s="457"/>
    </row>
    <row r="13" spans="1:11" ht="15.6" thickBot="1" x14ac:dyDescent="0.35">
      <c r="A13" s="442"/>
      <c r="B13" s="477"/>
      <c r="C13" s="475"/>
      <c r="D13" s="475"/>
      <c r="E13" s="475"/>
      <c r="F13" s="475"/>
      <c r="G13" s="475"/>
      <c r="H13" s="475"/>
      <c r="I13" s="475"/>
      <c r="J13" s="475"/>
      <c r="K13" s="476"/>
    </row>
    <row r="14" spans="1:11" ht="15.6" thickBot="1" x14ac:dyDescent="0.35">
      <c r="A14" s="465" t="s">
        <v>1128</v>
      </c>
      <c r="B14" s="474" t="s">
        <v>1129</v>
      </c>
      <c r="C14" s="472"/>
      <c r="D14" s="472"/>
      <c r="E14" s="472"/>
      <c r="F14" s="120" t="s">
        <v>1130</v>
      </c>
      <c r="G14" s="472" t="s">
        <v>1129</v>
      </c>
      <c r="H14" s="472"/>
      <c r="I14" s="472"/>
      <c r="J14" s="473"/>
      <c r="K14" s="121" t="s">
        <v>1130</v>
      </c>
    </row>
    <row r="15" spans="1:11" ht="15" x14ac:dyDescent="0.3">
      <c r="A15" s="466"/>
      <c r="B15" s="471" t="s">
        <v>1131</v>
      </c>
      <c r="C15" s="469"/>
      <c r="D15" s="469"/>
      <c r="E15" s="470"/>
      <c r="F15" s="122"/>
      <c r="G15" s="468" t="s">
        <v>1132</v>
      </c>
      <c r="H15" s="469"/>
      <c r="I15" s="469"/>
      <c r="J15" s="470"/>
      <c r="K15" s="123"/>
    </row>
    <row r="16" spans="1:11" ht="15" x14ac:dyDescent="0.3">
      <c r="A16" s="466"/>
      <c r="B16" s="480" t="s">
        <v>1133</v>
      </c>
      <c r="C16" s="481"/>
      <c r="D16" s="481"/>
      <c r="E16" s="482"/>
      <c r="F16" s="124"/>
      <c r="G16" s="483" t="s">
        <v>1134</v>
      </c>
      <c r="H16" s="481"/>
      <c r="I16" s="481"/>
      <c r="J16" s="482"/>
      <c r="K16" s="125"/>
    </row>
    <row r="17" spans="1:11" ht="15" x14ac:dyDescent="0.3">
      <c r="A17" s="466"/>
      <c r="B17" s="480" t="s">
        <v>1135</v>
      </c>
      <c r="C17" s="481"/>
      <c r="D17" s="481"/>
      <c r="E17" s="482"/>
      <c r="F17" s="124"/>
      <c r="G17" s="478" t="s">
        <v>1136</v>
      </c>
      <c r="H17" s="460"/>
      <c r="I17" s="460"/>
      <c r="J17" s="479"/>
      <c r="K17" s="125"/>
    </row>
    <row r="18" spans="1:11" ht="15" x14ac:dyDescent="0.3">
      <c r="A18" s="466"/>
      <c r="B18" s="480" t="s">
        <v>1137</v>
      </c>
      <c r="C18" s="481"/>
      <c r="D18" s="481"/>
      <c r="E18" s="482"/>
      <c r="F18" s="124">
        <v>1</v>
      </c>
      <c r="G18" s="478" t="s">
        <v>1138</v>
      </c>
      <c r="H18" s="460"/>
      <c r="I18" s="460"/>
      <c r="J18" s="479"/>
      <c r="K18" s="125"/>
    </row>
    <row r="19" spans="1:11" ht="15" x14ac:dyDescent="0.3">
      <c r="A19" s="466"/>
      <c r="B19" s="480" t="s">
        <v>1139</v>
      </c>
      <c r="C19" s="481"/>
      <c r="D19" s="481"/>
      <c r="E19" s="482"/>
      <c r="F19" s="124"/>
      <c r="G19" s="478" t="s">
        <v>1140</v>
      </c>
      <c r="H19" s="460"/>
      <c r="I19" s="460"/>
      <c r="J19" s="479"/>
      <c r="K19" s="125"/>
    </row>
    <row r="20" spans="1:11" ht="15.6" thickBot="1" x14ac:dyDescent="0.35">
      <c r="A20" s="467"/>
      <c r="B20" s="487" t="s">
        <v>1141</v>
      </c>
      <c r="C20" s="488"/>
      <c r="D20" s="488"/>
      <c r="E20" s="489"/>
      <c r="F20" s="127">
        <v>1</v>
      </c>
      <c r="G20" s="484" t="s">
        <v>1142</v>
      </c>
      <c r="H20" s="485"/>
      <c r="I20" s="485"/>
      <c r="J20" s="486"/>
      <c r="K20" s="128"/>
    </row>
    <row r="21" spans="1:11" ht="15.6" x14ac:dyDescent="0.3">
      <c r="A21" s="465" t="s">
        <v>1143</v>
      </c>
      <c r="B21" s="514" t="s">
        <v>1168</v>
      </c>
      <c r="C21" s="515"/>
      <c r="D21" s="515"/>
      <c r="E21" s="515"/>
      <c r="F21" s="515"/>
      <c r="G21" s="515"/>
      <c r="H21" s="515"/>
      <c r="I21" s="515"/>
      <c r="J21" s="515"/>
      <c r="K21" s="516"/>
    </row>
    <row r="22" spans="1:11" ht="15" x14ac:dyDescent="0.3">
      <c r="A22" s="466"/>
      <c r="B22" s="428" t="s">
        <v>1220</v>
      </c>
      <c r="C22" s="429"/>
      <c r="D22" s="429"/>
      <c r="E22" s="429"/>
      <c r="F22" s="429"/>
      <c r="G22" s="429"/>
      <c r="H22" s="429"/>
      <c r="I22" s="429"/>
      <c r="J22" s="429"/>
      <c r="K22" s="430"/>
    </row>
    <row r="23" spans="1:11" ht="15" x14ac:dyDescent="0.3">
      <c r="A23" s="466"/>
      <c r="B23" s="428" t="s">
        <v>1221</v>
      </c>
      <c r="C23" s="429"/>
      <c r="D23" s="429"/>
      <c r="E23" s="429"/>
      <c r="F23" s="429"/>
      <c r="G23" s="429"/>
      <c r="H23" s="429"/>
      <c r="I23" s="429"/>
      <c r="J23" s="429"/>
      <c r="K23" s="430"/>
    </row>
    <row r="24" spans="1:11" ht="15" x14ac:dyDescent="0.3">
      <c r="A24" s="466"/>
      <c r="B24" s="428" t="s">
        <v>1222</v>
      </c>
      <c r="C24" s="429"/>
      <c r="D24" s="429"/>
      <c r="E24" s="429"/>
      <c r="F24" s="429"/>
      <c r="G24" s="429"/>
      <c r="H24" s="429"/>
      <c r="I24" s="429"/>
      <c r="J24" s="429"/>
      <c r="K24" s="430"/>
    </row>
    <row r="25" spans="1:11" ht="15" x14ac:dyDescent="0.3">
      <c r="A25" s="466"/>
      <c r="B25" s="459"/>
      <c r="C25" s="460"/>
      <c r="D25" s="460"/>
      <c r="E25" s="460"/>
      <c r="F25" s="460"/>
      <c r="G25" s="460"/>
      <c r="H25" s="460"/>
      <c r="I25" s="460"/>
      <c r="J25" s="460"/>
      <c r="K25" s="461"/>
    </row>
    <row r="26" spans="1:11" ht="15" x14ac:dyDescent="0.3">
      <c r="A26" s="466"/>
      <c r="B26" s="458"/>
      <c r="C26" s="456"/>
      <c r="D26" s="456"/>
      <c r="E26" s="456"/>
      <c r="F26" s="456"/>
      <c r="G26" s="456"/>
      <c r="H26" s="456"/>
      <c r="I26" s="456"/>
      <c r="J26" s="456"/>
      <c r="K26" s="457"/>
    </row>
    <row r="27" spans="1:11" ht="15" x14ac:dyDescent="0.3">
      <c r="A27" s="466"/>
      <c r="B27" s="458"/>
      <c r="C27" s="456"/>
      <c r="D27" s="456"/>
      <c r="E27" s="456"/>
      <c r="F27" s="456"/>
      <c r="G27" s="456"/>
      <c r="H27" s="456"/>
      <c r="I27" s="456"/>
      <c r="J27" s="456"/>
      <c r="K27" s="457"/>
    </row>
    <row r="28" spans="1:11" ht="15" x14ac:dyDescent="0.3">
      <c r="A28" s="466"/>
      <c r="B28" s="459"/>
      <c r="C28" s="460"/>
      <c r="D28" s="460"/>
      <c r="E28" s="460"/>
      <c r="F28" s="460"/>
      <c r="G28" s="460"/>
      <c r="H28" s="460"/>
      <c r="I28" s="460"/>
      <c r="J28" s="460"/>
      <c r="K28" s="461"/>
    </row>
    <row r="29" spans="1:11" ht="15" x14ac:dyDescent="0.3">
      <c r="A29" s="466"/>
      <c r="B29" s="458"/>
      <c r="C29" s="456"/>
      <c r="D29" s="456"/>
      <c r="E29" s="456"/>
      <c r="F29" s="456"/>
      <c r="G29" s="456"/>
      <c r="H29" s="456"/>
      <c r="I29" s="456"/>
      <c r="J29" s="456"/>
      <c r="K29" s="457"/>
    </row>
    <row r="30" spans="1:11" ht="15" x14ac:dyDescent="0.3">
      <c r="A30" s="466"/>
      <c r="B30" s="458"/>
      <c r="C30" s="456"/>
      <c r="D30" s="456"/>
      <c r="E30" s="456"/>
      <c r="F30" s="456"/>
      <c r="G30" s="456"/>
      <c r="H30" s="456"/>
      <c r="I30" s="456"/>
      <c r="J30" s="456"/>
      <c r="K30" s="457"/>
    </row>
    <row r="31" spans="1:11" ht="15" x14ac:dyDescent="0.3">
      <c r="A31" s="466"/>
      <c r="B31" s="458"/>
      <c r="C31" s="456"/>
      <c r="D31" s="456"/>
      <c r="E31" s="456"/>
      <c r="F31" s="456"/>
      <c r="G31" s="456"/>
      <c r="H31" s="456"/>
      <c r="I31" s="456"/>
      <c r="J31" s="456"/>
      <c r="K31" s="457"/>
    </row>
    <row r="32" spans="1:11" ht="15" x14ac:dyDescent="0.3">
      <c r="A32" s="466"/>
      <c r="B32" s="458"/>
      <c r="C32" s="456"/>
      <c r="D32" s="456"/>
      <c r="E32" s="456"/>
      <c r="F32" s="456"/>
      <c r="G32" s="456"/>
      <c r="H32" s="456"/>
      <c r="I32" s="456"/>
      <c r="J32" s="456"/>
      <c r="K32" s="457"/>
    </row>
    <row r="33" spans="1:11" ht="15" x14ac:dyDescent="0.3">
      <c r="A33" s="466"/>
      <c r="B33" s="458"/>
      <c r="C33" s="456"/>
      <c r="D33" s="456"/>
      <c r="E33" s="456"/>
      <c r="F33" s="456"/>
      <c r="G33" s="456"/>
      <c r="H33" s="456"/>
      <c r="I33" s="456"/>
      <c r="J33" s="456"/>
      <c r="K33" s="457"/>
    </row>
    <row r="34" spans="1:11" ht="15" x14ac:dyDescent="0.3">
      <c r="A34" s="466"/>
      <c r="B34" s="458"/>
      <c r="C34" s="456"/>
      <c r="D34" s="456"/>
      <c r="E34" s="456"/>
      <c r="F34" s="456"/>
      <c r="G34" s="456"/>
      <c r="H34" s="456"/>
      <c r="I34" s="456"/>
      <c r="J34" s="456"/>
      <c r="K34" s="457"/>
    </row>
    <row r="35" spans="1:11" ht="15.6" thickBot="1" x14ac:dyDescent="0.35">
      <c r="A35" s="467"/>
      <c r="B35" s="477"/>
      <c r="C35" s="475"/>
      <c r="D35" s="475"/>
      <c r="E35" s="475"/>
      <c r="F35" s="475"/>
      <c r="G35" s="475"/>
      <c r="H35" s="475"/>
      <c r="I35" s="475"/>
      <c r="J35" s="475"/>
      <c r="K35" s="476"/>
    </row>
    <row r="36" spans="1:11" ht="15" x14ac:dyDescent="0.3">
      <c r="A36" s="465" t="s">
        <v>1144</v>
      </c>
      <c r="B36" s="439"/>
      <c r="C36" s="437"/>
      <c r="D36" s="437"/>
      <c r="E36" s="437"/>
      <c r="F36" s="437"/>
      <c r="G36" s="437"/>
      <c r="H36" s="437"/>
      <c r="I36" s="437"/>
      <c r="J36" s="437"/>
      <c r="K36" s="438"/>
    </row>
    <row r="37" spans="1:11" ht="15" x14ac:dyDescent="0.3">
      <c r="A37" s="466"/>
      <c r="B37" s="458"/>
      <c r="C37" s="456"/>
      <c r="D37" s="456"/>
      <c r="E37" s="456"/>
      <c r="F37" s="456"/>
      <c r="G37" s="456"/>
      <c r="H37" s="456"/>
      <c r="I37" s="456"/>
      <c r="J37" s="456"/>
      <c r="K37" s="457"/>
    </row>
    <row r="38" spans="1:11" ht="15" x14ac:dyDescent="0.3">
      <c r="A38" s="466"/>
      <c r="B38" s="458"/>
      <c r="C38" s="456"/>
      <c r="D38" s="456"/>
      <c r="E38" s="456"/>
      <c r="F38" s="456"/>
      <c r="G38" s="456"/>
      <c r="H38" s="456"/>
      <c r="I38" s="456"/>
      <c r="J38" s="456"/>
      <c r="K38" s="457"/>
    </row>
    <row r="39" spans="1:11" ht="15" x14ac:dyDescent="0.3">
      <c r="A39" s="466"/>
      <c r="B39" s="459"/>
      <c r="C39" s="460"/>
      <c r="D39" s="460"/>
      <c r="E39" s="460"/>
      <c r="F39" s="460"/>
      <c r="G39" s="460"/>
      <c r="H39" s="460"/>
      <c r="I39" s="460"/>
      <c r="J39" s="460"/>
      <c r="K39" s="461"/>
    </row>
    <row r="40" spans="1:11" ht="15" x14ac:dyDescent="0.3">
      <c r="A40" s="466"/>
      <c r="B40" s="458"/>
      <c r="C40" s="456"/>
      <c r="D40" s="456"/>
      <c r="E40" s="456"/>
      <c r="F40" s="456"/>
      <c r="G40" s="456"/>
      <c r="H40" s="456"/>
      <c r="I40" s="456"/>
      <c r="J40" s="456"/>
      <c r="K40" s="457"/>
    </row>
    <row r="41" spans="1:11" ht="15" x14ac:dyDescent="0.3">
      <c r="A41" s="466"/>
      <c r="B41" s="458"/>
      <c r="C41" s="456"/>
      <c r="D41" s="456"/>
      <c r="E41" s="456"/>
      <c r="F41" s="456"/>
      <c r="G41" s="456"/>
      <c r="H41" s="456"/>
      <c r="I41" s="456"/>
      <c r="J41" s="456"/>
      <c r="K41" s="457"/>
    </row>
    <row r="42" spans="1:11" ht="15" x14ac:dyDescent="0.3">
      <c r="A42" s="466"/>
      <c r="B42" s="458"/>
      <c r="C42" s="456"/>
      <c r="D42" s="456"/>
      <c r="E42" s="456"/>
      <c r="F42" s="456"/>
      <c r="G42" s="456"/>
      <c r="H42" s="456"/>
      <c r="I42" s="456"/>
      <c r="J42" s="456"/>
      <c r="K42" s="457"/>
    </row>
    <row r="43" spans="1:11" ht="15" x14ac:dyDescent="0.3">
      <c r="A43" s="466"/>
      <c r="B43" s="458"/>
      <c r="C43" s="456"/>
      <c r="D43" s="456"/>
      <c r="E43" s="456"/>
      <c r="F43" s="456"/>
      <c r="G43" s="456"/>
      <c r="H43" s="456"/>
      <c r="I43" s="456"/>
      <c r="J43" s="456"/>
      <c r="K43" s="457"/>
    </row>
    <row r="44" spans="1:11" ht="15" x14ac:dyDescent="0.3">
      <c r="A44" s="466"/>
      <c r="B44" s="458"/>
      <c r="C44" s="456"/>
      <c r="D44" s="456"/>
      <c r="E44" s="456"/>
      <c r="F44" s="456"/>
      <c r="G44" s="456"/>
      <c r="H44" s="456"/>
      <c r="I44" s="456"/>
      <c r="J44" s="456"/>
      <c r="K44" s="457"/>
    </row>
    <row r="45" spans="1:11" ht="15" x14ac:dyDescent="0.3">
      <c r="A45" s="466"/>
      <c r="B45" s="458"/>
      <c r="C45" s="456"/>
      <c r="D45" s="456"/>
      <c r="E45" s="456"/>
      <c r="F45" s="456"/>
      <c r="G45" s="456"/>
      <c r="H45" s="456"/>
      <c r="I45" s="456"/>
      <c r="J45" s="456"/>
      <c r="K45" s="457"/>
    </row>
    <row r="46" spans="1:11" ht="15" x14ac:dyDescent="0.3">
      <c r="A46" s="466"/>
      <c r="B46" s="458"/>
      <c r="C46" s="456"/>
      <c r="D46" s="456"/>
      <c r="E46" s="456"/>
      <c r="F46" s="456"/>
      <c r="G46" s="456"/>
      <c r="H46" s="456"/>
      <c r="I46" s="456"/>
      <c r="J46" s="456"/>
      <c r="K46" s="457"/>
    </row>
    <row r="47" spans="1:11" ht="15" x14ac:dyDescent="0.3">
      <c r="A47" s="466"/>
      <c r="B47" s="458"/>
      <c r="C47" s="456"/>
      <c r="D47" s="456"/>
      <c r="E47" s="456"/>
      <c r="F47" s="456"/>
      <c r="G47" s="456"/>
      <c r="H47" s="456"/>
      <c r="I47" s="456"/>
      <c r="J47" s="456"/>
      <c r="K47" s="457"/>
    </row>
    <row r="48" spans="1:11" ht="15" x14ac:dyDescent="0.3">
      <c r="A48" s="466"/>
      <c r="B48" s="458"/>
      <c r="C48" s="456"/>
      <c r="D48" s="456"/>
      <c r="E48" s="456"/>
      <c r="F48" s="456"/>
      <c r="G48" s="456"/>
      <c r="H48" s="456"/>
      <c r="I48" s="456"/>
      <c r="J48" s="456"/>
      <c r="K48" s="457"/>
    </row>
    <row r="49" spans="1:11" ht="15" x14ac:dyDescent="0.3">
      <c r="A49" s="466"/>
      <c r="B49" s="458"/>
      <c r="C49" s="456"/>
      <c r="D49" s="456"/>
      <c r="E49" s="456"/>
      <c r="F49" s="456"/>
      <c r="G49" s="456"/>
      <c r="H49" s="456"/>
      <c r="I49" s="456"/>
      <c r="J49" s="456"/>
      <c r="K49" s="457"/>
    </row>
    <row r="50" spans="1:11" ht="15.6" thickBot="1" x14ac:dyDescent="0.35">
      <c r="A50" s="467"/>
      <c r="B50" s="502"/>
      <c r="C50" s="503"/>
      <c r="D50" s="503"/>
      <c r="E50" s="503"/>
      <c r="F50" s="503"/>
      <c r="G50" s="503"/>
      <c r="H50" s="503"/>
      <c r="I50" s="503"/>
      <c r="J50" s="503"/>
      <c r="K50" s="504"/>
    </row>
    <row r="51" spans="1:11" x14ac:dyDescent="0.3">
      <c r="A51" s="499" t="s">
        <v>1145</v>
      </c>
      <c r="B51" s="491"/>
      <c r="C51" s="491"/>
      <c r="D51" s="491"/>
      <c r="E51" s="491"/>
      <c r="F51" s="491"/>
      <c r="G51" s="490" t="s">
        <v>1146</v>
      </c>
      <c r="H51" s="491"/>
      <c r="I51" s="491"/>
      <c r="J51" s="491"/>
      <c r="K51" s="492"/>
    </row>
    <row r="52" spans="1:11" x14ac:dyDescent="0.3">
      <c r="A52" s="500"/>
      <c r="B52" s="494"/>
      <c r="C52" s="494"/>
      <c r="D52" s="494"/>
      <c r="E52" s="494"/>
      <c r="F52" s="494"/>
      <c r="G52" s="493"/>
      <c r="H52" s="494"/>
      <c r="I52" s="494"/>
      <c r="J52" s="494"/>
      <c r="K52" s="495"/>
    </row>
    <row r="53" spans="1:11" x14ac:dyDescent="0.3">
      <c r="A53" s="500"/>
      <c r="B53" s="494"/>
      <c r="C53" s="494"/>
      <c r="D53" s="494"/>
      <c r="E53" s="494"/>
      <c r="F53" s="494"/>
      <c r="G53" s="493"/>
      <c r="H53" s="494"/>
      <c r="I53" s="494"/>
      <c r="J53" s="494"/>
      <c r="K53" s="495"/>
    </row>
    <row r="54" spans="1:11" ht="15" thickBot="1" x14ac:dyDescent="0.35">
      <c r="A54" s="501"/>
      <c r="B54" s="497"/>
      <c r="C54" s="497"/>
      <c r="D54" s="497"/>
      <c r="E54" s="497"/>
      <c r="F54" s="497"/>
      <c r="G54" s="496"/>
      <c r="H54" s="497"/>
      <c r="I54" s="497"/>
      <c r="J54" s="497"/>
      <c r="K54" s="498"/>
    </row>
    <row r="55" spans="1:11" x14ac:dyDescent="0.3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3">
      <c r="A56" s="452"/>
      <c r="B56" s="452"/>
      <c r="C56" s="452"/>
      <c r="D56" s="452"/>
      <c r="E56" s="454" t="s">
        <v>1113</v>
      </c>
      <c r="F56" s="454"/>
      <c r="G56" s="454"/>
      <c r="H56" s="454"/>
      <c r="I56" s="452"/>
      <c r="J56" s="452"/>
      <c r="K56" s="452"/>
    </row>
    <row r="57" spans="1:11" x14ac:dyDescent="0.3">
      <c r="A57" s="452"/>
      <c r="B57" s="452"/>
      <c r="C57" s="452"/>
      <c r="D57" s="452"/>
      <c r="E57" s="454"/>
      <c r="F57" s="454"/>
      <c r="G57" s="454"/>
      <c r="H57" s="454"/>
      <c r="I57" s="452"/>
      <c r="J57" s="452"/>
      <c r="K57" s="452"/>
    </row>
    <row r="58" spans="1:11" x14ac:dyDescent="0.3">
      <c r="A58" s="453"/>
      <c r="B58" s="453"/>
      <c r="C58" s="453"/>
      <c r="D58" s="453"/>
      <c r="E58" s="455"/>
      <c r="F58" s="455"/>
      <c r="G58" s="455"/>
      <c r="H58" s="455"/>
      <c r="I58" s="453"/>
      <c r="J58" s="453"/>
      <c r="K58" s="453"/>
    </row>
    <row r="59" spans="1:11" x14ac:dyDescent="0.3">
      <c r="A59" s="449" t="s">
        <v>1147</v>
      </c>
      <c r="B59" s="450"/>
      <c r="C59" s="450"/>
      <c r="D59" s="450"/>
      <c r="E59" s="450"/>
      <c r="F59" s="450"/>
      <c r="G59" s="450"/>
      <c r="H59" s="450"/>
      <c r="I59" s="450"/>
      <c r="J59" s="450"/>
      <c r="K59" s="451"/>
    </row>
    <row r="60" spans="1:11" ht="25.5" customHeight="1" x14ac:dyDescent="0.3">
      <c r="A60" s="100" t="s">
        <v>0</v>
      </c>
      <c r="B60" s="101"/>
      <c r="C60" s="101"/>
      <c r="D60" s="101"/>
      <c r="E60" s="101"/>
      <c r="F60" s="101"/>
      <c r="G60" s="102"/>
      <c r="H60" s="103" t="s">
        <v>1191</v>
      </c>
      <c r="I60" s="104" t="s">
        <v>1117</v>
      </c>
      <c r="J60" s="105">
        <f>3+J5</f>
        <v>45264</v>
      </c>
      <c r="K60" s="106" t="s">
        <v>1118</v>
      </c>
    </row>
    <row r="61" spans="1:11" ht="16.5" customHeight="1" x14ac:dyDescent="0.3">
      <c r="A61" s="443" t="s">
        <v>2</v>
      </c>
      <c r="B61" s="444"/>
      <c r="C61" s="444"/>
      <c r="D61" s="444"/>
      <c r="E61" s="444"/>
      <c r="F61" s="444"/>
      <c r="G61" s="445"/>
      <c r="H61" s="107" t="s">
        <v>1120</v>
      </c>
      <c r="I61" s="108" t="s">
        <v>1121</v>
      </c>
      <c r="J61" s="109" t="s">
        <v>1122</v>
      </c>
      <c r="K61" s="110" t="s">
        <v>1123</v>
      </c>
    </row>
    <row r="62" spans="1:11" ht="12" customHeight="1" x14ac:dyDescent="0.3">
      <c r="A62" s="446"/>
      <c r="B62" s="447"/>
      <c r="C62" s="447"/>
      <c r="D62" s="447"/>
      <c r="E62" s="447"/>
      <c r="F62" s="447"/>
      <c r="G62" s="448"/>
      <c r="H62" s="107" t="s">
        <v>1124</v>
      </c>
      <c r="I62" s="111" t="s">
        <v>1125</v>
      </c>
      <c r="J62" s="112"/>
      <c r="K62" s="113"/>
    </row>
    <row r="63" spans="1:11" ht="15" thickBot="1" x14ac:dyDescent="0.35">
      <c r="A63" s="114" t="s">
        <v>1103</v>
      </c>
      <c r="B63" s="115"/>
      <c r="C63" s="115"/>
      <c r="D63" s="115"/>
      <c r="E63" s="115"/>
      <c r="F63" s="115"/>
      <c r="G63" s="116"/>
      <c r="H63" s="117" t="s">
        <v>1126</v>
      </c>
      <c r="I63" s="117" t="s">
        <v>1125</v>
      </c>
      <c r="J63" s="118"/>
      <c r="K63" s="119"/>
    </row>
    <row r="64" spans="1:11" ht="15" x14ac:dyDescent="0.3">
      <c r="A64" s="440" t="s">
        <v>1127</v>
      </c>
      <c r="B64" s="439"/>
      <c r="C64" s="437"/>
      <c r="D64" s="437"/>
      <c r="E64" s="437"/>
      <c r="F64" s="437"/>
      <c r="G64" s="437"/>
      <c r="H64" s="437"/>
      <c r="I64" s="437"/>
      <c r="J64" s="437"/>
      <c r="K64" s="438"/>
    </row>
    <row r="65" spans="1:11" ht="15" x14ac:dyDescent="0.3">
      <c r="A65" s="441"/>
      <c r="B65" s="458"/>
      <c r="C65" s="456"/>
      <c r="D65" s="456"/>
      <c r="E65" s="456"/>
      <c r="F65" s="456"/>
      <c r="G65" s="456"/>
      <c r="H65" s="456"/>
      <c r="I65" s="456"/>
      <c r="J65" s="456"/>
      <c r="K65" s="457"/>
    </row>
    <row r="66" spans="1:11" ht="15" x14ac:dyDescent="0.3">
      <c r="A66" s="441"/>
      <c r="B66" s="458"/>
      <c r="C66" s="456"/>
      <c r="D66" s="456"/>
      <c r="E66" s="456"/>
      <c r="F66" s="456"/>
      <c r="G66" s="456"/>
      <c r="H66" s="456"/>
      <c r="I66" s="456"/>
      <c r="J66" s="456"/>
      <c r="K66" s="457"/>
    </row>
    <row r="67" spans="1:11" ht="15" x14ac:dyDescent="0.3">
      <c r="A67" s="441"/>
      <c r="B67" s="458"/>
      <c r="C67" s="456"/>
      <c r="D67" s="456"/>
      <c r="E67" s="456"/>
      <c r="F67" s="456"/>
      <c r="G67" s="456"/>
      <c r="H67" s="456"/>
      <c r="I67" s="456"/>
      <c r="J67" s="456"/>
      <c r="K67" s="457"/>
    </row>
    <row r="68" spans="1:11" ht="15.6" thickBot="1" x14ac:dyDescent="0.35">
      <c r="A68" s="442"/>
      <c r="B68" s="477"/>
      <c r="C68" s="475"/>
      <c r="D68" s="475"/>
      <c r="E68" s="475"/>
      <c r="F68" s="475"/>
      <c r="G68" s="475"/>
      <c r="H68" s="475"/>
      <c r="I68" s="475"/>
      <c r="J68" s="475"/>
      <c r="K68" s="476"/>
    </row>
    <row r="69" spans="1:11" ht="15.6" thickBot="1" x14ac:dyDescent="0.35">
      <c r="A69" s="465" t="s">
        <v>1128</v>
      </c>
      <c r="B69" s="474" t="s">
        <v>1129</v>
      </c>
      <c r="C69" s="472"/>
      <c r="D69" s="472"/>
      <c r="E69" s="472"/>
      <c r="F69" s="120" t="s">
        <v>1130</v>
      </c>
      <c r="G69" s="472" t="s">
        <v>1129</v>
      </c>
      <c r="H69" s="472"/>
      <c r="I69" s="472"/>
      <c r="J69" s="473"/>
      <c r="K69" s="121" t="s">
        <v>1130</v>
      </c>
    </row>
    <row r="70" spans="1:11" ht="15" x14ac:dyDescent="0.3">
      <c r="A70" s="466"/>
      <c r="B70" s="471" t="s">
        <v>1131</v>
      </c>
      <c r="C70" s="469"/>
      <c r="D70" s="469"/>
      <c r="E70" s="470"/>
      <c r="F70" s="122"/>
      <c r="G70" s="468" t="s">
        <v>1132</v>
      </c>
      <c r="H70" s="469"/>
      <c r="I70" s="469"/>
      <c r="J70" s="470"/>
      <c r="K70" s="123"/>
    </row>
    <row r="71" spans="1:11" ht="15" x14ac:dyDescent="0.3">
      <c r="A71" s="466"/>
      <c r="B71" s="480" t="s">
        <v>1133</v>
      </c>
      <c r="C71" s="481"/>
      <c r="D71" s="481"/>
      <c r="E71" s="482"/>
      <c r="F71" s="124"/>
      <c r="G71" s="483" t="s">
        <v>1134</v>
      </c>
      <c r="H71" s="481"/>
      <c r="I71" s="481"/>
      <c r="J71" s="482"/>
      <c r="K71" s="125"/>
    </row>
    <row r="72" spans="1:11" ht="15" x14ac:dyDescent="0.3">
      <c r="A72" s="466"/>
      <c r="B72" s="480" t="s">
        <v>1135</v>
      </c>
      <c r="C72" s="481"/>
      <c r="D72" s="481"/>
      <c r="E72" s="482"/>
      <c r="F72" s="124"/>
      <c r="G72" s="478" t="s">
        <v>1136</v>
      </c>
      <c r="H72" s="460"/>
      <c r="I72" s="460"/>
      <c r="J72" s="479"/>
      <c r="K72" s="125"/>
    </row>
    <row r="73" spans="1:11" ht="15" x14ac:dyDescent="0.3">
      <c r="A73" s="466"/>
      <c r="B73" s="480" t="s">
        <v>1137</v>
      </c>
      <c r="C73" s="481"/>
      <c r="D73" s="481"/>
      <c r="E73" s="482"/>
      <c r="F73" s="124">
        <v>1</v>
      </c>
      <c r="G73" s="478" t="s">
        <v>1138</v>
      </c>
      <c r="H73" s="460"/>
      <c r="I73" s="460"/>
      <c r="J73" s="479"/>
      <c r="K73" s="125"/>
    </row>
    <row r="74" spans="1:11" ht="15" x14ac:dyDescent="0.3">
      <c r="A74" s="466"/>
      <c r="B74" s="480" t="s">
        <v>1139</v>
      </c>
      <c r="C74" s="481"/>
      <c r="D74" s="481"/>
      <c r="E74" s="482"/>
      <c r="F74" s="124"/>
      <c r="G74" s="478" t="s">
        <v>1140</v>
      </c>
      <c r="H74" s="460"/>
      <c r="I74" s="460"/>
      <c r="J74" s="479"/>
      <c r="K74" s="125"/>
    </row>
    <row r="75" spans="1:11" ht="15.6" thickBot="1" x14ac:dyDescent="0.35">
      <c r="A75" s="467"/>
      <c r="B75" s="487" t="s">
        <v>1141</v>
      </c>
      <c r="C75" s="488"/>
      <c r="D75" s="488"/>
      <c r="E75" s="489"/>
      <c r="F75" s="127">
        <v>1</v>
      </c>
      <c r="G75" s="484" t="s">
        <v>1142</v>
      </c>
      <c r="H75" s="485"/>
      <c r="I75" s="485"/>
      <c r="J75" s="486"/>
      <c r="K75" s="128"/>
    </row>
    <row r="76" spans="1:11" ht="15.6" x14ac:dyDescent="0.3">
      <c r="A76" s="465" t="s">
        <v>1143</v>
      </c>
      <c r="B76" s="514" t="s">
        <v>1168</v>
      </c>
      <c r="C76" s="515"/>
      <c r="D76" s="515"/>
      <c r="E76" s="515"/>
      <c r="F76" s="515"/>
      <c r="G76" s="515"/>
      <c r="H76" s="515"/>
      <c r="I76" s="515"/>
      <c r="J76" s="515"/>
      <c r="K76" s="516"/>
    </row>
    <row r="77" spans="1:11" ht="15" x14ac:dyDescent="0.3">
      <c r="A77" s="466"/>
      <c r="B77" s="428" t="s">
        <v>1220</v>
      </c>
      <c r="C77" s="429"/>
      <c r="D77" s="429"/>
      <c r="E77" s="429"/>
      <c r="F77" s="429"/>
      <c r="G77" s="429"/>
      <c r="H77" s="429"/>
      <c r="I77" s="429"/>
      <c r="J77" s="429"/>
      <c r="K77" s="430"/>
    </row>
    <row r="78" spans="1:11" ht="15" x14ac:dyDescent="0.3">
      <c r="A78" s="466"/>
      <c r="B78" s="428" t="s">
        <v>1221</v>
      </c>
      <c r="C78" s="429"/>
      <c r="D78" s="429"/>
      <c r="E78" s="429"/>
      <c r="F78" s="429"/>
      <c r="G78" s="429"/>
      <c r="H78" s="429"/>
      <c r="I78" s="429"/>
      <c r="J78" s="429"/>
      <c r="K78" s="430"/>
    </row>
    <row r="79" spans="1:11" ht="15" x14ac:dyDescent="0.3">
      <c r="A79" s="466"/>
      <c r="B79" s="428" t="s">
        <v>1222</v>
      </c>
      <c r="C79" s="429"/>
      <c r="D79" s="429"/>
      <c r="E79" s="429"/>
      <c r="F79" s="429"/>
      <c r="G79" s="429"/>
      <c r="H79" s="429"/>
      <c r="I79" s="429"/>
      <c r="J79" s="429"/>
      <c r="K79" s="430"/>
    </row>
    <row r="80" spans="1:11" ht="15" x14ac:dyDescent="0.3">
      <c r="A80" s="466"/>
      <c r="B80" s="428" t="s">
        <v>1223</v>
      </c>
      <c r="C80" s="429"/>
      <c r="D80" s="429"/>
      <c r="E80" s="429"/>
      <c r="F80" s="429"/>
      <c r="G80" s="429"/>
      <c r="H80" s="429"/>
      <c r="I80" s="429"/>
      <c r="J80" s="429"/>
      <c r="K80" s="430"/>
    </row>
    <row r="81" spans="1:11" ht="15" x14ac:dyDescent="0.3">
      <c r="A81" s="466"/>
      <c r="B81" s="459"/>
      <c r="C81" s="460"/>
      <c r="D81" s="460"/>
      <c r="E81" s="460"/>
      <c r="F81" s="460"/>
      <c r="G81" s="460"/>
      <c r="H81" s="460"/>
      <c r="I81" s="460"/>
      <c r="J81" s="460"/>
      <c r="K81" s="461"/>
    </row>
    <row r="82" spans="1:11" ht="15" x14ac:dyDescent="0.3">
      <c r="A82" s="466"/>
      <c r="B82" s="459"/>
      <c r="C82" s="460"/>
      <c r="D82" s="460"/>
      <c r="E82" s="460"/>
      <c r="F82" s="460"/>
      <c r="G82" s="460"/>
      <c r="H82" s="460"/>
      <c r="I82" s="460"/>
      <c r="J82" s="460"/>
      <c r="K82" s="461"/>
    </row>
    <row r="83" spans="1:11" ht="15" x14ac:dyDescent="0.3">
      <c r="A83" s="466"/>
      <c r="B83" s="459"/>
      <c r="C83" s="460"/>
      <c r="D83" s="460"/>
      <c r="E83" s="460"/>
      <c r="F83" s="460"/>
      <c r="G83" s="460"/>
      <c r="H83" s="460"/>
      <c r="I83" s="460"/>
      <c r="J83" s="460"/>
      <c r="K83" s="461"/>
    </row>
    <row r="84" spans="1:11" ht="15" x14ac:dyDescent="0.3">
      <c r="A84" s="466"/>
      <c r="B84" s="458"/>
      <c r="C84" s="456"/>
      <c r="D84" s="456"/>
      <c r="E84" s="456"/>
      <c r="F84" s="456"/>
      <c r="G84" s="456"/>
      <c r="H84" s="456"/>
      <c r="I84" s="456"/>
      <c r="J84" s="456"/>
      <c r="K84" s="457"/>
    </row>
    <row r="85" spans="1:11" ht="15" x14ac:dyDescent="0.3">
      <c r="A85" s="466"/>
      <c r="B85" s="458"/>
      <c r="C85" s="456"/>
      <c r="D85" s="456"/>
      <c r="E85" s="456"/>
      <c r="F85" s="456"/>
      <c r="G85" s="456"/>
      <c r="H85" s="456"/>
      <c r="I85" s="456"/>
      <c r="J85" s="456"/>
      <c r="K85" s="457"/>
    </row>
    <row r="86" spans="1:11" ht="15" x14ac:dyDescent="0.3">
      <c r="A86" s="466"/>
      <c r="B86" s="458"/>
      <c r="C86" s="456"/>
      <c r="D86" s="456"/>
      <c r="E86" s="456"/>
      <c r="F86" s="456"/>
      <c r="G86" s="456"/>
      <c r="H86" s="456"/>
      <c r="I86" s="456"/>
      <c r="J86" s="456"/>
      <c r="K86" s="457"/>
    </row>
    <row r="87" spans="1:11" ht="15" x14ac:dyDescent="0.3">
      <c r="A87" s="466"/>
      <c r="B87" s="458"/>
      <c r="C87" s="456"/>
      <c r="D87" s="456"/>
      <c r="E87" s="456"/>
      <c r="F87" s="456"/>
      <c r="G87" s="456"/>
      <c r="H87" s="456"/>
      <c r="I87" s="456"/>
      <c r="J87" s="456"/>
      <c r="K87" s="457"/>
    </row>
    <row r="88" spans="1:11" ht="15" x14ac:dyDescent="0.3">
      <c r="A88" s="466"/>
      <c r="B88" s="458"/>
      <c r="C88" s="456"/>
      <c r="D88" s="456"/>
      <c r="E88" s="456"/>
      <c r="F88" s="456"/>
      <c r="G88" s="456"/>
      <c r="H88" s="456"/>
      <c r="I88" s="456"/>
      <c r="J88" s="456"/>
      <c r="K88" s="457"/>
    </row>
    <row r="89" spans="1:11" ht="15.6" thickBot="1" x14ac:dyDescent="0.35">
      <c r="A89" s="467"/>
      <c r="B89" s="477"/>
      <c r="C89" s="475"/>
      <c r="D89" s="475"/>
      <c r="E89" s="475"/>
      <c r="F89" s="475"/>
      <c r="G89" s="475"/>
      <c r="H89" s="475"/>
      <c r="I89" s="475"/>
      <c r="J89" s="475"/>
      <c r="K89" s="476"/>
    </row>
    <row r="90" spans="1:11" ht="15" x14ac:dyDescent="0.3">
      <c r="A90" s="465" t="s">
        <v>1144</v>
      </c>
      <c r="B90" s="439"/>
      <c r="C90" s="437"/>
      <c r="D90" s="437"/>
      <c r="E90" s="437"/>
      <c r="F90" s="437"/>
      <c r="G90" s="437"/>
      <c r="H90" s="437"/>
      <c r="I90" s="437"/>
      <c r="J90" s="437"/>
      <c r="K90" s="438"/>
    </row>
    <row r="91" spans="1:11" ht="15" x14ac:dyDescent="0.3">
      <c r="A91" s="466"/>
      <c r="B91" s="458"/>
      <c r="C91" s="456"/>
      <c r="D91" s="456"/>
      <c r="E91" s="456"/>
      <c r="F91" s="456"/>
      <c r="G91" s="456"/>
      <c r="H91" s="456"/>
      <c r="I91" s="456"/>
      <c r="J91" s="456"/>
      <c r="K91" s="457"/>
    </row>
    <row r="92" spans="1:11" ht="15" x14ac:dyDescent="0.3">
      <c r="A92" s="466"/>
      <c r="B92" s="458"/>
      <c r="C92" s="456"/>
      <c r="D92" s="456"/>
      <c r="E92" s="456"/>
      <c r="F92" s="456"/>
      <c r="G92" s="456"/>
      <c r="H92" s="456"/>
      <c r="I92" s="456"/>
      <c r="J92" s="456"/>
      <c r="K92" s="457"/>
    </row>
    <row r="93" spans="1:11" ht="15" x14ac:dyDescent="0.3">
      <c r="A93" s="466"/>
      <c r="B93" s="458"/>
      <c r="C93" s="456"/>
      <c r="D93" s="456"/>
      <c r="E93" s="456"/>
      <c r="F93" s="456"/>
      <c r="G93" s="456"/>
      <c r="H93" s="456"/>
      <c r="I93" s="456"/>
      <c r="J93" s="456"/>
      <c r="K93" s="457"/>
    </row>
    <row r="94" spans="1:11" ht="15" x14ac:dyDescent="0.3">
      <c r="A94" s="466"/>
      <c r="B94" s="458"/>
      <c r="C94" s="456"/>
      <c r="D94" s="456"/>
      <c r="E94" s="456"/>
      <c r="F94" s="456"/>
      <c r="G94" s="456"/>
      <c r="H94" s="456"/>
      <c r="I94" s="456"/>
      <c r="J94" s="456"/>
      <c r="K94" s="457"/>
    </row>
    <row r="95" spans="1:11" ht="15" x14ac:dyDescent="0.3">
      <c r="A95" s="466"/>
      <c r="B95" s="458"/>
      <c r="C95" s="456"/>
      <c r="D95" s="456"/>
      <c r="E95" s="456"/>
      <c r="F95" s="456"/>
      <c r="G95" s="456"/>
      <c r="H95" s="456"/>
      <c r="I95" s="456"/>
      <c r="J95" s="456"/>
      <c r="K95" s="457"/>
    </row>
    <row r="96" spans="1:11" ht="15" x14ac:dyDescent="0.3">
      <c r="A96" s="466"/>
      <c r="B96" s="458"/>
      <c r="C96" s="456"/>
      <c r="D96" s="456"/>
      <c r="E96" s="456"/>
      <c r="F96" s="456"/>
      <c r="G96" s="456"/>
      <c r="H96" s="456"/>
      <c r="I96" s="456"/>
      <c r="J96" s="456"/>
      <c r="K96" s="457"/>
    </row>
    <row r="97" spans="1:11" ht="15" x14ac:dyDescent="0.3">
      <c r="A97" s="466"/>
      <c r="B97" s="458"/>
      <c r="C97" s="456"/>
      <c r="D97" s="456"/>
      <c r="E97" s="456"/>
      <c r="F97" s="456"/>
      <c r="G97" s="456"/>
      <c r="H97" s="456"/>
      <c r="I97" s="456"/>
      <c r="J97" s="456"/>
      <c r="K97" s="457"/>
    </row>
    <row r="98" spans="1:11" ht="15" x14ac:dyDescent="0.3">
      <c r="A98" s="466"/>
      <c r="B98" s="458"/>
      <c r="C98" s="456"/>
      <c r="D98" s="456"/>
      <c r="E98" s="456"/>
      <c r="F98" s="456"/>
      <c r="G98" s="456"/>
      <c r="H98" s="456"/>
      <c r="I98" s="456"/>
      <c r="J98" s="456"/>
      <c r="K98" s="457"/>
    </row>
    <row r="99" spans="1:11" ht="15" x14ac:dyDescent="0.3">
      <c r="A99" s="466"/>
      <c r="B99" s="458"/>
      <c r="C99" s="456"/>
      <c r="D99" s="456"/>
      <c r="E99" s="456"/>
      <c r="F99" s="456"/>
      <c r="G99" s="456"/>
      <c r="H99" s="456"/>
      <c r="I99" s="456"/>
      <c r="J99" s="456"/>
      <c r="K99" s="457"/>
    </row>
    <row r="100" spans="1:11" ht="15" x14ac:dyDescent="0.3">
      <c r="A100" s="466"/>
      <c r="B100" s="458"/>
      <c r="C100" s="456"/>
      <c r="D100" s="456"/>
      <c r="E100" s="456"/>
      <c r="F100" s="456"/>
      <c r="G100" s="456"/>
      <c r="H100" s="456"/>
      <c r="I100" s="456"/>
      <c r="J100" s="456"/>
      <c r="K100" s="457"/>
    </row>
    <row r="101" spans="1:11" ht="15" x14ac:dyDescent="0.3">
      <c r="A101" s="466"/>
      <c r="B101" s="458"/>
      <c r="C101" s="456"/>
      <c r="D101" s="456"/>
      <c r="E101" s="456"/>
      <c r="F101" s="456"/>
      <c r="G101" s="456"/>
      <c r="H101" s="456"/>
      <c r="I101" s="456"/>
      <c r="J101" s="456"/>
      <c r="K101" s="457"/>
    </row>
    <row r="102" spans="1:11" ht="15" x14ac:dyDescent="0.3">
      <c r="A102" s="466"/>
      <c r="B102" s="458"/>
      <c r="C102" s="456"/>
      <c r="D102" s="456"/>
      <c r="E102" s="456"/>
      <c r="F102" s="456"/>
      <c r="G102" s="456"/>
      <c r="H102" s="456"/>
      <c r="I102" s="456"/>
      <c r="J102" s="456"/>
      <c r="K102" s="457"/>
    </row>
    <row r="103" spans="1:11" ht="15" x14ac:dyDescent="0.3">
      <c r="A103" s="466"/>
      <c r="B103" s="458"/>
      <c r="C103" s="456"/>
      <c r="D103" s="456"/>
      <c r="E103" s="456"/>
      <c r="F103" s="456"/>
      <c r="G103" s="456"/>
      <c r="H103" s="456"/>
      <c r="I103" s="456"/>
      <c r="J103" s="456"/>
      <c r="K103" s="457"/>
    </row>
    <row r="104" spans="1:11" ht="15.6" thickBot="1" x14ac:dyDescent="0.35">
      <c r="A104" s="467"/>
      <c r="B104" s="502"/>
      <c r="C104" s="503"/>
      <c r="D104" s="503"/>
      <c r="E104" s="503"/>
      <c r="F104" s="503"/>
      <c r="G104" s="503"/>
      <c r="H104" s="503"/>
      <c r="I104" s="503"/>
      <c r="J104" s="503"/>
      <c r="K104" s="504"/>
    </row>
    <row r="105" spans="1:11" x14ac:dyDescent="0.3">
      <c r="A105" s="499" t="s">
        <v>1145</v>
      </c>
      <c r="B105" s="491"/>
      <c r="C105" s="491"/>
      <c r="D105" s="491"/>
      <c r="E105" s="491"/>
      <c r="F105" s="491"/>
      <c r="G105" s="490" t="s">
        <v>1146</v>
      </c>
      <c r="H105" s="491"/>
      <c r="I105" s="491"/>
      <c r="J105" s="491"/>
      <c r="K105" s="492"/>
    </row>
    <row r="106" spans="1:11" x14ac:dyDescent="0.3">
      <c r="A106" s="500"/>
      <c r="B106" s="494"/>
      <c r="C106" s="494"/>
      <c r="D106" s="494"/>
      <c r="E106" s="494"/>
      <c r="F106" s="494"/>
      <c r="G106" s="493"/>
      <c r="H106" s="494"/>
      <c r="I106" s="494"/>
      <c r="J106" s="494"/>
      <c r="K106" s="495"/>
    </row>
    <row r="107" spans="1:11" x14ac:dyDescent="0.3">
      <c r="A107" s="500"/>
      <c r="B107" s="494"/>
      <c r="C107" s="494"/>
      <c r="D107" s="494"/>
      <c r="E107" s="494"/>
      <c r="F107" s="494"/>
      <c r="G107" s="493"/>
      <c r="H107" s="494"/>
      <c r="I107" s="494"/>
      <c r="J107" s="494"/>
      <c r="K107" s="495"/>
    </row>
    <row r="108" spans="1:11" ht="15" thickBot="1" x14ac:dyDescent="0.35">
      <c r="A108" s="501"/>
      <c r="B108" s="497"/>
      <c r="C108" s="497"/>
      <c r="D108" s="497"/>
      <c r="E108" s="497"/>
      <c r="F108" s="497"/>
      <c r="G108" s="496"/>
      <c r="H108" s="497"/>
      <c r="I108" s="497"/>
      <c r="J108" s="497"/>
      <c r="K108" s="498"/>
    </row>
    <row r="109" spans="1:11" x14ac:dyDescent="0.3">
      <c r="A109" s="34"/>
      <c r="J109" s="131"/>
    </row>
    <row r="110" spans="1:11" x14ac:dyDescent="0.3">
      <c r="A110" s="452"/>
      <c r="B110" s="452"/>
      <c r="C110" s="452"/>
      <c r="D110" s="452"/>
      <c r="E110" s="454" t="s">
        <v>1113</v>
      </c>
      <c r="F110" s="454"/>
      <c r="G110" s="454"/>
      <c r="H110" s="454"/>
      <c r="I110" s="452"/>
      <c r="J110" s="452"/>
      <c r="K110" s="452"/>
    </row>
    <row r="111" spans="1:11" x14ac:dyDescent="0.3">
      <c r="A111" s="452"/>
      <c r="B111" s="452"/>
      <c r="C111" s="452"/>
      <c r="D111" s="452"/>
      <c r="E111" s="454"/>
      <c r="F111" s="454"/>
      <c r="G111" s="454"/>
      <c r="H111" s="454"/>
      <c r="I111" s="452"/>
      <c r="J111" s="452"/>
      <c r="K111" s="452"/>
    </row>
    <row r="112" spans="1:11" x14ac:dyDescent="0.3">
      <c r="A112" s="453"/>
      <c r="B112" s="453"/>
      <c r="C112" s="453"/>
      <c r="D112" s="453"/>
      <c r="E112" s="455"/>
      <c r="F112" s="455"/>
      <c r="G112" s="455"/>
      <c r="H112" s="455"/>
      <c r="I112" s="453"/>
      <c r="J112" s="453"/>
      <c r="K112" s="453"/>
    </row>
    <row r="113" spans="1:11" s="99" customFormat="1" ht="15" customHeight="1" x14ac:dyDescent="0.3">
      <c r="A113" s="505" t="s">
        <v>1114</v>
      </c>
      <c r="B113" s="450"/>
      <c r="C113" s="450"/>
      <c r="D113" s="450"/>
      <c r="E113" s="450"/>
      <c r="F113" s="450"/>
      <c r="G113" s="450"/>
      <c r="H113" s="450"/>
      <c r="I113" s="450"/>
      <c r="J113" s="450"/>
      <c r="K113" s="451"/>
    </row>
    <row r="114" spans="1:11" ht="25.5" customHeight="1" x14ac:dyDescent="0.3">
      <c r="A114" s="100" t="s">
        <v>0</v>
      </c>
      <c r="B114" s="101"/>
      <c r="C114" s="101"/>
      <c r="D114" s="101"/>
      <c r="E114" s="101"/>
      <c r="F114" s="101"/>
      <c r="G114" s="102"/>
      <c r="H114" s="103" t="s">
        <v>1191</v>
      </c>
      <c r="I114" s="104" t="s">
        <v>1117</v>
      </c>
      <c r="J114" s="105">
        <f>1+J60</f>
        <v>45265</v>
      </c>
      <c r="K114" s="106" t="s">
        <v>1118</v>
      </c>
    </row>
    <row r="115" spans="1:11" ht="16.5" customHeight="1" x14ac:dyDescent="0.3">
      <c r="A115" s="443" t="s">
        <v>2</v>
      </c>
      <c r="B115" s="444"/>
      <c r="C115" s="444"/>
      <c r="D115" s="444"/>
      <c r="E115" s="444"/>
      <c r="F115" s="444"/>
      <c r="G115" s="445"/>
      <c r="H115" s="107" t="s">
        <v>1120</v>
      </c>
      <c r="I115" s="108" t="s">
        <v>1121</v>
      </c>
      <c r="J115" s="109" t="s">
        <v>1122</v>
      </c>
      <c r="K115" s="110" t="s">
        <v>1123</v>
      </c>
    </row>
    <row r="116" spans="1:11" ht="12" customHeight="1" x14ac:dyDescent="0.3">
      <c r="A116" s="446"/>
      <c r="B116" s="447"/>
      <c r="C116" s="447"/>
      <c r="D116" s="447"/>
      <c r="E116" s="447"/>
      <c r="F116" s="447"/>
      <c r="G116" s="448"/>
      <c r="H116" s="107" t="s">
        <v>1124</v>
      </c>
      <c r="I116" s="111" t="s">
        <v>1125</v>
      </c>
      <c r="J116" s="112"/>
      <c r="K116" s="113"/>
    </row>
    <row r="117" spans="1:11" ht="15" thickBot="1" x14ac:dyDescent="0.35">
      <c r="A117" s="114" t="s">
        <v>1103</v>
      </c>
      <c r="B117" s="115"/>
      <c r="C117" s="115"/>
      <c r="D117" s="115"/>
      <c r="E117" s="115"/>
      <c r="F117" s="115"/>
      <c r="G117" s="116"/>
      <c r="H117" s="117" t="s">
        <v>1126</v>
      </c>
      <c r="I117" s="117" t="s">
        <v>1125</v>
      </c>
      <c r="J117" s="118"/>
      <c r="K117" s="119"/>
    </row>
    <row r="118" spans="1:11" ht="15" x14ac:dyDescent="0.3">
      <c r="A118" s="440" t="s">
        <v>1127</v>
      </c>
      <c r="B118" s="439"/>
      <c r="C118" s="437"/>
      <c r="D118" s="437"/>
      <c r="E118" s="437"/>
      <c r="F118" s="437"/>
      <c r="G118" s="437"/>
      <c r="H118" s="437"/>
      <c r="I118" s="437"/>
      <c r="J118" s="437"/>
      <c r="K118" s="438"/>
    </row>
    <row r="119" spans="1:11" ht="15" x14ac:dyDescent="0.3">
      <c r="A119" s="441"/>
      <c r="B119" s="458"/>
      <c r="C119" s="456"/>
      <c r="D119" s="456"/>
      <c r="E119" s="456"/>
      <c r="F119" s="456"/>
      <c r="G119" s="456"/>
      <c r="H119" s="456"/>
      <c r="I119" s="456"/>
      <c r="J119" s="456"/>
      <c r="K119" s="457"/>
    </row>
    <row r="120" spans="1:11" ht="15" x14ac:dyDescent="0.3">
      <c r="A120" s="441"/>
      <c r="B120" s="458"/>
      <c r="C120" s="456"/>
      <c r="D120" s="456"/>
      <c r="E120" s="456"/>
      <c r="F120" s="456"/>
      <c r="G120" s="456"/>
      <c r="H120" s="456"/>
      <c r="I120" s="456"/>
      <c r="J120" s="456"/>
      <c r="K120" s="457"/>
    </row>
    <row r="121" spans="1:11" ht="15" x14ac:dyDescent="0.3">
      <c r="A121" s="441"/>
      <c r="B121" s="458"/>
      <c r="C121" s="456"/>
      <c r="D121" s="456"/>
      <c r="E121" s="456"/>
      <c r="F121" s="456"/>
      <c r="G121" s="456"/>
      <c r="H121" s="456"/>
      <c r="I121" s="456"/>
      <c r="J121" s="456"/>
      <c r="K121" s="457"/>
    </row>
    <row r="122" spans="1:11" ht="15.6" thickBot="1" x14ac:dyDescent="0.35">
      <c r="A122" s="442"/>
      <c r="B122" s="477"/>
      <c r="C122" s="475"/>
      <c r="D122" s="475"/>
      <c r="E122" s="475"/>
      <c r="F122" s="475"/>
      <c r="G122" s="475"/>
      <c r="H122" s="475"/>
      <c r="I122" s="475"/>
      <c r="J122" s="475"/>
      <c r="K122" s="476"/>
    </row>
    <row r="123" spans="1:11" ht="15.6" thickBot="1" x14ac:dyDescent="0.35">
      <c r="A123" s="465" t="s">
        <v>1128</v>
      </c>
      <c r="B123" s="474" t="s">
        <v>1129</v>
      </c>
      <c r="C123" s="472"/>
      <c r="D123" s="472"/>
      <c r="E123" s="472"/>
      <c r="F123" s="120" t="s">
        <v>1130</v>
      </c>
      <c r="G123" s="472" t="s">
        <v>1129</v>
      </c>
      <c r="H123" s="472"/>
      <c r="I123" s="472"/>
      <c r="J123" s="473"/>
      <c r="K123" s="121" t="s">
        <v>1130</v>
      </c>
    </row>
    <row r="124" spans="1:11" ht="15" x14ac:dyDescent="0.3">
      <c r="A124" s="466"/>
      <c r="B124" s="471" t="s">
        <v>1131</v>
      </c>
      <c r="C124" s="469"/>
      <c r="D124" s="469"/>
      <c r="E124" s="470"/>
      <c r="F124" s="122"/>
      <c r="G124" s="468" t="s">
        <v>1132</v>
      </c>
      <c r="H124" s="469"/>
      <c r="I124" s="469"/>
      <c r="J124" s="470"/>
      <c r="K124" s="123"/>
    </row>
    <row r="125" spans="1:11" ht="15" x14ac:dyDescent="0.3">
      <c r="A125" s="466"/>
      <c r="B125" s="480" t="s">
        <v>1133</v>
      </c>
      <c r="C125" s="481"/>
      <c r="D125" s="481"/>
      <c r="E125" s="482"/>
      <c r="F125" s="124"/>
      <c r="G125" s="483" t="s">
        <v>1134</v>
      </c>
      <c r="H125" s="481"/>
      <c r="I125" s="481"/>
      <c r="J125" s="482"/>
      <c r="K125" s="125"/>
    </row>
    <row r="126" spans="1:11" ht="15" x14ac:dyDescent="0.3">
      <c r="A126" s="466"/>
      <c r="B126" s="480" t="s">
        <v>1135</v>
      </c>
      <c r="C126" s="481"/>
      <c r="D126" s="481"/>
      <c r="E126" s="482"/>
      <c r="F126" s="124"/>
      <c r="G126" s="478" t="s">
        <v>1136</v>
      </c>
      <c r="H126" s="460"/>
      <c r="I126" s="460"/>
      <c r="J126" s="479"/>
      <c r="K126" s="125"/>
    </row>
    <row r="127" spans="1:11" ht="15" x14ac:dyDescent="0.3">
      <c r="A127" s="466"/>
      <c r="B127" s="480" t="s">
        <v>1137</v>
      </c>
      <c r="C127" s="481"/>
      <c r="D127" s="481"/>
      <c r="E127" s="482"/>
      <c r="F127" s="124">
        <v>1</v>
      </c>
      <c r="G127" s="478" t="s">
        <v>1138</v>
      </c>
      <c r="H127" s="460"/>
      <c r="I127" s="460"/>
      <c r="J127" s="479"/>
      <c r="K127" s="125"/>
    </row>
    <row r="128" spans="1:11" ht="15" x14ac:dyDescent="0.3">
      <c r="A128" s="466"/>
      <c r="B128" s="480" t="s">
        <v>1139</v>
      </c>
      <c r="C128" s="481"/>
      <c r="D128" s="481"/>
      <c r="E128" s="482"/>
      <c r="F128" s="124"/>
      <c r="G128" s="478" t="s">
        <v>1140</v>
      </c>
      <c r="H128" s="460"/>
      <c r="I128" s="460"/>
      <c r="J128" s="479"/>
      <c r="K128" s="125"/>
    </row>
    <row r="129" spans="1:11" ht="15.6" thickBot="1" x14ac:dyDescent="0.35">
      <c r="A129" s="467"/>
      <c r="B129" s="487" t="s">
        <v>1141</v>
      </c>
      <c r="C129" s="488"/>
      <c r="D129" s="488"/>
      <c r="E129" s="489"/>
      <c r="F129" s="127">
        <v>1</v>
      </c>
      <c r="G129" s="484" t="s">
        <v>1142</v>
      </c>
      <c r="H129" s="485"/>
      <c r="I129" s="485"/>
      <c r="J129" s="486"/>
      <c r="K129" s="128"/>
    </row>
    <row r="130" spans="1:11" ht="15.6" x14ac:dyDescent="0.3">
      <c r="A130" s="465" t="s">
        <v>1143</v>
      </c>
      <c r="B130" s="514" t="s">
        <v>1168</v>
      </c>
      <c r="C130" s="515"/>
      <c r="D130" s="515"/>
      <c r="E130" s="515"/>
      <c r="F130" s="515"/>
      <c r="G130" s="515"/>
      <c r="H130" s="515"/>
      <c r="I130" s="515"/>
      <c r="J130" s="515"/>
      <c r="K130" s="516"/>
    </row>
    <row r="131" spans="1:11" ht="15" x14ac:dyDescent="0.3">
      <c r="A131" s="466"/>
      <c r="B131" s="428" t="s">
        <v>1220</v>
      </c>
      <c r="C131" s="429"/>
      <c r="D131" s="429"/>
      <c r="E131" s="429"/>
      <c r="F131" s="429"/>
      <c r="G131" s="429"/>
      <c r="H131" s="429"/>
      <c r="I131" s="429"/>
      <c r="J131" s="429"/>
      <c r="K131" s="430"/>
    </row>
    <row r="132" spans="1:11" ht="15" x14ac:dyDescent="0.3">
      <c r="A132" s="466"/>
      <c r="B132" s="428" t="s">
        <v>1221</v>
      </c>
      <c r="C132" s="429"/>
      <c r="D132" s="429"/>
      <c r="E132" s="429"/>
      <c r="F132" s="429"/>
      <c r="G132" s="429"/>
      <c r="H132" s="429"/>
      <c r="I132" s="429"/>
      <c r="J132" s="429"/>
      <c r="K132" s="430"/>
    </row>
    <row r="133" spans="1:11" ht="15" x14ac:dyDescent="0.3">
      <c r="A133" s="466"/>
      <c r="B133" s="132" t="s">
        <v>1223</v>
      </c>
      <c r="C133" s="133"/>
      <c r="D133" s="133"/>
      <c r="E133" s="133"/>
      <c r="F133" s="133"/>
      <c r="G133" s="133"/>
      <c r="H133" s="133"/>
      <c r="I133" s="133"/>
      <c r="J133" s="133"/>
      <c r="K133" s="134"/>
    </row>
    <row r="134" spans="1:11" ht="15" x14ac:dyDescent="0.3">
      <c r="A134" s="466"/>
      <c r="B134" s="428" t="s">
        <v>1224</v>
      </c>
      <c r="C134" s="429"/>
      <c r="D134" s="429"/>
      <c r="E134" s="429"/>
      <c r="F134" s="429"/>
      <c r="G134" s="429"/>
      <c r="H134" s="429"/>
      <c r="I134" s="429"/>
      <c r="J134" s="429"/>
      <c r="K134" s="430"/>
    </row>
    <row r="135" spans="1:11" ht="15" x14ac:dyDescent="0.3">
      <c r="A135" s="466"/>
      <c r="B135" s="428"/>
      <c r="C135" s="429"/>
      <c r="D135" s="429"/>
      <c r="E135" s="429"/>
      <c r="F135" s="429"/>
      <c r="G135" s="429"/>
      <c r="H135" s="429"/>
      <c r="I135" s="429"/>
      <c r="J135" s="429"/>
      <c r="K135" s="430"/>
    </row>
    <row r="136" spans="1:11" ht="15" x14ac:dyDescent="0.3">
      <c r="A136" s="466"/>
      <c r="B136" s="459"/>
      <c r="C136" s="460"/>
      <c r="D136" s="460"/>
      <c r="E136" s="460"/>
      <c r="F136" s="460"/>
      <c r="G136" s="460"/>
      <c r="H136" s="460"/>
      <c r="I136" s="460"/>
      <c r="J136" s="460"/>
      <c r="K136" s="461"/>
    </row>
    <row r="137" spans="1:11" ht="15" x14ac:dyDescent="0.3">
      <c r="A137" s="466"/>
      <c r="B137" s="458"/>
      <c r="C137" s="456"/>
      <c r="D137" s="456"/>
      <c r="E137" s="456"/>
      <c r="F137" s="456"/>
      <c r="G137" s="456"/>
      <c r="H137" s="456"/>
      <c r="I137" s="456"/>
      <c r="J137" s="456"/>
      <c r="K137" s="457"/>
    </row>
    <row r="138" spans="1:11" ht="15" x14ac:dyDescent="0.3">
      <c r="A138" s="466"/>
      <c r="B138" s="458"/>
      <c r="C138" s="456"/>
      <c r="D138" s="456"/>
      <c r="E138" s="456"/>
      <c r="F138" s="456"/>
      <c r="G138" s="456"/>
      <c r="H138" s="456"/>
      <c r="I138" s="456"/>
      <c r="J138" s="456"/>
      <c r="K138" s="457"/>
    </row>
    <row r="139" spans="1:11" ht="15" x14ac:dyDescent="0.3">
      <c r="A139" s="466"/>
      <c r="B139" s="458"/>
      <c r="C139" s="456"/>
      <c r="D139" s="456"/>
      <c r="E139" s="456"/>
      <c r="F139" s="456"/>
      <c r="G139" s="456"/>
      <c r="H139" s="456"/>
      <c r="I139" s="456"/>
      <c r="J139" s="456"/>
      <c r="K139" s="457"/>
    </row>
    <row r="140" spans="1:11" ht="15" x14ac:dyDescent="0.3">
      <c r="A140" s="466"/>
      <c r="B140" s="458"/>
      <c r="C140" s="456"/>
      <c r="D140" s="456"/>
      <c r="E140" s="456"/>
      <c r="F140" s="456"/>
      <c r="G140" s="456"/>
      <c r="H140" s="456"/>
      <c r="I140" s="456"/>
      <c r="J140" s="456"/>
      <c r="K140" s="457"/>
    </row>
    <row r="141" spans="1:11" ht="15" x14ac:dyDescent="0.3">
      <c r="A141" s="466"/>
      <c r="B141" s="458"/>
      <c r="C141" s="456"/>
      <c r="D141" s="456"/>
      <c r="E141" s="456"/>
      <c r="F141" s="456"/>
      <c r="G141" s="456"/>
      <c r="H141" s="456"/>
      <c r="I141" s="456"/>
      <c r="J141" s="456"/>
      <c r="K141" s="457"/>
    </row>
    <row r="142" spans="1:11" ht="15" x14ac:dyDescent="0.3">
      <c r="A142" s="466"/>
      <c r="B142" s="458"/>
      <c r="C142" s="456"/>
      <c r="D142" s="456"/>
      <c r="E142" s="456"/>
      <c r="F142" s="456"/>
      <c r="G142" s="456"/>
      <c r="H142" s="456"/>
      <c r="I142" s="456"/>
      <c r="J142" s="456"/>
      <c r="K142" s="457"/>
    </row>
    <row r="143" spans="1:11" ht="15.6" thickBot="1" x14ac:dyDescent="0.35">
      <c r="A143" s="467"/>
      <c r="B143" s="477"/>
      <c r="C143" s="475"/>
      <c r="D143" s="475"/>
      <c r="E143" s="475"/>
      <c r="F143" s="475"/>
      <c r="G143" s="475"/>
      <c r="H143" s="475"/>
      <c r="I143" s="475"/>
      <c r="J143" s="475"/>
      <c r="K143" s="476"/>
    </row>
    <row r="144" spans="1:11" ht="15" x14ac:dyDescent="0.3">
      <c r="A144" s="465" t="s">
        <v>1144</v>
      </c>
      <c r="B144" s="439"/>
      <c r="C144" s="437"/>
      <c r="D144" s="437"/>
      <c r="E144" s="437"/>
      <c r="F144" s="437"/>
      <c r="G144" s="437"/>
      <c r="H144" s="437"/>
      <c r="I144" s="437"/>
      <c r="J144" s="437"/>
      <c r="K144" s="438"/>
    </row>
    <row r="145" spans="1:11" ht="15" x14ac:dyDescent="0.3">
      <c r="A145" s="466"/>
      <c r="B145" s="458"/>
      <c r="C145" s="456"/>
      <c r="D145" s="456"/>
      <c r="E145" s="456"/>
      <c r="F145" s="456"/>
      <c r="G145" s="456"/>
      <c r="H145" s="456"/>
      <c r="I145" s="456"/>
      <c r="J145" s="456"/>
      <c r="K145" s="457"/>
    </row>
    <row r="146" spans="1:11" ht="15" x14ac:dyDescent="0.3">
      <c r="A146" s="466"/>
      <c r="B146" s="458"/>
      <c r="C146" s="456"/>
      <c r="D146" s="456"/>
      <c r="E146" s="456"/>
      <c r="F146" s="456"/>
      <c r="G146" s="456"/>
      <c r="H146" s="456"/>
      <c r="I146" s="456"/>
      <c r="J146" s="456"/>
      <c r="K146" s="457"/>
    </row>
    <row r="147" spans="1:11" ht="15" x14ac:dyDescent="0.3">
      <c r="A147" s="466"/>
      <c r="B147" s="459"/>
      <c r="C147" s="460"/>
      <c r="D147" s="460"/>
      <c r="E147" s="460"/>
      <c r="F147" s="460"/>
      <c r="G147" s="460"/>
      <c r="H147" s="460"/>
      <c r="I147" s="460"/>
      <c r="J147" s="460"/>
      <c r="K147" s="461"/>
    </row>
    <row r="148" spans="1:11" ht="15" x14ac:dyDescent="0.3">
      <c r="A148" s="466"/>
      <c r="B148" s="458"/>
      <c r="C148" s="456"/>
      <c r="D148" s="456"/>
      <c r="E148" s="456"/>
      <c r="F148" s="456"/>
      <c r="G148" s="456"/>
      <c r="H148" s="456"/>
      <c r="I148" s="456"/>
      <c r="J148" s="456"/>
      <c r="K148" s="457"/>
    </row>
    <row r="149" spans="1:11" ht="15" x14ac:dyDescent="0.3">
      <c r="A149" s="466"/>
      <c r="B149" s="459"/>
      <c r="C149" s="460"/>
      <c r="D149" s="460"/>
      <c r="E149" s="460"/>
      <c r="F149" s="460"/>
      <c r="G149" s="460"/>
      <c r="H149" s="460"/>
      <c r="I149" s="460"/>
      <c r="J149" s="460"/>
      <c r="K149" s="461"/>
    </row>
    <row r="150" spans="1:11" ht="15" x14ac:dyDescent="0.3">
      <c r="A150" s="466"/>
      <c r="B150" s="458"/>
      <c r="C150" s="456"/>
      <c r="D150" s="456"/>
      <c r="E150" s="456"/>
      <c r="F150" s="456"/>
      <c r="G150" s="456"/>
      <c r="H150" s="456"/>
      <c r="I150" s="456"/>
      <c r="J150" s="456"/>
      <c r="K150" s="457"/>
    </row>
    <row r="151" spans="1:11" ht="15" x14ac:dyDescent="0.3">
      <c r="A151" s="466"/>
      <c r="B151" s="458"/>
      <c r="C151" s="456"/>
      <c r="D151" s="456"/>
      <c r="E151" s="456"/>
      <c r="F151" s="456"/>
      <c r="G151" s="456"/>
      <c r="H151" s="456"/>
      <c r="I151" s="456"/>
      <c r="J151" s="456"/>
      <c r="K151" s="457"/>
    </row>
    <row r="152" spans="1:11" ht="15" x14ac:dyDescent="0.3">
      <c r="A152" s="466"/>
      <c r="B152" s="458"/>
      <c r="C152" s="456"/>
      <c r="D152" s="456"/>
      <c r="E152" s="456"/>
      <c r="F152" s="456"/>
      <c r="G152" s="456"/>
      <c r="H152" s="456"/>
      <c r="I152" s="456"/>
      <c r="J152" s="456"/>
      <c r="K152" s="457"/>
    </row>
    <row r="153" spans="1:11" ht="15" x14ac:dyDescent="0.3">
      <c r="A153" s="466"/>
      <c r="B153" s="458"/>
      <c r="C153" s="456"/>
      <c r="D153" s="456"/>
      <c r="E153" s="456"/>
      <c r="F153" s="456"/>
      <c r="G153" s="456"/>
      <c r="H153" s="456"/>
      <c r="I153" s="456"/>
      <c r="J153" s="456"/>
      <c r="K153" s="457"/>
    </row>
    <row r="154" spans="1:11" ht="15" x14ac:dyDescent="0.3">
      <c r="A154" s="466"/>
      <c r="B154" s="458"/>
      <c r="C154" s="456"/>
      <c r="D154" s="456"/>
      <c r="E154" s="456"/>
      <c r="F154" s="456"/>
      <c r="G154" s="456"/>
      <c r="H154" s="456"/>
      <c r="I154" s="456"/>
      <c r="J154" s="456"/>
      <c r="K154" s="457"/>
    </row>
    <row r="155" spans="1:11" ht="15" x14ac:dyDescent="0.3">
      <c r="A155" s="466"/>
      <c r="B155" s="458"/>
      <c r="C155" s="456"/>
      <c r="D155" s="456"/>
      <c r="E155" s="456"/>
      <c r="F155" s="456"/>
      <c r="G155" s="456"/>
      <c r="H155" s="456"/>
      <c r="I155" s="456"/>
      <c r="J155" s="456"/>
      <c r="K155" s="457"/>
    </row>
    <row r="156" spans="1:11" ht="15" x14ac:dyDescent="0.3">
      <c r="A156" s="466"/>
      <c r="B156" s="458"/>
      <c r="C156" s="456"/>
      <c r="D156" s="456"/>
      <c r="E156" s="456"/>
      <c r="F156" s="456"/>
      <c r="G156" s="456"/>
      <c r="H156" s="456"/>
      <c r="I156" s="456"/>
      <c r="J156" s="456"/>
      <c r="K156" s="457"/>
    </row>
    <row r="157" spans="1:11" ht="15" x14ac:dyDescent="0.3">
      <c r="A157" s="466"/>
      <c r="B157" s="458"/>
      <c r="C157" s="456"/>
      <c r="D157" s="456"/>
      <c r="E157" s="456"/>
      <c r="F157" s="456"/>
      <c r="G157" s="456"/>
      <c r="H157" s="456"/>
      <c r="I157" s="456"/>
      <c r="J157" s="456"/>
      <c r="K157" s="457"/>
    </row>
    <row r="158" spans="1:11" ht="15.6" thickBot="1" x14ac:dyDescent="0.35">
      <c r="A158" s="467"/>
      <c r="B158" s="502"/>
      <c r="C158" s="503"/>
      <c r="D158" s="503"/>
      <c r="E158" s="503"/>
      <c r="F158" s="503"/>
      <c r="G158" s="503"/>
      <c r="H158" s="503"/>
      <c r="I158" s="503"/>
      <c r="J158" s="503"/>
      <c r="K158" s="504"/>
    </row>
    <row r="159" spans="1:11" x14ac:dyDescent="0.3">
      <c r="A159" s="499" t="s">
        <v>1145</v>
      </c>
      <c r="B159" s="491"/>
      <c r="C159" s="491"/>
      <c r="D159" s="491"/>
      <c r="E159" s="491"/>
      <c r="F159" s="491"/>
      <c r="G159" s="490" t="s">
        <v>1146</v>
      </c>
      <c r="H159" s="491"/>
      <c r="I159" s="491"/>
      <c r="J159" s="491"/>
      <c r="K159" s="492"/>
    </row>
    <row r="160" spans="1:11" x14ac:dyDescent="0.3">
      <c r="A160" s="500"/>
      <c r="B160" s="494"/>
      <c r="C160" s="494"/>
      <c r="D160" s="494"/>
      <c r="E160" s="494"/>
      <c r="F160" s="494"/>
      <c r="G160" s="493"/>
      <c r="H160" s="494"/>
      <c r="I160" s="494"/>
      <c r="J160" s="494"/>
      <c r="K160" s="495"/>
    </row>
    <row r="161" spans="1:11" x14ac:dyDescent="0.3">
      <c r="A161" s="500"/>
      <c r="B161" s="494"/>
      <c r="C161" s="494"/>
      <c r="D161" s="494"/>
      <c r="E161" s="494"/>
      <c r="F161" s="494"/>
      <c r="G161" s="493"/>
      <c r="H161" s="494"/>
      <c r="I161" s="494"/>
      <c r="J161" s="494"/>
      <c r="K161" s="495"/>
    </row>
    <row r="162" spans="1:11" ht="15" thickBot="1" x14ac:dyDescent="0.35">
      <c r="A162" s="501"/>
      <c r="B162" s="497"/>
      <c r="C162" s="497"/>
      <c r="D162" s="497"/>
      <c r="E162" s="497"/>
      <c r="F162" s="497"/>
      <c r="G162" s="496"/>
      <c r="H162" s="497"/>
      <c r="I162" s="497"/>
      <c r="J162" s="497"/>
      <c r="K162" s="498"/>
    </row>
    <row r="163" spans="1:11" x14ac:dyDescent="0.3">
      <c r="A163" s="34"/>
      <c r="J163" s="131"/>
    </row>
    <row r="164" spans="1:11" x14ac:dyDescent="0.3">
      <c r="A164" s="452"/>
      <c r="B164" s="452"/>
      <c r="C164" s="452"/>
      <c r="D164" s="452"/>
      <c r="E164" s="454" t="s">
        <v>1113</v>
      </c>
      <c r="F164" s="454"/>
      <c r="G164" s="454"/>
      <c r="H164" s="454"/>
      <c r="I164" s="452"/>
      <c r="J164" s="452"/>
      <c r="K164" s="452"/>
    </row>
    <row r="165" spans="1:11" x14ac:dyDescent="0.3">
      <c r="A165" s="452"/>
      <c r="B165" s="452"/>
      <c r="C165" s="452"/>
      <c r="D165" s="452"/>
      <c r="E165" s="454"/>
      <c r="F165" s="454"/>
      <c r="G165" s="454"/>
      <c r="H165" s="454"/>
      <c r="I165" s="452"/>
      <c r="J165" s="452"/>
      <c r="K165" s="452"/>
    </row>
    <row r="166" spans="1:11" x14ac:dyDescent="0.3">
      <c r="A166" s="453"/>
      <c r="B166" s="453"/>
      <c r="C166" s="453"/>
      <c r="D166" s="453"/>
      <c r="E166" s="455"/>
      <c r="F166" s="455"/>
      <c r="G166" s="455"/>
      <c r="H166" s="455"/>
      <c r="I166" s="453"/>
      <c r="J166" s="453"/>
      <c r="K166" s="453"/>
    </row>
    <row r="167" spans="1:11" x14ac:dyDescent="0.3">
      <c r="A167" s="449" t="s">
        <v>1147</v>
      </c>
      <c r="B167" s="450"/>
      <c r="C167" s="450"/>
      <c r="D167" s="450"/>
      <c r="E167" s="450"/>
      <c r="F167" s="450"/>
      <c r="G167" s="450"/>
      <c r="H167" s="450"/>
      <c r="I167" s="450"/>
      <c r="J167" s="450"/>
      <c r="K167" s="451"/>
    </row>
    <row r="168" spans="1:11" ht="25.5" customHeight="1" x14ac:dyDescent="0.3">
      <c r="A168" s="100" t="s">
        <v>0</v>
      </c>
      <c r="B168" s="101"/>
      <c r="C168" s="101"/>
      <c r="D168" s="101"/>
      <c r="E168" s="101"/>
      <c r="F168" s="101"/>
      <c r="G168" s="102"/>
      <c r="H168" s="103" t="s">
        <v>1191</v>
      </c>
      <c r="I168" s="104" t="s">
        <v>1117</v>
      </c>
      <c r="J168" s="105">
        <f>1+J114</f>
        <v>45266</v>
      </c>
      <c r="K168" s="106" t="s">
        <v>1118</v>
      </c>
    </row>
    <row r="169" spans="1:11" ht="16.5" customHeight="1" x14ac:dyDescent="0.3">
      <c r="A169" s="443" t="s">
        <v>2</v>
      </c>
      <c r="B169" s="444"/>
      <c r="C169" s="444"/>
      <c r="D169" s="444"/>
      <c r="E169" s="444"/>
      <c r="F169" s="444"/>
      <c r="G169" s="445"/>
      <c r="H169" s="107" t="s">
        <v>1120</v>
      </c>
      <c r="I169" s="108" t="s">
        <v>1121</v>
      </c>
      <c r="J169" s="109" t="s">
        <v>1122</v>
      </c>
      <c r="K169" s="110" t="s">
        <v>1123</v>
      </c>
    </row>
    <row r="170" spans="1:11" ht="12" customHeight="1" x14ac:dyDescent="0.3">
      <c r="A170" s="446"/>
      <c r="B170" s="447"/>
      <c r="C170" s="447"/>
      <c r="D170" s="447"/>
      <c r="E170" s="447"/>
      <c r="F170" s="447"/>
      <c r="G170" s="448"/>
      <c r="H170" s="107" t="s">
        <v>1124</v>
      </c>
      <c r="I170" s="111" t="s">
        <v>1125</v>
      </c>
      <c r="J170" s="112"/>
      <c r="K170" s="113"/>
    </row>
    <row r="171" spans="1:11" ht="15" thickBot="1" x14ac:dyDescent="0.35">
      <c r="A171" s="114" t="s">
        <v>1103</v>
      </c>
      <c r="B171" s="115"/>
      <c r="C171" s="115"/>
      <c r="D171" s="115"/>
      <c r="E171" s="115"/>
      <c r="F171" s="115"/>
      <c r="G171" s="116"/>
      <c r="H171" s="117" t="s">
        <v>1126</v>
      </c>
      <c r="I171" s="117" t="s">
        <v>1125</v>
      </c>
      <c r="J171" s="118"/>
      <c r="K171" s="119"/>
    </row>
    <row r="172" spans="1:11" ht="15" x14ac:dyDescent="0.3">
      <c r="A172" s="440" t="s">
        <v>1127</v>
      </c>
      <c r="B172" s="439"/>
      <c r="C172" s="437"/>
      <c r="D172" s="437"/>
      <c r="E172" s="437"/>
      <c r="F172" s="437"/>
      <c r="G172" s="437"/>
      <c r="H172" s="437"/>
      <c r="I172" s="437"/>
      <c r="J172" s="437"/>
      <c r="K172" s="438"/>
    </row>
    <row r="173" spans="1:11" ht="15" x14ac:dyDescent="0.3">
      <c r="A173" s="441"/>
      <c r="B173" s="458"/>
      <c r="C173" s="456"/>
      <c r="D173" s="456"/>
      <c r="E173" s="456"/>
      <c r="F173" s="456"/>
      <c r="G173" s="456"/>
      <c r="H173" s="456"/>
      <c r="I173" s="456"/>
      <c r="J173" s="456"/>
      <c r="K173" s="457"/>
    </row>
    <row r="174" spans="1:11" ht="15" x14ac:dyDescent="0.3">
      <c r="A174" s="441"/>
      <c r="B174" s="458"/>
      <c r="C174" s="456"/>
      <c r="D174" s="456"/>
      <c r="E174" s="456"/>
      <c r="F174" s="456"/>
      <c r="G174" s="456"/>
      <c r="H174" s="456"/>
      <c r="I174" s="456"/>
      <c r="J174" s="456"/>
      <c r="K174" s="457"/>
    </row>
    <row r="175" spans="1:11" ht="15" x14ac:dyDescent="0.3">
      <c r="A175" s="441"/>
      <c r="B175" s="458"/>
      <c r="C175" s="456"/>
      <c r="D175" s="456"/>
      <c r="E175" s="456"/>
      <c r="F175" s="456"/>
      <c r="G175" s="456"/>
      <c r="H175" s="456"/>
      <c r="I175" s="456"/>
      <c r="J175" s="456"/>
      <c r="K175" s="457"/>
    </row>
    <row r="176" spans="1:11" ht="15.6" thickBot="1" x14ac:dyDescent="0.35">
      <c r="A176" s="442"/>
      <c r="B176" s="477"/>
      <c r="C176" s="475"/>
      <c r="D176" s="475"/>
      <c r="E176" s="475"/>
      <c r="F176" s="475"/>
      <c r="G176" s="475"/>
      <c r="H176" s="475"/>
      <c r="I176" s="475"/>
      <c r="J176" s="475"/>
      <c r="K176" s="476"/>
    </row>
    <row r="177" spans="1:11" ht="15.6" thickBot="1" x14ac:dyDescent="0.35">
      <c r="A177" s="465" t="s">
        <v>1128</v>
      </c>
      <c r="B177" s="474" t="s">
        <v>1129</v>
      </c>
      <c r="C177" s="472"/>
      <c r="D177" s="472"/>
      <c r="E177" s="472"/>
      <c r="F177" s="120" t="s">
        <v>1130</v>
      </c>
      <c r="G177" s="472" t="s">
        <v>1129</v>
      </c>
      <c r="H177" s="472"/>
      <c r="I177" s="472"/>
      <c r="J177" s="473"/>
      <c r="K177" s="121" t="s">
        <v>1130</v>
      </c>
    </row>
    <row r="178" spans="1:11" ht="15" x14ac:dyDescent="0.3">
      <c r="A178" s="466"/>
      <c r="B178" s="471" t="s">
        <v>1131</v>
      </c>
      <c r="C178" s="469"/>
      <c r="D178" s="469"/>
      <c r="E178" s="470"/>
      <c r="F178" s="122"/>
      <c r="G178" s="468" t="s">
        <v>1132</v>
      </c>
      <c r="H178" s="469"/>
      <c r="I178" s="469"/>
      <c r="J178" s="470"/>
      <c r="K178" s="123"/>
    </row>
    <row r="179" spans="1:11" ht="15" x14ac:dyDescent="0.3">
      <c r="A179" s="466"/>
      <c r="B179" s="480" t="s">
        <v>1133</v>
      </c>
      <c r="C179" s="481"/>
      <c r="D179" s="481"/>
      <c r="E179" s="482"/>
      <c r="F179" s="124"/>
      <c r="G179" s="483" t="s">
        <v>1134</v>
      </c>
      <c r="H179" s="481"/>
      <c r="I179" s="481"/>
      <c r="J179" s="482"/>
      <c r="K179" s="125"/>
    </row>
    <row r="180" spans="1:11" ht="15" x14ac:dyDescent="0.3">
      <c r="A180" s="466"/>
      <c r="B180" s="480" t="s">
        <v>1135</v>
      </c>
      <c r="C180" s="481"/>
      <c r="D180" s="481"/>
      <c r="E180" s="482"/>
      <c r="F180" s="124"/>
      <c r="G180" s="478" t="s">
        <v>1136</v>
      </c>
      <c r="H180" s="460"/>
      <c r="I180" s="460"/>
      <c r="J180" s="479"/>
      <c r="K180" s="125"/>
    </row>
    <row r="181" spans="1:11" ht="15" x14ac:dyDescent="0.3">
      <c r="A181" s="466"/>
      <c r="B181" s="480" t="s">
        <v>1137</v>
      </c>
      <c r="C181" s="481"/>
      <c r="D181" s="481"/>
      <c r="E181" s="482"/>
      <c r="F181" s="124">
        <v>1</v>
      </c>
      <c r="G181" s="478" t="s">
        <v>1138</v>
      </c>
      <c r="H181" s="460"/>
      <c r="I181" s="460"/>
      <c r="J181" s="479"/>
      <c r="K181" s="125"/>
    </row>
    <row r="182" spans="1:11" ht="15" x14ac:dyDescent="0.3">
      <c r="A182" s="466"/>
      <c r="B182" s="480" t="s">
        <v>1139</v>
      </c>
      <c r="C182" s="481"/>
      <c r="D182" s="481"/>
      <c r="E182" s="482"/>
      <c r="F182" s="124"/>
      <c r="G182" s="478" t="s">
        <v>1140</v>
      </c>
      <c r="H182" s="460"/>
      <c r="I182" s="460"/>
      <c r="J182" s="479"/>
      <c r="K182" s="125"/>
    </row>
    <row r="183" spans="1:11" ht="15.6" thickBot="1" x14ac:dyDescent="0.35">
      <c r="A183" s="467"/>
      <c r="B183" s="487" t="s">
        <v>1141</v>
      </c>
      <c r="C183" s="488"/>
      <c r="D183" s="488"/>
      <c r="E183" s="489"/>
      <c r="F183" s="127">
        <v>1</v>
      </c>
      <c r="G183" s="484" t="s">
        <v>1142</v>
      </c>
      <c r="H183" s="485"/>
      <c r="I183" s="485"/>
      <c r="J183" s="486"/>
      <c r="K183" s="128"/>
    </row>
    <row r="184" spans="1:11" ht="15.6" x14ac:dyDescent="0.3">
      <c r="A184" s="465" t="s">
        <v>1143</v>
      </c>
      <c r="B184" s="514" t="s">
        <v>1168</v>
      </c>
      <c r="C184" s="515"/>
      <c r="D184" s="515"/>
      <c r="E184" s="515"/>
      <c r="F184" s="515"/>
      <c r="G184" s="515"/>
      <c r="H184" s="515"/>
      <c r="I184" s="515"/>
      <c r="J184" s="515"/>
      <c r="K184" s="516"/>
    </row>
    <row r="185" spans="1:11" ht="15" x14ac:dyDescent="0.3">
      <c r="A185" s="466"/>
      <c r="B185" s="428" t="s">
        <v>1220</v>
      </c>
      <c r="C185" s="429"/>
      <c r="D185" s="429"/>
      <c r="E185" s="429"/>
      <c r="F185" s="429"/>
      <c r="G185" s="429"/>
      <c r="H185" s="429"/>
      <c r="I185" s="429"/>
      <c r="J185" s="429"/>
      <c r="K185" s="430"/>
    </row>
    <row r="186" spans="1:11" ht="15" x14ac:dyDescent="0.3">
      <c r="A186" s="466"/>
      <c r="B186" s="428" t="s">
        <v>1221</v>
      </c>
      <c r="C186" s="429"/>
      <c r="D186" s="429"/>
      <c r="E186" s="429"/>
      <c r="F186" s="429"/>
      <c r="G186" s="429"/>
      <c r="H186" s="429"/>
      <c r="I186" s="429"/>
      <c r="J186" s="429"/>
      <c r="K186" s="430"/>
    </row>
    <row r="187" spans="1:11" ht="15" x14ac:dyDescent="0.3">
      <c r="A187" s="466"/>
      <c r="B187" s="132" t="s">
        <v>1223</v>
      </c>
      <c r="C187" s="133"/>
      <c r="D187" s="133"/>
      <c r="E187" s="133"/>
      <c r="F187" s="133"/>
      <c r="G187" s="133"/>
      <c r="H187" s="133"/>
      <c r="I187" s="133"/>
      <c r="J187" s="133"/>
      <c r="K187" s="134"/>
    </row>
    <row r="188" spans="1:11" ht="15" x14ac:dyDescent="0.3">
      <c r="A188" s="466"/>
      <c r="B188" s="428" t="s">
        <v>1224</v>
      </c>
      <c r="C188" s="429"/>
      <c r="D188" s="429"/>
      <c r="E188" s="429"/>
      <c r="F188" s="429"/>
      <c r="G188" s="429"/>
      <c r="H188" s="429"/>
      <c r="I188" s="429"/>
      <c r="J188" s="429"/>
      <c r="K188" s="430"/>
    </row>
    <row r="189" spans="1:11" ht="15" x14ac:dyDescent="0.3">
      <c r="A189" s="466"/>
      <c r="B189" s="428"/>
      <c r="C189" s="429"/>
      <c r="D189" s="429"/>
      <c r="E189" s="429"/>
      <c r="F189" s="429"/>
      <c r="G189" s="429"/>
      <c r="H189" s="429"/>
      <c r="I189" s="429"/>
      <c r="J189" s="429"/>
      <c r="K189" s="430"/>
    </row>
    <row r="190" spans="1:11" ht="15" x14ac:dyDescent="0.3">
      <c r="A190" s="466"/>
      <c r="B190" s="458"/>
      <c r="C190" s="456"/>
      <c r="D190" s="456"/>
      <c r="E190" s="456"/>
      <c r="F190" s="456"/>
      <c r="G190" s="456"/>
      <c r="H190" s="456"/>
      <c r="I190" s="456"/>
      <c r="J190" s="456"/>
      <c r="K190" s="457"/>
    </row>
    <row r="191" spans="1:11" ht="15" x14ac:dyDescent="0.3">
      <c r="A191" s="466"/>
      <c r="B191" s="458"/>
      <c r="C191" s="456"/>
      <c r="D191" s="456"/>
      <c r="E191" s="456"/>
      <c r="F191" s="456"/>
      <c r="G191" s="456"/>
      <c r="H191" s="456"/>
      <c r="I191" s="456"/>
      <c r="J191" s="456"/>
      <c r="K191" s="457"/>
    </row>
    <row r="192" spans="1:11" ht="15" x14ac:dyDescent="0.3">
      <c r="A192" s="466"/>
      <c r="B192" s="458"/>
      <c r="C192" s="456"/>
      <c r="D192" s="456"/>
      <c r="E192" s="456"/>
      <c r="F192" s="456"/>
      <c r="G192" s="456"/>
      <c r="H192" s="456"/>
      <c r="I192" s="456"/>
      <c r="J192" s="456"/>
      <c r="K192" s="457"/>
    </row>
    <row r="193" spans="1:11" ht="15" x14ac:dyDescent="0.3">
      <c r="A193" s="466"/>
      <c r="B193" s="458"/>
      <c r="C193" s="456"/>
      <c r="D193" s="456"/>
      <c r="E193" s="456"/>
      <c r="F193" s="456"/>
      <c r="G193" s="456"/>
      <c r="H193" s="456"/>
      <c r="I193" s="456"/>
      <c r="J193" s="456"/>
      <c r="K193" s="457"/>
    </row>
    <row r="194" spans="1:11" ht="15" x14ac:dyDescent="0.3">
      <c r="A194" s="466"/>
      <c r="B194" s="458"/>
      <c r="C194" s="456"/>
      <c r="D194" s="456"/>
      <c r="E194" s="456"/>
      <c r="F194" s="456"/>
      <c r="G194" s="456"/>
      <c r="H194" s="456"/>
      <c r="I194" s="456"/>
      <c r="J194" s="456"/>
      <c r="K194" s="457"/>
    </row>
    <row r="195" spans="1:11" ht="15" x14ac:dyDescent="0.3">
      <c r="A195" s="466"/>
      <c r="B195" s="458"/>
      <c r="C195" s="456"/>
      <c r="D195" s="456"/>
      <c r="E195" s="456"/>
      <c r="F195" s="456"/>
      <c r="G195" s="456"/>
      <c r="H195" s="456"/>
      <c r="I195" s="456"/>
      <c r="J195" s="456"/>
      <c r="K195" s="457"/>
    </row>
    <row r="196" spans="1:11" ht="15" x14ac:dyDescent="0.3">
      <c r="A196" s="466"/>
      <c r="B196" s="458"/>
      <c r="C196" s="456"/>
      <c r="D196" s="456"/>
      <c r="E196" s="456"/>
      <c r="F196" s="456"/>
      <c r="G196" s="456"/>
      <c r="H196" s="456"/>
      <c r="I196" s="456"/>
      <c r="J196" s="456"/>
      <c r="K196" s="457"/>
    </row>
    <row r="197" spans="1:11" ht="15.6" thickBot="1" x14ac:dyDescent="0.35">
      <c r="A197" s="467"/>
      <c r="B197" s="477"/>
      <c r="C197" s="475"/>
      <c r="D197" s="475"/>
      <c r="E197" s="475"/>
      <c r="F197" s="475"/>
      <c r="G197" s="475"/>
      <c r="H197" s="475"/>
      <c r="I197" s="475"/>
      <c r="J197" s="475"/>
      <c r="K197" s="476"/>
    </row>
    <row r="198" spans="1:11" ht="15" x14ac:dyDescent="0.3">
      <c r="A198" s="465" t="s">
        <v>1144</v>
      </c>
      <c r="B198" s="439"/>
      <c r="C198" s="437"/>
      <c r="D198" s="437"/>
      <c r="E198" s="437"/>
      <c r="F198" s="437"/>
      <c r="G198" s="437"/>
      <c r="H198" s="437"/>
      <c r="I198" s="437"/>
      <c r="J198" s="437"/>
      <c r="K198" s="438"/>
    </row>
    <row r="199" spans="1:11" ht="15" x14ac:dyDescent="0.3">
      <c r="A199" s="466"/>
      <c r="B199" s="458"/>
      <c r="C199" s="456"/>
      <c r="D199" s="456"/>
      <c r="E199" s="456"/>
      <c r="F199" s="456"/>
      <c r="G199" s="456"/>
      <c r="H199" s="456"/>
      <c r="I199" s="456"/>
      <c r="J199" s="456"/>
      <c r="K199" s="457"/>
    </row>
    <row r="200" spans="1:11" ht="15" x14ac:dyDescent="0.3">
      <c r="A200" s="466"/>
      <c r="B200" s="458"/>
      <c r="C200" s="456"/>
      <c r="D200" s="456"/>
      <c r="E200" s="456"/>
      <c r="F200" s="456"/>
      <c r="G200" s="456"/>
      <c r="H200" s="456"/>
      <c r="I200" s="456"/>
      <c r="J200" s="456"/>
      <c r="K200" s="457"/>
    </row>
    <row r="201" spans="1:11" ht="15" x14ac:dyDescent="0.3">
      <c r="A201" s="466"/>
      <c r="B201" s="458"/>
      <c r="C201" s="456"/>
      <c r="D201" s="456"/>
      <c r="E201" s="456"/>
      <c r="F201" s="456"/>
      <c r="G201" s="456"/>
      <c r="H201" s="456"/>
      <c r="I201" s="456"/>
      <c r="J201" s="456"/>
      <c r="K201" s="457"/>
    </row>
    <row r="202" spans="1:11" ht="15" x14ac:dyDescent="0.3">
      <c r="A202" s="466"/>
      <c r="B202" s="458"/>
      <c r="C202" s="456"/>
      <c r="D202" s="456"/>
      <c r="E202" s="456"/>
      <c r="F202" s="456"/>
      <c r="G202" s="456"/>
      <c r="H202" s="456"/>
      <c r="I202" s="456"/>
      <c r="J202" s="456"/>
      <c r="K202" s="457"/>
    </row>
    <row r="203" spans="1:11" ht="15" x14ac:dyDescent="0.3">
      <c r="A203" s="466"/>
      <c r="B203" s="458"/>
      <c r="C203" s="456"/>
      <c r="D203" s="456"/>
      <c r="E203" s="456"/>
      <c r="F203" s="456"/>
      <c r="G203" s="456"/>
      <c r="H203" s="456"/>
      <c r="I203" s="456"/>
      <c r="J203" s="456"/>
      <c r="K203" s="457"/>
    </row>
    <row r="204" spans="1:11" ht="15" x14ac:dyDescent="0.3">
      <c r="A204" s="466"/>
      <c r="B204" s="458"/>
      <c r="C204" s="456"/>
      <c r="D204" s="456"/>
      <c r="E204" s="456"/>
      <c r="F204" s="456"/>
      <c r="G204" s="456"/>
      <c r="H204" s="456"/>
      <c r="I204" s="456"/>
      <c r="J204" s="456"/>
      <c r="K204" s="457"/>
    </row>
    <row r="205" spans="1:11" ht="15" x14ac:dyDescent="0.3">
      <c r="A205" s="466"/>
      <c r="B205" s="458"/>
      <c r="C205" s="456"/>
      <c r="D205" s="456"/>
      <c r="E205" s="456"/>
      <c r="F205" s="456"/>
      <c r="G205" s="456"/>
      <c r="H205" s="456"/>
      <c r="I205" s="456"/>
      <c r="J205" s="456"/>
      <c r="K205" s="457"/>
    </row>
    <row r="206" spans="1:11" ht="15" x14ac:dyDescent="0.3">
      <c r="A206" s="466"/>
      <c r="B206" s="458"/>
      <c r="C206" s="456"/>
      <c r="D206" s="456"/>
      <c r="E206" s="456"/>
      <c r="F206" s="456"/>
      <c r="G206" s="456"/>
      <c r="H206" s="456"/>
      <c r="I206" s="456"/>
      <c r="J206" s="456"/>
      <c r="K206" s="457"/>
    </row>
    <row r="207" spans="1:11" ht="15" x14ac:dyDescent="0.3">
      <c r="A207" s="466"/>
      <c r="B207" s="458"/>
      <c r="C207" s="456"/>
      <c r="D207" s="456"/>
      <c r="E207" s="456"/>
      <c r="F207" s="456"/>
      <c r="G207" s="456"/>
      <c r="H207" s="456"/>
      <c r="I207" s="456"/>
      <c r="J207" s="456"/>
      <c r="K207" s="457"/>
    </row>
    <row r="208" spans="1:11" ht="15" x14ac:dyDescent="0.3">
      <c r="A208" s="466"/>
      <c r="B208" s="458"/>
      <c r="C208" s="456"/>
      <c r="D208" s="456"/>
      <c r="E208" s="456"/>
      <c r="F208" s="456"/>
      <c r="G208" s="456"/>
      <c r="H208" s="456"/>
      <c r="I208" s="456"/>
      <c r="J208" s="456"/>
      <c r="K208" s="457"/>
    </row>
    <row r="209" spans="1:11" ht="15" x14ac:dyDescent="0.3">
      <c r="A209" s="466"/>
      <c r="B209" s="458"/>
      <c r="C209" s="456"/>
      <c r="D209" s="456"/>
      <c r="E209" s="456"/>
      <c r="F209" s="456"/>
      <c r="G209" s="456"/>
      <c r="H209" s="456"/>
      <c r="I209" s="456"/>
      <c r="J209" s="456"/>
      <c r="K209" s="457"/>
    </row>
    <row r="210" spans="1:11" ht="15" x14ac:dyDescent="0.3">
      <c r="A210" s="466"/>
      <c r="B210" s="458"/>
      <c r="C210" s="456"/>
      <c r="D210" s="456"/>
      <c r="E210" s="456"/>
      <c r="F210" s="456"/>
      <c r="G210" s="456"/>
      <c r="H210" s="456"/>
      <c r="I210" s="456"/>
      <c r="J210" s="456"/>
      <c r="K210" s="457"/>
    </row>
    <row r="211" spans="1:11" ht="15" x14ac:dyDescent="0.3">
      <c r="A211" s="466"/>
      <c r="B211" s="458"/>
      <c r="C211" s="456"/>
      <c r="D211" s="456"/>
      <c r="E211" s="456"/>
      <c r="F211" s="456"/>
      <c r="G211" s="456"/>
      <c r="H211" s="456"/>
      <c r="I211" s="456"/>
      <c r="J211" s="456"/>
      <c r="K211" s="457"/>
    </row>
    <row r="212" spans="1:11" ht="15.6" thickBot="1" x14ac:dyDescent="0.35">
      <c r="A212" s="467"/>
      <c r="B212" s="502"/>
      <c r="C212" s="503"/>
      <c r="D212" s="503"/>
      <c r="E212" s="503"/>
      <c r="F212" s="503"/>
      <c r="G212" s="503"/>
      <c r="H212" s="503"/>
      <c r="I212" s="503"/>
      <c r="J212" s="503"/>
      <c r="K212" s="504"/>
    </row>
    <row r="213" spans="1:11" x14ac:dyDescent="0.3">
      <c r="A213" s="499" t="s">
        <v>1145</v>
      </c>
      <c r="B213" s="491"/>
      <c r="C213" s="491"/>
      <c r="D213" s="491"/>
      <c r="E213" s="491"/>
      <c r="F213" s="491"/>
      <c r="G213" s="490" t="s">
        <v>1146</v>
      </c>
      <c r="H213" s="491"/>
      <c r="I213" s="491"/>
      <c r="J213" s="491"/>
      <c r="K213" s="492"/>
    </row>
    <row r="214" spans="1:11" x14ac:dyDescent="0.3">
      <c r="A214" s="500"/>
      <c r="B214" s="494"/>
      <c r="C214" s="494"/>
      <c r="D214" s="494"/>
      <c r="E214" s="494"/>
      <c r="F214" s="494"/>
      <c r="G214" s="493"/>
      <c r="H214" s="494"/>
      <c r="I214" s="494"/>
      <c r="J214" s="494"/>
      <c r="K214" s="495"/>
    </row>
    <row r="215" spans="1:11" x14ac:dyDescent="0.3">
      <c r="A215" s="500"/>
      <c r="B215" s="494"/>
      <c r="C215" s="494"/>
      <c r="D215" s="494"/>
      <c r="E215" s="494"/>
      <c r="F215" s="494"/>
      <c r="G215" s="493"/>
      <c r="H215" s="494"/>
      <c r="I215" s="494"/>
      <c r="J215" s="494"/>
      <c r="K215" s="495"/>
    </row>
    <row r="216" spans="1:11" ht="15" thickBot="1" x14ac:dyDescent="0.35">
      <c r="A216" s="501"/>
      <c r="B216" s="497"/>
      <c r="C216" s="497"/>
      <c r="D216" s="497"/>
      <c r="E216" s="497"/>
      <c r="F216" s="497"/>
      <c r="G216" s="496"/>
      <c r="H216" s="497"/>
      <c r="I216" s="497"/>
      <c r="J216" s="497"/>
      <c r="K216" s="498"/>
    </row>
    <row r="217" spans="1:11" hidden="1" x14ac:dyDescent="0.3"/>
    <row r="218" spans="1:11" hidden="1" x14ac:dyDescent="0.3">
      <c r="A218" s="452"/>
      <c r="B218" s="452"/>
      <c r="C218" s="452"/>
      <c r="D218" s="452"/>
      <c r="E218" s="454" t="s">
        <v>1113</v>
      </c>
      <c r="F218" s="454"/>
      <c r="G218" s="454"/>
      <c r="H218" s="454"/>
      <c r="I218" s="452"/>
      <c r="J218" s="452"/>
      <c r="K218" s="452"/>
    </row>
    <row r="219" spans="1:11" hidden="1" x14ac:dyDescent="0.3">
      <c r="A219" s="452"/>
      <c r="B219" s="452"/>
      <c r="C219" s="452"/>
      <c r="D219" s="452"/>
      <c r="E219" s="454"/>
      <c r="F219" s="454"/>
      <c r="G219" s="454"/>
      <c r="H219" s="454"/>
      <c r="I219" s="452"/>
      <c r="J219" s="452"/>
      <c r="K219" s="452"/>
    </row>
    <row r="220" spans="1:11" hidden="1" x14ac:dyDescent="0.3">
      <c r="A220" s="453"/>
      <c r="B220" s="453"/>
      <c r="C220" s="453"/>
      <c r="D220" s="453"/>
      <c r="E220" s="455"/>
      <c r="F220" s="455"/>
      <c r="G220" s="455"/>
      <c r="H220" s="455"/>
      <c r="I220" s="453"/>
      <c r="J220" s="453"/>
      <c r="K220" s="453"/>
    </row>
    <row r="221" spans="1:11" hidden="1" x14ac:dyDescent="0.3">
      <c r="A221" s="449" t="s">
        <v>1147</v>
      </c>
      <c r="B221" s="450"/>
      <c r="C221" s="450"/>
      <c r="D221" s="450"/>
      <c r="E221" s="450"/>
      <c r="F221" s="450"/>
      <c r="G221" s="450"/>
      <c r="H221" s="450"/>
      <c r="I221" s="450"/>
      <c r="J221" s="450"/>
      <c r="K221" s="451"/>
    </row>
    <row r="222" spans="1:11" ht="25.5" hidden="1" customHeight="1" x14ac:dyDescent="0.3">
      <c r="A222" s="100" t="s">
        <v>1115</v>
      </c>
      <c r="B222" s="101"/>
      <c r="C222" s="101"/>
      <c r="D222" s="101"/>
      <c r="E222" s="101"/>
      <c r="F222" s="101"/>
      <c r="G222" s="102"/>
      <c r="H222" s="103" t="s">
        <v>1116</v>
      </c>
      <c r="I222" s="104" t="s">
        <v>1117</v>
      </c>
      <c r="J222" s="105">
        <f>1+J168</f>
        <v>45267</v>
      </c>
      <c r="K222" s="106" t="s">
        <v>1118</v>
      </c>
    </row>
    <row r="223" spans="1:11" ht="16.5" hidden="1" customHeight="1" x14ac:dyDescent="0.3">
      <c r="A223" s="443" t="s">
        <v>2</v>
      </c>
      <c r="B223" s="444"/>
      <c r="C223" s="444"/>
      <c r="D223" s="444"/>
      <c r="E223" s="444"/>
      <c r="F223" s="444"/>
      <c r="G223" s="445"/>
      <c r="H223" s="107" t="s">
        <v>1120</v>
      </c>
      <c r="I223" s="108" t="s">
        <v>1121</v>
      </c>
      <c r="J223" s="109" t="s">
        <v>1122</v>
      </c>
      <c r="K223" s="110" t="s">
        <v>1123</v>
      </c>
    </row>
    <row r="224" spans="1:11" ht="12" hidden="1" customHeight="1" x14ac:dyDescent="0.3">
      <c r="A224" s="446"/>
      <c r="B224" s="447"/>
      <c r="C224" s="447"/>
      <c r="D224" s="447"/>
      <c r="E224" s="447"/>
      <c r="F224" s="447"/>
      <c r="G224" s="448"/>
      <c r="H224" s="107" t="s">
        <v>1124</v>
      </c>
      <c r="I224" s="111" t="s">
        <v>1125</v>
      </c>
      <c r="J224" s="112"/>
      <c r="K224" s="113"/>
    </row>
    <row r="225" spans="1:11" ht="15" hidden="1" thickBot="1" x14ac:dyDescent="0.35">
      <c r="A225" s="114" t="s">
        <v>1103</v>
      </c>
      <c r="B225" s="115"/>
      <c r="C225" s="115"/>
      <c r="D225" s="115"/>
      <c r="E225" s="115"/>
      <c r="F225" s="115"/>
      <c r="G225" s="116"/>
      <c r="H225" s="117" t="s">
        <v>1126</v>
      </c>
      <c r="I225" s="117" t="s">
        <v>1125</v>
      </c>
      <c r="J225" s="118"/>
      <c r="K225" s="119"/>
    </row>
    <row r="226" spans="1:11" ht="15" hidden="1" x14ac:dyDescent="0.3">
      <c r="A226" s="440" t="s">
        <v>1127</v>
      </c>
      <c r="B226" s="439"/>
      <c r="C226" s="437"/>
      <c r="D226" s="437"/>
      <c r="E226" s="437"/>
      <c r="F226" s="437"/>
      <c r="G226" s="437"/>
      <c r="H226" s="437"/>
      <c r="I226" s="437"/>
      <c r="J226" s="437"/>
      <c r="K226" s="438"/>
    </row>
    <row r="227" spans="1:11" ht="15" hidden="1" x14ac:dyDescent="0.3">
      <c r="A227" s="441"/>
      <c r="B227" s="458"/>
      <c r="C227" s="456"/>
      <c r="D227" s="456"/>
      <c r="E227" s="456"/>
      <c r="F227" s="456"/>
      <c r="G227" s="456"/>
      <c r="H227" s="456"/>
      <c r="I227" s="456"/>
      <c r="J227" s="456"/>
      <c r="K227" s="457"/>
    </row>
    <row r="228" spans="1:11" ht="15" hidden="1" x14ac:dyDescent="0.3">
      <c r="A228" s="441"/>
      <c r="B228" s="458"/>
      <c r="C228" s="456"/>
      <c r="D228" s="456"/>
      <c r="E228" s="456"/>
      <c r="F228" s="456"/>
      <c r="G228" s="456"/>
      <c r="H228" s="456"/>
      <c r="I228" s="456"/>
      <c r="J228" s="456"/>
      <c r="K228" s="457"/>
    </row>
    <row r="229" spans="1:11" ht="15" hidden="1" x14ac:dyDescent="0.3">
      <c r="A229" s="441"/>
      <c r="B229" s="458"/>
      <c r="C229" s="456"/>
      <c r="D229" s="456"/>
      <c r="E229" s="456"/>
      <c r="F229" s="456"/>
      <c r="G229" s="456"/>
      <c r="H229" s="456"/>
      <c r="I229" s="456"/>
      <c r="J229" s="456"/>
      <c r="K229" s="457"/>
    </row>
    <row r="230" spans="1:11" ht="15.6" hidden="1" thickBot="1" x14ac:dyDescent="0.35">
      <c r="A230" s="442"/>
      <c r="B230" s="477"/>
      <c r="C230" s="475"/>
      <c r="D230" s="475"/>
      <c r="E230" s="475"/>
      <c r="F230" s="475"/>
      <c r="G230" s="475"/>
      <c r="H230" s="475"/>
      <c r="I230" s="475"/>
      <c r="J230" s="475"/>
      <c r="K230" s="476"/>
    </row>
    <row r="231" spans="1:11" ht="15.6" hidden="1" thickBot="1" x14ac:dyDescent="0.35">
      <c r="A231" s="465" t="s">
        <v>1128</v>
      </c>
      <c r="B231" s="474" t="s">
        <v>1129</v>
      </c>
      <c r="C231" s="472"/>
      <c r="D231" s="472"/>
      <c r="E231" s="472"/>
      <c r="F231" s="120" t="s">
        <v>1130</v>
      </c>
      <c r="G231" s="472" t="s">
        <v>1129</v>
      </c>
      <c r="H231" s="472"/>
      <c r="I231" s="472"/>
      <c r="J231" s="473"/>
      <c r="K231" s="121" t="s">
        <v>1130</v>
      </c>
    </row>
    <row r="232" spans="1:11" ht="15" hidden="1" x14ac:dyDescent="0.3">
      <c r="A232" s="466"/>
      <c r="B232" s="471" t="s">
        <v>1131</v>
      </c>
      <c r="C232" s="469"/>
      <c r="D232" s="469"/>
      <c r="E232" s="470"/>
      <c r="F232" s="122"/>
      <c r="G232" s="468" t="s">
        <v>1132</v>
      </c>
      <c r="H232" s="469"/>
      <c r="I232" s="469"/>
      <c r="J232" s="470"/>
      <c r="K232" s="123"/>
    </row>
    <row r="233" spans="1:11" ht="15" hidden="1" x14ac:dyDescent="0.3">
      <c r="A233" s="466"/>
      <c r="B233" s="480" t="s">
        <v>1133</v>
      </c>
      <c r="C233" s="481"/>
      <c r="D233" s="481"/>
      <c r="E233" s="482"/>
      <c r="F233" s="124"/>
      <c r="G233" s="483" t="s">
        <v>1134</v>
      </c>
      <c r="H233" s="481"/>
      <c r="I233" s="481"/>
      <c r="J233" s="482"/>
      <c r="K233" s="125"/>
    </row>
    <row r="234" spans="1:11" ht="15" hidden="1" x14ac:dyDescent="0.3">
      <c r="A234" s="466"/>
      <c r="B234" s="480" t="s">
        <v>1135</v>
      </c>
      <c r="C234" s="481"/>
      <c r="D234" s="481"/>
      <c r="E234" s="482"/>
      <c r="F234" s="124"/>
      <c r="G234" s="478" t="s">
        <v>1136</v>
      </c>
      <c r="H234" s="460"/>
      <c r="I234" s="460"/>
      <c r="J234" s="479"/>
      <c r="K234" s="125"/>
    </row>
    <row r="235" spans="1:11" ht="15" hidden="1" x14ac:dyDescent="0.3">
      <c r="A235" s="466"/>
      <c r="B235" s="480" t="s">
        <v>1137</v>
      </c>
      <c r="C235" s="481"/>
      <c r="D235" s="481"/>
      <c r="E235" s="482"/>
      <c r="F235" s="124"/>
      <c r="G235" s="478" t="s">
        <v>1138</v>
      </c>
      <c r="H235" s="460"/>
      <c r="I235" s="460"/>
      <c r="J235" s="479"/>
      <c r="K235" s="125"/>
    </row>
    <row r="236" spans="1:11" ht="15" hidden="1" x14ac:dyDescent="0.3">
      <c r="A236" s="466"/>
      <c r="B236" s="480" t="s">
        <v>1139</v>
      </c>
      <c r="C236" s="481"/>
      <c r="D236" s="481"/>
      <c r="E236" s="482"/>
      <c r="F236" s="124"/>
      <c r="G236" s="478" t="s">
        <v>1140</v>
      </c>
      <c r="H236" s="460"/>
      <c r="I236" s="460"/>
      <c r="J236" s="479"/>
      <c r="K236" s="125"/>
    </row>
    <row r="237" spans="1:11" ht="15.6" hidden="1" thickBot="1" x14ac:dyDescent="0.35">
      <c r="A237" s="467"/>
      <c r="B237" s="487" t="s">
        <v>1141</v>
      </c>
      <c r="C237" s="488"/>
      <c r="D237" s="488"/>
      <c r="E237" s="489"/>
      <c r="F237" s="127"/>
      <c r="G237" s="484" t="s">
        <v>1142</v>
      </c>
      <c r="H237" s="485"/>
      <c r="I237" s="485"/>
      <c r="J237" s="486"/>
      <c r="K237" s="128"/>
    </row>
    <row r="238" spans="1:11" ht="15" hidden="1" x14ac:dyDescent="0.3">
      <c r="A238" s="465" t="s">
        <v>1143</v>
      </c>
      <c r="B238" s="462" t="s">
        <v>1148</v>
      </c>
      <c r="C238" s="463"/>
      <c r="D238" s="463"/>
      <c r="E238" s="463"/>
      <c r="F238" s="463"/>
      <c r="G238" s="463"/>
      <c r="H238" s="463"/>
      <c r="I238" s="463"/>
      <c r="J238" s="463"/>
      <c r="K238" s="464"/>
    </row>
    <row r="239" spans="1:11" ht="15" hidden="1" x14ac:dyDescent="0.3">
      <c r="A239" s="466"/>
      <c r="B239" s="459" t="s">
        <v>1149</v>
      </c>
      <c r="C239" s="460"/>
      <c r="D239" s="460"/>
      <c r="E239" s="460"/>
      <c r="F239" s="460"/>
      <c r="G239" s="460"/>
      <c r="H239" s="460"/>
      <c r="I239" s="460"/>
      <c r="J239" s="460"/>
      <c r="K239" s="461"/>
    </row>
    <row r="240" spans="1:11" ht="15" hidden="1" x14ac:dyDescent="0.3">
      <c r="A240" s="466"/>
      <c r="B240" s="459" t="s">
        <v>1150</v>
      </c>
      <c r="C240" s="460"/>
      <c r="D240" s="460"/>
      <c r="E240" s="460"/>
      <c r="F240" s="460"/>
      <c r="G240" s="460"/>
      <c r="H240" s="460"/>
      <c r="I240" s="460"/>
      <c r="J240" s="460"/>
      <c r="K240" s="461"/>
    </row>
    <row r="241" spans="1:11" ht="15" hidden="1" x14ac:dyDescent="0.3">
      <c r="A241" s="466"/>
      <c r="B241" s="459"/>
      <c r="C241" s="460"/>
      <c r="D241" s="460"/>
      <c r="E241" s="460"/>
      <c r="F241" s="460"/>
      <c r="G241" s="460"/>
      <c r="H241" s="460"/>
      <c r="I241" s="460"/>
      <c r="J241" s="460"/>
      <c r="K241" s="461"/>
    </row>
    <row r="242" spans="1:11" ht="15" hidden="1" x14ac:dyDescent="0.3">
      <c r="A242" s="466"/>
      <c r="B242" s="459"/>
      <c r="C242" s="460"/>
      <c r="D242" s="460"/>
      <c r="E242" s="460"/>
      <c r="F242" s="460"/>
      <c r="G242" s="460"/>
      <c r="H242" s="460"/>
      <c r="I242" s="460"/>
      <c r="J242" s="460"/>
      <c r="K242" s="461"/>
    </row>
    <row r="243" spans="1:11" ht="15" hidden="1" x14ac:dyDescent="0.3">
      <c r="A243" s="466"/>
      <c r="B243" s="459"/>
      <c r="C243" s="460"/>
      <c r="D243" s="460"/>
      <c r="E243" s="460"/>
      <c r="F243" s="460"/>
      <c r="G243" s="460"/>
      <c r="H243" s="460"/>
      <c r="I243" s="460"/>
      <c r="J243" s="460"/>
      <c r="K243" s="461"/>
    </row>
    <row r="244" spans="1:11" ht="15" hidden="1" x14ac:dyDescent="0.3">
      <c r="A244" s="466"/>
      <c r="B244" s="459"/>
      <c r="C244" s="460"/>
      <c r="D244" s="460"/>
      <c r="E244" s="460"/>
      <c r="F244" s="460"/>
      <c r="G244" s="460"/>
      <c r="H244" s="460"/>
      <c r="I244" s="460"/>
      <c r="J244" s="460"/>
      <c r="K244" s="461"/>
    </row>
    <row r="245" spans="1:11" ht="15" hidden="1" x14ac:dyDescent="0.3">
      <c r="A245" s="466"/>
      <c r="B245" s="459"/>
      <c r="C245" s="460"/>
      <c r="D245" s="460"/>
      <c r="E245" s="460"/>
      <c r="F245" s="460"/>
      <c r="G245" s="460"/>
      <c r="H245" s="460"/>
      <c r="I245" s="460"/>
      <c r="J245" s="460"/>
      <c r="K245" s="461"/>
    </row>
    <row r="246" spans="1:11" ht="15" hidden="1" x14ac:dyDescent="0.3">
      <c r="A246" s="466"/>
      <c r="B246" s="458"/>
      <c r="C246" s="456"/>
      <c r="D246" s="456"/>
      <c r="E246" s="456"/>
      <c r="F246" s="456"/>
      <c r="G246" s="456"/>
      <c r="H246" s="456"/>
      <c r="I246" s="456"/>
      <c r="J246" s="456"/>
      <c r="K246" s="457"/>
    </row>
    <row r="247" spans="1:11" ht="15" hidden="1" x14ac:dyDescent="0.3">
      <c r="A247" s="466"/>
      <c r="B247" s="458"/>
      <c r="C247" s="456"/>
      <c r="D247" s="456"/>
      <c r="E247" s="456"/>
      <c r="F247" s="456"/>
      <c r="G247" s="456"/>
      <c r="H247" s="456"/>
      <c r="I247" s="456"/>
      <c r="J247" s="456"/>
      <c r="K247" s="457"/>
    </row>
    <row r="248" spans="1:11" ht="15" hidden="1" x14ac:dyDescent="0.3">
      <c r="A248" s="466"/>
      <c r="B248" s="458"/>
      <c r="C248" s="456"/>
      <c r="D248" s="456"/>
      <c r="E248" s="456"/>
      <c r="F248" s="456"/>
      <c r="G248" s="456"/>
      <c r="H248" s="456"/>
      <c r="I248" s="456"/>
      <c r="J248" s="456"/>
      <c r="K248" s="457"/>
    </row>
    <row r="249" spans="1:11" ht="15" hidden="1" x14ac:dyDescent="0.3">
      <c r="A249" s="466"/>
      <c r="B249" s="458"/>
      <c r="C249" s="456"/>
      <c r="D249" s="456"/>
      <c r="E249" s="456"/>
      <c r="F249" s="456"/>
      <c r="G249" s="456"/>
      <c r="H249" s="456"/>
      <c r="I249" s="456"/>
      <c r="J249" s="456"/>
      <c r="K249" s="457"/>
    </row>
    <row r="250" spans="1:11" ht="15" hidden="1" x14ac:dyDescent="0.3">
      <c r="A250" s="466"/>
      <c r="B250" s="458"/>
      <c r="C250" s="456"/>
      <c r="D250" s="456"/>
      <c r="E250" s="456"/>
      <c r="F250" s="456"/>
      <c r="G250" s="456"/>
      <c r="H250" s="456"/>
      <c r="I250" s="456"/>
      <c r="J250" s="456"/>
      <c r="K250" s="457"/>
    </row>
    <row r="251" spans="1:11" ht="15" hidden="1" x14ac:dyDescent="0.3">
      <c r="A251" s="466"/>
      <c r="B251" s="458"/>
      <c r="C251" s="456"/>
      <c r="D251" s="456"/>
      <c r="E251" s="456"/>
      <c r="F251" s="456"/>
      <c r="G251" s="456"/>
      <c r="H251" s="456"/>
      <c r="I251" s="456"/>
      <c r="J251" s="456"/>
      <c r="K251" s="457"/>
    </row>
    <row r="252" spans="1:11" ht="15.6" hidden="1" thickBot="1" x14ac:dyDescent="0.35">
      <c r="A252" s="467"/>
      <c r="B252" s="477"/>
      <c r="C252" s="475"/>
      <c r="D252" s="475"/>
      <c r="E252" s="475"/>
      <c r="F252" s="475"/>
      <c r="G252" s="475"/>
      <c r="H252" s="475"/>
      <c r="I252" s="475"/>
      <c r="J252" s="475"/>
      <c r="K252" s="476"/>
    </row>
    <row r="253" spans="1:11" ht="15" hidden="1" x14ac:dyDescent="0.3">
      <c r="A253" s="465" t="s">
        <v>1144</v>
      </c>
      <c r="B253" s="439"/>
      <c r="C253" s="437"/>
      <c r="D253" s="437"/>
      <c r="E253" s="437"/>
      <c r="F253" s="437"/>
      <c r="G253" s="437"/>
      <c r="H253" s="437"/>
      <c r="I253" s="437"/>
      <c r="J253" s="437"/>
      <c r="K253" s="438"/>
    </row>
    <row r="254" spans="1:11" ht="15" hidden="1" x14ac:dyDescent="0.3">
      <c r="A254" s="466"/>
      <c r="B254" s="458"/>
      <c r="C254" s="456"/>
      <c r="D254" s="456"/>
      <c r="E254" s="456"/>
      <c r="F254" s="456"/>
      <c r="G254" s="456"/>
      <c r="H254" s="456"/>
      <c r="I254" s="456"/>
      <c r="J254" s="456"/>
      <c r="K254" s="457"/>
    </row>
    <row r="255" spans="1:11" ht="15" hidden="1" x14ac:dyDescent="0.3">
      <c r="A255" s="466"/>
      <c r="B255" s="458"/>
      <c r="C255" s="456"/>
      <c r="D255" s="456"/>
      <c r="E255" s="456"/>
      <c r="F255" s="456"/>
      <c r="G255" s="456"/>
      <c r="H255" s="456"/>
      <c r="I255" s="456"/>
      <c r="J255" s="456"/>
      <c r="K255" s="457"/>
    </row>
    <row r="256" spans="1:11" ht="15" hidden="1" x14ac:dyDescent="0.3">
      <c r="A256" s="466"/>
      <c r="B256" s="458"/>
      <c r="C256" s="456"/>
      <c r="D256" s="456"/>
      <c r="E256" s="456"/>
      <c r="F256" s="456"/>
      <c r="G256" s="456"/>
      <c r="H256" s="456"/>
      <c r="I256" s="456"/>
      <c r="J256" s="456"/>
      <c r="K256" s="457"/>
    </row>
    <row r="257" spans="1:11" ht="15" hidden="1" x14ac:dyDescent="0.3">
      <c r="A257" s="466"/>
      <c r="B257" s="458"/>
      <c r="C257" s="456"/>
      <c r="D257" s="456"/>
      <c r="E257" s="456"/>
      <c r="F257" s="456"/>
      <c r="G257" s="456"/>
      <c r="H257" s="456"/>
      <c r="I257" s="456"/>
      <c r="J257" s="456"/>
      <c r="K257" s="457"/>
    </row>
    <row r="258" spans="1:11" ht="15" hidden="1" x14ac:dyDescent="0.3">
      <c r="A258" s="466"/>
      <c r="B258" s="458"/>
      <c r="C258" s="456"/>
      <c r="D258" s="456"/>
      <c r="E258" s="456"/>
      <c r="F258" s="456"/>
      <c r="G258" s="456"/>
      <c r="H258" s="456"/>
      <c r="I258" s="456"/>
      <c r="J258" s="456"/>
      <c r="K258" s="457"/>
    </row>
    <row r="259" spans="1:11" ht="15" hidden="1" x14ac:dyDescent="0.3">
      <c r="A259" s="466"/>
      <c r="B259" s="458"/>
      <c r="C259" s="456"/>
      <c r="D259" s="456"/>
      <c r="E259" s="456"/>
      <c r="F259" s="456"/>
      <c r="G259" s="456"/>
      <c r="H259" s="456"/>
      <c r="I259" s="456"/>
      <c r="J259" s="456"/>
      <c r="K259" s="457"/>
    </row>
    <row r="260" spans="1:11" ht="15" hidden="1" x14ac:dyDescent="0.3">
      <c r="A260" s="466"/>
      <c r="B260" s="458"/>
      <c r="C260" s="456"/>
      <c r="D260" s="456"/>
      <c r="E260" s="456"/>
      <c r="F260" s="456"/>
      <c r="G260" s="456"/>
      <c r="H260" s="456"/>
      <c r="I260" s="456"/>
      <c r="J260" s="456"/>
      <c r="K260" s="457"/>
    </row>
    <row r="261" spans="1:11" ht="15" hidden="1" x14ac:dyDescent="0.3">
      <c r="A261" s="466"/>
      <c r="B261" s="458"/>
      <c r="C261" s="456"/>
      <c r="D261" s="456"/>
      <c r="E261" s="456"/>
      <c r="F261" s="456"/>
      <c r="G261" s="456"/>
      <c r="H261" s="456"/>
      <c r="I261" s="456"/>
      <c r="J261" s="456"/>
      <c r="K261" s="457"/>
    </row>
    <row r="262" spans="1:11" ht="15" hidden="1" x14ac:dyDescent="0.3">
      <c r="A262" s="466"/>
      <c r="B262" s="458"/>
      <c r="C262" s="456"/>
      <c r="D262" s="456"/>
      <c r="E262" s="456"/>
      <c r="F262" s="456"/>
      <c r="G262" s="456"/>
      <c r="H262" s="456"/>
      <c r="I262" s="456"/>
      <c r="J262" s="456"/>
      <c r="K262" s="457"/>
    </row>
    <row r="263" spans="1:11" ht="15" hidden="1" x14ac:dyDescent="0.3">
      <c r="A263" s="466"/>
      <c r="B263" s="458"/>
      <c r="C263" s="456"/>
      <c r="D263" s="456"/>
      <c r="E263" s="456"/>
      <c r="F263" s="456"/>
      <c r="G263" s="456"/>
      <c r="H263" s="456"/>
      <c r="I263" s="456"/>
      <c r="J263" s="456"/>
      <c r="K263" s="457"/>
    </row>
    <row r="264" spans="1:11" ht="15" hidden="1" x14ac:dyDescent="0.3">
      <c r="A264" s="466"/>
      <c r="B264" s="458"/>
      <c r="C264" s="456"/>
      <c r="D264" s="456"/>
      <c r="E264" s="456"/>
      <c r="F264" s="456"/>
      <c r="G264" s="456"/>
      <c r="H264" s="456"/>
      <c r="I264" s="456"/>
      <c r="J264" s="456"/>
      <c r="K264" s="457"/>
    </row>
    <row r="265" spans="1:11" ht="15" hidden="1" x14ac:dyDescent="0.3">
      <c r="A265" s="466"/>
      <c r="B265" s="458"/>
      <c r="C265" s="456"/>
      <c r="D265" s="456"/>
      <c r="E265" s="456"/>
      <c r="F265" s="456"/>
      <c r="G265" s="456"/>
      <c r="H265" s="456"/>
      <c r="I265" s="456"/>
      <c r="J265" s="456"/>
      <c r="K265" s="457"/>
    </row>
    <row r="266" spans="1:11" ht="15" hidden="1" x14ac:dyDescent="0.3">
      <c r="A266" s="466"/>
      <c r="B266" s="458"/>
      <c r="C266" s="456"/>
      <c r="D266" s="456"/>
      <c r="E266" s="456"/>
      <c r="F266" s="456"/>
      <c r="G266" s="456"/>
      <c r="H266" s="456"/>
      <c r="I266" s="456"/>
      <c r="J266" s="456"/>
      <c r="K266" s="457"/>
    </row>
    <row r="267" spans="1:11" ht="15.6" hidden="1" thickBot="1" x14ac:dyDescent="0.35">
      <c r="A267" s="467"/>
      <c r="B267" s="502"/>
      <c r="C267" s="503"/>
      <c r="D267" s="503"/>
      <c r="E267" s="503"/>
      <c r="F267" s="503"/>
      <c r="G267" s="503"/>
      <c r="H267" s="503"/>
      <c r="I267" s="503"/>
      <c r="J267" s="503"/>
      <c r="K267" s="504"/>
    </row>
    <row r="268" spans="1:11" hidden="1" x14ac:dyDescent="0.3">
      <c r="A268" s="499" t="s">
        <v>1145</v>
      </c>
      <c r="B268" s="491"/>
      <c r="C268" s="491"/>
      <c r="D268" s="491"/>
      <c r="E268" s="491"/>
      <c r="F268" s="491"/>
      <c r="G268" s="490" t="s">
        <v>1146</v>
      </c>
      <c r="H268" s="491"/>
      <c r="I268" s="491"/>
      <c r="J268" s="491"/>
      <c r="K268" s="492"/>
    </row>
    <row r="269" spans="1:11" hidden="1" x14ac:dyDescent="0.3">
      <c r="A269" s="500"/>
      <c r="B269" s="494"/>
      <c r="C269" s="494"/>
      <c r="D269" s="494"/>
      <c r="E269" s="494"/>
      <c r="F269" s="494"/>
      <c r="G269" s="493"/>
      <c r="H269" s="494"/>
      <c r="I269" s="494"/>
      <c r="J269" s="494"/>
      <c r="K269" s="495"/>
    </row>
    <row r="270" spans="1:11" hidden="1" x14ac:dyDescent="0.3">
      <c r="A270" s="500"/>
      <c r="B270" s="494"/>
      <c r="C270" s="494"/>
      <c r="D270" s="494"/>
      <c r="E270" s="494"/>
      <c r="F270" s="494"/>
      <c r="G270" s="493"/>
      <c r="H270" s="494"/>
      <c r="I270" s="494"/>
      <c r="J270" s="494"/>
      <c r="K270" s="495"/>
    </row>
    <row r="271" spans="1:11" ht="15" hidden="1" thickBot="1" x14ac:dyDescent="0.35">
      <c r="A271" s="501"/>
      <c r="B271" s="497"/>
      <c r="C271" s="497"/>
      <c r="D271" s="497"/>
      <c r="E271" s="497"/>
      <c r="F271" s="497"/>
      <c r="G271" s="496"/>
      <c r="H271" s="497"/>
      <c r="I271" s="497"/>
      <c r="J271" s="497"/>
      <c r="K271" s="498"/>
    </row>
    <row r="272" spans="1:11" hidden="1" x14ac:dyDescent="0.3">
      <c r="A272" s="34"/>
      <c r="J272" s="131"/>
    </row>
    <row r="273" spans="1:11" hidden="1" x14ac:dyDescent="0.3">
      <c r="A273" s="452"/>
      <c r="B273" s="452"/>
      <c r="C273" s="452"/>
      <c r="D273" s="452"/>
      <c r="E273" s="454" t="s">
        <v>1113</v>
      </c>
      <c r="F273" s="454"/>
      <c r="G273" s="454"/>
      <c r="H273" s="454"/>
      <c r="I273" s="452"/>
      <c r="J273" s="452"/>
      <c r="K273" s="452"/>
    </row>
    <row r="274" spans="1:11" hidden="1" x14ac:dyDescent="0.3">
      <c r="A274" s="452"/>
      <c r="B274" s="452"/>
      <c r="C274" s="452"/>
      <c r="D274" s="452"/>
      <c r="E274" s="454"/>
      <c r="F274" s="454"/>
      <c r="G274" s="454"/>
      <c r="H274" s="454"/>
      <c r="I274" s="452"/>
      <c r="J274" s="452"/>
      <c r="K274" s="452"/>
    </row>
    <row r="275" spans="1:11" hidden="1" x14ac:dyDescent="0.3">
      <c r="A275" s="453"/>
      <c r="B275" s="453"/>
      <c r="C275" s="453"/>
      <c r="D275" s="453"/>
      <c r="E275" s="455"/>
      <c r="F275" s="455"/>
      <c r="G275" s="455"/>
      <c r="H275" s="455"/>
      <c r="I275" s="453"/>
      <c r="J275" s="453"/>
      <c r="K275" s="453"/>
    </row>
    <row r="276" spans="1:11" s="99" customFormat="1" ht="15" hidden="1" customHeight="1" x14ac:dyDescent="0.3">
      <c r="A276" s="505" t="s">
        <v>1114</v>
      </c>
      <c r="B276" s="450"/>
      <c r="C276" s="450"/>
      <c r="D276" s="450"/>
      <c r="E276" s="450"/>
      <c r="F276" s="450"/>
      <c r="G276" s="450"/>
      <c r="H276" s="450"/>
      <c r="I276" s="450"/>
      <c r="J276" s="450"/>
      <c r="K276" s="451"/>
    </row>
    <row r="277" spans="1:11" ht="25.5" hidden="1" customHeight="1" x14ac:dyDescent="0.3">
      <c r="A277" s="100" t="s">
        <v>1115</v>
      </c>
      <c r="B277" s="101"/>
      <c r="C277" s="101"/>
      <c r="D277" s="101"/>
      <c r="E277" s="101"/>
      <c r="F277" s="101"/>
      <c r="G277" s="102"/>
      <c r="H277" s="103" t="s">
        <v>1116</v>
      </c>
      <c r="I277" s="104" t="s">
        <v>1117</v>
      </c>
      <c r="J277" s="105">
        <f>1+J222</f>
        <v>45268</v>
      </c>
      <c r="K277" s="106" t="s">
        <v>1118</v>
      </c>
    </row>
    <row r="278" spans="1:11" ht="16.5" hidden="1" customHeight="1" x14ac:dyDescent="0.3">
      <c r="A278" s="443" t="s">
        <v>2</v>
      </c>
      <c r="B278" s="444"/>
      <c r="C278" s="444"/>
      <c r="D278" s="444"/>
      <c r="E278" s="444"/>
      <c r="F278" s="444"/>
      <c r="G278" s="445"/>
      <c r="H278" s="107" t="s">
        <v>1120</v>
      </c>
      <c r="I278" s="108" t="s">
        <v>1121</v>
      </c>
      <c r="J278" s="109" t="s">
        <v>1122</v>
      </c>
      <c r="K278" s="110" t="s">
        <v>1123</v>
      </c>
    </row>
    <row r="279" spans="1:11" ht="12" hidden="1" customHeight="1" x14ac:dyDescent="0.3">
      <c r="A279" s="446"/>
      <c r="B279" s="447"/>
      <c r="C279" s="447"/>
      <c r="D279" s="447"/>
      <c r="E279" s="447"/>
      <c r="F279" s="447"/>
      <c r="G279" s="448"/>
      <c r="H279" s="107" t="s">
        <v>1124</v>
      </c>
      <c r="I279" s="111" t="s">
        <v>1125</v>
      </c>
      <c r="J279" s="112"/>
      <c r="K279" s="113"/>
    </row>
    <row r="280" spans="1:11" ht="15" hidden="1" thickBot="1" x14ac:dyDescent="0.35">
      <c r="A280" s="114" t="s">
        <v>1103</v>
      </c>
      <c r="B280" s="115"/>
      <c r="C280" s="115"/>
      <c r="D280" s="115"/>
      <c r="E280" s="115"/>
      <c r="F280" s="115"/>
      <c r="G280" s="116"/>
      <c r="H280" s="117" t="s">
        <v>1126</v>
      </c>
      <c r="I280" s="117" t="s">
        <v>1125</v>
      </c>
      <c r="J280" s="118"/>
      <c r="K280" s="119"/>
    </row>
    <row r="281" spans="1:11" ht="15" hidden="1" x14ac:dyDescent="0.3">
      <c r="A281" s="440" t="s">
        <v>1127</v>
      </c>
      <c r="B281" s="439"/>
      <c r="C281" s="437"/>
      <c r="D281" s="437"/>
      <c r="E281" s="437"/>
      <c r="F281" s="437"/>
      <c r="G281" s="437"/>
      <c r="H281" s="437"/>
      <c r="I281" s="437"/>
      <c r="J281" s="437"/>
      <c r="K281" s="438"/>
    </row>
    <row r="282" spans="1:11" ht="15" hidden="1" x14ac:dyDescent="0.3">
      <c r="A282" s="441"/>
      <c r="B282" s="458"/>
      <c r="C282" s="456"/>
      <c r="D282" s="456"/>
      <c r="E282" s="456"/>
      <c r="F282" s="456"/>
      <c r="G282" s="456"/>
      <c r="H282" s="456"/>
      <c r="I282" s="456"/>
      <c r="J282" s="456"/>
      <c r="K282" s="457"/>
    </row>
    <row r="283" spans="1:11" ht="15" hidden="1" x14ac:dyDescent="0.3">
      <c r="A283" s="441"/>
      <c r="B283" s="458"/>
      <c r="C283" s="456"/>
      <c r="D283" s="456"/>
      <c r="E283" s="456"/>
      <c r="F283" s="456"/>
      <c r="G283" s="456"/>
      <c r="H283" s="456"/>
      <c r="I283" s="456"/>
      <c r="J283" s="456"/>
      <c r="K283" s="457"/>
    </row>
    <row r="284" spans="1:11" ht="15" hidden="1" x14ac:dyDescent="0.3">
      <c r="A284" s="441"/>
      <c r="B284" s="458"/>
      <c r="C284" s="456"/>
      <c r="D284" s="456"/>
      <c r="E284" s="456"/>
      <c r="F284" s="456"/>
      <c r="G284" s="456"/>
      <c r="H284" s="456"/>
      <c r="I284" s="456"/>
      <c r="J284" s="456"/>
      <c r="K284" s="457"/>
    </row>
    <row r="285" spans="1:11" ht="15.6" hidden="1" thickBot="1" x14ac:dyDescent="0.35">
      <c r="A285" s="442"/>
      <c r="B285" s="477"/>
      <c r="C285" s="475"/>
      <c r="D285" s="475"/>
      <c r="E285" s="475"/>
      <c r="F285" s="475"/>
      <c r="G285" s="475"/>
      <c r="H285" s="475"/>
      <c r="I285" s="475"/>
      <c r="J285" s="475"/>
      <c r="K285" s="476"/>
    </row>
    <row r="286" spans="1:11" ht="15.6" hidden="1" thickBot="1" x14ac:dyDescent="0.35">
      <c r="A286" s="465" t="s">
        <v>1128</v>
      </c>
      <c r="B286" s="474" t="s">
        <v>1129</v>
      </c>
      <c r="C286" s="472"/>
      <c r="D286" s="472"/>
      <c r="E286" s="472"/>
      <c r="F286" s="120" t="s">
        <v>1130</v>
      </c>
      <c r="G286" s="472" t="s">
        <v>1129</v>
      </c>
      <c r="H286" s="472"/>
      <c r="I286" s="472"/>
      <c r="J286" s="473"/>
      <c r="K286" s="121" t="s">
        <v>1130</v>
      </c>
    </row>
    <row r="287" spans="1:11" ht="15" hidden="1" x14ac:dyDescent="0.3">
      <c r="A287" s="466"/>
      <c r="B287" s="471" t="s">
        <v>1131</v>
      </c>
      <c r="C287" s="469"/>
      <c r="D287" s="469"/>
      <c r="E287" s="470"/>
      <c r="F287" s="122"/>
      <c r="G287" s="468" t="s">
        <v>1132</v>
      </c>
      <c r="H287" s="469"/>
      <c r="I287" s="469"/>
      <c r="J287" s="470"/>
      <c r="K287" s="123"/>
    </row>
    <row r="288" spans="1:11" ht="15" hidden="1" x14ac:dyDescent="0.3">
      <c r="A288" s="466"/>
      <c r="B288" s="480" t="s">
        <v>1133</v>
      </c>
      <c r="C288" s="481"/>
      <c r="D288" s="481"/>
      <c r="E288" s="482"/>
      <c r="F288" s="124"/>
      <c r="G288" s="483" t="s">
        <v>1134</v>
      </c>
      <c r="H288" s="481"/>
      <c r="I288" s="481"/>
      <c r="J288" s="482"/>
      <c r="K288" s="125"/>
    </row>
    <row r="289" spans="1:11" ht="15" hidden="1" x14ac:dyDescent="0.3">
      <c r="A289" s="466"/>
      <c r="B289" s="480" t="s">
        <v>1135</v>
      </c>
      <c r="C289" s="481"/>
      <c r="D289" s="481"/>
      <c r="E289" s="482"/>
      <c r="F289" s="124"/>
      <c r="G289" s="478" t="s">
        <v>1136</v>
      </c>
      <c r="H289" s="460"/>
      <c r="I289" s="460"/>
      <c r="J289" s="479"/>
      <c r="K289" s="125"/>
    </row>
    <row r="290" spans="1:11" ht="15" hidden="1" x14ac:dyDescent="0.3">
      <c r="A290" s="466"/>
      <c r="B290" s="480" t="s">
        <v>1137</v>
      </c>
      <c r="C290" s="481"/>
      <c r="D290" s="481"/>
      <c r="E290" s="482"/>
      <c r="F290" s="124"/>
      <c r="G290" s="478" t="s">
        <v>1138</v>
      </c>
      <c r="H290" s="460"/>
      <c r="I290" s="460"/>
      <c r="J290" s="479"/>
      <c r="K290" s="125"/>
    </row>
    <row r="291" spans="1:11" ht="15" hidden="1" x14ac:dyDescent="0.3">
      <c r="A291" s="466"/>
      <c r="B291" s="480" t="s">
        <v>1139</v>
      </c>
      <c r="C291" s="481"/>
      <c r="D291" s="481"/>
      <c r="E291" s="482"/>
      <c r="F291" s="124"/>
      <c r="G291" s="478" t="s">
        <v>1140</v>
      </c>
      <c r="H291" s="460"/>
      <c r="I291" s="460"/>
      <c r="J291" s="479"/>
      <c r="K291" s="125"/>
    </row>
    <row r="292" spans="1:11" ht="15.6" hidden="1" thickBot="1" x14ac:dyDescent="0.35">
      <c r="A292" s="467"/>
      <c r="B292" s="487" t="s">
        <v>1141</v>
      </c>
      <c r="C292" s="488"/>
      <c r="D292" s="488"/>
      <c r="E292" s="489"/>
      <c r="F292" s="127"/>
      <c r="G292" s="484" t="s">
        <v>1142</v>
      </c>
      <c r="H292" s="485"/>
      <c r="I292" s="485"/>
      <c r="J292" s="486"/>
      <c r="K292" s="128"/>
    </row>
    <row r="293" spans="1:11" ht="15" hidden="1" x14ac:dyDescent="0.3">
      <c r="A293" s="465" t="s">
        <v>1143</v>
      </c>
      <c r="B293" s="462" t="s">
        <v>1148</v>
      </c>
      <c r="C293" s="463"/>
      <c r="D293" s="463"/>
      <c r="E293" s="463"/>
      <c r="F293" s="463"/>
      <c r="G293" s="463"/>
      <c r="H293" s="463"/>
      <c r="I293" s="463"/>
      <c r="J293" s="463"/>
      <c r="K293" s="464"/>
    </row>
    <row r="294" spans="1:11" ht="15" hidden="1" x14ac:dyDescent="0.3">
      <c r="A294" s="466"/>
      <c r="B294" s="459" t="s">
        <v>1149</v>
      </c>
      <c r="C294" s="460"/>
      <c r="D294" s="460"/>
      <c r="E294" s="460"/>
      <c r="F294" s="460"/>
      <c r="G294" s="460"/>
      <c r="H294" s="460"/>
      <c r="I294" s="460"/>
      <c r="J294" s="460"/>
      <c r="K294" s="461"/>
    </row>
    <row r="295" spans="1:11" ht="15" hidden="1" x14ac:dyDescent="0.3">
      <c r="A295" s="466"/>
      <c r="B295" s="459" t="s">
        <v>1150</v>
      </c>
      <c r="C295" s="460"/>
      <c r="D295" s="460"/>
      <c r="E295" s="460"/>
      <c r="F295" s="460"/>
      <c r="G295" s="460"/>
      <c r="H295" s="460"/>
      <c r="I295" s="460"/>
      <c r="J295" s="460"/>
      <c r="K295" s="461"/>
    </row>
    <row r="296" spans="1:11" ht="15" hidden="1" x14ac:dyDescent="0.3">
      <c r="A296" s="466"/>
      <c r="B296" s="459" t="s">
        <v>1151</v>
      </c>
      <c r="C296" s="460"/>
      <c r="D296" s="460"/>
      <c r="E296" s="460"/>
      <c r="F296" s="460"/>
      <c r="G296" s="460"/>
      <c r="H296" s="460"/>
      <c r="I296" s="460"/>
      <c r="J296" s="460"/>
      <c r="K296" s="461"/>
    </row>
    <row r="297" spans="1:11" ht="15" hidden="1" x14ac:dyDescent="0.3">
      <c r="A297" s="466"/>
      <c r="B297" s="459"/>
      <c r="C297" s="460"/>
      <c r="D297" s="460"/>
      <c r="E297" s="460"/>
      <c r="F297" s="460"/>
      <c r="G297" s="460"/>
      <c r="H297" s="460"/>
      <c r="I297" s="460"/>
      <c r="J297" s="460"/>
      <c r="K297" s="461"/>
    </row>
    <row r="298" spans="1:11" ht="15" hidden="1" x14ac:dyDescent="0.3">
      <c r="A298" s="466"/>
      <c r="B298" s="459"/>
      <c r="C298" s="460"/>
      <c r="D298" s="460"/>
      <c r="E298" s="460"/>
      <c r="F298" s="460"/>
      <c r="G298" s="460"/>
      <c r="H298" s="460"/>
      <c r="I298" s="460"/>
      <c r="J298" s="460"/>
      <c r="K298" s="461"/>
    </row>
    <row r="299" spans="1:11" ht="15" hidden="1" x14ac:dyDescent="0.3">
      <c r="A299" s="466"/>
      <c r="B299" s="459"/>
      <c r="C299" s="460"/>
      <c r="D299" s="460"/>
      <c r="E299" s="460"/>
      <c r="F299" s="460"/>
      <c r="G299" s="460"/>
      <c r="H299" s="460"/>
      <c r="I299" s="460"/>
      <c r="J299" s="460"/>
      <c r="K299" s="461"/>
    </row>
    <row r="300" spans="1:11" ht="15" hidden="1" x14ac:dyDescent="0.3">
      <c r="A300" s="466"/>
      <c r="B300" s="458"/>
      <c r="C300" s="456"/>
      <c r="D300" s="456"/>
      <c r="E300" s="456"/>
      <c r="F300" s="456"/>
      <c r="G300" s="456"/>
      <c r="H300" s="456"/>
      <c r="I300" s="456"/>
      <c r="J300" s="456"/>
      <c r="K300" s="457"/>
    </row>
    <row r="301" spans="1:11" ht="15" hidden="1" x14ac:dyDescent="0.3">
      <c r="A301" s="466"/>
      <c r="B301" s="459"/>
      <c r="C301" s="460"/>
      <c r="D301" s="460"/>
      <c r="E301" s="460"/>
      <c r="F301" s="460"/>
      <c r="G301" s="460"/>
      <c r="H301" s="460"/>
      <c r="I301" s="460"/>
      <c r="J301" s="460"/>
      <c r="K301" s="461"/>
    </row>
    <row r="302" spans="1:11" ht="15" hidden="1" x14ac:dyDescent="0.3">
      <c r="A302" s="466"/>
      <c r="B302" s="458"/>
      <c r="C302" s="456"/>
      <c r="D302" s="456"/>
      <c r="E302" s="456"/>
      <c r="F302" s="456"/>
      <c r="G302" s="456"/>
      <c r="H302" s="456"/>
      <c r="I302" s="456"/>
      <c r="J302" s="456"/>
      <c r="K302" s="457"/>
    </row>
    <row r="303" spans="1:11" ht="15" hidden="1" x14ac:dyDescent="0.3">
      <c r="A303" s="466"/>
      <c r="B303" s="458"/>
      <c r="C303" s="456"/>
      <c r="D303" s="456"/>
      <c r="E303" s="456"/>
      <c r="F303" s="456"/>
      <c r="G303" s="456"/>
      <c r="H303" s="456"/>
      <c r="I303" s="456"/>
      <c r="J303" s="456"/>
      <c r="K303" s="457"/>
    </row>
    <row r="304" spans="1:11" ht="15" hidden="1" x14ac:dyDescent="0.3">
      <c r="A304" s="466"/>
      <c r="B304" s="458"/>
      <c r="C304" s="456"/>
      <c r="D304" s="456"/>
      <c r="E304" s="456"/>
      <c r="F304" s="456"/>
      <c r="G304" s="456"/>
      <c r="H304" s="456"/>
      <c r="I304" s="456"/>
      <c r="J304" s="456"/>
      <c r="K304" s="457"/>
    </row>
    <row r="305" spans="1:11" ht="15" hidden="1" x14ac:dyDescent="0.3">
      <c r="A305" s="466"/>
      <c r="B305" s="458"/>
      <c r="C305" s="456"/>
      <c r="D305" s="456"/>
      <c r="E305" s="456"/>
      <c r="F305" s="456"/>
      <c r="G305" s="456"/>
      <c r="H305" s="456"/>
      <c r="I305" s="456"/>
      <c r="J305" s="456"/>
      <c r="K305" s="457"/>
    </row>
    <row r="306" spans="1:11" ht="15" hidden="1" x14ac:dyDescent="0.3">
      <c r="A306" s="466"/>
      <c r="B306" s="458"/>
      <c r="C306" s="456"/>
      <c r="D306" s="456"/>
      <c r="E306" s="456"/>
      <c r="F306" s="456"/>
      <c r="G306" s="456"/>
      <c r="H306" s="456"/>
      <c r="I306" s="456"/>
      <c r="J306" s="456"/>
      <c r="K306" s="457"/>
    </row>
    <row r="307" spans="1:11" ht="15.6" hidden="1" thickBot="1" x14ac:dyDescent="0.35">
      <c r="A307" s="467"/>
      <c r="B307" s="477"/>
      <c r="C307" s="475"/>
      <c r="D307" s="475"/>
      <c r="E307" s="475"/>
      <c r="F307" s="475"/>
      <c r="G307" s="475"/>
      <c r="H307" s="475"/>
      <c r="I307" s="475"/>
      <c r="J307" s="475"/>
      <c r="K307" s="476"/>
    </row>
    <row r="308" spans="1:11" ht="15" hidden="1" x14ac:dyDescent="0.3">
      <c r="A308" s="465" t="s">
        <v>1144</v>
      </c>
      <c r="B308" s="439"/>
      <c r="C308" s="437"/>
      <c r="D308" s="437"/>
      <c r="E308" s="437"/>
      <c r="F308" s="437"/>
      <c r="G308" s="437"/>
      <c r="H308" s="437"/>
      <c r="I308" s="437"/>
      <c r="J308" s="437"/>
      <c r="K308" s="438"/>
    </row>
    <row r="309" spans="1:11" ht="15" hidden="1" x14ac:dyDescent="0.3">
      <c r="A309" s="466"/>
      <c r="B309" s="458"/>
      <c r="C309" s="456"/>
      <c r="D309" s="456"/>
      <c r="E309" s="456"/>
      <c r="F309" s="456"/>
      <c r="G309" s="456"/>
      <c r="H309" s="456"/>
      <c r="I309" s="456"/>
      <c r="J309" s="456"/>
      <c r="K309" s="457"/>
    </row>
    <row r="310" spans="1:11" ht="15" hidden="1" x14ac:dyDescent="0.3">
      <c r="A310" s="466"/>
      <c r="B310" s="458"/>
      <c r="C310" s="456"/>
      <c r="D310" s="456"/>
      <c r="E310" s="456"/>
      <c r="F310" s="456"/>
      <c r="G310" s="456"/>
      <c r="H310" s="456"/>
      <c r="I310" s="456"/>
      <c r="J310" s="456"/>
      <c r="K310" s="457"/>
    </row>
    <row r="311" spans="1:11" ht="15" hidden="1" x14ac:dyDescent="0.3">
      <c r="A311" s="466"/>
      <c r="B311" s="459"/>
      <c r="C311" s="460"/>
      <c r="D311" s="460"/>
      <c r="E311" s="460"/>
      <c r="F311" s="460"/>
      <c r="G311" s="460"/>
      <c r="H311" s="460"/>
      <c r="I311" s="460"/>
      <c r="J311" s="460"/>
      <c r="K311" s="461"/>
    </row>
    <row r="312" spans="1:11" ht="15" hidden="1" x14ac:dyDescent="0.3">
      <c r="A312" s="466"/>
      <c r="B312" s="458"/>
      <c r="C312" s="456"/>
      <c r="D312" s="456"/>
      <c r="E312" s="456"/>
      <c r="F312" s="456"/>
      <c r="G312" s="456"/>
      <c r="H312" s="456"/>
      <c r="I312" s="456"/>
      <c r="J312" s="456"/>
      <c r="K312" s="457"/>
    </row>
    <row r="313" spans="1:11" ht="15" hidden="1" x14ac:dyDescent="0.3">
      <c r="A313" s="466"/>
      <c r="B313" s="459"/>
      <c r="C313" s="460"/>
      <c r="D313" s="460"/>
      <c r="E313" s="460"/>
      <c r="F313" s="460"/>
      <c r="G313" s="460"/>
      <c r="H313" s="460"/>
      <c r="I313" s="460"/>
      <c r="J313" s="460"/>
      <c r="K313" s="461"/>
    </row>
    <row r="314" spans="1:11" ht="15" hidden="1" x14ac:dyDescent="0.3">
      <c r="A314" s="466"/>
      <c r="B314" s="458"/>
      <c r="C314" s="456"/>
      <c r="D314" s="456"/>
      <c r="E314" s="456"/>
      <c r="F314" s="456"/>
      <c r="G314" s="456"/>
      <c r="H314" s="456"/>
      <c r="I314" s="456"/>
      <c r="J314" s="456"/>
      <c r="K314" s="457"/>
    </row>
    <row r="315" spans="1:11" ht="15" hidden="1" x14ac:dyDescent="0.3">
      <c r="A315" s="466"/>
      <c r="B315" s="458"/>
      <c r="C315" s="456"/>
      <c r="D315" s="456"/>
      <c r="E315" s="456"/>
      <c r="F315" s="456"/>
      <c r="G315" s="456"/>
      <c r="H315" s="456"/>
      <c r="I315" s="456"/>
      <c r="J315" s="456"/>
      <c r="K315" s="457"/>
    </row>
    <row r="316" spans="1:11" ht="15" hidden="1" x14ac:dyDescent="0.3">
      <c r="A316" s="466"/>
      <c r="B316" s="458"/>
      <c r="C316" s="456"/>
      <c r="D316" s="456"/>
      <c r="E316" s="456"/>
      <c r="F316" s="456"/>
      <c r="G316" s="456"/>
      <c r="H316" s="456"/>
      <c r="I316" s="456"/>
      <c r="J316" s="456"/>
      <c r="K316" s="457"/>
    </row>
    <row r="317" spans="1:11" ht="15" hidden="1" x14ac:dyDescent="0.3">
      <c r="A317" s="466"/>
      <c r="B317" s="458"/>
      <c r="C317" s="456"/>
      <c r="D317" s="456"/>
      <c r="E317" s="456"/>
      <c r="F317" s="456"/>
      <c r="G317" s="456"/>
      <c r="H317" s="456"/>
      <c r="I317" s="456"/>
      <c r="J317" s="456"/>
      <c r="K317" s="457"/>
    </row>
    <row r="318" spans="1:11" ht="15" hidden="1" x14ac:dyDescent="0.3">
      <c r="A318" s="466"/>
      <c r="B318" s="458"/>
      <c r="C318" s="456"/>
      <c r="D318" s="456"/>
      <c r="E318" s="456"/>
      <c r="F318" s="456"/>
      <c r="G318" s="456"/>
      <c r="H318" s="456"/>
      <c r="I318" s="456"/>
      <c r="J318" s="456"/>
      <c r="K318" s="457"/>
    </row>
    <row r="319" spans="1:11" ht="15" hidden="1" x14ac:dyDescent="0.3">
      <c r="A319" s="466"/>
      <c r="B319" s="458"/>
      <c r="C319" s="456"/>
      <c r="D319" s="456"/>
      <c r="E319" s="456"/>
      <c r="F319" s="456"/>
      <c r="G319" s="456"/>
      <c r="H319" s="456"/>
      <c r="I319" s="456"/>
      <c r="J319" s="456"/>
      <c r="K319" s="457"/>
    </row>
    <row r="320" spans="1:11" ht="15" hidden="1" x14ac:dyDescent="0.3">
      <c r="A320" s="466"/>
      <c r="B320" s="458"/>
      <c r="C320" s="456"/>
      <c r="D320" s="456"/>
      <c r="E320" s="456"/>
      <c r="F320" s="456"/>
      <c r="G320" s="456"/>
      <c r="H320" s="456"/>
      <c r="I320" s="456"/>
      <c r="J320" s="456"/>
      <c r="K320" s="457"/>
    </row>
    <row r="321" spans="1:11" ht="15" hidden="1" x14ac:dyDescent="0.3">
      <c r="A321" s="466"/>
      <c r="B321" s="458"/>
      <c r="C321" s="456"/>
      <c r="D321" s="456"/>
      <c r="E321" s="456"/>
      <c r="F321" s="456"/>
      <c r="G321" s="456"/>
      <c r="H321" s="456"/>
      <c r="I321" s="456"/>
      <c r="J321" s="456"/>
      <c r="K321" s="457"/>
    </row>
    <row r="322" spans="1:11" ht="15.6" hidden="1" thickBot="1" x14ac:dyDescent="0.35">
      <c r="A322" s="467"/>
      <c r="B322" s="502"/>
      <c r="C322" s="503"/>
      <c r="D322" s="503"/>
      <c r="E322" s="503"/>
      <c r="F322" s="503"/>
      <c r="G322" s="503"/>
      <c r="H322" s="503"/>
      <c r="I322" s="503"/>
      <c r="J322" s="503"/>
      <c r="K322" s="504"/>
    </row>
    <row r="323" spans="1:11" hidden="1" x14ac:dyDescent="0.3">
      <c r="A323" s="499" t="s">
        <v>1145</v>
      </c>
      <c r="B323" s="491"/>
      <c r="C323" s="491"/>
      <c r="D323" s="491"/>
      <c r="E323" s="491"/>
      <c r="F323" s="491"/>
      <c r="G323" s="490" t="s">
        <v>1146</v>
      </c>
      <c r="H323" s="491"/>
      <c r="I323" s="491"/>
      <c r="J323" s="491"/>
      <c r="K323" s="492"/>
    </row>
    <row r="324" spans="1:11" hidden="1" x14ac:dyDescent="0.3">
      <c r="A324" s="500"/>
      <c r="B324" s="494"/>
      <c r="C324" s="494"/>
      <c r="D324" s="494"/>
      <c r="E324" s="494"/>
      <c r="F324" s="494"/>
      <c r="G324" s="493"/>
      <c r="H324" s="494"/>
      <c r="I324" s="494"/>
      <c r="J324" s="494"/>
      <c r="K324" s="495"/>
    </row>
    <row r="325" spans="1:11" hidden="1" x14ac:dyDescent="0.3">
      <c r="A325" s="500"/>
      <c r="B325" s="494"/>
      <c r="C325" s="494"/>
      <c r="D325" s="494"/>
      <c r="E325" s="494"/>
      <c r="F325" s="494"/>
      <c r="G325" s="493"/>
      <c r="H325" s="494"/>
      <c r="I325" s="494"/>
      <c r="J325" s="494"/>
      <c r="K325" s="495"/>
    </row>
    <row r="326" spans="1:11" ht="15" hidden="1" thickBot="1" x14ac:dyDescent="0.35">
      <c r="A326" s="501"/>
      <c r="B326" s="497"/>
      <c r="C326" s="497"/>
      <c r="D326" s="497"/>
      <c r="E326" s="497"/>
      <c r="F326" s="497"/>
      <c r="G326" s="496"/>
      <c r="H326" s="497"/>
      <c r="I326" s="497"/>
      <c r="J326" s="497"/>
      <c r="K326" s="498"/>
    </row>
    <row r="327" spans="1:11" hidden="1" x14ac:dyDescent="0.3">
      <c r="A327" s="34"/>
      <c r="J327" s="131"/>
    </row>
    <row r="328" spans="1:11" hidden="1" x14ac:dyDescent="0.3">
      <c r="A328" s="452"/>
      <c r="B328" s="452"/>
      <c r="C328" s="452"/>
      <c r="D328" s="452"/>
      <c r="E328" s="454" t="s">
        <v>1113</v>
      </c>
      <c r="F328" s="454"/>
      <c r="G328" s="454"/>
      <c r="H328" s="454"/>
      <c r="I328" s="452"/>
      <c r="J328" s="452"/>
      <c r="K328" s="452"/>
    </row>
    <row r="329" spans="1:11" hidden="1" x14ac:dyDescent="0.3">
      <c r="A329" s="452"/>
      <c r="B329" s="452"/>
      <c r="C329" s="452"/>
      <c r="D329" s="452"/>
      <c r="E329" s="454"/>
      <c r="F329" s="454"/>
      <c r="G329" s="454"/>
      <c r="H329" s="454"/>
      <c r="I329" s="452"/>
      <c r="J329" s="452"/>
      <c r="K329" s="452"/>
    </row>
    <row r="330" spans="1:11" hidden="1" x14ac:dyDescent="0.3">
      <c r="A330" s="453"/>
      <c r="B330" s="453"/>
      <c r="C330" s="453"/>
      <c r="D330" s="453"/>
      <c r="E330" s="455"/>
      <c r="F330" s="455"/>
      <c r="G330" s="455"/>
      <c r="H330" s="455"/>
      <c r="I330" s="453"/>
      <c r="J330" s="453"/>
      <c r="K330" s="453"/>
    </row>
    <row r="331" spans="1:11" hidden="1" x14ac:dyDescent="0.3">
      <c r="A331" s="449" t="s">
        <v>1147</v>
      </c>
      <c r="B331" s="450"/>
      <c r="C331" s="450"/>
      <c r="D331" s="450"/>
      <c r="E331" s="450"/>
      <c r="F331" s="450"/>
      <c r="G331" s="450"/>
      <c r="H331" s="450"/>
      <c r="I331" s="450"/>
      <c r="J331" s="450"/>
      <c r="K331" s="451"/>
    </row>
    <row r="332" spans="1:11" ht="25.5" hidden="1" customHeight="1" x14ac:dyDescent="0.3">
      <c r="A332" s="100" t="s">
        <v>0</v>
      </c>
      <c r="B332" s="101"/>
      <c r="C332" s="101"/>
      <c r="D332" s="101"/>
      <c r="E332" s="101"/>
      <c r="F332" s="101"/>
      <c r="G332" s="102"/>
      <c r="H332" s="103" t="s">
        <v>1191</v>
      </c>
      <c r="I332" s="104" t="s">
        <v>1117</v>
      </c>
      <c r="J332" s="105">
        <f>1+J277</f>
        <v>45269</v>
      </c>
      <c r="K332" s="106" t="s">
        <v>1118</v>
      </c>
    </row>
    <row r="333" spans="1:11" ht="16.5" hidden="1" customHeight="1" x14ac:dyDescent="0.3">
      <c r="A333" s="443" t="s">
        <v>2</v>
      </c>
      <c r="B333" s="444"/>
      <c r="C333" s="444"/>
      <c r="D333" s="444"/>
      <c r="E333" s="444"/>
      <c r="F333" s="444"/>
      <c r="G333" s="445"/>
      <c r="H333" s="107" t="s">
        <v>1120</v>
      </c>
      <c r="I333" s="108" t="s">
        <v>1121</v>
      </c>
      <c r="J333" s="109" t="s">
        <v>1122</v>
      </c>
      <c r="K333" s="110" t="s">
        <v>1123</v>
      </c>
    </row>
    <row r="334" spans="1:11" ht="12" hidden="1" customHeight="1" x14ac:dyDescent="0.3">
      <c r="A334" s="446"/>
      <c r="B334" s="447"/>
      <c r="C334" s="447"/>
      <c r="D334" s="447"/>
      <c r="E334" s="447"/>
      <c r="F334" s="447"/>
      <c r="G334" s="448"/>
      <c r="H334" s="107" t="s">
        <v>1124</v>
      </c>
      <c r="I334" s="111" t="s">
        <v>1125</v>
      </c>
      <c r="J334" s="112"/>
      <c r="K334" s="113"/>
    </row>
    <row r="335" spans="1:11" ht="15" hidden="1" thickBot="1" x14ac:dyDescent="0.35">
      <c r="A335" s="114" t="s">
        <v>1103</v>
      </c>
      <c r="B335" s="115"/>
      <c r="C335" s="115"/>
      <c r="D335" s="115"/>
      <c r="E335" s="115"/>
      <c r="F335" s="115"/>
      <c r="G335" s="116"/>
      <c r="H335" s="117" t="s">
        <v>1126</v>
      </c>
      <c r="I335" s="117" t="s">
        <v>1125</v>
      </c>
      <c r="J335" s="118"/>
      <c r="K335" s="119"/>
    </row>
    <row r="336" spans="1:11" ht="15" hidden="1" x14ac:dyDescent="0.3">
      <c r="A336" s="440" t="s">
        <v>1127</v>
      </c>
      <c r="B336" s="439"/>
      <c r="C336" s="437"/>
      <c r="D336" s="437"/>
      <c r="E336" s="437"/>
      <c r="F336" s="437"/>
      <c r="G336" s="437"/>
      <c r="H336" s="437"/>
      <c r="I336" s="437"/>
      <c r="J336" s="437"/>
      <c r="K336" s="438"/>
    </row>
    <row r="337" spans="1:11" ht="15" hidden="1" x14ac:dyDescent="0.3">
      <c r="A337" s="441"/>
      <c r="B337" s="458"/>
      <c r="C337" s="456"/>
      <c r="D337" s="456"/>
      <c r="E337" s="456"/>
      <c r="F337" s="456"/>
      <c r="G337" s="456"/>
      <c r="H337" s="456"/>
      <c r="I337" s="456"/>
      <c r="J337" s="456"/>
      <c r="K337" s="457"/>
    </row>
    <row r="338" spans="1:11" ht="15" hidden="1" x14ac:dyDescent="0.3">
      <c r="A338" s="441"/>
      <c r="B338" s="458"/>
      <c r="C338" s="456"/>
      <c r="D338" s="456"/>
      <c r="E338" s="456"/>
      <c r="F338" s="456"/>
      <c r="G338" s="456"/>
      <c r="H338" s="456"/>
      <c r="I338" s="456"/>
      <c r="J338" s="456"/>
      <c r="K338" s="457"/>
    </row>
    <row r="339" spans="1:11" ht="15" hidden="1" x14ac:dyDescent="0.3">
      <c r="A339" s="441"/>
      <c r="B339" s="458"/>
      <c r="C339" s="456"/>
      <c r="D339" s="456"/>
      <c r="E339" s="456"/>
      <c r="F339" s="456"/>
      <c r="G339" s="456"/>
      <c r="H339" s="456"/>
      <c r="I339" s="456"/>
      <c r="J339" s="456"/>
      <c r="K339" s="457"/>
    </row>
    <row r="340" spans="1:11" ht="15.6" hidden="1" thickBot="1" x14ac:dyDescent="0.35">
      <c r="A340" s="442"/>
      <c r="B340" s="477"/>
      <c r="C340" s="475"/>
      <c r="D340" s="475"/>
      <c r="E340" s="475"/>
      <c r="F340" s="475"/>
      <c r="G340" s="475"/>
      <c r="H340" s="475"/>
      <c r="I340" s="475"/>
      <c r="J340" s="475"/>
      <c r="K340" s="476"/>
    </row>
    <row r="341" spans="1:11" ht="15.6" hidden="1" thickBot="1" x14ac:dyDescent="0.35">
      <c r="A341" s="465" t="s">
        <v>1128</v>
      </c>
      <c r="B341" s="474" t="s">
        <v>1129</v>
      </c>
      <c r="C341" s="472"/>
      <c r="D341" s="472"/>
      <c r="E341" s="472"/>
      <c r="F341" s="120" t="s">
        <v>1130</v>
      </c>
      <c r="G341" s="472" t="s">
        <v>1129</v>
      </c>
      <c r="H341" s="472"/>
      <c r="I341" s="472"/>
      <c r="J341" s="473"/>
      <c r="K341" s="121" t="s">
        <v>1130</v>
      </c>
    </row>
    <row r="342" spans="1:11" ht="15" hidden="1" x14ac:dyDescent="0.3">
      <c r="A342" s="466"/>
      <c r="B342" s="471" t="s">
        <v>1131</v>
      </c>
      <c r="C342" s="469"/>
      <c r="D342" s="469"/>
      <c r="E342" s="470"/>
      <c r="F342" s="122"/>
      <c r="G342" s="468" t="s">
        <v>1132</v>
      </c>
      <c r="H342" s="469"/>
      <c r="I342" s="469"/>
      <c r="J342" s="470"/>
      <c r="K342" s="123"/>
    </row>
    <row r="343" spans="1:11" ht="15" hidden="1" x14ac:dyDescent="0.3">
      <c r="A343" s="466"/>
      <c r="B343" s="480" t="s">
        <v>1133</v>
      </c>
      <c r="C343" s="481"/>
      <c r="D343" s="481"/>
      <c r="E343" s="482"/>
      <c r="F343" s="124"/>
      <c r="G343" s="483" t="s">
        <v>1134</v>
      </c>
      <c r="H343" s="481"/>
      <c r="I343" s="481"/>
      <c r="J343" s="482"/>
      <c r="K343" s="125"/>
    </row>
    <row r="344" spans="1:11" ht="15" hidden="1" x14ac:dyDescent="0.3">
      <c r="A344" s="466"/>
      <c r="B344" s="480" t="s">
        <v>1135</v>
      </c>
      <c r="C344" s="481"/>
      <c r="D344" s="481"/>
      <c r="E344" s="482"/>
      <c r="F344" s="124"/>
      <c r="G344" s="478" t="s">
        <v>1136</v>
      </c>
      <c r="H344" s="460"/>
      <c r="I344" s="460"/>
      <c r="J344" s="479"/>
      <c r="K344" s="125"/>
    </row>
    <row r="345" spans="1:11" ht="15" hidden="1" x14ac:dyDescent="0.3">
      <c r="A345" s="466"/>
      <c r="B345" s="480" t="s">
        <v>1137</v>
      </c>
      <c r="C345" s="481"/>
      <c r="D345" s="481"/>
      <c r="E345" s="482"/>
      <c r="F345" s="124">
        <v>1</v>
      </c>
      <c r="G345" s="478" t="s">
        <v>1138</v>
      </c>
      <c r="H345" s="460"/>
      <c r="I345" s="460"/>
      <c r="J345" s="479"/>
      <c r="K345" s="125"/>
    </row>
    <row r="346" spans="1:11" ht="15" hidden="1" x14ac:dyDescent="0.3">
      <c r="A346" s="466"/>
      <c r="B346" s="480" t="s">
        <v>1139</v>
      </c>
      <c r="C346" s="481"/>
      <c r="D346" s="481"/>
      <c r="E346" s="482"/>
      <c r="F346" s="124"/>
      <c r="G346" s="478" t="s">
        <v>1140</v>
      </c>
      <c r="H346" s="460"/>
      <c r="I346" s="460"/>
      <c r="J346" s="479"/>
      <c r="K346" s="125"/>
    </row>
    <row r="347" spans="1:11" ht="15.6" hidden="1" thickBot="1" x14ac:dyDescent="0.35">
      <c r="A347" s="467"/>
      <c r="B347" s="487" t="s">
        <v>1141</v>
      </c>
      <c r="C347" s="488"/>
      <c r="D347" s="488"/>
      <c r="E347" s="489"/>
      <c r="F347" s="127">
        <v>1</v>
      </c>
      <c r="G347" s="484" t="s">
        <v>1142</v>
      </c>
      <c r="H347" s="485"/>
      <c r="I347" s="485"/>
      <c r="J347" s="486"/>
      <c r="K347" s="128"/>
    </row>
    <row r="348" spans="1:11" ht="15.6" hidden="1" x14ac:dyDescent="0.3">
      <c r="A348" s="465" t="s">
        <v>1143</v>
      </c>
      <c r="B348" s="514" t="s">
        <v>1168</v>
      </c>
      <c r="C348" s="515"/>
      <c r="D348" s="515"/>
      <c r="E348" s="515"/>
      <c r="F348" s="515"/>
      <c r="G348" s="515"/>
      <c r="H348" s="515"/>
      <c r="I348" s="515"/>
      <c r="J348" s="515"/>
      <c r="K348" s="516"/>
    </row>
    <row r="349" spans="1:11" ht="15" hidden="1" x14ac:dyDescent="0.3">
      <c r="A349" s="466"/>
      <c r="B349" s="428" t="s">
        <v>1165</v>
      </c>
      <c r="C349" s="429"/>
      <c r="D349" s="429"/>
      <c r="E349" s="429"/>
      <c r="F349" s="429"/>
      <c r="G349" s="429"/>
      <c r="H349" s="429"/>
      <c r="I349" s="429"/>
      <c r="J349" s="429"/>
      <c r="K349" s="430"/>
    </row>
    <row r="350" spans="1:11" ht="15" hidden="1" x14ac:dyDescent="0.3">
      <c r="A350" s="466"/>
      <c r="B350" s="428" t="s">
        <v>1166</v>
      </c>
      <c r="C350" s="429"/>
      <c r="D350" s="429"/>
      <c r="E350" s="429"/>
      <c r="F350" s="429"/>
      <c r="G350" s="429"/>
      <c r="H350" s="429"/>
      <c r="I350" s="429"/>
      <c r="J350" s="429"/>
      <c r="K350" s="430"/>
    </row>
    <row r="351" spans="1:11" ht="15" hidden="1" x14ac:dyDescent="0.3">
      <c r="A351" s="466"/>
      <c r="B351" s="428"/>
      <c r="C351" s="429"/>
      <c r="D351" s="429"/>
      <c r="E351" s="429"/>
      <c r="F351" s="429"/>
      <c r="G351" s="429"/>
      <c r="H351" s="429"/>
      <c r="I351" s="429"/>
      <c r="J351" s="429"/>
      <c r="K351" s="430"/>
    </row>
    <row r="352" spans="1:11" ht="15" hidden="1" x14ac:dyDescent="0.3">
      <c r="A352" s="466"/>
      <c r="B352" s="428"/>
      <c r="C352" s="429"/>
      <c r="D352" s="429"/>
      <c r="E352" s="429"/>
      <c r="F352" s="429"/>
      <c r="G352" s="429"/>
      <c r="H352" s="429"/>
      <c r="I352" s="429"/>
      <c r="J352" s="429"/>
      <c r="K352" s="430"/>
    </row>
    <row r="353" spans="1:11" ht="15" hidden="1" x14ac:dyDescent="0.3">
      <c r="A353" s="466"/>
      <c r="B353" s="459"/>
      <c r="C353" s="460"/>
      <c r="D353" s="460"/>
      <c r="E353" s="460"/>
      <c r="F353" s="460"/>
      <c r="G353" s="460"/>
      <c r="H353" s="460"/>
      <c r="I353" s="460"/>
      <c r="J353" s="460"/>
      <c r="K353" s="461"/>
    </row>
    <row r="354" spans="1:11" ht="15" hidden="1" x14ac:dyDescent="0.3">
      <c r="A354" s="466"/>
      <c r="B354" s="459"/>
      <c r="C354" s="460"/>
      <c r="D354" s="460"/>
      <c r="E354" s="460"/>
      <c r="F354" s="460"/>
      <c r="G354" s="460"/>
      <c r="H354" s="460"/>
      <c r="I354" s="460"/>
      <c r="J354" s="460"/>
      <c r="K354" s="461"/>
    </row>
    <row r="355" spans="1:11" ht="15" hidden="1" x14ac:dyDescent="0.3">
      <c r="A355" s="466"/>
      <c r="B355" s="459"/>
      <c r="C355" s="460"/>
      <c r="D355" s="460"/>
      <c r="E355" s="460"/>
      <c r="F355" s="460"/>
      <c r="G355" s="460"/>
      <c r="H355" s="460"/>
      <c r="I355" s="460"/>
      <c r="J355" s="460"/>
      <c r="K355" s="461"/>
    </row>
    <row r="356" spans="1:11" ht="15" hidden="1" x14ac:dyDescent="0.3">
      <c r="A356" s="466"/>
      <c r="B356" s="459"/>
      <c r="C356" s="460"/>
      <c r="D356" s="460"/>
      <c r="E356" s="460"/>
      <c r="F356" s="460"/>
      <c r="G356" s="460"/>
      <c r="H356" s="460"/>
      <c r="I356" s="460"/>
      <c r="J356" s="460"/>
      <c r="K356" s="461"/>
    </row>
    <row r="357" spans="1:11" ht="15" hidden="1" x14ac:dyDescent="0.3">
      <c r="A357" s="466"/>
      <c r="B357" s="458"/>
      <c r="C357" s="456"/>
      <c r="D357" s="456"/>
      <c r="E357" s="456"/>
      <c r="F357" s="456"/>
      <c r="G357" s="456"/>
      <c r="H357" s="456"/>
      <c r="I357" s="456"/>
      <c r="J357" s="456"/>
      <c r="K357" s="457"/>
    </row>
    <row r="358" spans="1:11" ht="15" hidden="1" x14ac:dyDescent="0.3">
      <c r="A358" s="466"/>
      <c r="B358" s="458"/>
      <c r="C358" s="456"/>
      <c r="D358" s="456"/>
      <c r="E358" s="456"/>
      <c r="F358" s="456"/>
      <c r="G358" s="456"/>
      <c r="H358" s="456"/>
      <c r="I358" s="456"/>
      <c r="J358" s="456"/>
      <c r="K358" s="457"/>
    </row>
    <row r="359" spans="1:11" ht="15" hidden="1" x14ac:dyDescent="0.3">
      <c r="A359" s="466"/>
      <c r="B359" s="458"/>
      <c r="C359" s="456"/>
      <c r="D359" s="456"/>
      <c r="E359" s="456"/>
      <c r="F359" s="456"/>
      <c r="G359" s="456"/>
      <c r="H359" s="456"/>
      <c r="I359" s="456"/>
      <c r="J359" s="456"/>
      <c r="K359" s="457"/>
    </row>
    <row r="360" spans="1:11" ht="15" hidden="1" x14ac:dyDescent="0.3">
      <c r="A360" s="466"/>
      <c r="B360" s="458"/>
      <c r="C360" s="456"/>
      <c r="D360" s="456"/>
      <c r="E360" s="456"/>
      <c r="F360" s="456"/>
      <c r="G360" s="456"/>
      <c r="H360" s="456"/>
      <c r="I360" s="456"/>
      <c r="J360" s="456"/>
      <c r="K360" s="457"/>
    </row>
    <row r="361" spans="1:11" ht="15.6" hidden="1" thickBot="1" x14ac:dyDescent="0.35">
      <c r="A361" s="467"/>
      <c r="B361" s="477"/>
      <c r="C361" s="475"/>
      <c r="D361" s="475"/>
      <c r="E361" s="475"/>
      <c r="F361" s="475"/>
      <c r="G361" s="475"/>
      <c r="H361" s="475"/>
      <c r="I361" s="475"/>
      <c r="J361" s="475"/>
      <c r="K361" s="476"/>
    </row>
    <row r="362" spans="1:11" ht="15" hidden="1" x14ac:dyDescent="0.3">
      <c r="A362" s="465" t="s">
        <v>1144</v>
      </c>
      <c r="B362" s="439"/>
      <c r="C362" s="437"/>
      <c r="D362" s="437"/>
      <c r="E362" s="437"/>
      <c r="F362" s="437"/>
      <c r="G362" s="437"/>
      <c r="H362" s="437"/>
      <c r="I362" s="437"/>
      <c r="J362" s="437"/>
      <c r="K362" s="438"/>
    </row>
    <row r="363" spans="1:11" ht="15" hidden="1" x14ac:dyDescent="0.3">
      <c r="A363" s="466"/>
      <c r="B363" s="458"/>
      <c r="C363" s="456"/>
      <c r="D363" s="456"/>
      <c r="E363" s="456"/>
      <c r="F363" s="456"/>
      <c r="G363" s="456"/>
      <c r="H363" s="456"/>
      <c r="I363" s="456"/>
      <c r="J363" s="456"/>
      <c r="K363" s="457"/>
    </row>
    <row r="364" spans="1:11" ht="15" hidden="1" x14ac:dyDescent="0.3">
      <c r="A364" s="466"/>
      <c r="B364" s="458"/>
      <c r="C364" s="456"/>
      <c r="D364" s="456"/>
      <c r="E364" s="456"/>
      <c r="F364" s="456"/>
      <c r="G364" s="456"/>
      <c r="H364" s="456"/>
      <c r="I364" s="456"/>
      <c r="J364" s="456"/>
      <c r="K364" s="457"/>
    </row>
    <row r="365" spans="1:11" ht="15" hidden="1" x14ac:dyDescent="0.3">
      <c r="A365" s="466"/>
      <c r="B365" s="458"/>
      <c r="C365" s="456"/>
      <c r="D365" s="456"/>
      <c r="E365" s="456"/>
      <c r="F365" s="456"/>
      <c r="G365" s="456"/>
      <c r="H365" s="456"/>
      <c r="I365" s="456"/>
      <c r="J365" s="456"/>
      <c r="K365" s="457"/>
    </row>
    <row r="366" spans="1:11" ht="15" hidden="1" x14ac:dyDescent="0.3">
      <c r="A366" s="466"/>
      <c r="B366" s="458"/>
      <c r="C366" s="456"/>
      <c r="D366" s="456"/>
      <c r="E366" s="456"/>
      <c r="F366" s="456"/>
      <c r="G366" s="456"/>
      <c r="H366" s="456"/>
      <c r="I366" s="456"/>
      <c r="J366" s="456"/>
      <c r="K366" s="457"/>
    </row>
    <row r="367" spans="1:11" ht="15" hidden="1" x14ac:dyDescent="0.3">
      <c r="A367" s="466"/>
      <c r="B367" s="458"/>
      <c r="C367" s="456"/>
      <c r="D367" s="456"/>
      <c r="E367" s="456"/>
      <c r="F367" s="456"/>
      <c r="G367" s="456"/>
      <c r="H367" s="456"/>
      <c r="I367" s="456"/>
      <c r="J367" s="456"/>
      <c r="K367" s="457"/>
    </row>
    <row r="368" spans="1:11" ht="15" hidden="1" x14ac:dyDescent="0.3">
      <c r="A368" s="466"/>
      <c r="B368" s="458"/>
      <c r="C368" s="456"/>
      <c r="D368" s="456"/>
      <c r="E368" s="456"/>
      <c r="F368" s="456"/>
      <c r="G368" s="456"/>
      <c r="H368" s="456"/>
      <c r="I368" s="456"/>
      <c r="J368" s="456"/>
      <c r="K368" s="457"/>
    </row>
    <row r="369" spans="1:11" ht="15" hidden="1" x14ac:dyDescent="0.3">
      <c r="A369" s="466"/>
      <c r="B369" s="458"/>
      <c r="C369" s="456"/>
      <c r="D369" s="456"/>
      <c r="E369" s="456"/>
      <c r="F369" s="456"/>
      <c r="G369" s="456"/>
      <c r="H369" s="456"/>
      <c r="I369" s="456"/>
      <c r="J369" s="456"/>
      <c r="K369" s="457"/>
    </row>
    <row r="370" spans="1:11" ht="15" hidden="1" x14ac:dyDescent="0.3">
      <c r="A370" s="466"/>
      <c r="B370" s="458"/>
      <c r="C370" s="456"/>
      <c r="D370" s="456"/>
      <c r="E370" s="456"/>
      <c r="F370" s="456"/>
      <c r="G370" s="456"/>
      <c r="H370" s="456"/>
      <c r="I370" s="456"/>
      <c r="J370" s="456"/>
      <c r="K370" s="457"/>
    </row>
    <row r="371" spans="1:11" ht="15" hidden="1" x14ac:dyDescent="0.3">
      <c r="A371" s="466"/>
      <c r="B371" s="458"/>
      <c r="C371" s="456"/>
      <c r="D371" s="456"/>
      <c r="E371" s="456"/>
      <c r="F371" s="456"/>
      <c r="G371" s="456"/>
      <c r="H371" s="456"/>
      <c r="I371" s="456"/>
      <c r="J371" s="456"/>
      <c r="K371" s="457"/>
    </row>
    <row r="372" spans="1:11" ht="15" hidden="1" x14ac:dyDescent="0.3">
      <c r="A372" s="466"/>
      <c r="B372" s="458"/>
      <c r="C372" s="456"/>
      <c r="D372" s="456"/>
      <c r="E372" s="456"/>
      <c r="F372" s="456"/>
      <c r="G372" s="456"/>
      <c r="H372" s="456"/>
      <c r="I372" s="456"/>
      <c r="J372" s="456"/>
      <c r="K372" s="457"/>
    </row>
    <row r="373" spans="1:11" ht="15" hidden="1" x14ac:dyDescent="0.3">
      <c r="A373" s="466"/>
      <c r="B373" s="458"/>
      <c r="C373" s="456"/>
      <c r="D373" s="456"/>
      <c r="E373" s="456"/>
      <c r="F373" s="456"/>
      <c r="G373" s="456"/>
      <c r="H373" s="456"/>
      <c r="I373" s="456"/>
      <c r="J373" s="456"/>
      <c r="K373" s="457"/>
    </row>
    <row r="374" spans="1:11" ht="15" hidden="1" x14ac:dyDescent="0.3">
      <c r="A374" s="466"/>
      <c r="B374" s="458"/>
      <c r="C374" s="456"/>
      <c r="D374" s="456"/>
      <c r="E374" s="456"/>
      <c r="F374" s="456"/>
      <c r="G374" s="456"/>
      <c r="H374" s="456"/>
      <c r="I374" s="456"/>
      <c r="J374" s="456"/>
      <c r="K374" s="457"/>
    </row>
    <row r="375" spans="1:11" ht="15" hidden="1" x14ac:dyDescent="0.3">
      <c r="A375" s="466"/>
      <c r="B375" s="458"/>
      <c r="C375" s="456"/>
      <c r="D375" s="456"/>
      <c r="E375" s="456"/>
      <c r="F375" s="456"/>
      <c r="G375" s="456"/>
      <c r="H375" s="456"/>
      <c r="I375" s="456"/>
      <c r="J375" s="456"/>
      <c r="K375" s="457"/>
    </row>
    <row r="376" spans="1:11" ht="15.6" hidden="1" thickBot="1" x14ac:dyDescent="0.35">
      <c r="A376" s="467"/>
      <c r="B376" s="502"/>
      <c r="C376" s="503"/>
      <c r="D376" s="503"/>
      <c r="E376" s="503"/>
      <c r="F376" s="503"/>
      <c r="G376" s="503"/>
      <c r="H376" s="503"/>
      <c r="I376" s="503"/>
      <c r="J376" s="503"/>
      <c r="K376" s="504"/>
    </row>
    <row r="377" spans="1:11" hidden="1" x14ac:dyDescent="0.3">
      <c r="A377" s="499" t="s">
        <v>1145</v>
      </c>
      <c r="B377" s="491"/>
      <c r="C377" s="491"/>
      <c r="D377" s="491"/>
      <c r="E377" s="491"/>
      <c r="F377" s="491"/>
      <c r="G377" s="490" t="s">
        <v>1146</v>
      </c>
      <c r="H377" s="491"/>
      <c r="I377" s="491"/>
      <c r="J377" s="491"/>
      <c r="K377" s="492"/>
    </row>
    <row r="378" spans="1:11" hidden="1" x14ac:dyDescent="0.3">
      <c r="A378" s="500"/>
      <c r="B378" s="494"/>
      <c r="C378" s="494"/>
      <c r="D378" s="494"/>
      <c r="E378" s="494"/>
      <c r="F378" s="494"/>
      <c r="G378" s="493"/>
      <c r="H378" s="494"/>
      <c r="I378" s="494"/>
      <c r="J378" s="494"/>
      <c r="K378" s="495"/>
    </row>
    <row r="379" spans="1:11" hidden="1" x14ac:dyDescent="0.3">
      <c r="A379" s="500"/>
      <c r="B379" s="494"/>
      <c r="C379" s="494"/>
      <c r="D379" s="494"/>
      <c r="E379" s="494"/>
      <c r="F379" s="494"/>
      <c r="G379" s="493"/>
      <c r="H379" s="494"/>
      <c r="I379" s="494"/>
      <c r="J379" s="494"/>
      <c r="K379" s="495"/>
    </row>
    <row r="380" spans="1:11" ht="15" hidden="1" thickBot="1" x14ac:dyDescent="0.35">
      <c r="A380" s="501"/>
      <c r="B380" s="497"/>
      <c r="C380" s="497"/>
      <c r="D380" s="497"/>
      <c r="E380" s="497"/>
      <c r="F380" s="497"/>
      <c r="G380" s="496"/>
      <c r="H380" s="497"/>
      <c r="I380" s="497"/>
      <c r="J380" s="497"/>
      <c r="K380" s="498"/>
    </row>
    <row r="381" spans="1:11" x14ac:dyDescent="0.3">
      <c r="A381" s="452"/>
      <c r="B381" s="452"/>
      <c r="C381" s="452"/>
      <c r="D381" s="452"/>
      <c r="E381" s="454" t="s">
        <v>1113</v>
      </c>
      <c r="F381" s="454"/>
      <c r="G381" s="454"/>
      <c r="H381" s="454"/>
      <c r="I381" s="452"/>
      <c r="J381" s="452"/>
      <c r="K381" s="452"/>
    </row>
    <row r="382" spans="1:11" x14ac:dyDescent="0.3">
      <c r="A382" s="452"/>
      <c r="B382" s="452"/>
      <c r="C382" s="452"/>
      <c r="D382" s="452"/>
      <c r="E382" s="454"/>
      <c r="F382" s="454"/>
      <c r="G382" s="454"/>
      <c r="H382" s="454"/>
      <c r="I382" s="452"/>
      <c r="J382" s="452"/>
      <c r="K382" s="452"/>
    </row>
    <row r="383" spans="1:11" x14ac:dyDescent="0.3">
      <c r="A383" s="453"/>
      <c r="B383" s="453"/>
      <c r="C383" s="453"/>
      <c r="D383" s="453"/>
      <c r="E383" s="455"/>
      <c r="F383" s="455"/>
      <c r="G383" s="455"/>
      <c r="H383" s="455"/>
      <c r="I383" s="453"/>
      <c r="J383" s="453"/>
      <c r="K383" s="453"/>
    </row>
    <row r="384" spans="1:11" x14ac:dyDescent="0.3">
      <c r="A384" s="449" t="s">
        <v>1147</v>
      </c>
      <c r="B384" s="450"/>
      <c r="C384" s="450"/>
      <c r="D384" s="450"/>
      <c r="E384" s="450"/>
      <c r="F384" s="450"/>
      <c r="G384" s="450"/>
      <c r="H384" s="450"/>
      <c r="I384" s="450"/>
      <c r="J384" s="450"/>
      <c r="K384" s="451"/>
    </row>
    <row r="385" spans="1:11" ht="25.5" customHeight="1" x14ac:dyDescent="0.3">
      <c r="A385" s="100" t="s">
        <v>0</v>
      </c>
      <c r="B385" s="101"/>
      <c r="C385" s="101"/>
      <c r="D385" s="101"/>
      <c r="E385" s="101"/>
      <c r="F385" s="101"/>
      <c r="G385" s="102"/>
      <c r="H385" s="103" t="s">
        <v>1191</v>
      </c>
      <c r="I385" s="104" t="s">
        <v>1117</v>
      </c>
      <c r="J385" s="105">
        <f>1+J168</f>
        <v>45267</v>
      </c>
      <c r="K385" s="106" t="s">
        <v>1118</v>
      </c>
    </row>
    <row r="386" spans="1:11" ht="16.5" customHeight="1" x14ac:dyDescent="0.3">
      <c r="A386" s="443" t="s">
        <v>2</v>
      </c>
      <c r="B386" s="444"/>
      <c r="C386" s="444"/>
      <c r="D386" s="444"/>
      <c r="E386" s="444"/>
      <c r="F386" s="444"/>
      <c r="G386" s="445"/>
      <c r="H386" s="107" t="s">
        <v>1120</v>
      </c>
      <c r="I386" s="108" t="s">
        <v>1121</v>
      </c>
      <c r="J386" s="109" t="s">
        <v>1122</v>
      </c>
      <c r="K386" s="110" t="s">
        <v>1123</v>
      </c>
    </row>
    <row r="387" spans="1:11" ht="12" customHeight="1" x14ac:dyDescent="0.3">
      <c r="A387" s="446"/>
      <c r="B387" s="447"/>
      <c r="C387" s="447"/>
      <c r="D387" s="447"/>
      <c r="E387" s="447"/>
      <c r="F387" s="447"/>
      <c r="G387" s="448"/>
      <c r="H387" s="107" t="s">
        <v>1124</v>
      </c>
      <c r="I387" s="111" t="s">
        <v>1125</v>
      </c>
      <c r="J387" s="112"/>
      <c r="K387" s="113"/>
    </row>
    <row r="388" spans="1:11" ht="15" thickBot="1" x14ac:dyDescent="0.35">
      <c r="A388" s="114" t="s">
        <v>1103</v>
      </c>
      <c r="B388" s="115"/>
      <c r="C388" s="115"/>
      <c r="D388" s="115"/>
      <c r="E388" s="115"/>
      <c r="F388" s="115"/>
      <c r="G388" s="116"/>
      <c r="H388" s="117" t="s">
        <v>1126</v>
      </c>
      <c r="I388" s="117" t="s">
        <v>1125</v>
      </c>
      <c r="J388" s="118"/>
      <c r="K388" s="119"/>
    </row>
    <row r="389" spans="1:11" ht="15" x14ac:dyDescent="0.3">
      <c r="A389" s="440" t="s">
        <v>1127</v>
      </c>
      <c r="B389" s="439"/>
      <c r="C389" s="437"/>
      <c r="D389" s="437"/>
      <c r="E389" s="437"/>
      <c r="F389" s="437"/>
      <c r="G389" s="437"/>
      <c r="H389" s="437"/>
      <c r="I389" s="437"/>
      <c r="J389" s="437"/>
      <c r="K389" s="438"/>
    </row>
    <row r="390" spans="1:11" ht="15" x14ac:dyDescent="0.3">
      <c r="A390" s="441"/>
      <c r="B390" s="458"/>
      <c r="C390" s="456"/>
      <c r="D390" s="456"/>
      <c r="E390" s="456"/>
      <c r="F390" s="456"/>
      <c r="G390" s="456"/>
      <c r="H390" s="456"/>
      <c r="I390" s="456"/>
      <c r="J390" s="456"/>
      <c r="K390" s="457"/>
    </row>
    <row r="391" spans="1:11" ht="15" x14ac:dyDescent="0.3">
      <c r="A391" s="441"/>
      <c r="B391" s="458"/>
      <c r="C391" s="456"/>
      <c r="D391" s="456"/>
      <c r="E391" s="456"/>
      <c r="F391" s="456"/>
      <c r="G391" s="456"/>
      <c r="H391" s="456"/>
      <c r="I391" s="456"/>
      <c r="J391" s="456"/>
      <c r="K391" s="457"/>
    </row>
    <row r="392" spans="1:11" ht="15" x14ac:dyDescent="0.3">
      <c r="A392" s="441"/>
      <c r="B392" s="458"/>
      <c r="C392" s="456"/>
      <c r="D392" s="456"/>
      <c r="E392" s="456"/>
      <c r="F392" s="456"/>
      <c r="G392" s="456"/>
      <c r="H392" s="456"/>
      <c r="I392" s="456"/>
      <c r="J392" s="456"/>
      <c r="K392" s="457"/>
    </row>
    <row r="393" spans="1:11" ht="15.6" thickBot="1" x14ac:dyDescent="0.35">
      <c r="A393" s="442"/>
      <c r="B393" s="477"/>
      <c r="C393" s="475"/>
      <c r="D393" s="475"/>
      <c r="E393" s="475"/>
      <c r="F393" s="475"/>
      <c r="G393" s="475"/>
      <c r="H393" s="475"/>
      <c r="I393" s="475"/>
      <c r="J393" s="475"/>
      <c r="K393" s="476"/>
    </row>
    <row r="394" spans="1:11" ht="15.6" thickBot="1" x14ac:dyDescent="0.35">
      <c r="A394" s="465" t="s">
        <v>1128</v>
      </c>
      <c r="B394" s="474" t="s">
        <v>1129</v>
      </c>
      <c r="C394" s="472"/>
      <c r="D394" s="472"/>
      <c r="E394" s="472"/>
      <c r="F394" s="120" t="s">
        <v>1130</v>
      </c>
      <c r="G394" s="472" t="s">
        <v>1129</v>
      </c>
      <c r="H394" s="472"/>
      <c r="I394" s="472"/>
      <c r="J394" s="473"/>
      <c r="K394" s="121" t="s">
        <v>1130</v>
      </c>
    </row>
    <row r="395" spans="1:11" ht="15" x14ac:dyDescent="0.3">
      <c r="A395" s="466"/>
      <c r="B395" s="471" t="s">
        <v>1131</v>
      </c>
      <c r="C395" s="469"/>
      <c r="D395" s="469"/>
      <c r="E395" s="470"/>
      <c r="F395" s="122"/>
      <c r="G395" s="468" t="s">
        <v>1132</v>
      </c>
      <c r="H395" s="469"/>
      <c r="I395" s="469"/>
      <c r="J395" s="470"/>
      <c r="K395" s="123"/>
    </row>
    <row r="396" spans="1:11" ht="15" x14ac:dyDescent="0.3">
      <c r="A396" s="466"/>
      <c r="B396" s="480" t="s">
        <v>1133</v>
      </c>
      <c r="C396" s="481"/>
      <c r="D396" s="481"/>
      <c r="E396" s="482"/>
      <c r="F396" s="124"/>
      <c r="G396" s="483" t="s">
        <v>1134</v>
      </c>
      <c r="H396" s="481"/>
      <c r="I396" s="481"/>
      <c r="J396" s="482"/>
      <c r="K396" s="125"/>
    </row>
    <row r="397" spans="1:11" ht="15" x14ac:dyDescent="0.3">
      <c r="A397" s="466"/>
      <c r="B397" s="480" t="s">
        <v>1135</v>
      </c>
      <c r="C397" s="481"/>
      <c r="D397" s="481"/>
      <c r="E397" s="482"/>
      <c r="F397" s="124"/>
      <c r="G397" s="478" t="s">
        <v>1136</v>
      </c>
      <c r="H397" s="460"/>
      <c r="I397" s="460"/>
      <c r="J397" s="479"/>
      <c r="K397" s="125"/>
    </row>
    <row r="398" spans="1:11" ht="15" x14ac:dyDescent="0.3">
      <c r="A398" s="466"/>
      <c r="B398" s="480" t="s">
        <v>1137</v>
      </c>
      <c r="C398" s="481"/>
      <c r="D398" s="481"/>
      <c r="E398" s="482"/>
      <c r="F398" s="124">
        <v>1</v>
      </c>
      <c r="G398" s="478" t="s">
        <v>1138</v>
      </c>
      <c r="H398" s="460"/>
      <c r="I398" s="460"/>
      <c r="J398" s="479"/>
      <c r="K398" s="125"/>
    </row>
    <row r="399" spans="1:11" ht="15" x14ac:dyDescent="0.3">
      <c r="A399" s="466"/>
      <c r="B399" s="480" t="s">
        <v>1139</v>
      </c>
      <c r="C399" s="481"/>
      <c r="D399" s="481"/>
      <c r="E399" s="482"/>
      <c r="F399" s="124"/>
      <c r="G399" s="478" t="s">
        <v>1140</v>
      </c>
      <c r="H399" s="460"/>
      <c r="I399" s="460"/>
      <c r="J399" s="479"/>
      <c r="K399" s="125"/>
    </row>
    <row r="400" spans="1:11" ht="15.6" thickBot="1" x14ac:dyDescent="0.35">
      <c r="A400" s="467"/>
      <c r="B400" s="487" t="s">
        <v>1141</v>
      </c>
      <c r="C400" s="488"/>
      <c r="D400" s="488"/>
      <c r="E400" s="489"/>
      <c r="F400" s="127">
        <v>1</v>
      </c>
      <c r="G400" s="484" t="s">
        <v>1142</v>
      </c>
      <c r="H400" s="485"/>
      <c r="I400" s="485"/>
      <c r="J400" s="486"/>
      <c r="K400" s="128"/>
    </row>
    <row r="401" spans="1:11" ht="15.6" x14ac:dyDescent="0.3">
      <c r="A401" s="465" t="s">
        <v>1143</v>
      </c>
      <c r="B401" s="514" t="s">
        <v>1168</v>
      </c>
      <c r="C401" s="515"/>
      <c r="D401" s="515"/>
      <c r="E401" s="515"/>
      <c r="F401" s="515"/>
      <c r="G401" s="515"/>
      <c r="H401" s="515"/>
      <c r="I401" s="515"/>
      <c r="J401" s="515"/>
      <c r="K401" s="516"/>
    </row>
    <row r="402" spans="1:11" ht="15" x14ac:dyDescent="0.3">
      <c r="A402" s="466"/>
      <c r="B402" s="428" t="s">
        <v>1220</v>
      </c>
      <c r="C402" s="429"/>
      <c r="D402" s="429"/>
      <c r="E402" s="429"/>
      <c r="F402" s="429"/>
      <c r="G402" s="429"/>
      <c r="H402" s="429"/>
      <c r="I402" s="429"/>
      <c r="J402" s="429"/>
      <c r="K402" s="430"/>
    </row>
    <row r="403" spans="1:11" ht="15" x14ac:dyDescent="0.3">
      <c r="A403" s="466"/>
      <c r="B403" s="428" t="s">
        <v>1221</v>
      </c>
      <c r="C403" s="429"/>
      <c r="D403" s="429"/>
      <c r="E403" s="429"/>
      <c r="F403" s="429"/>
      <c r="G403" s="429"/>
      <c r="H403" s="429"/>
      <c r="I403" s="429"/>
      <c r="J403" s="429"/>
      <c r="K403" s="430"/>
    </row>
    <row r="404" spans="1:11" ht="15" x14ac:dyDescent="0.3">
      <c r="A404" s="466"/>
      <c r="B404" s="132" t="s">
        <v>1223</v>
      </c>
      <c r="C404" s="133"/>
      <c r="D404" s="133"/>
      <c r="E404" s="133"/>
      <c r="F404" s="133"/>
      <c r="G404" s="133"/>
      <c r="H404" s="133"/>
      <c r="I404" s="133"/>
      <c r="J404" s="133"/>
      <c r="K404" s="134"/>
    </row>
    <row r="405" spans="1:11" ht="15" x14ac:dyDescent="0.3">
      <c r="A405" s="466"/>
      <c r="B405" s="428" t="s">
        <v>1224</v>
      </c>
      <c r="C405" s="429"/>
      <c r="D405" s="429"/>
      <c r="E405" s="429"/>
      <c r="F405" s="429"/>
      <c r="G405" s="429"/>
      <c r="H405" s="429"/>
      <c r="I405" s="429"/>
      <c r="J405" s="429"/>
      <c r="K405" s="430"/>
    </row>
    <row r="406" spans="1:11" ht="15" x14ac:dyDescent="0.3">
      <c r="A406" s="466"/>
      <c r="B406" s="428"/>
      <c r="C406" s="429"/>
      <c r="D406" s="429"/>
      <c r="E406" s="429"/>
      <c r="F406" s="429"/>
      <c r="G406" s="429"/>
      <c r="H406" s="429"/>
      <c r="I406" s="429"/>
      <c r="J406" s="429"/>
      <c r="K406" s="430"/>
    </row>
    <row r="407" spans="1:11" ht="15" x14ac:dyDescent="0.3">
      <c r="A407" s="466"/>
      <c r="B407" s="459"/>
      <c r="C407" s="460"/>
      <c r="D407" s="460"/>
      <c r="E407" s="460"/>
      <c r="F407" s="460"/>
      <c r="G407" s="460"/>
      <c r="H407" s="460"/>
      <c r="I407" s="460"/>
      <c r="J407" s="460"/>
      <c r="K407" s="461"/>
    </row>
    <row r="408" spans="1:11" ht="15" x14ac:dyDescent="0.3">
      <c r="A408" s="466"/>
      <c r="B408" s="459"/>
      <c r="C408" s="460"/>
      <c r="D408" s="460"/>
      <c r="E408" s="460"/>
      <c r="F408" s="460"/>
      <c r="G408" s="460"/>
      <c r="H408" s="460"/>
      <c r="I408" s="460"/>
      <c r="J408" s="460"/>
      <c r="K408" s="461"/>
    </row>
    <row r="409" spans="1:11" ht="15" x14ac:dyDescent="0.3">
      <c r="A409" s="466"/>
      <c r="B409" s="459"/>
      <c r="C409" s="460"/>
      <c r="D409" s="460"/>
      <c r="E409" s="460"/>
      <c r="F409" s="460"/>
      <c r="G409" s="460"/>
      <c r="H409" s="460"/>
      <c r="I409" s="460"/>
      <c r="J409" s="460"/>
      <c r="K409" s="461"/>
    </row>
    <row r="410" spans="1:11" ht="15" x14ac:dyDescent="0.3">
      <c r="A410" s="466"/>
      <c r="B410" s="458"/>
      <c r="C410" s="456"/>
      <c r="D410" s="456"/>
      <c r="E410" s="456"/>
      <c r="F410" s="456"/>
      <c r="G410" s="456"/>
      <c r="H410" s="456"/>
      <c r="I410" s="456"/>
      <c r="J410" s="456"/>
      <c r="K410" s="457"/>
    </row>
    <row r="411" spans="1:11" ht="15" x14ac:dyDescent="0.3">
      <c r="A411" s="466"/>
      <c r="B411" s="458"/>
      <c r="C411" s="456"/>
      <c r="D411" s="456"/>
      <c r="E411" s="456"/>
      <c r="F411" s="456"/>
      <c r="G411" s="456"/>
      <c r="H411" s="456"/>
      <c r="I411" s="456"/>
      <c r="J411" s="456"/>
      <c r="K411" s="457"/>
    </row>
    <row r="412" spans="1:11" ht="15" x14ac:dyDescent="0.3">
      <c r="A412" s="466"/>
      <c r="B412" s="458"/>
      <c r="C412" s="456"/>
      <c r="D412" s="456"/>
      <c r="E412" s="456"/>
      <c r="F412" s="456"/>
      <c r="G412" s="456"/>
      <c r="H412" s="456"/>
      <c r="I412" s="456"/>
      <c r="J412" s="456"/>
      <c r="K412" s="457"/>
    </row>
    <row r="413" spans="1:11" ht="15" x14ac:dyDescent="0.3">
      <c r="A413" s="466"/>
      <c r="B413" s="458"/>
      <c r="C413" s="456"/>
      <c r="D413" s="456"/>
      <c r="E413" s="456"/>
      <c r="F413" s="456"/>
      <c r="G413" s="456"/>
      <c r="H413" s="456"/>
      <c r="I413" s="456"/>
      <c r="J413" s="456"/>
      <c r="K413" s="457"/>
    </row>
    <row r="414" spans="1:11" ht="15.6" thickBot="1" x14ac:dyDescent="0.35">
      <c r="A414" s="467"/>
      <c r="B414" s="477"/>
      <c r="C414" s="475"/>
      <c r="D414" s="475"/>
      <c r="E414" s="475"/>
      <c r="F414" s="475"/>
      <c r="G414" s="475"/>
      <c r="H414" s="475"/>
      <c r="I414" s="475"/>
      <c r="J414" s="475"/>
      <c r="K414" s="476"/>
    </row>
    <row r="415" spans="1:11" ht="15" x14ac:dyDescent="0.3">
      <c r="A415" s="465" t="s">
        <v>1144</v>
      </c>
      <c r="B415" s="439"/>
      <c r="C415" s="437"/>
      <c r="D415" s="437"/>
      <c r="E415" s="437"/>
      <c r="F415" s="437"/>
      <c r="G415" s="437"/>
      <c r="H415" s="437"/>
      <c r="I415" s="437"/>
      <c r="J415" s="437"/>
      <c r="K415" s="438"/>
    </row>
    <row r="416" spans="1:11" ht="15" x14ac:dyDescent="0.3">
      <c r="A416" s="466"/>
      <c r="B416" s="458"/>
      <c r="C416" s="456"/>
      <c r="D416" s="456"/>
      <c r="E416" s="456"/>
      <c r="F416" s="456"/>
      <c r="G416" s="456"/>
      <c r="H416" s="456"/>
      <c r="I416" s="456"/>
      <c r="J416" s="456"/>
      <c r="K416" s="457"/>
    </row>
    <row r="417" spans="1:11" ht="15" x14ac:dyDescent="0.3">
      <c r="A417" s="466"/>
      <c r="B417" s="458"/>
      <c r="C417" s="456"/>
      <c r="D417" s="456"/>
      <c r="E417" s="456"/>
      <c r="F417" s="456"/>
      <c r="G417" s="456"/>
      <c r="H417" s="456"/>
      <c r="I417" s="456"/>
      <c r="J417" s="456"/>
      <c r="K417" s="457"/>
    </row>
    <row r="418" spans="1:11" ht="15" x14ac:dyDescent="0.3">
      <c r="A418" s="466"/>
      <c r="B418" s="458"/>
      <c r="C418" s="456"/>
      <c r="D418" s="456"/>
      <c r="E418" s="456"/>
      <c r="F418" s="456"/>
      <c r="G418" s="456"/>
      <c r="H418" s="456"/>
      <c r="I418" s="456"/>
      <c r="J418" s="456"/>
      <c r="K418" s="457"/>
    </row>
    <row r="419" spans="1:11" ht="15" x14ac:dyDescent="0.3">
      <c r="A419" s="466"/>
      <c r="B419" s="458"/>
      <c r="C419" s="456"/>
      <c r="D419" s="456"/>
      <c r="E419" s="456"/>
      <c r="F419" s="456"/>
      <c r="G419" s="456"/>
      <c r="H419" s="456"/>
      <c r="I419" s="456"/>
      <c r="J419" s="456"/>
      <c r="K419" s="457"/>
    </row>
    <row r="420" spans="1:11" ht="15" x14ac:dyDescent="0.3">
      <c r="A420" s="466"/>
      <c r="B420" s="458"/>
      <c r="C420" s="456"/>
      <c r="D420" s="456"/>
      <c r="E420" s="456"/>
      <c r="F420" s="456"/>
      <c r="G420" s="456"/>
      <c r="H420" s="456"/>
      <c r="I420" s="456"/>
      <c r="J420" s="456"/>
      <c r="K420" s="457"/>
    </row>
    <row r="421" spans="1:11" ht="15" x14ac:dyDescent="0.3">
      <c r="A421" s="466"/>
      <c r="B421" s="458"/>
      <c r="C421" s="456"/>
      <c r="D421" s="456"/>
      <c r="E421" s="456"/>
      <c r="F421" s="456"/>
      <c r="G421" s="456"/>
      <c r="H421" s="456"/>
      <c r="I421" s="456"/>
      <c r="J421" s="456"/>
      <c r="K421" s="457"/>
    </row>
    <row r="422" spans="1:11" ht="15" x14ac:dyDescent="0.3">
      <c r="A422" s="466"/>
      <c r="B422" s="458"/>
      <c r="C422" s="456"/>
      <c r="D422" s="456"/>
      <c r="E422" s="456"/>
      <c r="F422" s="456"/>
      <c r="G422" s="456"/>
      <c r="H422" s="456"/>
      <c r="I422" s="456"/>
      <c r="J422" s="456"/>
      <c r="K422" s="457"/>
    </row>
    <row r="423" spans="1:11" ht="15" x14ac:dyDescent="0.3">
      <c r="A423" s="466"/>
      <c r="B423" s="458"/>
      <c r="C423" s="456"/>
      <c r="D423" s="456"/>
      <c r="E423" s="456"/>
      <c r="F423" s="456"/>
      <c r="G423" s="456"/>
      <c r="H423" s="456"/>
      <c r="I423" s="456"/>
      <c r="J423" s="456"/>
      <c r="K423" s="457"/>
    </row>
    <row r="424" spans="1:11" ht="15" x14ac:dyDescent="0.3">
      <c r="A424" s="466"/>
      <c r="B424" s="458"/>
      <c r="C424" s="456"/>
      <c r="D424" s="456"/>
      <c r="E424" s="456"/>
      <c r="F424" s="456"/>
      <c r="G424" s="456"/>
      <c r="H424" s="456"/>
      <c r="I424" s="456"/>
      <c r="J424" s="456"/>
      <c r="K424" s="457"/>
    </row>
    <row r="425" spans="1:11" ht="15" x14ac:dyDescent="0.3">
      <c r="A425" s="466"/>
      <c r="B425" s="458"/>
      <c r="C425" s="456"/>
      <c r="D425" s="456"/>
      <c r="E425" s="456"/>
      <c r="F425" s="456"/>
      <c r="G425" s="456"/>
      <c r="H425" s="456"/>
      <c r="I425" s="456"/>
      <c r="J425" s="456"/>
      <c r="K425" s="457"/>
    </row>
    <row r="426" spans="1:11" ht="15" x14ac:dyDescent="0.3">
      <c r="A426" s="466"/>
      <c r="B426" s="458"/>
      <c r="C426" s="456"/>
      <c r="D426" s="456"/>
      <c r="E426" s="456"/>
      <c r="F426" s="456"/>
      <c r="G426" s="456"/>
      <c r="H426" s="456"/>
      <c r="I426" s="456"/>
      <c r="J426" s="456"/>
      <c r="K426" s="457"/>
    </row>
    <row r="427" spans="1:11" ht="15" x14ac:dyDescent="0.3">
      <c r="A427" s="466"/>
      <c r="B427" s="458"/>
      <c r="C427" s="456"/>
      <c r="D427" s="456"/>
      <c r="E427" s="456"/>
      <c r="F427" s="456"/>
      <c r="G427" s="456"/>
      <c r="H427" s="456"/>
      <c r="I427" s="456"/>
      <c r="J427" s="456"/>
      <c r="K427" s="457"/>
    </row>
    <row r="428" spans="1:11" ht="15" x14ac:dyDescent="0.3">
      <c r="A428" s="466"/>
      <c r="B428" s="458"/>
      <c r="C428" s="456"/>
      <c r="D428" s="456"/>
      <c r="E428" s="456"/>
      <c r="F428" s="456"/>
      <c r="G428" s="456"/>
      <c r="H428" s="456"/>
      <c r="I428" s="456"/>
      <c r="J428" s="456"/>
      <c r="K428" s="457"/>
    </row>
    <row r="429" spans="1:11" ht="15.6" thickBot="1" x14ac:dyDescent="0.35">
      <c r="A429" s="467"/>
      <c r="B429" s="502"/>
      <c r="C429" s="503"/>
      <c r="D429" s="503"/>
      <c r="E429" s="503"/>
      <c r="F429" s="503"/>
      <c r="G429" s="503"/>
      <c r="H429" s="503"/>
      <c r="I429" s="503"/>
      <c r="J429" s="503"/>
      <c r="K429" s="504"/>
    </row>
    <row r="430" spans="1:11" x14ac:dyDescent="0.3">
      <c r="A430" s="499" t="s">
        <v>1145</v>
      </c>
      <c r="B430" s="491"/>
      <c r="C430" s="491"/>
      <c r="D430" s="491"/>
      <c r="E430" s="491"/>
      <c r="F430" s="491"/>
      <c r="G430" s="490" t="s">
        <v>1146</v>
      </c>
      <c r="H430" s="491"/>
      <c r="I430" s="491"/>
      <c r="J430" s="491"/>
      <c r="K430" s="492"/>
    </row>
    <row r="431" spans="1:11" x14ac:dyDescent="0.3">
      <c r="A431" s="500"/>
      <c r="B431" s="494"/>
      <c r="C431" s="494"/>
      <c r="D431" s="494"/>
      <c r="E431" s="494"/>
      <c r="F431" s="494"/>
      <c r="G431" s="493"/>
      <c r="H431" s="494"/>
      <c r="I431" s="494"/>
      <c r="J431" s="494"/>
      <c r="K431" s="495"/>
    </row>
    <row r="432" spans="1:11" x14ac:dyDescent="0.3">
      <c r="A432" s="500"/>
      <c r="B432" s="494"/>
      <c r="C432" s="494"/>
      <c r="D432" s="494"/>
      <c r="E432" s="494"/>
      <c r="F432" s="494"/>
      <c r="G432" s="493"/>
      <c r="H432" s="494"/>
      <c r="I432" s="494"/>
      <c r="J432" s="494"/>
      <c r="K432" s="495"/>
    </row>
    <row r="433" spans="1:11" ht="15" thickBot="1" x14ac:dyDescent="0.35">
      <c r="A433" s="501"/>
      <c r="B433" s="497"/>
      <c r="C433" s="497"/>
      <c r="D433" s="497"/>
      <c r="E433" s="497"/>
      <c r="F433" s="497"/>
      <c r="G433" s="496"/>
      <c r="H433" s="497"/>
      <c r="I433" s="497"/>
      <c r="J433" s="497"/>
      <c r="K433" s="498"/>
    </row>
    <row r="434" spans="1:11" x14ac:dyDescent="0.3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</row>
    <row r="435" spans="1:11" x14ac:dyDescent="0.3">
      <c r="A435" s="452"/>
      <c r="B435" s="452"/>
      <c r="C435" s="452"/>
      <c r="D435" s="452"/>
      <c r="E435" s="454" t="s">
        <v>1113</v>
      </c>
      <c r="F435" s="454"/>
      <c r="G435" s="454"/>
      <c r="H435" s="454"/>
      <c r="I435" s="452"/>
      <c r="J435" s="452"/>
      <c r="K435" s="452"/>
    </row>
    <row r="436" spans="1:11" x14ac:dyDescent="0.3">
      <c r="A436" s="452"/>
      <c r="B436" s="452"/>
      <c r="C436" s="452"/>
      <c r="D436" s="452"/>
      <c r="E436" s="454"/>
      <c r="F436" s="454"/>
      <c r="G436" s="454"/>
      <c r="H436" s="454"/>
      <c r="I436" s="452"/>
      <c r="J436" s="452"/>
      <c r="K436" s="452"/>
    </row>
    <row r="437" spans="1:11" x14ac:dyDescent="0.3">
      <c r="A437" s="453"/>
      <c r="B437" s="453"/>
      <c r="C437" s="453"/>
      <c r="D437" s="453"/>
      <c r="E437" s="455"/>
      <c r="F437" s="455"/>
      <c r="G437" s="455"/>
      <c r="H437" s="455"/>
      <c r="I437" s="453"/>
      <c r="J437" s="453"/>
      <c r="K437" s="453"/>
    </row>
    <row r="438" spans="1:11" s="99" customFormat="1" ht="15" customHeight="1" x14ac:dyDescent="0.3">
      <c r="A438" s="505" t="s">
        <v>1114</v>
      </c>
      <c r="B438" s="450"/>
      <c r="C438" s="450"/>
      <c r="D438" s="450"/>
      <c r="E438" s="450"/>
      <c r="F438" s="450"/>
      <c r="G438" s="450"/>
      <c r="H438" s="450"/>
      <c r="I438" s="450"/>
      <c r="J438" s="450"/>
      <c r="K438" s="451"/>
    </row>
    <row r="439" spans="1:11" ht="25.5" customHeight="1" x14ac:dyDescent="0.3">
      <c r="A439" s="100" t="s">
        <v>0</v>
      </c>
      <c r="B439" s="101"/>
      <c r="C439" s="101"/>
      <c r="D439" s="101"/>
      <c r="E439" s="101"/>
      <c r="F439" s="101"/>
      <c r="G439" s="102"/>
      <c r="H439" s="103" t="s">
        <v>1191</v>
      </c>
      <c r="I439" s="104" t="s">
        <v>1117</v>
      </c>
      <c r="J439" s="105">
        <f>1+J385</f>
        <v>45268</v>
      </c>
      <c r="K439" s="106" t="s">
        <v>1118</v>
      </c>
    </row>
    <row r="440" spans="1:11" ht="16.5" customHeight="1" x14ac:dyDescent="0.3">
      <c r="A440" s="443" t="s">
        <v>2</v>
      </c>
      <c r="B440" s="444"/>
      <c r="C440" s="444"/>
      <c r="D440" s="444"/>
      <c r="E440" s="444"/>
      <c r="F440" s="444"/>
      <c r="G440" s="445"/>
      <c r="H440" s="107" t="s">
        <v>1120</v>
      </c>
      <c r="I440" s="108" t="s">
        <v>1121</v>
      </c>
      <c r="J440" s="109" t="s">
        <v>1122</v>
      </c>
      <c r="K440" s="110" t="s">
        <v>1123</v>
      </c>
    </row>
    <row r="441" spans="1:11" ht="12" customHeight="1" x14ac:dyDescent="0.3">
      <c r="A441" s="446"/>
      <c r="B441" s="447"/>
      <c r="C441" s="447"/>
      <c r="D441" s="447"/>
      <c r="E441" s="447"/>
      <c r="F441" s="447"/>
      <c r="G441" s="448"/>
      <c r="H441" s="107" t="s">
        <v>1124</v>
      </c>
      <c r="I441" s="111" t="s">
        <v>1125</v>
      </c>
      <c r="J441" s="112"/>
      <c r="K441" s="113"/>
    </row>
    <row r="442" spans="1:11" ht="15" thickBot="1" x14ac:dyDescent="0.35">
      <c r="A442" s="114" t="s">
        <v>1103</v>
      </c>
      <c r="B442" s="115"/>
      <c r="C442" s="115"/>
      <c r="D442" s="115"/>
      <c r="E442" s="115"/>
      <c r="F442" s="115"/>
      <c r="G442" s="116"/>
      <c r="H442" s="117" t="s">
        <v>1126</v>
      </c>
      <c r="I442" s="117" t="s">
        <v>1125</v>
      </c>
      <c r="J442" s="118"/>
      <c r="K442" s="119"/>
    </row>
    <row r="443" spans="1:11" ht="15" x14ac:dyDescent="0.3">
      <c r="A443" s="440" t="s">
        <v>1127</v>
      </c>
      <c r="B443" s="439"/>
      <c r="C443" s="437"/>
      <c r="D443" s="437"/>
      <c r="E443" s="437"/>
      <c r="F443" s="437"/>
      <c r="G443" s="437"/>
      <c r="H443" s="437"/>
      <c r="I443" s="437"/>
      <c r="J443" s="437"/>
      <c r="K443" s="438"/>
    </row>
    <row r="444" spans="1:11" ht="15" x14ac:dyDescent="0.3">
      <c r="A444" s="441"/>
      <c r="B444" s="458"/>
      <c r="C444" s="456"/>
      <c r="D444" s="456"/>
      <c r="E444" s="456"/>
      <c r="F444" s="456"/>
      <c r="G444" s="456"/>
      <c r="H444" s="456"/>
      <c r="I444" s="456"/>
      <c r="J444" s="456"/>
      <c r="K444" s="457"/>
    </row>
    <row r="445" spans="1:11" ht="15" x14ac:dyDescent="0.3">
      <c r="A445" s="441"/>
      <c r="B445" s="458"/>
      <c r="C445" s="456"/>
      <c r="D445" s="456"/>
      <c r="E445" s="456"/>
      <c r="F445" s="456"/>
      <c r="G445" s="456"/>
      <c r="H445" s="456"/>
      <c r="I445" s="456"/>
      <c r="J445" s="456"/>
      <c r="K445" s="457"/>
    </row>
    <row r="446" spans="1:11" ht="15" x14ac:dyDescent="0.3">
      <c r="A446" s="441"/>
      <c r="B446" s="458"/>
      <c r="C446" s="456"/>
      <c r="D446" s="456"/>
      <c r="E446" s="456"/>
      <c r="F446" s="456"/>
      <c r="G446" s="456"/>
      <c r="H446" s="456"/>
      <c r="I446" s="456"/>
      <c r="J446" s="456"/>
      <c r="K446" s="457"/>
    </row>
    <row r="447" spans="1:11" ht="15.6" thickBot="1" x14ac:dyDescent="0.35">
      <c r="A447" s="442"/>
      <c r="B447" s="477"/>
      <c r="C447" s="475"/>
      <c r="D447" s="475"/>
      <c r="E447" s="475"/>
      <c r="F447" s="475"/>
      <c r="G447" s="475"/>
      <c r="H447" s="475"/>
      <c r="I447" s="475"/>
      <c r="J447" s="475"/>
      <c r="K447" s="476"/>
    </row>
    <row r="448" spans="1:11" ht="15.6" thickBot="1" x14ac:dyDescent="0.35">
      <c r="A448" s="465" t="s">
        <v>1128</v>
      </c>
      <c r="B448" s="474" t="s">
        <v>1129</v>
      </c>
      <c r="C448" s="472"/>
      <c r="D448" s="472"/>
      <c r="E448" s="472"/>
      <c r="F448" s="120" t="s">
        <v>1130</v>
      </c>
      <c r="G448" s="472" t="s">
        <v>1129</v>
      </c>
      <c r="H448" s="472"/>
      <c r="I448" s="472"/>
      <c r="J448" s="473"/>
      <c r="K448" s="121" t="s">
        <v>1130</v>
      </c>
    </row>
    <row r="449" spans="1:11" ht="15" x14ac:dyDescent="0.3">
      <c r="A449" s="466"/>
      <c r="B449" s="471" t="s">
        <v>1131</v>
      </c>
      <c r="C449" s="469"/>
      <c r="D449" s="469"/>
      <c r="E449" s="470"/>
      <c r="F449" s="122"/>
      <c r="G449" s="468" t="s">
        <v>1132</v>
      </c>
      <c r="H449" s="469"/>
      <c r="I449" s="469"/>
      <c r="J449" s="470"/>
      <c r="K449" s="123"/>
    </row>
    <row r="450" spans="1:11" ht="15" x14ac:dyDescent="0.3">
      <c r="A450" s="466"/>
      <c r="B450" s="480" t="s">
        <v>1133</v>
      </c>
      <c r="C450" s="481"/>
      <c r="D450" s="481"/>
      <c r="E450" s="482"/>
      <c r="F450" s="124"/>
      <c r="G450" s="483" t="s">
        <v>1134</v>
      </c>
      <c r="H450" s="481"/>
      <c r="I450" s="481"/>
      <c r="J450" s="482"/>
      <c r="K450" s="125"/>
    </row>
    <row r="451" spans="1:11" ht="15" x14ac:dyDescent="0.3">
      <c r="A451" s="466"/>
      <c r="B451" s="480" t="s">
        <v>1135</v>
      </c>
      <c r="C451" s="481"/>
      <c r="D451" s="481"/>
      <c r="E451" s="482"/>
      <c r="F451" s="124"/>
      <c r="G451" s="478" t="s">
        <v>1136</v>
      </c>
      <c r="H451" s="460"/>
      <c r="I451" s="460"/>
      <c r="J451" s="479"/>
      <c r="K451" s="125"/>
    </row>
    <row r="452" spans="1:11" ht="15" x14ac:dyDescent="0.3">
      <c r="A452" s="466"/>
      <c r="B452" s="480" t="s">
        <v>1137</v>
      </c>
      <c r="C452" s="481"/>
      <c r="D452" s="481"/>
      <c r="E452" s="482"/>
      <c r="F452" s="124">
        <v>1</v>
      </c>
      <c r="G452" s="478" t="s">
        <v>1138</v>
      </c>
      <c r="H452" s="460"/>
      <c r="I452" s="460"/>
      <c r="J452" s="479"/>
      <c r="K452" s="125"/>
    </row>
    <row r="453" spans="1:11" ht="15" x14ac:dyDescent="0.3">
      <c r="A453" s="466"/>
      <c r="B453" s="480" t="s">
        <v>1139</v>
      </c>
      <c r="C453" s="481"/>
      <c r="D453" s="481"/>
      <c r="E453" s="482"/>
      <c r="F453" s="124"/>
      <c r="G453" s="478" t="s">
        <v>1140</v>
      </c>
      <c r="H453" s="460"/>
      <c r="I453" s="460"/>
      <c r="J453" s="479"/>
      <c r="K453" s="125"/>
    </row>
    <row r="454" spans="1:11" ht="15.6" thickBot="1" x14ac:dyDescent="0.35">
      <c r="A454" s="467"/>
      <c r="B454" s="487" t="s">
        <v>1141</v>
      </c>
      <c r="C454" s="488"/>
      <c r="D454" s="488"/>
      <c r="E454" s="489"/>
      <c r="F454" s="127">
        <v>1</v>
      </c>
      <c r="G454" s="484" t="s">
        <v>1142</v>
      </c>
      <c r="H454" s="485"/>
      <c r="I454" s="485"/>
      <c r="J454" s="486"/>
      <c r="K454" s="128"/>
    </row>
    <row r="455" spans="1:11" ht="15.6" x14ac:dyDescent="0.3">
      <c r="A455" s="465" t="s">
        <v>1143</v>
      </c>
      <c r="B455" s="514" t="s">
        <v>1168</v>
      </c>
      <c r="C455" s="515"/>
      <c r="D455" s="515"/>
      <c r="E455" s="515"/>
      <c r="F455" s="515"/>
      <c r="G455" s="515"/>
      <c r="H455" s="515"/>
      <c r="I455" s="515"/>
      <c r="J455" s="515"/>
      <c r="K455" s="516"/>
    </row>
    <row r="456" spans="1:11" ht="15" x14ac:dyDescent="0.3">
      <c r="A456" s="466"/>
      <c r="B456" s="428" t="s">
        <v>1220</v>
      </c>
      <c r="C456" s="429"/>
      <c r="D456" s="429"/>
      <c r="E456" s="429"/>
      <c r="F456" s="429"/>
      <c r="G456" s="429"/>
      <c r="H456" s="429"/>
      <c r="I456" s="429"/>
      <c r="J456" s="429"/>
      <c r="K456" s="430"/>
    </row>
    <row r="457" spans="1:11" ht="15" x14ac:dyDescent="0.3">
      <c r="A457" s="466"/>
      <c r="B457" s="428" t="s">
        <v>1221</v>
      </c>
      <c r="C457" s="429"/>
      <c r="D457" s="429"/>
      <c r="E457" s="429"/>
      <c r="F457" s="429"/>
      <c r="G457" s="429"/>
      <c r="H457" s="429"/>
      <c r="I457" s="429"/>
      <c r="J457" s="429"/>
      <c r="K457" s="430"/>
    </row>
    <row r="458" spans="1:11" ht="15" x14ac:dyDescent="0.3">
      <c r="A458" s="466"/>
      <c r="B458" s="132" t="s">
        <v>1223</v>
      </c>
      <c r="C458" s="133"/>
      <c r="D458" s="133"/>
      <c r="E458" s="133"/>
      <c r="F458" s="133"/>
      <c r="G458" s="133"/>
      <c r="H458" s="133"/>
      <c r="I458" s="133"/>
      <c r="J458" s="133"/>
      <c r="K458" s="134"/>
    </row>
    <row r="459" spans="1:11" ht="15" x14ac:dyDescent="0.3">
      <c r="A459" s="466"/>
      <c r="B459" s="428" t="s">
        <v>1224</v>
      </c>
      <c r="C459" s="429"/>
      <c r="D459" s="429"/>
      <c r="E459" s="429"/>
      <c r="F459" s="429"/>
      <c r="G459" s="429"/>
      <c r="H459" s="429"/>
      <c r="I459" s="429"/>
      <c r="J459" s="429"/>
      <c r="K459" s="430"/>
    </row>
    <row r="460" spans="1:11" ht="15" x14ac:dyDescent="0.3">
      <c r="A460" s="466"/>
      <c r="B460" s="428"/>
      <c r="C460" s="429"/>
      <c r="D460" s="429"/>
      <c r="E460" s="429"/>
      <c r="F460" s="429"/>
      <c r="G460" s="429"/>
      <c r="H460" s="429"/>
      <c r="I460" s="429"/>
      <c r="J460" s="429"/>
      <c r="K460" s="430"/>
    </row>
    <row r="461" spans="1:11" ht="15" x14ac:dyDescent="0.3">
      <c r="A461" s="466"/>
      <c r="B461" s="458"/>
      <c r="C461" s="456"/>
      <c r="D461" s="456"/>
      <c r="E461" s="456"/>
      <c r="F461" s="456"/>
      <c r="G461" s="456"/>
      <c r="H461" s="456"/>
      <c r="I461" s="456"/>
      <c r="J461" s="456"/>
      <c r="K461" s="457"/>
    </row>
    <row r="462" spans="1:11" ht="15" x14ac:dyDescent="0.3">
      <c r="A462" s="466"/>
      <c r="B462" s="459"/>
      <c r="C462" s="460"/>
      <c r="D462" s="460"/>
      <c r="E462" s="460"/>
      <c r="F462" s="460"/>
      <c r="G462" s="460"/>
      <c r="H462" s="460"/>
      <c r="I462" s="460"/>
      <c r="J462" s="460"/>
      <c r="K462" s="461"/>
    </row>
    <row r="463" spans="1:11" ht="15" x14ac:dyDescent="0.3">
      <c r="A463" s="466"/>
      <c r="B463" s="459"/>
      <c r="C463" s="460"/>
      <c r="D463" s="460"/>
      <c r="E463" s="460"/>
      <c r="F463" s="460"/>
      <c r="G463" s="460"/>
      <c r="H463" s="460"/>
      <c r="I463" s="460"/>
      <c r="J463" s="460"/>
      <c r="K463" s="461"/>
    </row>
    <row r="464" spans="1:11" ht="15" x14ac:dyDescent="0.3">
      <c r="A464" s="466"/>
      <c r="B464" s="458"/>
      <c r="C464" s="456"/>
      <c r="D464" s="456"/>
      <c r="E464" s="456"/>
      <c r="F464" s="456"/>
      <c r="G464" s="456"/>
      <c r="H464" s="456"/>
      <c r="I464" s="456"/>
      <c r="J464" s="456"/>
      <c r="K464" s="457"/>
    </row>
    <row r="465" spans="1:11" ht="15" x14ac:dyDescent="0.3">
      <c r="A465" s="466"/>
      <c r="B465" s="458"/>
      <c r="C465" s="456"/>
      <c r="D465" s="456"/>
      <c r="E465" s="456"/>
      <c r="F465" s="456"/>
      <c r="G465" s="456"/>
      <c r="H465" s="456"/>
      <c r="I465" s="456"/>
      <c r="J465" s="456"/>
      <c r="K465" s="457"/>
    </row>
    <row r="466" spans="1:11" ht="15" x14ac:dyDescent="0.3">
      <c r="A466" s="466"/>
      <c r="B466" s="458"/>
      <c r="C466" s="456"/>
      <c r="D466" s="456"/>
      <c r="E466" s="456"/>
      <c r="F466" s="456"/>
      <c r="G466" s="456"/>
      <c r="H466" s="456"/>
      <c r="I466" s="456"/>
      <c r="J466" s="456"/>
      <c r="K466" s="457"/>
    </row>
    <row r="467" spans="1:11" ht="15" x14ac:dyDescent="0.3">
      <c r="A467" s="466"/>
      <c r="B467" s="458"/>
      <c r="C467" s="456"/>
      <c r="D467" s="456"/>
      <c r="E467" s="456"/>
      <c r="F467" s="456"/>
      <c r="G467" s="456"/>
      <c r="H467" s="456"/>
      <c r="I467" s="456"/>
      <c r="J467" s="456"/>
      <c r="K467" s="457"/>
    </row>
    <row r="468" spans="1:11" ht="15" x14ac:dyDescent="0.3">
      <c r="A468" s="466"/>
      <c r="B468" s="458"/>
      <c r="C468" s="456"/>
      <c r="D468" s="456"/>
      <c r="E468" s="456"/>
      <c r="F468" s="456"/>
      <c r="G468" s="456"/>
      <c r="H468" s="456"/>
      <c r="I468" s="456"/>
      <c r="J468" s="456"/>
      <c r="K468" s="457"/>
    </row>
    <row r="469" spans="1:11" ht="15.6" thickBot="1" x14ac:dyDescent="0.35">
      <c r="A469" s="467"/>
      <c r="B469" s="477"/>
      <c r="C469" s="475"/>
      <c r="D469" s="475"/>
      <c r="E469" s="475"/>
      <c r="F469" s="475"/>
      <c r="G469" s="475"/>
      <c r="H469" s="475"/>
      <c r="I469" s="475"/>
      <c r="J469" s="475"/>
      <c r="K469" s="476"/>
    </row>
    <row r="470" spans="1:11" ht="15" x14ac:dyDescent="0.3">
      <c r="A470" s="465" t="s">
        <v>1144</v>
      </c>
      <c r="B470" s="439"/>
      <c r="C470" s="437"/>
      <c r="D470" s="437"/>
      <c r="E470" s="437"/>
      <c r="F470" s="437"/>
      <c r="G470" s="437"/>
      <c r="H470" s="437"/>
      <c r="I470" s="437"/>
      <c r="J470" s="437"/>
      <c r="K470" s="438"/>
    </row>
    <row r="471" spans="1:11" ht="15" x14ac:dyDescent="0.3">
      <c r="A471" s="466"/>
      <c r="B471" s="458"/>
      <c r="C471" s="456"/>
      <c r="D471" s="456"/>
      <c r="E471" s="456"/>
      <c r="F471" s="456"/>
      <c r="G471" s="456"/>
      <c r="H471" s="456"/>
      <c r="I471" s="456"/>
      <c r="J471" s="456"/>
      <c r="K471" s="457"/>
    </row>
    <row r="472" spans="1:11" ht="15" x14ac:dyDescent="0.3">
      <c r="A472" s="466"/>
      <c r="B472" s="458"/>
      <c r="C472" s="456"/>
      <c r="D472" s="456"/>
      <c r="E472" s="456"/>
      <c r="F472" s="456"/>
      <c r="G472" s="456"/>
      <c r="H472" s="456"/>
      <c r="I472" s="456"/>
      <c r="J472" s="456"/>
      <c r="K472" s="457"/>
    </row>
    <row r="473" spans="1:11" ht="15" x14ac:dyDescent="0.3">
      <c r="A473" s="466"/>
      <c r="B473" s="459"/>
      <c r="C473" s="460"/>
      <c r="D473" s="460"/>
      <c r="E473" s="460"/>
      <c r="F473" s="460"/>
      <c r="G473" s="460"/>
      <c r="H473" s="460"/>
      <c r="I473" s="460"/>
      <c r="J473" s="460"/>
      <c r="K473" s="461"/>
    </row>
    <row r="474" spans="1:11" ht="15" x14ac:dyDescent="0.3">
      <c r="A474" s="466"/>
      <c r="B474" s="458"/>
      <c r="C474" s="456"/>
      <c r="D474" s="456"/>
      <c r="E474" s="456"/>
      <c r="F474" s="456"/>
      <c r="G474" s="456"/>
      <c r="H474" s="456"/>
      <c r="I474" s="456"/>
      <c r="J474" s="456"/>
      <c r="K474" s="457"/>
    </row>
    <row r="475" spans="1:11" ht="15" x14ac:dyDescent="0.3">
      <c r="A475" s="466"/>
      <c r="B475" s="458"/>
      <c r="C475" s="456"/>
      <c r="D475" s="456"/>
      <c r="E475" s="456"/>
      <c r="F475" s="456"/>
      <c r="G475" s="456"/>
      <c r="H475" s="456"/>
      <c r="I475" s="456"/>
      <c r="J475" s="456"/>
      <c r="K475" s="457"/>
    </row>
    <row r="476" spans="1:11" ht="15" x14ac:dyDescent="0.3">
      <c r="A476" s="466"/>
      <c r="B476" s="458"/>
      <c r="C476" s="456"/>
      <c r="D476" s="456"/>
      <c r="E476" s="456"/>
      <c r="F476" s="456"/>
      <c r="G476" s="456"/>
      <c r="H476" s="456"/>
      <c r="I476" s="456"/>
      <c r="J476" s="456"/>
      <c r="K476" s="457"/>
    </row>
    <row r="477" spans="1:11" ht="15" x14ac:dyDescent="0.3">
      <c r="A477" s="466"/>
      <c r="B477" s="458"/>
      <c r="C477" s="456"/>
      <c r="D477" s="456"/>
      <c r="E477" s="456"/>
      <c r="F477" s="456"/>
      <c r="G477" s="456"/>
      <c r="H477" s="456"/>
      <c r="I477" s="456"/>
      <c r="J477" s="456"/>
      <c r="K477" s="457"/>
    </row>
    <row r="478" spans="1:11" ht="15" x14ac:dyDescent="0.3">
      <c r="A478" s="466"/>
      <c r="B478" s="458"/>
      <c r="C478" s="456"/>
      <c r="D478" s="456"/>
      <c r="E478" s="456"/>
      <c r="F478" s="456"/>
      <c r="G478" s="456"/>
      <c r="H478" s="456"/>
      <c r="I478" s="456"/>
      <c r="J478" s="456"/>
      <c r="K478" s="457"/>
    </row>
    <row r="479" spans="1:11" ht="15" x14ac:dyDescent="0.3">
      <c r="A479" s="466"/>
      <c r="B479" s="458"/>
      <c r="C479" s="456"/>
      <c r="D479" s="456"/>
      <c r="E479" s="456"/>
      <c r="F479" s="456"/>
      <c r="G479" s="456"/>
      <c r="H479" s="456"/>
      <c r="I479" s="456"/>
      <c r="J479" s="456"/>
      <c r="K479" s="457"/>
    </row>
    <row r="480" spans="1:11" ht="15" x14ac:dyDescent="0.3">
      <c r="A480" s="466"/>
      <c r="B480" s="458"/>
      <c r="C480" s="456"/>
      <c r="D480" s="456"/>
      <c r="E480" s="456"/>
      <c r="F480" s="456"/>
      <c r="G480" s="456"/>
      <c r="H480" s="456"/>
      <c r="I480" s="456"/>
      <c r="J480" s="456"/>
      <c r="K480" s="457"/>
    </row>
    <row r="481" spans="1:11" ht="15" x14ac:dyDescent="0.3">
      <c r="A481" s="466"/>
      <c r="B481" s="458"/>
      <c r="C481" s="456"/>
      <c r="D481" s="456"/>
      <c r="E481" s="456"/>
      <c r="F481" s="456"/>
      <c r="G481" s="456"/>
      <c r="H481" s="456"/>
      <c r="I481" s="456"/>
      <c r="J481" s="456"/>
      <c r="K481" s="457"/>
    </row>
    <row r="482" spans="1:11" ht="15" x14ac:dyDescent="0.3">
      <c r="A482" s="466"/>
      <c r="B482" s="458"/>
      <c r="C482" s="456"/>
      <c r="D482" s="456"/>
      <c r="E482" s="456"/>
      <c r="F482" s="456"/>
      <c r="G482" s="456"/>
      <c r="H482" s="456"/>
      <c r="I482" s="456"/>
      <c r="J482" s="456"/>
      <c r="K482" s="457"/>
    </row>
    <row r="483" spans="1:11" ht="15" x14ac:dyDescent="0.3">
      <c r="A483" s="466"/>
      <c r="B483" s="458"/>
      <c r="C483" s="456"/>
      <c r="D483" s="456"/>
      <c r="E483" s="456"/>
      <c r="F483" s="456"/>
      <c r="G483" s="456"/>
      <c r="H483" s="456"/>
      <c r="I483" s="456"/>
      <c r="J483" s="456"/>
      <c r="K483" s="457"/>
    </row>
    <row r="484" spans="1:11" ht="15.6" thickBot="1" x14ac:dyDescent="0.35">
      <c r="A484" s="467"/>
      <c r="B484" s="502"/>
      <c r="C484" s="503"/>
      <c r="D484" s="503"/>
      <c r="E484" s="503"/>
      <c r="F484" s="503"/>
      <c r="G484" s="503"/>
      <c r="H484" s="503"/>
      <c r="I484" s="503"/>
      <c r="J484" s="503"/>
      <c r="K484" s="504"/>
    </row>
    <row r="485" spans="1:11" x14ac:dyDescent="0.3">
      <c r="A485" s="499" t="s">
        <v>1145</v>
      </c>
      <c r="B485" s="491"/>
      <c r="C485" s="491"/>
      <c r="D485" s="491"/>
      <c r="E485" s="491"/>
      <c r="F485" s="491"/>
      <c r="G485" s="490" t="s">
        <v>1146</v>
      </c>
      <c r="H485" s="491"/>
      <c r="I485" s="491"/>
      <c r="J485" s="491"/>
      <c r="K485" s="492"/>
    </row>
    <row r="486" spans="1:11" x14ac:dyDescent="0.3">
      <c r="A486" s="500"/>
      <c r="B486" s="494"/>
      <c r="C486" s="494"/>
      <c r="D486" s="494"/>
      <c r="E486" s="494"/>
      <c r="F486" s="494"/>
      <c r="G486" s="493"/>
      <c r="H486" s="494"/>
      <c r="I486" s="494"/>
      <c r="J486" s="494"/>
      <c r="K486" s="495"/>
    </row>
    <row r="487" spans="1:11" x14ac:dyDescent="0.3">
      <c r="A487" s="500"/>
      <c r="B487" s="494"/>
      <c r="C487" s="494"/>
      <c r="D487" s="494"/>
      <c r="E487" s="494"/>
      <c r="F487" s="494"/>
      <c r="G487" s="493"/>
      <c r="H487" s="494"/>
      <c r="I487" s="494"/>
      <c r="J487" s="494"/>
      <c r="K487" s="495"/>
    </row>
    <row r="488" spans="1:11" ht="15" thickBot="1" x14ac:dyDescent="0.35">
      <c r="A488" s="501"/>
      <c r="B488" s="497"/>
      <c r="C488" s="497"/>
      <c r="D488" s="497"/>
      <c r="E488" s="497"/>
      <c r="F488" s="497"/>
      <c r="G488" s="496"/>
      <c r="H488" s="497"/>
      <c r="I488" s="497"/>
      <c r="J488" s="497"/>
      <c r="K488" s="498"/>
    </row>
    <row r="489" spans="1:11" x14ac:dyDescent="0.3">
      <c r="A489" s="452"/>
      <c r="B489" s="452"/>
      <c r="C489" s="452"/>
      <c r="D489" s="452"/>
      <c r="E489" s="454" t="s">
        <v>1113</v>
      </c>
      <c r="F489" s="454"/>
      <c r="G489" s="454"/>
      <c r="H489" s="454"/>
      <c r="I489" s="452"/>
      <c r="J489" s="452"/>
      <c r="K489" s="452"/>
    </row>
    <row r="490" spans="1:11" x14ac:dyDescent="0.3">
      <c r="A490" s="452"/>
      <c r="B490" s="452"/>
      <c r="C490" s="452"/>
      <c r="D490" s="452"/>
      <c r="E490" s="454"/>
      <c r="F490" s="454"/>
      <c r="G490" s="454"/>
      <c r="H490" s="454"/>
      <c r="I490" s="452"/>
      <c r="J490" s="452"/>
      <c r="K490" s="452"/>
    </row>
    <row r="491" spans="1:11" x14ac:dyDescent="0.3">
      <c r="A491" s="453"/>
      <c r="B491" s="453"/>
      <c r="C491" s="453"/>
      <c r="D491" s="453"/>
      <c r="E491" s="455"/>
      <c r="F491" s="455"/>
      <c r="G491" s="455"/>
      <c r="H491" s="455"/>
      <c r="I491" s="453"/>
      <c r="J491" s="453"/>
      <c r="K491" s="453"/>
    </row>
    <row r="492" spans="1:11" x14ac:dyDescent="0.3">
      <c r="A492" s="449" t="s">
        <v>1147</v>
      </c>
      <c r="B492" s="450"/>
      <c r="C492" s="450"/>
      <c r="D492" s="450"/>
      <c r="E492" s="450"/>
      <c r="F492" s="450"/>
      <c r="G492" s="450"/>
      <c r="H492" s="450"/>
      <c r="I492" s="450"/>
      <c r="J492" s="450"/>
      <c r="K492" s="451"/>
    </row>
    <row r="493" spans="1:11" ht="25.5" customHeight="1" x14ac:dyDescent="0.3">
      <c r="A493" s="100" t="s">
        <v>0</v>
      </c>
      <c r="B493" s="101"/>
      <c r="C493" s="101"/>
      <c r="D493" s="101"/>
      <c r="E493" s="101"/>
      <c r="F493" s="101"/>
      <c r="G493" s="102"/>
      <c r="H493" s="103" t="s">
        <v>1191</v>
      </c>
      <c r="I493" s="104" t="s">
        <v>1117</v>
      </c>
      <c r="J493" s="105">
        <f>3+J439</f>
        <v>45271</v>
      </c>
      <c r="K493" s="106" t="s">
        <v>1118</v>
      </c>
    </row>
    <row r="494" spans="1:11" ht="16.5" customHeight="1" x14ac:dyDescent="0.3">
      <c r="A494" s="443" t="s">
        <v>2</v>
      </c>
      <c r="B494" s="444"/>
      <c r="C494" s="444"/>
      <c r="D494" s="444"/>
      <c r="E494" s="444"/>
      <c r="F494" s="444"/>
      <c r="G494" s="445"/>
      <c r="H494" s="107" t="s">
        <v>1120</v>
      </c>
      <c r="I494" s="108" t="s">
        <v>1121</v>
      </c>
      <c r="J494" s="109" t="s">
        <v>1122</v>
      </c>
      <c r="K494" s="110" t="s">
        <v>1123</v>
      </c>
    </row>
    <row r="495" spans="1:11" ht="12" customHeight="1" x14ac:dyDescent="0.3">
      <c r="A495" s="446"/>
      <c r="B495" s="447"/>
      <c r="C495" s="447"/>
      <c r="D495" s="447"/>
      <c r="E495" s="447"/>
      <c r="F495" s="447"/>
      <c r="G495" s="448"/>
      <c r="H495" s="107" t="s">
        <v>1124</v>
      </c>
      <c r="I495" s="111" t="s">
        <v>1125</v>
      </c>
      <c r="J495" s="112"/>
      <c r="K495" s="113"/>
    </row>
    <row r="496" spans="1:11" ht="15" thickBot="1" x14ac:dyDescent="0.35">
      <c r="A496" s="114" t="s">
        <v>1103</v>
      </c>
      <c r="B496" s="115"/>
      <c r="C496" s="115"/>
      <c r="D496" s="115"/>
      <c r="E496" s="115"/>
      <c r="F496" s="115"/>
      <c r="G496" s="116"/>
      <c r="H496" s="117" t="s">
        <v>1126</v>
      </c>
      <c r="I496" s="117" t="s">
        <v>1125</v>
      </c>
      <c r="J496" s="118"/>
      <c r="K496" s="119"/>
    </row>
    <row r="497" spans="1:11" ht="15" x14ac:dyDescent="0.3">
      <c r="A497" s="440" t="s">
        <v>1127</v>
      </c>
      <c r="B497" s="439"/>
      <c r="C497" s="437"/>
      <c r="D497" s="437"/>
      <c r="E497" s="437"/>
      <c r="F497" s="437"/>
      <c r="G497" s="437"/>
      <c r="H497" s="437"/>
      <c r="I497" s="437"/>
      <c r="J497" s="437"/>
      <c r="K497" s="438"/>
    </row>
    <row r="498" spans="1:11" ht="15" x14ac:dyDescent="0.3">
      <c r="A498" s="441"/>
      <c r="B498" s="458"/>
      <c r="C498" s="456"/>
      <c r="D498" s="456"/>
      <c r="E498" s="456"/>
      <c r="F498" s="456"/>
      <c r="G498" s="456"/>
      <c r="H498" s="456"/>
      <c r="I498" s="456"/>
      <c r="J498" s="456"/>
      <c r="K498" s="457"/>
    </row>
    <row r="499" spans="1:11" ht="15" x14ac:dyDescent="0.3">
      <c r="A499" s="441"/>
      <c r="B499" s="458"/>
      <c r="C499" s="456"/>
      <c r="D499" s="456"/>
      <c r="E499" s="456"/>
      <c r="F499" s="456"/>
      <c r="G499" s="456"/>
      <c r="H499" s="456"/>
      <c r="I499" s="456"/>
      <c r="J499" s="456"/>
      <c r="K499" s="457"/>
    </row>
    <row r="500" spans="1:11" ht="15" x14ac:dyDescent="0.3">
      <c r="A500" s="441"/>
      <c r="B500" s="458"/>
      <c r="C500" s="456"/>
      <c r="D500" s="456"/>
      <c r="E500" s="456"/>
      <c r="F500" s="456"/>
      <c r="G500" s="456"/>
      <c r="H500" s="456"/>
      <c r="I500" s="456"/>
      <c r="J500" s="456"/>
      <c r="K500" s="457"/>
    </row>
    <row r="501" spans="1:11" ht="15.6" thickBot="1" x14ac:dyDescent="0.35">
      <c r="A501" s="442"/>
      <c r="B501" s="477"/>
      <c r="C501" s="475"/>
      <c r="D501" s="475"/>
      <c r="E501" s="475"/>
      <c r="F501" s="475"/>
      <c r="G501" s="475"/>
      <c r="H501" s="475"/>
      <c r="I501" s="475"/>
      <c r="J501" s="475"/>
      <c r="K501" s="476"/>
    </row>
    <row r="502" spans="1:11" ht="15.6" thickBot="1" x14ac:dyDescent="0.35">
      <c r="A502" s="465" t="s">
        <v>1128</v>
      </c>
      <c r="B502" s="474" t="s">
        <v>1129</v>
      </c>
      <c r="C502" s="472"/>
      <c r="D502" s="472"/>
      <c r="E502" s="472"/>
      <c r="F502" s="120" t="s">
        <v>1130</v>
      </c>
      <c r="G502" s="472" t="s">
        <v>1129</v>
      </c>
      <c r="H502" s="472"/>
      <c r="I502" s="472"/>
      <c r="J502" s="473"/>
      <c r="K502" s="121" t="s">
        <v>1130</v>
      </c>
    </row>
    <row r="503" spans="1:11" ht="15" x14ac:dyDescent="0.3">
      <c r="A503" s="466"/>
      <c r="B503" s="471" t="s">
        <v>1131</v>
      </c>
      <c r="C503" s="469"/>
      <c r="D503" s="469"/>
      <c r="E503" s="470"/>
      <c r="F503" s="122"/>
      <c r="G503" s="468" t="s">
        <v>1132</v>
      </c>
      <c r="H503" s="469"/>
      <c r="I503" s="469"/>
      <c r="J503" s="470"/>
      <c r="K503" s="123"/>
    </row>
    <row r="504" spans="1:11" ht="15" x14ac:dyDescent="0.3">
      <c r="A504" s="466"/>
      <c r="B504" s="480" t="s">
        <v>1133</v>
      </c>
      <c r="C504" s="481"/>
      <c r="D504" s="481"/>
      <c r="E504" s="482"/>
      <c r="F504" s="124"/>
      <c r="G504" s="483" t="s">
        <v>1134</v>
      </c>
      <c r="H504" s="481"/>
      <c r="I504" s="481"/>
      <c r="J504" s="482"/>
      <c r="K504" s="125"/>
    </row>
    <row r="505" spans="1:11" ht="15" x14ac:dyDescent="0.3">
      <c r="A505" s="466"/>
      <c r="B505" s="480" t="s">
        <v>1135</v>
      </c>
      <c r="C505" s="481"/>
      <c r="D505" s="481"/>
      <c r="E505" s="482"/>
      <c r="F505" s="124"/>
      <c r="G505" s="478" t="s">
        <v>1136</v>
      </c>
      <c r="H505" s="460"/>
      <c r="I505" s="460"/>
      <c r="J505" s="479"/>
      <c r="K505" s="125"/>
    </row>
    <row r="506" spans="1:11" ht="15" x14ac:dyDescent="0.3">
      <c r="A506" s="466"/>
      <c r="B506" s="480" t="s">
        <v>1137</v>
      </c>
      <c r="C506" s="481"/>
      <c r="D506" s="481"/>
      <c r="E506" s="482"/>
      <c r="F506" s="124">
        <v>1</v>
      </c>
      <c r="G506" s="478" t="s">
        <v>1138</v>
      </c>
      <c r="H506" s="460"/>
      <c r="I506" s="460"/>
      <c r="J506" s="479"/>
      <c r="K506" s="125"/>
    </row>
    <row r="507" spans="1:11" ht="15" x14ac:dyDescent="0.3">
      <c r="A507" s="466"/>
      <c r="B507" s="480" t="s">
        <v>1139</v>
      </c>
      <c r="C507" s="481"/>
      <c r="D507" s="481"/>
      <c r="E507" s="482"/>
      <c r="F507" s="124"/>
      <c r="G507" s="478" t="s">
        <v>1140</v>
      </c>
      <c r="H507" s="460"/>
      <c r="I507" s="460"/>
      <c r="J507" s="479"/>
      <c r="K507" s="125"/>
    </row>
    <row r="508" spans="1:11" ht="15.6" thickBot="1" x14ac:dyDescent="0.35">
      <c r="A508" s="467"/>
      <c r="B508" s="487" t="s">
        <v>1141</v>
      </c>
      <c r="C508" s="488"/>
      <c r="D508" s="488"/>
      <c r="E508" s="489"/>
      <c r="F508" s="127">
        <v>1</v>
      </c>
      <c r="G508" s="484" t="s">
        <v>1142</v>
      </c>
      <c r="H508" s="485"/>
      <c r="I508" s="485"/>
      <c r="J508" s="486"/>
      <c r="K508" s="128"/>
    </row>
    <row r="509" spans="1:11" ht="15.6" x14ac:dyDescent="0.3">
      <c r="A509" s="465" t="s">
        <v>1143</v>
      </c>
      <c r="B509" s="514" t="s">
        <v>1168</v>
      </c>
      <c r="C509" s="515"/>
      <c r="D509" s="515"/>
      <c r="E509" s="515"/>
      <c r="F509" s="515"/>
      <c r="G509" s="515"/>
      <c r="H509" s="515"/>
      <c r="I509" s="515"/>
      <c r="J509" s="515"/>
      <c r="K509" s="516"/>
    </row>
    <row r="510" spans="1:11" ht="15" x14ac:dyDescent="0.3">
      <c r="A510" s="466"/>
      <c r="B510" s="428" t="s">
        <v>1220</v>
      </c>
      <c r="C510" s="429"/>
      <c r="D510" s="429"/>
      <c r="E510" s="429"/>
      <c r="F510" s="429"/>
      <c r="G510" s="429"/>
      <c r="H510" s="429"/>
      <c r="I510" s="429"/>
      <c r="J510" s="429"/>
      <c r="K510" s="430"/>
    </row>
    <row r="511" spans="1:11" ht="15" x14ac:dyDescent="0.3">
      <c r="A511" s="466"/>
      <c r="B511" s="428" t="s">
        <v>1221</v>
      </c>
      <c r="C511" s="429"/>
      <c r="D511" s="429"/>
      <c r="E511" s="429"/>
      <c r="F511" s="429"/>
      <c r="G511" s="429"/>
      <c r="H511" s="429"/>
      <c r="I511" s="429"/>
      <c r="J511" s="429"/>
      <c r="K511" s="430"/>
    </row>
    <row r="512" spans="1:11" ht="15" x14ac:dyDescent="0.3">
      <c r="A512" s="466"/>
      <c r="B512" s="132" t="s">
        <v>1225</v>
      </c>
      <c r="C512" s="133"/>
      <c r="D512" s="133"/>
      <c r="E512" s="133"/>
      <c r="F512" s="133"/>
      <c r="G512" s="133"/>
      <c r="H512" s="133"/>
      <c r="I512" s="133"/>
      <c r="J512" s="133"/>
      <c r="K512" s="134"/>
    </row>
    <row r="513" spans="1:11" ht="15" x14ac:dyDescent="0.3">
      <c r="A513" s="466"/>
      <c r="B513" s="132" t="s">
        <v>1223</v>
      </c>
      <c r="C513" s="133"/>
      <c r="D513" s="133"/>
      <c r="E513" s="133"/>
      <c r="F513" s="133"/>
      <c r="G513" s="133"/>
      <c r="H513" s="133"/>
      <c r="I513" s="133"/>
      <c r="J513" s="133"/>
      <c r="K513" s="134"/>
    </row>
    <row r="514" spans="1:11" ht="15" x14ac:dyDescent="0.3">
      <c r="A514" s="466"/>
      <c r="B514" s="132" t="s">
        <v>1224</v>
      </c>
      <c r="C514" s="133"/>
      <c r="D514" s="133"/>
      <c r="E514" s="133"/>
      <c r="F514" s="133"/>
      <c r="G514" s="133"/>
      <c r="H514" s="133"/>
      <c r="I514" s="133"/>
      <c r="J514" s="133"/>
      <c r="K514" s="134"/>
    </row>
    <row r="515" spans="1:11" ht="15" x14ac:dyDescent="0.3">
      <c r="A515" s="466"/>
      <c r="B515" s="459"/>
      <c r="C515" s="460"/>
      <c r="D515" s="460"/>
      <c r="E515" s="460"/>
      <c r="F515" s="460"/>
      <c r="G515" s="460"/>
      <c r="H515" s="460"/>
      <c r="I515" s="460"/>
      <c r="J515" s="460"/>
      <c r="K515" s="461"/>
    </row>
    <row r="516" spans="1:11" ht="15" x14ac:dyDescent="0.3">
      <c r="A516" s="466"/>
      <c r="B516" s="459"/>
      <c r="C516" s="460"/>
      <c r="D516" s="460"/>
      <c r="E516" s="460"/>
      <c r="F516" s="460"/>
      <c r="G516" s="460"/>
      <c r="H516" s="460"/>
      <c r="I516" s="460"/>
      <c r="J516" s="460"/>
      <c r="K516" s="461"/>
    </row>
    <row r="517" spans="1:11" ht="15" x14ac:dyDescent="0.3">
      <c r="A517" s="466"/>
      <c r="B517" s="458"/>
      <c r="C517" s="456"/>
      <c r="D517" s="456"/>
      <c r="E517" s="456"/>
      <c r="F517" s="456"/>
      <c r="G517" s="456"/>
      <c r="H517" s="456"/>
      <c r="I517" s="456"/>
      <c r="J517" s="456"/>
      <c r="K517" s="457"/>
    </row>
    <row r="518" spans="1:11" ht="15" x14ac:dyDescent="0.3">
      <c r="A518" s="466"/>
      <c r="B518" s="458"/>
      <c r="C518" s="456"/>
      <c r="D518" s="456"/>
      <c r="E518" s="456"/>
      <c r="F518" s="456"/>
      <c r="G518" s="456"/>
      <c r="H518" s="456"/>
      <c r="I518" s="456"/>
      <c r="J518" s="456"/>
      <c r="K518" s="457"/>
    </row>
    <row r="519" spans="1:11" ht="15" x14ac:dyDescent="0.3">
      <c r="A519" s="466"/>
      <c r="B519" s="458"/>
      <c r="C519" s="456"/>
      <c r="D519" s="456"/>
      <c r="E519" s="456"/>
      <c r="F519" s="456"/>
      <c r="G519" s="456"/>
      <c r="H519" s="456"/>
      <c r="I519" s="456"/>
      <c r="J519" s="456"/>
      <c r="K519" s="457"/>
    </row>
    <row r="520" spans="1:11" ht="15" x14ac:dyDescent="0.3">
      <c r="A520" s="466"/>
      <c r="B520" s="458"/>
      <c r="C520" s="456"/>
      <c r="D520" s="456"/>
      <c r="E520" s="456"/>
      <c r="F520" s="456"/>
      <c r="G520" s="456"/>
      <c r="H520" s="456"/>
      <c r="I520" s="456"/>
      <c r="J520" s="456"/>
      <c r="K520" s="457"/>
    </row>
    <row r="521" spans="1:11" ht="15" x14ac:dyDescent="0.3">
      <c r="A521" s="466"/>
      <c r="B521" s="458"/>
      <c r="C521" s="456"/>
      <c r="D521" s="456"/>
      <c r="E521" s="456"/>
      <c r="F521" s="456"/>
      <c r="G521" s="456"/>
      <c r="H521" s="456"/>
      <c r="I521" s="456"/>
      <c r="J521" s="456"/>
      <c r="K521" s="457"/>
    </row>
    <row r="522" spans="1:11" ht="15" x14ac:dyDescent="0.3">
      <c r="A522" s="466"/>
      <c r="B522" s="458"/>
      <c r="C522" s="456"/>
      <c r="D522" s="456"/>
      <c r="E522" s="456"/>
      <c r="F522" s="456"/>
      <c r="G522" s="456"/>
      <c r="H522" s="456"/>
      <c r="I522" s="456"/>
      <c r="J522" s="456"/>
      <c r="K522" s="457"/>
    </row>
    <row r="523" spans="1:11" ht="15.6" thickBot="1" x14ac:dyDescent="0.35">
      <c r="A523" s="467"/>
      <c r="B523" s="477"/>
      <c r="C523" s="475"/>
      <c r="D523" s="475"/>
      <c r="E523" s="475"/>
      <c r="F523" s="475"/>
      <c r="G523" s="475"/>
      <c r="H523" s="475"/>
      <c r="I523" s="475"/>
      <c r="J523" s="475"/>
      <c r="K523" s="476"/>
    </row>
    <row r="524" spans="1:11" ht="15" x14ac:dyDescent="0.3">
      <c r="A524" s="465" t="s">
        <v>1144</v>
      </c>
      <c r="B524" s="439"/>
      <c r="C524" s="437"/>
      <c r="D524" s="437"/>
      <c r="E524" s="437"/>
      <c r="F524" s="437"/>
      <c r="G524" s="437"/>
      <c r="H524" s="437"/>
      <c r="I524" s="437"/>
      <c r="J524" s="437"/>
      <c r="K524" s="438"/>
    </row>
    <row r="525" spans="1:11" ht="15" x14ac:dyDescent="0.3">
      <c r="A525" s="466"/>
      <c r="B525" s="458"/>
      <c r="C525" s="456"/>
      <c r="D525" s="456"/>
      <c r="E525" s="456"/>
      <c r="F525" s="456"/>
      <c r="G525" s="456"/>
      <c r="H525" s="456"/>
      <c r="I525" s="456"/>
      <c r="J525" s="456"/>
      <c r="K525" s="457"/>
    </row>
    <row r="526" spans="1:11" ht="15" x14ac:dyDescent="0.3">
      <c r="A526" s="466"/>
      <c r="B526" s="458"/>
      <c r="C526" s="456"/>
      <c r="D526" s="456"/>
      <c r="E526" s="456"/>
      <c r="F526" s="456"/>
      <c r="G526" s="456"/>
      <c r="H526" s="456"/>
      <c r="I526" s="456"/>
      <c r="J526" s="456"/>
      <c r="K526" s="457"/>
    </row>
    <row r="527" spans="1:11" ht="15" x14ac:dyDescent="0.3">
      <c r="A527" s="466"/>
      <c r="B527" s="458"/>
      <c r="C527" s="456"/>
      <c r="D527" s="456"/>
      <c r="E527" s="456"/>
      <c r="F527" s="456"/>
      <c r="G527" s="456"/>
      <c r="H527" s="456"/>
      <c r="I527" s="456"/>
      <c r="J527" s="456"/>
      <c r="K527" s="457"/>
    </row>
    <row r="528" spans="1:11" ht="15" x14ac:dyDescent="0.3">
      <c r="A528" s="466"/>
      <c r="B528" s="458"/>
      <c r="C528" s="456"/>
      <c r="D528" s="456"/>
      <c r="E528" s="456"/>
      <c r="F528" s="456"/>
      <c r="G528" s="456"/>
      <c r="H528" s="456"/>
      <c r="I528" s="456"/>
      <c r="J528" s="456"/>
      <c r="K528" s="457"/>
    </row>
    <row r="529" spans="1:11" ht="15" x14ac:dyDescent="0.3">
      <c r="A529" s="466"/>
      <c r="B529" s="458"/>
      <c r="C529" s="456"/>
      <c r="D529" s="456"/>
      <c r="E529" s="456"/>
      <c r="F529" s="456"/>
      <c r="G529" s="456"/>
      <c r="H529" s="456"/>
      <c r="I529" s="456"/>
      <c r="J529" s="456"/>
      <c r="K529" s="457"/>
    </row>
    <row r="530" spans="1:11" ht="15" x14ac:dyDescent="0.3">
      <c r="A530" s="466"/>
      <c r="B530" s="458"/>
      <c r="C530" s="456"/>
      <c r="D530" s="456"/>
      <c r="E530" s="456"/>
      <c r="F530" s="456"/>
      <c r="G530" s="456"/>
      <c r="H530" s="456"/>
      <c r="I530" s="456"/>
      <c r="J530" s="456"/>
      <c r="K530" s="457"/>
    </row>
    <row r="531" spans="1:11" ht="15" x14ac:dyDescent="0.3">
      <c r="A531" s="466"/>
      <c r="B531" s="458"/>
      <c r="C531" s="456"/>
      <c r="D531" s="456"/>
      <c r="E531" s="456"/>
      <c r="F531" s="456"/>
      <c r="G531" s="456"/>
      <c r="H531" s="456"/>
      <c r="I531" s="456"/>
      <c r="J531" s="456"/>
      <c r="K531" s="457"/>
    </row>
    <row r="532" spans="1:11" ht="15" x14ac:dyDescent="0.3">
      <c r="A532" s="466"/>
      <c r="B532" s="458"/>
      <c r="C532" s="456"/>
      <c r="D532" s="456"/>
      <c r="E532" s="456"/>
      <c r="F532" s="456"/>
      <c r="G532" s="456"/>
      <c r="H532" s="456"/>
      <c r="I532" s="456"/>
      <c r="J532" s="456"/>
      <c r="K532" s="457"/>
    </row>
    <row r="533" spans="1:11" ht="15" x14ac:dyDescent="0.3">
      <c r="A533" s="466"/>
      <c r="B533" s="458"/>
      <c r="C533" s="456"/>
      <c r="D533" s="456"/>
      <c r="E533" s="456"/>
      <c r="F533" s="456"/>
      <c r="G533" s="456"/>
      <c r="H533" s="456"/>
      <c r="I533" s="456"/>
      <c r="J533" s="456"/>
      <c r="K533" s="457"/>
    </row>
    <row r="534" spans="1:11" ht="15" x14ac:dyDescent="0.3">
      <c r="A534" s="466"/>
      <c r="B534" s="458"/>
      <c r="C534" s="456"/>
      <c r="D534" s="456"/>
      <c r="E534" s="456"/>
      <c r="F534" s="456"/>
      <c r="G534" s="456"/>
      <c r="H534" s="456"/>
      <c r="I534" s="456"/>
      <c r="J534" s="456"/>
      <c r="K534" s="457"/>
    </row>
    <row r="535" spans="1:11" ht="15" x14ac:dyDescent="0.3">
      <c r="A535" s="466"/>
      <c r="B535" s="458"/>
      <c r="C535" s="456"/>
      <c r="D535" s="456"/>
      <c r="E535" s="456"/>
      <c r="F535" s="456"/>
      <c r="G535" s="456"/>
      <c r="H535" s="456"/>
      <c r="I535" s="456"/>
      <c r="J535" s="456"/>
      <c r="K535" s="457"/>
    </row>
    <row r="536" spans="1:11" ht="15" x14ac:dyDescent="0.3">
      <c r="A536" s="466"/>
      <c r="B536" s="458"/>
      <c r="C536" s="456"/>
      <c r="D536" s="456"/>
      <c r="E536" s="456"/>
      <c r="F536" s="456"/>
      <c r="G536" s="456"/>
      <c r="H536" s="456"/>
      <c r="I536" s="456"/>
      <c r="J536" s="456"/>
      <c r="K536" s="457"/>
    </row>
    <row r="537" spans="1:11" ht="15" x14ac:dyDescent="0.3">
      <c r="A537" s="466"/>
      <c r="B537" s="458"/>
      <c r="C537" s="456"/>
      <c r="D537" s="456"/>
      <c r="E537" s="456"/>
      <c r="F537" s="456"/>
      <c r="G537" s="456"/>
      <c r="H537" s="456"/>
      <c r="I537" s="456"/>
      <c r="J537" s="456"/>
      <c r="K537" s="457"/>
    </row>
    <row r="538" spans="1:11" ht="15.6" thickBot="1" x14ac:dyDescent="0.35">
      <c r="A538" s="467"/>
      <c r="B538" s="502"/>
      <c r="C538" s="503"/>
      <c r="D538" s="503"/>
      <c r="E538" s="503"/>
      <c r="F538" s="503"/>
      <c r="G538" s="503"/>
      <c r="H538" s="503"/>
      <c r="I538" s="503"/>
      <c r="J538" s="503"/>
      <c r="K538" s="504"/>
    </row>
    <row r="539" spans="1:11" x14ac:dyDescent="0.3">
      <c r="A539" s="499" t="s">
        <v>1145</v>
      </c>
      <c r="B539" s="491"/>
      <c r="C539" s="491"/>
      <c r="D539" s="491"/>
      <c r="E539" s="491"/>
      <c r="F539" s="491"/>
      <c r="G539" s="490" t="s">
        <v>1146</v>
      </c>
      <c r="H539" s="491"/>
      <c r="I539" s="491"/>
      <c r="J539" s="491"/>
      <c r="K539" s="492"/>
    </row>
    <row r="540" spans="1:11" x14ac:dyDescent="0.3">
      <c r="A540" s="500"/>
      <c r="B540" s="494"/>
      <c r="C540" s="494"/>
      <c r="D540" s="494"/>
      <c r="E540" s="494"/>
      <c r="F540" s="494"/>
      <c r="G540" s="493"/>
      <c r="H540" s="494"/>
      <c r="I540" s="494"/>
      <c r="J540" s="494"/>
      <c r="K540" s="495"/>
    </row>
    <row r="541" spans="1:11" x14ac:dyDescent="0.3">
      <c r="A541" s="500"/>
      <c r="B541" s="494"/>
      <c r="C541" s="494"/>
      <c r="D541" s="494"/>
      <c r="E541" s="494"/>
      <c r="F541" s="494"/>
      <c r="G541" s="493"/>
      <c r="H541" s="494"/>
      <c r="I541" s="494"/>
      <c r="J541" s="494"/>
      <c r="K541" s="495"/>
    </row>
    <row r="542" spans="1:11" ht="15" thickBot="1" x14ac:dyDescent="0.35">
      <c r="A542" s="501"/>
      <c r="B542" s="497"/>
      <c r="C542" s="497"/>
      <c r="D542" s="497"/>
      <c r="E542" s="497"/>
      <c r="F542" s="497"/>
      <c r="G542" s="496"/>
      <c r="H542" s="497"/>
      <c r="I542" s="497"/>
      <c r="J542" s="497"/>
      <c r="K542" s="498"/>
    </row>
    <row r="543" spans="1:11" x14ac:dyDescent="0.3">
      <c r="A543" s="34"/>
      <c r="J543" s="131"/>
    </row>
    <row r="544" spans="1:11" x14ac:dyDescent="0.3">
      <c r="A544" s="452"/>
      <c r="B544" s="452"/>
      <c r="C544" s="452"/>
      <c r="D544" s="452"/>
      <c r="E544" s="454" t="s">
        <v>1113</v>
      </c>
      <c r="F544" s="454"/>
      <c r="G544" s="454"/>
      <c r="H544" s="454"/>
      <c r="I544" s="452"/>
      <c r="J544" s="452"/>
      <c r="K544" s="452"/>
    </row>
    <row r="545" spans="1:11" x14ac:dyDescent="0.3">
      <c r="A545" s="452"/>
      <c r="B545" s="452"/>
      <c r="C545" s="452"/>
      <c r="D545" s="452"/>
      <c r="E545" s="454"/>
      <c r="F545" s="454"/>
      <c r="G545" s="454"/>
      <c r="H545" s="454"/>
      <c r="I545" s="452"/>
      <c r="J545" s="452"/>
      <c r="K545" s="452"/>
    </row>
    <row r="546" spans="1:11" x14ac:dyDescent="0.3">
      <c r="A546" s="453"/>
      <c r="B546" s="453"/>
      <c r="C546" s="453"/>
      <c r="D546" s="453"/>
      <c r="E546" s="455"/>
      <c r="F546" s="455"/>
      <c r="G546" s="455"/>
      <c r="H546" s="455"/>
      <c r="I546" s="453"/>
      <c r="J546" s="453"/>
      <c r="K546" s="453"/>
    </row>
    <row r="547" spans="1:11" s="99" customFormat="1" ht="15" customHeight="1" x14ac:dyDescent="0.3">
      <c r="A547" s="505" t="s">
        <v>1114</v>
      </c>
      <c r="B547" s="450"/>
      <c r="C547" s="450"/>
      <c r="D547" s="450"/>
      <c r="E547" s="450"/>
      <c r="F547" s="450"/>
      <c r="G547" s="450"/>
      <c r="H547" s="450"/>
      <c r="I547" s="450"/>
      <c r="J547" s="450"/>
      <c r="K547" s="451"/>
    </row>
    <row r="548" spans="1:11" ht="25.5" customHeight="1" x14ac:dyDescent="0.3">
      <c r="A548" s="100" t="s">
        <v>0</v>
      </c>
      <c r="B548" s="101"/>
      <c r="C548" s="101"/>
      <c r="D548" s="101"/>
      <c r="E548" s="101"/>
      <c r="F548" s="101"/>
      <c r="G548" s="102"/>
      <c r="H548" s="103" t="s">
        <v>1191</v>
      </c>
      <c r="I548" s="104" t="s">
        <v>1117</v>
      </c>
      <c r="J548" s="105">
        <f>1+J493</f>
        <v>45272</v>
      </c>
      <c r="K548" s="106" t="s">
        <v>1118</v>
      </c>
    </row>
    <row r="549" spans="1:11" ht="16.5" customHeight="1" x14ac:dyDescent="0.3">
      <c r="A549" s="443" t="s">
        <v>2</v>
      </c>
      <c r="B549" s="444"/>
      <c r="C549" s="444"/>
      <c r="D549" s="444"/>
      <c r="E549" s="444"/>
      <c r="F549" s="444"/>
      <c r="G549" s="445"/>
      <c r="H549" s="107" t="s">
        <v>1120</v>
      </c>
      <c r="I549" s="108" t="s">
        <v>1121</v>
      </c>
      <c r="J549" s="109" t="s">
        <v>1122</v>
      </c>
      <c r="K549" s="110" t="s">
        <v>1123</v>
      </c>
    </row>
    <row r="550" spans="1:11" ht="12" customHeight="1" x14ac:dyDescent="0.3">
      <c r="A550" s="446"/>
      <c r="B550" s="447"/>
      <c r="C550" s="447"/>
      <c r="D550" s="447"/>
      <c r="E550" s="447"/>
      <c r="F550" s="447"/>
      <c r="G550" s="448"/>
      <c r="H550" s="107" t="s">
        <v>1124</v>
      </c>
      <c r="I550" s="111" t="s">
        <v>1125</v>
      </c>
      <c r="J550" s="112"/>
      <c r="K550" s="113"/>
    </row>
    <row r="551" spans="1:11" ht="15" thickBot="1" x14ac:dyDescent="0.35">
      <c r="A551" s="114" t="s">
        <v>1103</v>
      </c>
      <c r="B551" s="115"/>
      <c r="C551" s="115"/>
      <c r="D551" s="115"/>
      <c r="E551" s="115"/>
      <c r="F551" s="115"/>
      <c r="G551" s="116"/>
      <c r="H551" s="117" t="s">
        <v>1126</v>
      </c>
      <c r="I551" s="117" t="s">
        <v>1125</v>
      </c>
      <c r="J551" s="118"/>
      <c r="K551" s="119"/>
    </row>
    <row r="552" spans="1:11" ht="15" x14ac:dyDescent="0.3">
      <c r="A552" s="440" t="s">
        <v>1127</v>
      </c>
      <c r="B552" s="439"/>
      <c r="C552" s="437"/>
      <c r="D552" s="437"/>
      <c r="E552" s="437"/>
      <c r="F552" s="437"/>
      <c r="G552" s="437"/>
      <c r="H552" s="437"/>
      <c r="I552" s="437"/>
      <c r="J552" s="437"/>
      <c r="K552" s="438"/>
    </row>
    <row r="553" spans="1:11" ht="15" x14ac:dyDescent="0.3">
      <c r="A553" s="441"/>
      <c r="B553" s="458"/>
      <c r="C553" s="456"/>
      <c r="D553" s="456"/>
      <c r="E553" s="456"/>
      <c r="F553" s="456"/>
      <c r="G553" s="456"/>
      <c r="H553" s="456"/>
      <c r="I553" s="456"/>
      <c r="J553" s="456"/>
      <c r="K553" s="457"/>
    </row>
    <row r="554" spans="1:11" ht="15" x14ac:dyDescent="0.3">
      <c r="A554" s="441"/>
      <c r="B554" s="458"/>
      <c r="C554" s="456"/>
      <c r="D554" s="456"/>
      <c r="E554" s="456"/>
      <c r="F554" s="456"/>
      <c r="G554" s="456"/>
      <c r="H554" s="456"/>
      <c r="I554" s="456"/>
      <c r="J554" s="456"/>
      <c r="K554" s="457"/>
    </row>
    <row r="555" spans="1:11" ht="15" x14ac:dyDescent="0.3">
      <c r="A555" s="441"/>
      <c r="B555" s="458"/>
      <c r="C555" s="456"/>
      <c r="D555" s="456"/>
      <c r="E555" s="456"/>
      <c r="F555" s="456"/>
      <c r="G555" s="456"/>
      <c r="H555" s="456"/>
      <c r="I555" s="456"/>
      <c r="J555" s="456"/>
      <c r="K555" s="457"/>
    </row>
    <row r="556" spans="1:11" ht="15.6" thickBot="1" x14ac:dyDescent="0.35">
      <c r="A556" s="442"/>
      <c r="B556" s="477"/>
      <c r="C556" s="475"/>
      <c r="D556" s="475"/>
      <c r="E556" s="475"/>
      <c r="F556" s="475"/>
      <c r="G556" s="475"/>
      <c r="H556" s="475"/>
      <c r="I556" s="475"/>
      <c r="J556" s="475"/>
      <c r="K556" s="476"/>
    </row>
    <row r="557" spans="1:11" ht="15.6" thickBot="1" x14ac:dyDescent="0.35">
      <c r="A557" s="465" t="s">
        <v>1128</v>
      </c>
      <c r="B557" s="474" t="s">
        <v>1129</v>
      </c>
      <c r="C557" s="472"/>
      <c r="D557" s="472"/>
      <c r="E557" s="472"/>
      <c r="F557" s="120" t="s">
        <v>1130</v>
      </c>
      <c r="G557" s="472" t="s">
        <v>1129</v>
      </c>
      <c r="H557" s="472"/>
      <c r="I557" s="472"/>
      <c r="J557" s="473"/>
      <c r="K557" s="121" t="s">
        <v>1130</v>
      </c>
    </row>
    <row r="558" spans="1:11" ht="15" x14ac:dyDescent="0.3">
      <c r="A558" s="466"/>
      <c r="B558" s="471" t="s">
        <v>1131</v>
      </c>
      <c r="C558" s="469"/>
      <c r="D558" s="469"/>
      <c r="E558" s="470"/>
      <c r="F558" s="122"/>
      <c r="G558" s="468" t="s">
        <v>1132</v>
      </c>
      <c r="H558" s="469"/>
      <c r="I558" s="469"/>
      <c r="J558" s="470"/>
      <c r="K558" s="123"/>
    </row>
    <row r="559" spans="1:11" ht="15" x14ac:dyDescent="0.3">
      <c r="A559" s="466"/>
      <c r="B559" s="480" t="s">
        <v>1133</v>
      </c>
      <c r="C559" s="481"/>
      <c r="D559" s="481"/>
      <c r="E559" s="482"/>
      <c r="F559" s="124"/>
      <c r="G559" s="483" t="s">
        <v>1134</v>
      </c>
      <c r="H559" s="481"/>
      <c r="I559" s="481"/>
      <c r="J559" s="482"/>
      <c r="K559" s="125"/>
    </row>
    <row r="560" spans="1:11" ht="15" x14ac:dyDescent="0.3">
      <c r="A560" s="466"/>
      <c r="B560" s="480" t="s">
        <v>1135</v>
      </c>
      <c r="C560" s="481"/>
      <c r="D560" s="481"/>
      <c r="E560" s="482"/>
      <c r="F560" s="124"/>
      <c r="G560" s="478" t="s">
        <v>1136</v>
      </c>
      <c r="H560" s="460"/>
      <c r="I560" s="460"/>
      <c r="J560" s="479"/>
      <c r="K560" s="125"/>
    </row>
    <row r="561" spans="1:11" ht="15" x14ac:dyDescent="0.3">
      <c r="A561" s="466"/>
      <c r="B561" s="480" t="s">
        <v>1137</v>
      </c>
      <c r="C561" s="481"/>
      <c r="D561" s="481"/>
      <c r="E561" s="482"/>
      <c r="F561" s="124">
        <v>1</v>
      </c>
      <c r="G561" s="478" t="s">
        <v>1138</v>
      </c>
      <c r="H561" s="460"/>
      <c r="I561" s="460"/>
      <c r="J561" s="479"/>
      <c r="K561" s="125"/>
    </row>
    <row r="562" spans="1:11" ht="15" x14ac:dyDescent="0.3">
      <c r="A562" s="466"/>
      <c r="B562" s="480" t="s">
        <v>1139</v>
      </c>
      <c r="C562" s="481"/>
      <c r="D562" s="481"/>
      <c r="E562" s="482"/>
      <c r="F562" s="124"/>
      <c r="G562" s="478" t="s">
        <v>1140</v>
      </c>
      <c r="H562" s="460"/>
      <c r="I562" s="460"/>
      <c r="J562" s="479"/>
      <c r="K562" s="125"/>
    </row>
    <row r="563" spans="1:11" ht="15.6" thickBot="1" x14ac:dyDescent="0.35">
      <c r="A563" s="467"/>
      <c r="B563" s="487" t="s">
        <v>1141</v>
      </c>
      <c r="C563" s="488"/>
      <c r="D563" s="488"/>
      <c r="E563" s="489"/>
      <c r="F563" s="127">
        <v>1</v>
      </c>
      <c r="G563" s="484" t="s">
        <v>1142</v>
      </c>
      <c r="H563" s="485"/>
      <c r="I563" s="485"/>
      <c r="J563" s="486"/>
      <c r="K563" s="128"/>
    </row>
    <row r="564" spans="1:11" ht="15.6" x14ac:dyDescent="0.3">
      <c r="A564" s="465" t="s">
        <v>1143</v>
      </c>
      <c r="B564" s="514" t="s">
        <v>1168</v>
      </c>
      <c r="C564" s="515"/>
      <c r="D564" s="515"/>
      <c r="E564" s="515"/>
      <c r="F564" s="515"/>
      <c r="G564" s="515"/>
      <c r="H564" s="515"/>
      <c r="I564" s="515"/>
      <c r="J564" s="515"/>
      <c r="K564" s="516"/>
    </row>
    <row r="565" spans="1:11" ht="15" x14ac:dyDescent="0.3">
      <c r="A565" s="466"/>
      <c r="B565" s="428" t="s">
        <v>1220</v>
      </c>
      <c r="C565" s="429"/>
      <c r="D565" s="429"/>
      <c r="E565" s="429"/>
      <c r="F565" s="429"/>
      <c r="G565" s="429"/>
      <c r="H565" s="429"/>
      <c r="I565" s="429"/>
      <c r="J565" s="429"/>
      <c r="K565" s="430"/>
    </row>
    <row r="566" spans="1:11" ht="15" x14ac:dyDescent="0.3">
      <c r="A566" s="466"/>
      <c r="B566" s="428" t="s">
        <v>1221</v>
      </c>
      <c r="C566" s="429"/>
      <c r="D566" s="429"/>
      <c r="E566" s="429"/>
      <c r="F566" s="429"/>
      <c r="G566" s="429"/>
      <c r="H566" s="429"/>
      <c r="I566" s="429"/>
      <c r="J566" s="429"/>
      <c r="K566" s="430"/>
    </row>
    <row r="567" spans="1:11" ht="15" x14ac:dyDescent="0.3">
      <c r="A567" s="466"/>
      <c r="B567" s="132" t="s">
        <v>1225</v>
      </c>
      <c r="C567" s="133"/>
      <c r="D567" s="133"/>
      <c r="E567" s="133"/>
      <c r="F567" s="133"/>
      <c r="G567" s="133"/>
      <c r="H567" s="133"/>
      <c r="I567" s="133"/>
      <c r="J567" s="133"/>
      <c r="K567" s="134"/>
    </row>
    <row r="568" spans="1:11" ht="15" x14ac:dyDescent="0.3">
      <c r="A568" s="466"/>
      <c r="B568" s="132" t="s">
        <v>1223</v>
      </c>
      <c r="C568" s="133"/>
      <c r="D568" s="133"/>
      <c r="E568" s="133"/>
      <c r="F568" s="133"/>
      <c r="G568" s="133"/>
      <c r="H568" s="133"/>
      <c r="I568" s="133"/>
      <c r="J568" s="133"/>
      <c r="K568" s="134"/>
    </row>
    <row r="569" spans="1:11" ht="15" x14ac:dyDescent="0.3">
      <c r="A569" s="466"/>
      <c r="B569" s="132" t="s">
        <v>1224</v>
      </c>
      <c r="C569" s="133"/>
      <c r="D569" s="133"/>
      <c r="E569" s="133"/>
      <c r="F569" s="133"/>
      <c r="G569" s="133"/>
      <c r="H569" s="133"/>
      <c r="I569" s="133"/>
      <c r="J569" s="133"/>
      <c r="K569" s="134"/>
    </row>
    <row r="570" spans="1:11" ht="15" x14ac:dyDescent="0.3">
      <c r="A570" s="466"/>
      <c r="B570" s="459"/>
      <c r="C570" s="460"/>
      <c r="D570" s="460"/>
      <c r="E570" s="460"/>
      <c r="F570" s="460"/>
      <c r="G570" s="460"/>
      <c r="H570" s="460"/>
      <c r="I570" s="460"/>
      <c r="J570" s="460"/>
      <c r="K570" s="461"/>
    </row>
    <row r="571" spans="1:11" ht="15" x14ac:dyDescent="0.3">
      <c r="A571" s="466"/>
      <c r="B571" s="458"/>
      <c r="C571" s="456"/>
      <c r="D571" s="456"/>
      <c r="E571" s="456"/>
      <c r="F571" s="456"/>
      <c r="G571" s="456"/>
      <c r="H571" s="456"/>
      <c r="I571" s="456"/>
      <c r="J571" s="456"/>
      <c r="K571" s="457"/>
    </row>
    <row r="572" spans="1:11" ht="15" x14ac:dyDescent="0.3">
      <c r="A572" s="466"/>
      <c r="B572" s="459"/>
      <c r="C572" s="460"/>
      <c r="D572" s="460"/>
      <c r="E572" s="460"/>
      <c r="F572" s="460"/>
      <c r="G572" s="460"/>
      <c r="H572" s="460"/>
      <c r="I572" s="460"/>
      <c r="J572" s="460"/>
      <c r="K572" s="461"/>
    </row>
    <row r="573" spans="1:11" ht="15" x14ac:dyDescent="0.3">
      <c r="A573" s="466"/>
      <c r="B573" s="458"/>
      <c r="C573" s="456"/>
      <c r="D573" s="456"/>
      <c r="E573" s="456"/>
      <c r="F573" s="456"/>
      <c r="G573" s="456"/>
      <c r="H573" s="456"/>
      <c r="I573" s="456"/>
      <c r="J573" s="456"/>
      <c r="K573" s="457"/>
    </row>
    <row r="574" spans="1:11" ht="15" x14ac:dyDescent="0.3">
      <c r="A574" s="466"/>
      <c r="B574" s="458"/>
      <c r="C574" s="456"/>
      <c r="D574" s="456"/>
      <c r="E574" s="456"/>
      <c r="F574" s="456"/>
      <c r="G574" s="456"/>
      <c r="H574" s="456"/>
      <c r="I574" s="456"/>
      <c r="J574" s="456"/>
      <c r="K574" s="457"/>
    </row>
    <row r="575" spans="1:11" ht="15" x14ac:dyDescent="0.3">
      <c r="A575" s="466"/>
      <c r="B575" s="458"/>
      <c r="C575" s="456"/>
      <c r="D575" s="456"/>
      <c r="E575" s="456"/>
      <c r="F575" s="456"/>
      <c r="G575" s="456"/>
      <c r="H575" s="456"/>
      <c r="I575" s="456"/>
      <c r="J575" s="456"/>
      <c r="K575" s="457"/>
    </row>
    <row r="576" spans="1:11" ht="15" x14ac:dyDescent="0.3">
      <c r="A576" s="466"/>
      <c r="B576" s="458"/>
      <c r="C576" s="456"/>
      <c r="D576" s="456"/>
      <c r="E576" s="456"/>
      <c r="F576" s="456"/>
      <c r="G576" s="456"/>
      <c r="H576" s="456"/>
      <c r="I576" s="456"/>
      <c r="J576" s="456"/>
      <c r="K576" s="457"/>
    </row>
    <row r="577" spans="1:11" ht="15.6" thickBot="1" x14ac:dyDescent="0.35">
      <c r="A577" s="467"/>
      <c r="B577" s="477"/>
      <c r="C577" s="475"/>
      <c r="D577" s="475"/>
      <c r="E577" s="475"/>
      <c r="F577" s="475"/>
      <c r="G577" s="475"/>
      <c r="H577" s="475"/>
      <c r="I577" s="475"/>
      <c r="J577" s="475"/>
      <c r="K577" s="476"/>
    </row>
    <row r="578" spans="1:11" ht="15" x14ac:dyDescent="0.3">
      <c r="A578" s="465" t="s">
        <v>1144</v>
      </c>
      <c r="B578" s="439"/>
      <c r="C578" s="437"/>
      <c r="D578" s="437"/>
      <c r="E578" s="437"/>
      <c r="F578" s="437"/>
      <c r="G578" s="437"/>
      <c r="H578" s="437"/>
      <c r="I578" s="437"/>
      <c r="J578" s="437"/>
      <c r="K578" s="438"/>
    </row>
    <row r="579" spans="1:11" ht="15" x14ac:dyDescent="0.3">
      <c r="A579" s="466"/>
      <c r="B579" s="458"/>
      <c r="C579" s="456"/>
      <c r="D579" s="456"/>
      <c r="E579" s="456"/>
      <c r="F579" s="456"/>
      <c r="G579" s="456"/>
      <c r="H579" s="456"/>
      <c r="I579" s="456"/>
      <c r="J579" s="456"/>
      <c r="K579" s="457"/>
    </row>
    <row r="580" spans="1:11" ht="15" x14ac:dyDescent="0.3">
      <c r="A580" s="466"/>
      <c r="B580" s="458"/>
      <c r="C580" s="456"/>
      <c r="D580" s="456"/>
      <c r="E580" s="456"/>
      <c r="F580" s="456"/>
      <c r="G580" s="456"/>
      <c r="H580" s="456"/>
      <c r="I580" s="456"/>
      <c r="J580" s="456"/>
      <c r="K580" s="457"/>
    </row>
    <row r="581" spans="1:11" ht="15" x14ac:dyDescent="0.3">
      <c r="A581" s="466"/>
      <c r="B581" s="459"/>
      <c r="C581" s="460"/>
      <c r="D581" s="460"/>
      <c r="E581" s="460"/>
      <c r="F581" s="460"/>
      <c r="G581" s="460"/>
      <c r="H581" s="460"/>
      <c r="I581" s="460"/>
      <c r="J581" s="460"/>
      <c r="K581" s="461"/>
    </row>
    <row r="582" spans="1:11" ht="15" x14ac:dyDescent="0.3">
      <c r="A582" s="466"/>
      <c r="B582" s="458"/>
      <c r="C582" s="456"/>
      <c r="D582" s="456"/>
      <c r="E582" s="456"/>
      <c r="F582" s="456"/>
      <c r="G582" s="456"/>
      <c r="H582" s="456"/>
      <c r="I582" s="456"/>
      <c r="J582" s="456"/>
      <c r="K582" s="457"/>
    </row>
    <row r="583" spans="1:11" ht="15" x14ac:dyDescent="0.3">
      <c r="A583" s="466"/>
      <c r="B583" s="459"/>
      <c r="C583" s="460"/>
      <c r="D583" s="460"/>
      <c r="E583" s="460"/>
      <c r="F583" s="460"/>
      <c r="G583" s="460"/>
      <c r="H583" s="460"/>
      <c r="I583" s="460"/>
      <c r="J583" s="460"/>
      <c r="K583" s="461"/>
    </row>
    <row r="584" spans="1:11" ht="15" x14ac:dyDescent="0.3">
      <c r="A584" s="466"/>
      <c r="B584" s="458"/>
      <c r="C584" s="456"/>
      <c r="D584" s="456"/>
      <c r="E584" s="456"/>
      <c r="F584" s="456"/>
      <c r="G584" s="456"/>
      <c r="H584" s="456"/>
      <c r="I584" s="456"/>
      <c r="J584" s="456"/>
      <c r="K584" s="457"/>
    </row>
    <row r="585" spans="1:11" ht="15" x14ac:dyDescent="0.3">
      <c r="A585" s="466"/>
      <c r="B585" s="458"/>
      <c r="C585" s="456"/>
      <c r="D585" s="456"/>
      <c r="E585" s="456"/>
      <c r="F585" s="456"/>
      <c r="G585" s="456"/>
      <c r="H585" s="456"/>
      <c r="I585" s="456"/>
      <c r="J585" s="456"/>
      <c r="K585" s="457"/>
    </row>
    <row r="586" spans="1:11" ht="15" x14ac:dyDescent="0.3">
      <c r="A586" s="466"/>
      <c r="B586" s="458"/>
      <c r="C586" s="456"/>
      <c r="D586" s="456"/>
      <c r="E586" s="456"/>
      <c r="F586" s="456"/>
      <c r="G586" s="456"/>
      <c r="H586" s="456"/>
      <c r="I586" s="456"/>
      <c r="J586" s="456"/>
      <c r="K586" s="457"/>
    </row>
    <row r="587" spans="1:11" ht="15" x14ac:dyDescent="0.3">
      <c r="A587" s="466"/>
      <c r="B587" s="458"/>
      <c r="C587" s="456"/>
      <c r="D587" s="456"/>
      <c r="E587" s="456"/>
      <c r="F587" s="456"/>
      <c r="G587" s="456"/>
      <c r="H587" s="456"/>
      <c r="I587" s="456"/>
      <c r="J587" s="456"/>
      <c r="K587" s="457"/>
    </row>
    <row r="588" spans="1:11" ht="15" x14ac:dyDescent="0.3">
      <c r="A588" s="466"/>
      <c r="B588" s="458"/>
      <c r="C588" s="456"/>
      <c r="D588" s="456"/>
      <c r="E588" s="456"/>
      <c r="F588" s="456"/>
      <c r="G588" s="456"/>
      <c r="H588" s="456"/>
      <c r="I588" s="456"/>
      <c r="J588" s="456"/>
      <c r="K588" s="457"/>
    </row>
    <row r="589" spans="1:11" ht="15" x14ac:dyDescent="0.3">
      <c r="A589" s="466"/>
      <c r="B589" s="458"/>
      <c r="C589" s="456"/>
      <c r="D589" s="456"/>
      <c r="E589" s="456"/>
      <c r="F589" s="456"/>
      <c r="G589" s="456"/>
      <c r="H589" s="456"/>
      <c r="I589" s="456"/>
      <c r="J589" s="456"/>
      <c r="K589" s="457"/>
    </row>
    <row r="590" spans="1:11" ht="15" x14ac:dyDescent="0.3">
      <c r="A590" s="466"/>
      <c r="B590" s="458"/>
      <c r="C590" s="456"/>
      <c r="D590" s="456"/>
      <c r="E590" s="456"/>
      <c r="F590" s="456"/>
      <c r="G590" s="456"/>
      <c r="H590" s="456"/>
      <c r="I590" s="456"/>
      <c r="J590" s="456"/>
      <c r="K590" s="457"/>
    </row>
    <row r="591" spans="1:11" ht="15" x14ac:dyDescent="0.3">
      <c r="A591" s="466"/>
      <c r="B591" s="458"/>
      <c r="C591" s="456"/>
      <c r="D591" s="456"/>
      <c r="E591" s="456"/>
      <c r="F591" s="456"/>
      <c r="G591" s="456"/>
      <c r="H591" s="456"/>
      <c r="I591" s="456"/>
      <c r="J591" s="456"/>
      <c r="K591" s="457"/>
    </row>
    <row r="592" spans="1:11" ht="15.6" thickBot="1" x14ac:dyDescent="0.35">
      <c r="A592" s="467"/>
      <c r="B592" s="502"/>
      <c r="C592" s="503"/>
      <c r="D592" s="503"/>
      <c r="E592" s="503"/>
      <c r="F592" s="503"/>
      <c r="G592" s="503"/>
      <c r="H592" s="503"/>
      <c r="I592" s="503"/>
      <c r="J592" s="503"/>
      <c r="K592" s="504"/>
    </row>
    <row r="593" spans="1:11" x14ac:dyDescent="0.3">
      <c r="A593" s="499" t="s">
        <v>1145</v>
      </c>
      <c r="B593" s="491"/>
      <c r="C593" s="491"/>
      <c r="D593" s="491"/>
      <c r="E593" s="491"/>
      <c r="F593" s="491"/>
      <c r="G593" s="490" t="s">
        <v>1146</v>
      </c>
      <c r="H593" s="491"/>
      <c r="I593" s="491"/>
      <c r="J593" s="491"/>
      <c r="K593" s="492"/>
    </row>
    <row r="594" spans="1:11" x14ac:dyDescent="0.3">
      <c r="A594" s="500"/>
      <c r="B594" s="494"/>
      <c r="C594" s="494"/>
      <c r="D594" s="494"/>
      <c r="E594" s="494"/>
      <c r="F594" s="494"/>
      <c r="G594" s="493"/>
      <c r="H594" s="494"/>
      <c r="I594" s="494"/>
      <c r="J594" s="494"/>
      <c r="K594" s="495"/>
    </row>
    <row r="595" spans="1:11" x14ac:dyDescent="0.3">
      <c r="A595" s="500"/>
      <c r="B595" s="494"/>
      <c r="C595" s="494"/>
      <c r="D595" s="494"/>
      <c r="E595" s="494"/>
      <c r="F595" s="494"/>
      <c r="G595" s="493"/>
      <c r="H595" s="494"/>
      <c r="I595" s="494"/>
      <c r="J595" s="494"/>
      <c r="K595" s="495"/>
    </row>
    <row r="596" spans="1:11" ht="15" thickBot="1" x14ac:dyDescent="0.35">
      <c r="A596" s="501"/>
      <c r="B596" s="497"/>
      <c r="C596" s="497"/>
      <c r="D596" s="497"/>
      <c r="E596" s="497"/>
      <c r="F596" s="497"/>
      <c r="G596" s="496"/>
      <c r="H596" s="497"/>
      <c r="I596" s="497"/>
      <c r="J596" s="497"/>
      <c r="K596" s="498"/>
    </row>
    <row r="597" spans="1:11" x14ac:dyDescent="0.3">
      <c r="A597" s="34"/>
      <c r="J597" s="131"/>
    </row>
    <row r="598" spans="1:11" x14ac:dyDescent="0.3">
      <c r="A598" s="452"/>
      <c r="B598" s="452"/>
      <c r="C598" s="452"/>
      <c r="D598" s="452"/>
      <c r="E598" s="454" t="s">
        <v>1113</v>
      </c>
      <c r="F598" s="454"/>
      <c r="G598" s="454"/>
      <c r="H598" s="454"/>
      <c r="I598" s="452"/>
      <c r="J598" s="452"/>
      <c r="K598" s="452"/>
    </row>
    <row r="599" spans="1:11" x14ac:dyDescent="0.3">
      <c r="A599" s="452"/>
      <c r="B599" s="452"/>
      <c r="C599" s="452"/>
      <c r="D599" s="452"/>
      <c r="E599" s="454"/>
      <c r="F599" s="454"/>
      <c r="G599" s="454"/>
      <c r="H599" s="454"/>
      <c r="I599" s="452"/>
      <c r="J599" s="452"/>
      <c r="K599" s="452"/>
    </row>
    <row r="600" spans="1:11" x14ac:dyDescent="0.3">
      <c r="A600" s="453"/>
      <c r="B600" s="453"/>
      <c r="C600" s="453"/>
      <c r="D600" s="453"/>
      <c r="E600" s="455"/>
      <c r="F600" s="455"/>
      <c r="G600" s="455"/>
      <c r="H600" s="455"/>
      <c r="I600" s="453"/>
      <c r="J600" s="453"/>
      <c r="K600" s="453"/>
    </row>
    <row r="601" spans="1:11" x14ac:dyDescent="0.3">
      <c r="A601" s="449" t="s">
        <v>1147</v>
      </c>
      <c r="B601" s="450"/>
      <c r="C601" s="450"/>
      <c r="D601" s="450"/>
      <c r="E601" s="450"/>
      <c r="F601" s="450"/>
      <c r="G601" s="450"/>
      <c r="H601" s="450"/>
      <c r="I601" s="450"/>
      <c r="J601" s="450"/>
      <c r="K601" s="451"/>
    </row>
    <row r="602" spans="1:11" ht="25.5" customHeight="1" x14ac:dyDescent="0.3">
      <c r="A602" s="100" t="s">
        <v>0</v>
      </c>
      <c r="B602" s="101"/>
      <c r="C602" s="101"/>
      <c r="D602" s="101"/>
      <c r="E602" s="101"/>
      <c r="F602" s="101"/>
      <c r="G602" s="102"/>
      <c r="H602" s="103" t="s">
        <v>1191</v>
      </c>
      <c r="I602" s="104" t="s">
        <v>1117</v>
      </c>
      <c r="J602" s="105">
        <f>1+J548</f>
        <v>45273</v>
      </c>
      <c r="K602" s="106" t="s">
        <v>1118</v>
      </c>
    </row>
    <row r="603" spans="1:11" ht="16.5" customHeight="1" x14ac:dyDescent="0.3">
      <c r="A603" s="443" t="s">
        <v>2</v>
      </c>
      <c r="B603" s="444"/>
      <c r="C603" s="444"/>
      <c r="D603" s="444"/>
      <c r="E603" s="444"/>
      <c r="F603" s="444"/>
      <c r="G603" s="445"/>
      <c r="H603" s="107" t="s">
        <v>1120</v>
      </c>
      <c r="I603" s="108" t="s">
        <v>1121</v>
      </c>
      <c r="J603" s="109" t="s">
        <v>1122</v>
      </c>
      <c r="K603" s="110" t="s">
        <v>1123</v>
      </c>
    </row>
    <row r="604" spans="1:11" ht="12" customHeight="1" x14ac:dyDescent="0.3">
      <c r="A604" s="446"/>
      <c r="B604" s="447"/>
      <c r="C604" s="447"/>
      <c r="D604" s="447"/>
      <c r="E604" s="447"/>
      <c r="F604" s="447"/>
      <c r="G604" s="448"/>
      <c r="H604" s="107" t="s">
        <v>1124</v>
      </c>
      <c r="I604" s="111" t="s">
        <v>1125</v>
      </c>
      <c r="J604" s="112"/>
      <c r="K604" s="113"/>
    </row>
    <row r="605" spans="1:11" ht="15" thickBot="1" x14ac:dyDescent="0.35">
      <c r="A605" s="114" t="s">
        <v>1103</v>
      </c>
      <c r="B605" s="115"/>
      <c r="C605" s="115"/>
      <c r="D605" s="115"/>
      <c r="E605" s="115"/>
      <c r="F605" s="115"/>
      <c r="G605" s="116"/>
      <c r="H605" s="117" t="s">
        <v>1126</v>
      </c>
      <c r="I605" s="117" t="s">
        <v>1125</v>
      </c>
      <c r="J605" s="118"/>
      <c r="K605" s="119"/>
    </row>
    <row r="606" spans="1:11" ht="15" x14ac:dyDescent="0.3">
      <c r="A606" s="440" t="s">
        <v>1127</v>
      </c>
      <c r="B606" s="439"/>
      <c r="C606" s="437"/>
      <c r="D606" s="437"/>
      <c r="E606" s="437"/>
      <c r="F606" s="437"/>
      <c r="G606" s="437"/>
      <c r="H606" s="437"/>
      <c r="I606" s="437"/>
      <c r="J606" s="437"/>
      <c r="K606" s="438"/>
    </row>
    <row r="607" spans="1:11" ht="15" x14ac:dyDescent="0.3">
      <c r="A607" s="441"/>
      <c r="B607" s="458"/>
      <c r="C607" s="456"/>
      <c r="D607" s="456"/>
      <c r="E607" s="456"/>
      <c r="F607" s="456"/>
      <c r="G607" s="456"/>
      <c r="H607" s="456"/>
      <c r="I607" s="456"/>
      <c r="J607" s="456"/>
      <c r="K607" s="457"/>
    </row>
    <row r="608" spans="1:11" ht="15" x14ac:dyDescent="0.3">
      <c r="A608" s="441"/>
      <c r="B608" s="458"/>
      <c r="C608" s="456"/>
      <c r="D608" s="456"/>
      <c r="E608" s="456"/>
      <c r="F608" s="456"/>
      <c r="G608" s="456"/>
      <c r="H608" s="456"/>
      <c r="I608" s="456"/>
      <c r="J608" s="456"/>
      <c r="K608" s="457"/>
    </row>
    <row r="609" spans="1:11" ht="15" x14ac:dyDescent="0.3">
      <c r="A609" s="441"/>
      <c r="B609" s="458"/>
      <c r="C609" s="456"/>
      <c r="D609" s="456"/>
      <c r="E609" s="456"/>
      <c r="F609" s="456"/>
      <c r="G609" s="456"/>
      <c r="H609" s="456"/>
      <c r="I609" s="456"/>
      <c r="J609" s="456"/>
      <c r="K609" s="457"/>
    </row>
    <row r="610" spans="1:11" ht="15.6" thickBot="1" x14ac:dyDescent="0.35">
      <c r="A610" s="442"/>
      <c r="B610" s="477"/>
      <c r="C610" s="475"/>
      <c r="D610" s="475"/>
      <c r="E610" s="475"/>
      <c r="F610" s="475"/>
      <c r="G610" s="475"/>
      <c r="H610" s="475"/>
      <c r="I610" s="475"/>
      <c r="J610" s="475"/>
      <c r="K610" s="476"/>
    </row>
    <row r="611" spans="1:11" ht="15.6" thickBot="1" x14ac:dyDescent="0.35">
      <c r="A611" s="465" t="s">
        <v>1128</v>
      </c>
      <c r="B611" s="474" t="s">
        <v>1129</v>
      </c>
      <c r="C611" s="472"/>
      <c r="D611" s="472"/>
      <c r="E611" s="472"/>
      <c r="F611" s="120" t="s">
        <v>1130</v>
      </c>
      <c r="G611" s="472" t="s">
        <v>1129</v>
      </c>
      <c r="H611" s="472"/>
      <c r="I611" s="472"/>
      <c r="J611" s="473"/>
      <c r="K611" s="121" t="s">
        <v>1130</v>
      </c>
    </row>
    <row r="612" spans="1:11" ht="15" x14ac:dyDescent="0.3">
      <c r="A612" s="466"/>
      <c r="B612" s="471" t="s">
        <v>1131</v>
      </c>
      <c r="C612" s="469"/>
      <c r="D612" s="469"/>
      <c r="E612" s="470"/>
      <c r="F612" s="122"/>
      <c r="G612" s="468" t="s">
        <v>1132</v>
      </c>
      <c r="H612" s="469"/>
      <c r="I612" s="469"/>
      <c r="J612" s="470"/>
      <c r="K612" s="123"/>
    </row>
    <row r="613" spans="1:11" ht="15" x14ac:dyDescent="0.3">
      <c r="A613" s="466"/>
      <c r="B613" s="480" t="s">
        <v>1133</v>
      </c>
      <c r="C613" s="481"/>
      <c r="D613" s="481"/>
      <c r="E613" s="482"/>
      <c r="F613" s="124"/>
      <c r="G613" s="483" t="s">
        <v>1134</v>
      </c>
      <c r="H613" s="481"/>
      <c r="I613" s="481"/>
      <c r="J613" s="482"/>
      <c r="K613" s="125"/>
    </row>
    <row r="614" spans="1:11" ht="15" x14ac:dyDescent="0.3">
      <c r="A614" s="466"/>
      <c r="B614" s="480" t="s">
        <v>1135</v>
      </c>
      <c r="C614" s="481"/>
      <c r="D614" s="481"/>
      <c r="E614" s="482"/>
      <c r="F614" s="124"/>
      <c r="G614" s="478" t="s">
        <v>1136</v>
      </c>
      <c r="H614" s="460"/>
      <c r="I614" s="460"/>
      <c r="J614" s="479"/>
      <c r="K614" s="125"/>
    </row>
    <row r="615" spans="1:11" ht="15" x14ac:dyDescent="0.3">
      <c r="A615" s="466"/>
      <c r="B615" s="480" t="s">
        <v>1137</v>
      </c>
      <c r="C615" s="481"/>
      <c r="D615" s="481"/>
      <c r="E615" s="482"/>
      <c r="F615" s="124">
        <v>1</v>
      </c>
      <c r="G615" s="478" t="s">
        <v>1138</v>
      </c>
      <c r="H615" s="460"/>
      <c r="I615" s="460"/>
      <c r="J615" s="479"/>
      <c r="K615" s="125"/>
    </row>
    <row r="616" spans="1:11" ht="15" x14ac:dyDescent="0.3">
      <c r="A616" s="466"/>
      <c r="B616" s="480" t="s">
        <v>1139</v>
      </c>
      <c r="C616" s="481"/>
      <c r="D616" s="481"/>
      <c r="E616" s="482"/>
      <c r="F616" s="124"/>
      <c r="G616" s="478" t="s">
        <v>1140</v>
      </c>
      <c r="H616" s="460"/>
      <c r="I616" s="460"/>
      <c r="J616" s="479"/>
      <c r="K616" s="125"/>
    </row>
    <row r="617" spans="1:11" ht="15.6" thickBot="1" x14ac:dyDescent="0.35">
      <c r="A617" s="467"/>
      <c r="B617" s="487" t="s">
        <v>1141</v>
      </c>
      <c r="C617" s="488"/>
      <c r="D617" s="488"/>
      <c r="E617" s="489"/>
      <c r="F617" s="127">
        <v>1</v>
      </c>
      <c r="G617" s="484" t="s">
        <v>1142</v>
      </c>
      <c r="H617" s="485"/>
      <c r="I617" s="485"/>
      <c r="J617" s="486"/>
      <c r="K617" s="128"/>
    </row>
    <row r="618" spans="1:11" ht="15.6" x14ac:dyDescent="0.3">
      <c r="A618" s="465" t="s">
        <v>1143</v>
      </c>
      <c r="B618" s="514" t="s">
        <v>1168</v>
      </c>
      <c r="C618" s="515"/>
      <c r="D618" s="515"/>
      <c r="E618" s="515"/>
      <c r="F618" s="515"/>
      <c r="G618" s="515"/>
      <c r="H618" s="515"/>
      <c r="I618" s="515"/>
      <c r="J618" s="515"/>
      <c r="K618" s="516"/>
    </row>
    <row r="619" spans="1:11" ht="15" x14ac:dyDescent="0.3">
      <c r="A619" s="466"/>
      <c r="B619" s="428" t="s">
        <v>1220</v>
      </c>
      <c r="C619" s="429"/>
      <c r="D619" s="429"/>
      <c r="E619" s="429"/>
      <c r="F619" s="429"/>
      <c r="G619" s="429"/>
      <c r="H619" s="429"/>
      <c r="I619" s="429"/>
      <c r="J619" s="429"/>
      <c r="K619" s="430"/>
    </row>
    <row r="620" spans="1:11" ht="15" x14ac:dyDescent="0.3">
      <c r="A620" s="466"/>
      <c r="B620" s="428" t="s">
        <v>1221</v>
      </c>
      <c r="C620" s="429"/>
      <c r="D620" s="429"/>
      <c r="E620" s="429"/>
      <c r="F620" s="429"/>
      <c r="G620" s="429"/>
      <c r="H620" s="429"/>
      <c r="I620" s="429"/>
      <c r="J620" s="429"/>
      <c r="K620" s="430"/>
    </row>
    <row r="621" spans="1:11" ht="15" x14ac:dyDescent="0.3">
      <c r="A621" s="466"/>
      <c r="B621" s="132" t="s">
        <v>1225</v>
      </c>
      <c r="C621" s="133"/>
      <c r="D621" s="133"/>
      <c r="E621" s="133"/>
      <c r="F621" s="133"/>
      <c r="G621" s="133"/>
      <c r="H621" s="133"/>
      <c r="I621" s="133"/>
      <c r="J621" s="133"/>
      <c r="K621" s="134"/>
    </row>
    <row r="622" spans="1:11" ht="15" x14ac:dyDescent="0.3">
      <c r="A622" s="466"/>
      <c r="B622" s="132" t="s">
        <v>1223</v>
      </c>
      <c r="C622" s="133"/>
      <c r="D622" s="133"/>
      <c r="E622" s="133"/>
      <c r="F622" s="133"/>
      <c r="G622" s="133"/>
      <c r="H622" s="133"/>
      <c r="I622" s="133"/>
      <c r="J622" s="133"/>
      <c r="K622" s="134"/>
    </row>
    <row r="623" spans="1:11" ht="15" x14ac:dyDescent="0.3">
      <c r="A623" s="466"/>
      <c r="B623" s="132" t="s">
        <v>1224</v>
      </c>
      <c r="C623" s="133"/>
      <c r="D623" s="133"/>
      <c r="E623" s="133"/>
      <c r="F623" s="133"/>
      <c r="G623" s="133"/>
      <c r="H623" s="133"/>
      <c r="I623" s="133"/>
      <c r="J623" s="133"/>
      <c r="K623" s="134"/>
    </row>
    <row r="624" spans="1:11" ht="15" x14ac:dyDescent="0.3">
      <c r="A624" s="466"/>
      <c r="B624" s="428" t="s">
        <v>1226</v>
      </c>
      <c r="C624" s="429"/>
      <c r="D624" s="429"/>
      <c r="E624" s="429"/>
      <c r="F624" s="429"/>
      <c r="G624" s="429"/>
      <c r="H624" s="429"/>
      <c r="I624" s="429"/>
      <c r="J624" s="429"/>
      <c r="K624" s="430"/>
    </row>
    <row r="625" spans="1:11" ht="15" x14ac:dyDescent="0.3">
      <c r="A625" s="466"/>
      <c r="B625" s="458"/>
      <c r="C625" s="456"/>
      <c r="D625" s="456"/>
      <c r="E625" s="456"/>
      <c r="F625" s="456"/>
      <c r="G625" s="456"/>
      <c r="H625" s="456"/>
      <c r="I625" s="456"/>
      <c r="J625" s="456"/>
      <c r="K625" s="457"/>
    </row>
    <row r="626" spans="1:11" ht="15" x14ac:dyDescent="0.3">
      <c r="A626" s="466"/>
      <c r="B626" s="458"/>
      <c r="C626" s="456"/>
      <c r="D626" s="456"/>
      <c r="E626" s="456"/>
      <c r="F626" s="456"/>
      <c r="G626" s="456"/>
      <c r="H626" s="456"/>
      <c r="I626" s="456"/>
      <c r="J626" s="456"/>
      <c r="K626" s="457"/>
    </row>
    <row r="627" spans="1:11" ht="15" x14ac:dyDescent="0.3">
      <c r="A627" s="466"/>
      <c r="B627" s="458"/>
      <c r="C627" s="456"/>
      <c r="D627" s="456"/>
      <c r="E627" s="456"/>
      <c r="F627" s="456"/>
      <c r="G627" s="456"/>
      <c r="H627" s="456"/>
      <c r="I627" s="456"/>
      <c r="J627" s="456"/>
      <c r="K627" s="457"/>
    </row>
    <row r="628" spans="1:11" ht="15" x14ac:dyDescent="0.3">
      <c r="A628" s="466"/>
      <c r="B628" s="458"/>
      <c r="C628" s="456"/>
      <c r="D628" s="456"/>
      <c r="E628" s="456"/>
      <c r="F628" s="456"/>
      <c r="G628" s="456"/>
      <c r="H628" s="456"/>
      <c r="I628" s="456"/>
      <c r="J628" s="456"/>
      <c r="K628" s="457"/>
    </row>
    <row r="629" spans="1:11" ht="15" x14ac:dyDescent="0.3">
      <c r="A629" s="466"/>
      <c r="B629" s="458"/>
      <c r="C629" s="456"/>
      <c r="D629" s="456"/>
      <c r="E629" s="456"/>
      <c r="F629" s="456"/>
      <c r="G629" s="456"/>
      <c r="H629" s="456"/>
      <c r="I629" s="456"/>
      <c r="J629" s="456"/>
      <c r="K629" s="457"/>
    </row>
    <row r="630" spans="1:11" ht="15" x14ac:dyDescent="0.3">
      <c r="A630" s="466"/>
      <c r="B630" s="458"/>
      <c r="C630" s="456"/>
      <c r="D630" s="456"/>
      <c r="E630" s="456"/>
      <c r="F630" s="456"/>
      <c r="G630" s="456"/>
      <c r="H630" s="456"/>
      <c r="I630" s="456"/>
      <c r="J630" s="456"/>
      <c r="K630" s="457"/>
    </row>
    <row r="631" spans="1:11" ht="15.6" thickBot="1" x14ac:dyDescent="0.35">
      <c r="A631" s="467"/>
      <c r="B631" s="477"/>
      <c r="C631" s="475"/>
      <c r="D631" s="475"/>
      <c r="E631" s="475"/>
      <c r="F631" s="475"/>
      <c r="G631" s="475"/>
      <c r="H631" s="475"/>
      <c r="I631" s="475"/>
      <c r="J631" s="475"/>
      <c r="K631" s="476"/>
    </row>
    <row r="632" spans="1:11" ht="15" x14ac:dyDescent="0.3">
      <c r="A632" s="465" t="s">
        <v>1144</v>
      </c>
      <c r="B632" s="439"/>
      <c r="C632" s="437"/>
      <c r="D632" s="437"/>
      <c r="E632" s="437"/>
      <c r="F632" s="437"/>
      <c r="G632" s="437"/>
      <c r="H632" s="437"/>
      <c r="I632" s="437"/>
      <c r="J632" s="437"/>
      <c r="K632" s="438"/>
    </row>
    <row r="633" spans="1:11" ht="15" x14ac:dyDescent="0.3">
      <c r="A633" s="466"/>
      <c r="B633" s="458"/>
      <c r="C633" s="456"/>
      <c r="D633" s="456"/>
      <c r="E633" s="456"/>
      <c r="F633" s="456"/>
      <c r="G633" s="456"/>
      <c r="H633" s="456"/>
      <c r="I633" s="456"/>
      <c r="J633" s="456"/>
      <c r="K633" s="457"/>
    </row>
    <row r="634" spans="1:11" ht="15" x14ac:dyDescent="0.3">
      <c r="A634" s="466"/>
      <c r="B634" s="458"/>
      <c r="C634" s="456"/>
      <c r="D634" s="456"/>
      <c r="E634" s="456"/>
      <c r="F634" s="456"/>
      <c r="G634" s="456"/>
      <c r="H634" s="456"/>
      <c r="I634" s="456"/>
      <c r="J634" s="456"/>
      <c r="K634" s="457"/>
    </row>
    <row r="635" spans="1:11" ht="15" x14ac:dyDescent="0.3">
      <c r="A635" s="466"/>
      <c r="B635" s="458"/>
      <c r="C635" s="456"/>
      <c r="D635" s="456"/>
      <c r="E635" s="456"/>
      <c r="F635" s="456"/>
      <c r="G635" s="456"/>
      <c r="H635" s="456"/>
      <c r="I635" s="456"/>
      <c r="J635" s="456"/>
      <c r="K635" s="457"/>
    </row>
    <row r="636" spans="1:11" ht="15" x14ac:dyDescent="0.3">
      <c r="A636" s="466"/>
      <c r="B636" s="458"/>
      <c r="C636" s="456"/>
      <c r="D636" s="456"/>
      <c r="E636" s="456"/>
      <c r="F636" s="456"/>
      <c r="G636" s="456"/>
      <c r="H636" s="456"/>
      <c r="I636" s="456"/>
      <c r="J636" s="456"/>
      <c r="K636" s="457"/>
    </row>
    <row r="637" spans="1:11" ht="15" x14ac:dyDescent="0.3">
      <c r="A637" s="466"/>
      <c r="B637" s="458"/>
      <c r="C637" s="456"/>
      <c r="D637" s="456"/>
      <c r="E637" s="456"/>
      <c r="F637" s="456"/>
      <c r="G637" s="456"/>
      <c r="H637" s="456"/>
      <c r="I637" s="456"/>
      <c r="J637" s="456"/>
      <c r="K637" s="457"/>
    </row>
    <row r="638" spans="1:11" ht="15" x14ac:dyDescent="0.3">
      <c r="A638" s="466"/>
      <c r="B638" s="458"/>
      <c r="C638" s="456"/>
      <c r="D638" s="456"/>
      <c r="E638" s="456"/>
      <c r="F638" s="456"/>
      <c r="G638" s="456"/>
      <c r="H638" s="456"/>
      <c r="I638" s="456"/>
      <c r="J638" s="456"/>
      <c r="K638" s="457"/>
    </row>
    <row r="639" spans="1:11" ht="15" x14ac:dyDescent="0.3">
      <c r="A639" s="466"/>
      <c r="B639" s="458"/>
      <c r="C639" s="456"/>
      <c r="D639" s="456"/>
      <c r="E639" s="456"/>
      <c r="F639" s="456"/>
      <c r="G639" s="456"/>
      <c r="H639" s="456"/>
      <c r="I639" s="456"/>
      <c r="J639" s="456"/>
      <c r="K639" s="457"/>
    </row>
    <row r="640" spans="1:11" ht="15" x14ac:dyDescent="0.3">
      <c r="A640" s="466"/>
      <c r="B640" s="458"/>
      <c r="C640" s="456"/>
      <c r="D640" s="456"/>
      <c r="E640" s="456"/>
      <c r="F640" s="456"/>
      <c r="G640" s="456"/>
      <c r="H640" s="456"/>
      <c r="I640" s="456"/>
      <c r="J640" s="456"/>
      <c r="K640" s="457"/>
    </row>
    <row r="641" spans="1:11" ht="15" x14ac:dyDescent="0.3">
      <c r="A641" s="466"/>
      <c r="B641" s="458"/>
      <c r="C641" s="456"/>
      <c r="D641" s="456"/>
      <c r="E641" s="456"/>
      <c r="F641" s="456"/>
      <c r="G641" s="456"/>
      <c r="H641" s="456"/>
      <c r="I641" s="456"/>
      <c r="J641" s="456"/>
      <c r="K641" s="457"/>
    </row>
    <row r="642" spans="1:11" ht="15" x14ac:dyDescent="0.3">
      <c r="A642" s="466"/>
      <c r="B642" s="458"/>
      <c r="C642" s="456"/>
      <c r="D642" s="456"/>
      <c r="E642" s="456"/>
      <c r="F642" s="456"/>
      <c r="G642" s="456"/>
      <c r="H642" s="456"/>
      <c r="I642" s="456"/>
      <c r="J642" s="456"/>
      <c r="K642" s="457"/>
    </row>
    <row r="643" spans="1:11" ht="15" x14ac:dyDescent="0.3">
      <c r="A643" s="466"/>
      <c r="B643" s="458"/>
      <c r="C643" s="456"/>
      <c r="D643" s="456"/>
      <c r="E643" s="456"/>
      <c r="F643" s="456"/>
      <c r="G643" s="456"/>
      <c r="H643" s="456"/>
      <c r="I643" s="456"/>
      <c r="J643" s="456"/>
      <c r="K643" s="457"/>
    </row>
    <row r="644" spans="1:11" ht="15" x14ac:dyDescent="0.3">
      <c r="A644" s="466"/>
      <c r="B644" s="458"/>
      <c r="C644" s="456"/>
      <c r="D644" s="456"/>
      <c r="E644" s="456"/>
      <c r="F644" s="456"/>
      <c r="G644" s="456"/>
      <c r="H644" s="456"/>
      <c r="I644" s="456"/>
      <c r="J644" s="456"/>
      <c r="K644" s="457"/>
    </row>
    <row r="645" spans="1:11" ht="15" x14ac:dyDescent="0.3">
      <c r="A645" s="466"/>
      <c r="B645" s="458"/>
      <c r="C645" s="456"/>
      <c r="D645" s="456"/>
      <c r="E645" s="456"/>
      <c r="F645" s="456"/>
      <c r="G645" s="456"/>
      <c r="H645" s="456"/>
      <c r="I645" s="456"/>
      <c r="J645" s="456"/>
      <c r="K645" s="457"/>
    </row>
    <row r="646" spans="1:11" ht="15.6" thickBot="1" x14ac:dyDescent="0.35">
      <c r="A646" s="467"/>
      <c r="B646" s="502"/>
      <c r="C646" s="503"/>
      <c r="D646" s="503"/>
      <c r="E646" s="503"/>
      <c r="F646" s="503"/>
      <c r="G646" s="503"/>
      <c r="H646" s="503"/>
      <c r="I646" s="503"/>
      <c r="J646" s="503"/>
      <c r="K646" s="504"/>
    </row>
    <row r="647" spans="1:11" x14ac:dyDescent="0.3">
      <c r="A647" s="499" t="s">
        <v>1145</v>
      </c>
      <c r="B647" s="491"/>
      <c r="C647" s="491"/>
      <c r="D647" s="491"/>
      <c r="E647" s="491"/>
      <c r="F647" s="491"/>
      <c r="G647" s="490" t="s">
        <v>1146</v>
      </c>
      <c r="H647" s="491"/>
      <c r="I647" s="491"/>
      <c r="J647" s="491"/>
      <c r="K647" s="492"/>
    </row>
    <row r="648" spans="1:11" x14ac:dyDescent="0.3">
      <c r="A648" s="500"/>
      <c r="B648" s="494"/>
      <c r="C648" s="494"/>
      <c r="D648" s="494"/>
      <c r="E648" s="494"/>
      <c r="F648" s="494"/>
      <c r="G648" s="493"/>
      <c r="H648" s="494"/>
      <c r="I648" s="494"/>
      <c r="J648" s="494"/>
      <c r="K648" s="495"/>
    </row>
    <row r="649" spans="1:11" x14ac:dyDescent="0.3">
      <c r="A649" s="500"/>
      <c r="B649" s="494"/>
      <c r="C649" s="494"/>
      <c r="D649" s="494"/>
      <c r="E649" s="494"/>
      <c r="F649" s="494"/>
      <c r="G649" s="493"/>
      <c r="H649" s="494"/>
      <c r="I649" s="494"/>
      <c r="J649" s="494"/>
      <c r="K649" s="495"/>
    </row>
    <row r="650" spans="1:11" ht="15" thickBot="1" x14ac:dyDescent="0.35">
      <c r="A650" s="501"/>
      <c r="B650" s="497"/>
      <c r="C650" s="497"/>
      <c r="D650" s="497"/>
      <c r="E650" s="497"/>
      <c r="F650" s="497"/>
      <c r="G650" s="496"/>
      <c r="H650" s="497"/>
      <c r="I650" s="497"/>
      <c r="J650" s="497"/>
      <c r="K650" s="498"/>
    </row>
    <row r="652" spans="1:11" hidden="1" x14ac:dyDescent="0.3">
      <c r="A652" s="452"/>
      <c r="B652" s="452"/>
      <c r="C652" s="452"/>
      <c r="D652" s="452"/>
      <c r="E652" s="454" t="s">
        <v>1113</v>
      </c>
      <c r="F652" s="454"/>
      <c r="G652" s="454"/>
      <c r="H652" s="454"/>
      <c r="I652" s="452"/>
      <c r="J652" s="452"/>
      <c r="K652" s="452"/>
    </row>
    <row r="653" spans="1:11" hidden="1" x14ac:dyDescent="0.3">
      <c r="A653" s="452"/>
      <c r="B653" s="452"/>
      <c r="C653" s="452"/>
      <c r="D653" s="452"/>
      <c r="E653" s="454"/>
      <c r="F653" s="454"/>
      <c r="G653" s="454"/>
      <c r="H653" s="454"/>
      <c r="I653" s="452"/>
      <c r="J653" s="452"/>
      <c r="K653" s="452"/>
    </row>
    <row r="654" spans="1:11" hidden="1" x14ac:dyDescent="0.3">
      <c r="A654" s="453"/>
      <c r="B654" s="453"/>
      <c r="C654" s="453"/>
      <c r="D654" s="453"/>
      <c r="E654" s="455"/>
      <c r="F654" s="455"/>
      <c r="G654" s="455"/>
      <c r="H654" s="455"/>
      <c r="I654" s="453"/>
      <c r="J654" s="453"/>
      <c r="K654" s="453"/>
    </row>
    <row r="655" spans="1:11" hidden="1" x14ac:dyDescent="0.3">
      <c r="A655" s="449" t="s">
        <v>1147</v>
      </c>
      <c r="B655" s="450"/>
      <c r="C655" s="450"/>
      <c r="D655" s="450"/>
      <c r="E655" s="450"/>
      <c r="F655" s="450"/>
      <c r="G655" s="450"/>
      <c r="H655" s="450"/>
      <c r="I655" s="450"/>
      <c r="J655" s="450"/>
      <c r="K655" s="451"/>
    </row>
    <row r="656" spans="1:11" ht="25.5" hidden="1" customHeight="1" x14ac:dyDescent="0.3">
      <c r="A656" s="100" t="s">
        <v>1115</v>
      </c>
      <c r="B656" s="101"/>
      <c r="C656" s="101"/>
      <c r="D656" s="101"/>
      <c r="E656" s="101"/>
      <c r="F656" s="101"/>
      <c r="G656" s="102"/>
      <c r="H656" s="103" t="s">
        <v>1116</v>
      </c>
      <c r="I656" s="104" t="s">
        <v>1117</v>
      </c>
      <c r="J656" s="105">
        <f>1+J602</f>
        <v>45274</v>
      </c>
      <c r="K656" s="106" t="s">
        <v>1118</v>
      </c>
    </row>
    <row r="657" spans="1:11" ht="16.5" hidden="1" customHeight="1" x14ac:dyDescent="0.3">
      <c r="A657" s="443" t="s">
        <v>2</v>
      </c>
      <c r="B657" s="444"/>
      <c r="C657" s="444"/>
      <c r="D657" s="444"/>
      <c r="E657" s="444"/>
      <c r="F657" s="444"/>
      <c r="G657" s="445"/>
      <c r="H657" s="107" t="s">
        <v>1120</v>
      </c>
      <c r="I657" s="108" t="s">
        <v>1121</v>
      </c>
      <c r="J657" s="109" t="s">
        <v>1122</v>
      </c>
      <c r="K657" s="110" t="s">
        <v>1123</v>
      </c>
    </row>
    <row r="658" spans="1:11" ht="12" hidden="1" customHeight="1" x14ac:dyDescent="0.3">
      <c r="A658" s="446"/>
      <c r="B658" s="447"/>
      <c r="C658" s="447"/>
      <c r="D658" s="447"/>
      <c r="E658" s="447"/>
      <c r="F658" s="447"/>
      <c r="G658" s="448"/>
      <c r="H658" s="107" t="s">
        <v>1124</v>
      </c>
      <c r="I658" s="111" t="s">
        <v>1125</v>
      </c>
      <c r="J658" s="112"/>
      <c r="K658" s="113"/>
    </row>
    <row r="659" spans="1:11" ht="15" hidden="1" thickBot="1" x14ac:dyDescent="0.35">
      <c r="A659" s="114" t="s">
        <v>1103</v>
      </c>
      <c r="B659" s="115"/>
      <c r="C659" s="115"/>
      <c r="D659" s="115"/>
      <c r="E659" s="115"/>
      <c r="F659" s="115"/>
      <c r="G659" s="116"/>
      <c r="H659" s="117" t="s">
        <v>1126</v>
      </c>
      <c r="I659" s="117" t="s">
        <v>1125</v>
      </c>
      <c r="J659" s="118"/>
      <c r="K659" s="119"/>
    </row>
    <row r="660" spans="1:11" ht="15" hidden="1" x14ac:dyDescent="0.3">
      <c r="A660" s="440" t="s">
        <v>1127</v>
      </c>
      <c r="B660" s="439"/>
      <c r="C660" s="437"/>
      <c r="D660" s="437"/>
      <c r="E660" s="437"/>
      <c r="F660" s="437"/>
      <c r="G660" s="437"/>
      <c r="H660" s="437"/>
      <c r="I660" s="437"/>
      <c r="J660" s="437"/>
      <c r="K660" s="438"/>
    </row>
    <row r="661" spans="1:11" ht="15" hidden="1" x14ac:dyDescent="0.3">
      <c r="A661" s="441"/>
      <c r="B661" s="458"/>
      <c r="C661" s="456"/>
      <c r="D661" s="456"/>
      <c r="E661" s="456"/>
      <c r="F661" s="456"/>
      <c r="G661" s="456"/>
      <c r="H661" s="456"/>
      <c r="I661" s="456"/>
      <c r="J661" s="456"/>
      <c r="K661" s="457"/>
    </row>
    <row r="662" spans="1:11" ht="15" hidden="1" x14ac:dyDescent="0.3">
      <c r="A662" s="441"/>
      <c r="B662" s="458"/>
      <c r="C662" s="456"/>
      <c r="D662" s="456"/>
      <c r="E662" s="456"/>
      <c r="F662" s="456"/>
      <c r="G662" s="456"/>
      <c r="H662" s="456"/>
      <c r="I662" s="456"/>
      <c r="J662" s="456"/>
      <c r="K662" s="457"/>
    </row>
    <row r="663" spans="1:11" ht="15" hidden="1" x14ac:dyDescent="0.3">
      <c r="A663" s="441"/>
      <c r="B663" s="458"/>
      <c r="C663" s="456"/>
      <c r="D663" s="456"/>
      <c r="E663" s="456"/>
      <c r="F663" s="456"/>
      <c r="G663" s="456"/>
      <c r="H663" s="456"/>
      <c r="I663" s="456"/>
      <c r="J663" s="456"/>
      <c r="K663" s="457"/>
    </row>
    <row r="664" spans="1:11" ht="15.6" hidden="1" thickBot="1" x14ac:dyDescent="0.35">
      <c r="A664" s="442"/>
      <c r="B664" s="477"/>
      <c r="C664" s="475"/>
      <c r="D664" s="475"/>
      <c r="E664" s="475"/>
      <c r="F664" s="475"/>
      <c r="G664" s="475"/>
      <c r="H664" s="475"/>
      <c r="I664" s="475"/>
      <c r="J664" s="475"/>
      <c r="K664" s="476"/>
    </row>
    <row r="665" spans="1:11" ht="15.6" hidden="1" thickBot="1" x14ac:dyDescent="0.35">
      <c r="A665" s="465" t="s">
        <v>1128</v>
      </c>
      <c r="B665" s="474" t="s">
        <v>1129</v>
      </c>
      <c r="C665" s="472"/>
      <c r="D665" s="472"/>
      <c r="E665" s="472"/>
      <c r="F665" s="120" t="s">
        <v>1130</v>
      </c>
      <c r="G665" s="472" t="s">
        <v>1129</v>
      </c>
      <c r="H665" s="472"/>
      <c r="I665" s="472"/>
      <c r="J665" s="473"/>
      <c r="K665" s="121" t="s">
        <v>1130</v>
      </c>
    </row>
    <row r="666" spans="1:11" ht="15" hidden="1" x14ac:dyDescent="0.3">
      <c r="A666" s="466"/>
      <c r="B666" s="471" t="s">
        <v>1131</v>
      </c>
      <c r="C666" s="469"/>
      <c r="D666" s="469"/>
      <c r="E666" s="470"/>
      <c r="F666" s="122"/>
      <c r="G666" s="468" t="s">
        <v>1132</v>
      </c>
      <c r="H666" s="469"/>
      <c r="I666" s="469"/>
      <c r="J666" s="470"/>
      <c r="K666" s="123"/>
    </row>
    <row r="667" spans="1:11" ht="15" hidden="1" x14ac:dyDescent="0.3">
      <c r="A667" s="466"/>
      <c r="B667" s="480" t="s">
        <v>1133</v>
      </c>
      <c r="C667" s="481"/>
      <c r="D667" s="481"/>
      <c r="E667" s="482"/>
      <c r="F667" s="124"/>
      <c r="G667" s="483" t="s">
        <v>1134</v>
      </c>
      <c r="H667" s="481"/>
      <c r="I667" s="481"/>
      <c r="J667" s="482"/>
      <c r="K667" s="125"/>
    </row>
    <row r="668" spans="1:11" ht="15" hidden="1" x14ac:dyDescent="0.3">
      <c r="A668" s="466"/>
      <c r="B668" s="480" t="s">
        <v>1135</v>
      </c>
      <c r="C668" s="481"/>
      <c r="D668" s="481"/>
      <c r="E668" s="482"/>
      <c r="F668" s="124"/>
      <c r="G668" s="478" t="s">
        <v>1136</v>
      </c>
      <c r="H668" s="460"/>
      <c r="I668" s="460"/>
      <c r="J668" s="479"/>
      <c r="K668" s="125"/>
    </row>
    <row r="669" spans="1:11" ht="15" hidden="1" x14ac:dyDescent="0.3">
      <c r="A669" s="466"/>
      <c r="B669" s="480" t="s">
        <v>1137</v>
      </c>
      <c r="C669" s="481"/>
      <c r="D669" s="481"/>
      <c r="E669" s="482"/>
      <c r="F669" s="124"/>
      <c r="G669" s="478" t="s">
        <v>1138</v>
      </c>
      <c r="H669" s="460"/>
      <c r="I669" s="460"/>
      <c r="J669" s="479"/>
      <c r="K669" s="125"/>
    </row>
    <row r="670" spans="1:11" ht="15" hidden="1" x14ac:dyDescent="0.3">
      <c r="A670" s="466"/>
      <c r="B670" s="480" t="s">
        <v>1139</v>
      </c>
      <c r="C670" s="481"/>
      <c r="D670" s="481"/>
      <c r="E670" s="482"/>
      <c r="F670" s="124"/>
      <c r="G670" s="478" t="s">
        <v>1140</v>
      </c>
      <c r="H670" s="460"/>
      <c r="I670" s="460"/>
      <c r="J670" s="479"/>
      <c r="K670" s="125"/>
    </row>
    <row r="671" spans="1:11" ht="15.6" hidden="1" thickBot="1" x14ac:dyDescent="0.35">
      <c r="A671" s="467"/>
      <c r="B671" s="487" t="s">
        <v>1141</v>
      </c>
      <c r="C671" s="488"/>
      <c r="D671" s="488"/>
      <c r="E671" s="489"/>
      <c r="F671" s="127"/>
      <c r="G671" s="484" t="s">
        <v>1142</v>
      </c>
      <c r="H671" s="485"/>
      <c r="I671" s="485"/>
      <c r="J671" s="486"/>
      <c r="K671" s="128"/>
    </row>
    <row r="672" spans="1:11" ht="15" hidden="1" x14ac:dyDescent="0.3">
      <c r="A672" s="465" t="s">
        <v>1143</v>
      </c>
      <c r="B672" s="462" t="s">
        <v>1148</v>
      </c>
      <c r="C672" s="463"/>
      <c r="D672" s="463"/>
      <c r="E672" s="463"/>
      <c r="F672" s="463"/>
      <c r="G672" s="463"/>
      <c r="H672" s="463"/>
      <c r="I672" s="463"/>
      <c r="J672" s="463"/>
      <c r="K672" s="464"/>
    </row>
    <row r="673" spans="1:11" ht="15" hidden="1" x14ac:dyDescent="0.3">
      <c r="A673" s="466"/>
      <c r="B673" s="459" t="s">
        <v>1149</v>
      </c>
      <c r="C673" s="460"/>
      <c r="D673" s="460"/>
      <c r="E673" s="460"/>
      <c r="F673" s="460"/>
      <c r="G673" s="460"/>
      <c r="H673" s="460"/>
      <c r="I673" s="460"/>
      <c r="J673" s="460"/>
      <c r="K673" s="461"/>
    </row>
    <row r="674" spans="1:11" ht="15" hidden="1" x14ac:dyDescent="0.3">
      <c r="A674" s="466"/>
      <c r="B674" s="459" t="s">
        <v>1150</v>
      </c>
      <c r="C674" s="460"/>
      <c r="D674" s="460"/>
      <c r="E674" s="460"/>
      <c r="F674" s="460"/>
      <c r="G674" s="460"/>
      <c r="H674" s="460"/>
      <c r="I674" s="460"/>
      <c r="J674" s="460"/>
      <c r="K674" s="461"/>
    </row>
    <row r="675" spans="1:11" ht="15" hidden="1" x14ac:dyDescent="0.3">
      <c r="A675" s="466"/>
      <c r="B675" s="459"/>
      <c r="C675" s="460"/>
      <c r="D675" s="460"/>
      <c r="E675" s="460"/>
      <c r="F675" s="460"/>
      <c r="G675" s="460"/>
      <c r="H675" s="460"/>
      <c r="I675" s="460"/>
      <c r="J675" s="460"/>
      <c r="K675" s="461"/>
    </row>
    <row r="676" spans="1:11" ht="15" hidden="1" x14ac:dyDescent="0.3">
      <c r="A676" s="466"/>
      <c r="B676" s="459"/>
      <c r="C676" s="460"/>
      <c r="D676" s="460"/>
      <c r="E676" s="460"/>
      <c r="F676" s="460"/>
      <c r="G676" s="460"/>
      <c r="H676" s="460"/>
      <c r="I676" s="460"/>
      <c r="J676" s="460"/>
      <c r="K676" s="461"/>
    </row>
    <row r="677" spans="1:11" ht="15" hidden="1" x14ac:dyDescent="0.3">
      <c r="A677" s="466"/>
      <c r="B677" s="459"/>
      <c r="C677" s="460"/>
      <c r="D677" s="460"/>
      <c r="E677" s="460"/>
      <c r="F677" s="460"/>
      <c r="G677" s="460"/>
      <c r="H677" s="460"/>
      <c r="I677" s="460"/>
      <c r="J677" s="460"/>
      <c r="K677" s="461"/>
    </row>
    <row r="678" spans="1:11" ht="15" hidden="1" x14ac:dyDescent="0.3">
      <c r="A678" s="466"/>
      <c r="B678" s="459"/>
      <c r="C678" s="460"/>
      <c r="D678" s="460"/>
      <c r="E678" s="460"/>
      <c r="F678" s="460"/>
      <c r="G678" s="460"/>
      <c r="H678" s="460"/>
      <c r="I678" s="460"/>
      <c r="J678" s="460"/>
      <c r="K678" s="461"/>
    </row>
    <row r="679" spans="1:11" ht="15" hidden="1" x14ac:dyDescent="0.3">
      <c r="A679" s="466"/>
      <c r="B679" s="459"/>
      <c r="C679" s="460"/>
      <c r="D679" s="460"/>
      <c r="E679" s="460"/>
      <c r="F679" s="460"/>
      <c r="G679" s="460"/>
      <c r="H679" s="460"/>
      <c r="I679" s="460"/>
      <c r="J679" s="460"/>
      <c r="K679" s="461"/>
    </row>
    <row r="680" spans="1:11" ht="15" hidden="1" x14ac:dyDescent="0.3">
      <c r="A680" s="466"/>
      <c r="B680" s="458"/>
      <c r="C680" s="456"/>
      <c r="D680" s="456"/>
      <c r="E680" s="456"/>
      <c r="F680" s="456"/>
      <c r="G680" s="456"/>
      <c r="H680" s="456"/>
      <c r="I680" s="456"/>
      <c r="J680" s="456"/>
      <c r="K680" s="457"/>
    </row>
    <row r="681" spans="1:11" ht="15" hidden="1" x14ac:dyDescent="0.3">
      <c r="A681" s="466"/>
      <c r="B681" s="458"/>
      <c r="C681" s="456"/>
      <c r="D681" s="456"/>
      <c r="E681" s="456"/>
      <c r="F681" s="456"/>
      <c r="G681" s="456"/>
      <c r="H681" s="456"/>
      <c r="I681" s="456"/>
      <c r="J681" s="456"/>
      <c r="K681" s="457"/>
    </row>
    <row r="682" spans="1:11" ht="15" hidden="1" x14ac:dyDescent="0.3">
      <c r="A682" s="466"/>
      <c r="B682" s="458"/>
      <c r="C682" s="456"/>
      <c r="D682" s="456"/>
      <c r="E682" s="456"/>
      <c r="F682" s="456"/>
      <c r="G682" s="456"/>
      <c r="H682" s="456"/>
      <c r="I682" s="456"/>
      <c r="J682" s="456"/>
      <c r="K682" s="457"/>
    </row>
    <row r="683" spans="1:11" ht="15" hidden="1" x14ac:dyDescent="0.3">
      <c r="A683" s="466"/>
      <c r="B683" s="458"/>
      <c r="C683" s="456"/>
      <c r="D683" s="456"/>
      <c r="E683" s="456"/>
      <c r="F683" s="456"/>
      <c r="G683" s="456"/>
      <c r="H683" s="456"/>
      <c r="I683" s="456"/>
      <c r="J683" s="456"/>
      <c r="K683" s="457"/>
    </row>
    <row r="684" spans="1:11" ht="15" hidden="1" x14ac:dyDescent="0.3">
      <c r="A684" s="466"/>
      <c r="B684" s="458"/>
      <c r="C684" s="456"/>
      <c r="D684" s="456"/>
      <c r="E684" s="456"/>
      <c r="F684" s="456"/>
      <c r="G684" s="456"/>
      <c r="H684" s="456"/>
      <c r="I684" s="456"/>
      <c r="J684" s="456"/>
      <c r="K684" s="457"/>
    </row>
    <row r="685" spans="1:11" ht="15" hidden="1" x14ac:dyDescent="0.3">
      <c r="A685" s="466"/>
      <c r="B685" s="458"/>
      <c r="C685" s="456"/>
      <c r="D685" s="456"/>
      <c r="E685" s="456"/>
      <c r="F685" s="456"/>
      <c r="G685" s="456"/>
      <c r="H685" s="456"/>
      <c r="I685" s="456"/>
      <c r="J685" s="456"/>
      <c r="K685" s="457"/>
    </row>
    <row r="686" spans="1:11" ht="15.6" hidden="1" thickBot="1" x14ac:dyDescent="0.35">
      <c r="A686" s="467"/>
      <c r="B686" s="477"/>
      <c r="C686" s="475"/>
      <c r="D686" s="475"/>
      <c r="E686" s="475"/>
      <c r="F686" s="475"/>
      <c r="G686" s="475"/>
      <c r="H686" s="475"/>
      <c r="I686" s="475"/>
      <c r="J686" s="475"/>
      <c r="K686" s="476"/>
    </row>
    <row r="687" spans="1:11" ht="15" hidden="1" x14ac:dyDescent="0.3">
      <c r="A687" s="465" t="s">
        <v>1144</v>
      </c>
      <c r="B687" s="439"/>
      <c r="C687" s="437"/>
      <c r="D687" s="437"/>
      <c r="E687" s="437"/>
      <c r="F687" s="437"/>
      <c r="G687" s="437"/>
      <c r="H687" s="437"/>
      <c r="I687" s="437"/>
      <c r="J687" s="437"/>
      <c r="K687" s="438"/>
    </row>
    <row r="688" spans="1:11" ht="15" hidden="1" x14ac:dyDescent="0.3">
      <c r="A688" s="466"/>
      <c r="B688" s="458"/>
      <c r="C688" s="456"/>
      <c r="D688" s="456"/>
      <c r="E688" s="456"/>
      <c r="F688" s="456"/>
      <c r="G688" s="456"/>
      <c r="H688" s="456"/>
      <c r="I688" s="456"/>
      <c r="J688" s="456"/>
      <c r="K688" s="457"/>
    </row>
    <row r="689" spans="1:11" ht="15" hidden="1" x14ac:dyDescent="0.3">
      <c r="A689" s="466"/>
      <c r="B689" s="458"/>
      <c r="C689" s="456"/>
      <c r="D689" s="456"/>
      <c r="E689" s="456"/>
      <c r="F689" s="456"/>
      <c r="G689" s="456"/>
      <c r="H689" s="456"/>
      <c r="I689" s="456"/>
      <c r="J689" s="456"/>
      <c r="K689" s="457"/>
    </row>
    <row r="690" spans="1:11" ht="15" hidden="1" x14ac:dyDescent="0.3">
      <c r="A690" s="466"/>
      <c r="B690" s="458"/>
      <c r="C690" s="456"/>
      <c r="D690" s="456"/>
      <c r="E690" s="456"/>
      <c r="F690" s="456"/>
      <c r="G690" s="456"/>
      <c r="H690" s="456"/>
      <c r="I690" s="456"/>
      <c r="J690" s="456"/>
      <c r="K690" s="457"/>
    </row>
    <row r="691" spans="1:11" ht="15" hidden="1" x14ac:dyDescent="0.3">
      <c r="A691" s="466"/>
      <c r="B691" s="458"/>
      <c r="C691" s="456"/>
      <c r="D691" s="456"/>
      <c r="E691" s="456"/>
      <c r="F691" s="456"/>
      <c r="G691" s="456"/>
      <c r="H691" s="456"/>
      <c r="I691" s="456"/>
      <c r="J691" s="456"/>
      <c r="K691" s="457"/>
    </row>
    <row r="692" spans="1:11" ht="15" hidden="1" x14ac:dyDescent="0.3">
      <c r="A692" s="466"/>
      <c r="B692" s="458"/>
      <c r="C692" s="456"/>
      <c r="D692" s="456"/>
      <c r="E692" s="456"/>
      <c r="F692" s="456"/>
      <c r="G692" s="456"/>
      <c r="H692" s="456"/>
      <c r="I692" s="456"/>
      <c r="J692" s="456"/>
      <c r="K692" s="457"/>
    </row>
    <row r="693" spans="1:11" ht="15" hidden="1" x14ac:dyDescent="0.3">
      <c r="A693" s="466"/>
      <c r="B693" s="458"/>
      <c r="C693" s="456"/>
      <c r="D693" s="456"/>
      <c r="E693" s="456"/>
      <c r="F693" s="456"/>
      <c r="G693" s="456"/>
      <c r="H693" s="456"/>
      <c r="I693" s="456"/>
      <c r="J693" s="456"/>
      <c r="K693" s="457"/>
    </row>
    <row r="694" spans="1:11" ht="15" hidden="1" x14ac:dyDescent="0.3">
      <c r="A694" s="466"/>
      <c r="B694" s="458"/>
      <c r="C694" s="456"/>
      <c r="D694" s="456"/>
      <c r="E694" s="456"/>
      <c r="F694" s="456"/>
      <c r="G694" s="456"/>
      <c r="H694" s="456"/>
      <c r="I694" s="456"/>
      <c r="J694" s="456"/>
      <c r="K694" s="457"/>
    </row>
    <row r="695" spans="1:11" ht="15" hidden="1" x14ac:dyDescent="0.3">
      <c r="A695" s="466"/>
      <c r="B695" s="458"/>
      <c r="C695" s="456"/>
      <c r="D695" s="456"/>
      <c r="E695" s="456"/>
      <c r="F695" s="456"/>
      <c r="G695" s="456"/>
      <c r="H695" s="456"/>
      <c r="I695" s="456"/>
      <c r="J695" s="456"/>
      <c r="K695" s="457"/>
    </row>
    <row r="696" spans="1:11" ht="15" hidden="1" x14ac:dyDescent="0.3">
      <c r="A696" s="466"/>
      <c r="B696" s="458"/>
      <c r="C696" s="456"/>
      <c r="D696" s="456"/>
      <c r="E696" s="456"/>
      <c r="F696" s="456"/>
      <c r="G696" s="456"/>
      <c r="H696" s="456"/>
      <c r="I696" s="456"/>
      <c r="J696" s="456"/>
      <c r="K696" s="457"/>
    </row>
    <row r="697" spans="1:11" ht="15" hidden="1" x14ac:dyDescent="0.3">
      <c r="A697" s="466"/>
      <c r="B697" s="458"/>
      <c r="C697" s="456"/>
      <c r="D697" s="456"/>
      <c r="E697" s="456"/>
      <c r="F697" s="456"/>
      <c r="G697" s="456"/>
      <c r="H697" s="456"/>
      <c r="I697" s="456"/>
      <c r="J697" s="456"/>
      <c r="K697" s="457"/>
    </row>
    <row r="698" spans="1:11" ht="15" hidden="1" x14ac:dyDescent="0.3">
      <c r="A698" s="466"/>
      <c r="B698" s="458"/>
      <c r="C698" s="456"/>
      <c r="D698" s="456"/>
      <c r="E698" s="456"/>
      <c r="F698" s="456"/>
      <c r="G698" s="456"/>
      <c r="H698" s="456"/>
      <c r="I698" s="456"/>
      <c r="J698" s="456"/>
      <c r="K698" s="457"/>
    </row>
    <row r="699" spans="1:11" ht="15" hidden="1" x14ac:dyDescent="0.3">
      <c r="A699" s="466"/>
      <c r="B699" s="458"/>
      <c r="C699" s="456"/>
      <c r="D699" s="456"/>
      <c r="E699" s="456"/>
      <c r="F699" s="456"/>
      <c r="G699" s="456"/>
      <c r="H699" s="456"/>
      <c r="I699" s="456"/>
      <c r="J699" s="456"/>
      <c r="K699" s="457"/>
    </row>
    <row r="700" spans="1:11" ht="15" hidden="1" x14ac:dyDescent="0.3">
      <c r="A700" s="466"/>
      <c r="B700" s="458"/>
      <c r="C700" s="456"/>
      <c r="D700" s="456"/>
      <c r="E700" s="456"/>
      <c r="F700" s="456"/>
      <c r="G700" s="456"/>
      <c r="H700" s="456"/>
      <c r="I700" s="456"/>
      <c r="J700" s="456"/>
      <c r="K700" s="457"/>
    </row>
    <row r="701" spans="1:11" ht="15.6" hidden="1" thickBot="1" x14ac:dyDescent="0.35">
      <c r="A701" s="467"/>
      <c r="B701" s="502"/>
      <c r="C701" s="503"/>
      <c r="D701" s="503"/>
      <c r="E701" s="503"/>
      <c r="F701" s="503"/>
      <c r="G701" s="503"/>
      <c r="H701" s="503"/>
      <c r="I701" s="503"/>
      <c r="J701" s="503"/>
      <c r="K701" s="504"/>
    </row>
    <row r="702" spans="1:11" hidden="1" x14ac:dyDescent="0.3">
      <c r="A702" s="499" t="s">
        <v>1145</v>
      </c>
      <c r="B702" s="491"/>
      <c r="C702" s="491"/>
      <c r="D702" s="491"/>
      <c r="E702" s="491"/>
      <c r="F702" s="491"/>
      <c r="G702" s="490" t="s">
        <v>1146</v>
      </c>
      <c r="H702" s="491"/>
      <c r="I702" s="491"/>
      <c r="J702" s="491"/>
      <c r="K702" s="492"/>
    </row>
    <row r="703" spans="1:11" hidden="1" x14ac:dyDescent="0.3">
      <c r="A703" s="500"/>
      <c r="B703" s="494"/>
      <c r="C703" s="494"/>
      <c r="D703" s="494"/>
      <c r="E703" s="494"/>
      <c r="F703" s="494"/>
      <c r="G703" s="493"/>
      <c r="H703" s="494"/>
      <c r="I703" s="494"/>
      <c r="J703" s="494"/>
      <c r="K703" s="495"/>
    </row>
    <row r="704" spans="1:11" hidden="1" x14ac:dyDescent="0.3">
      <c r="A704" s="500"/>
      <c r="B704" s="494"/>
      <c r="C704" s="494"/>
      <c r="D704" s="494"/>
      <c r="E704" s="494"/>
      <c r="F704" s="494"/>
      <c r="G704" s="493"/>
      <c r="H704" s="494"/>
      <c r="I704" s="494"/>
      <c r="J704" s="494"/>
      <c r="K704" s="495"/>
    </row>
    <row r="705" spans="1:11" ht="15" hidden="1" thickBot="1" x14ac:dyDescent="0.35">
      <c r="A705" s="501"/>
      <c r="B705" s="497"/>
      <c r="C705" s="497"/>
      <c r="D705" s="497"/>
      <c r="E705" s="497"/>
      <c r="F705" s="497"/>
      <c r="G705" s="496"/>
      <c r="H705" s="497"/>
      <c r="I705" s="497"/>
      <c r="J705" s="497"/>
      <c r="K705" s="498"/>
    </row>
    <row r="706" spans="1:11" hidden="1" x14ac:dyDescent="0.3">
      <c r="A706" s="34"/>
      <c r="J706" s="131"/>
    </row>
    <row r="707" spans="1:11" hidden="1" x14ac:dyDescent="0.3">
      <c r="A707" s="452"/>
      <c r="B707" s="452"/>
      <c r="C707" s="452"/>
      <c r="D707" s="452"/>
      <c r="E707" s="454" t="s">
        <v>1113</v>
      </c>
      <c r="F707" s="454"/>
      <c r="G707" s="454"/>
      <c r="H707" s="454"/>
      <c r="I707" s="452"/>
      <c r="J707" s="452"/>
      <c r="K707" s="452"/>
    </row>
    <row r="708" spans="1:11" hidden="1" x14ac:dyDescent="0.3">
      <c r="A708" s="452"/>
      <c r="B708" s="452"/>
      <c r="C708" s="452"/>
      <c r="D708" s="452"/>
      <c r="E708" s="454"/>
      <c r="F708" s="454"/>
      <c r="G708" s="454"/>
      <c r="H708" s="454"/>
      <c r="I708" s="452"/>
      <c r="J708" s="452"/>
      <c r="K708" s="452"/>
    </row>
    <row r="709" spans="1:11" hidden="1" x14ac:dyDescent="0.3">
      <c r="A709" s="453"/>
      <c r="B709" s="453"/>
      <c r="C709" s="453"/>
      <c r="D709" s="453"/>
      <c r="E709" s="455"/>
      <c r="F709" s="455"/>
      <c r="G709" s="455"/>
      <c r="H709" s="455"/>
      <c r="I709" s="453"/>
      <c r="J709" s="453"/>
      <c r="K709" s="453"/>
    </row>
    <row r="710" spans="1:11" s="99" customFormat="1" ht="15" hidden="1" customHeight="1" x14ac:dyDescent="0.3">
      <c r="A710" s="505" t="s">
        <v>1114</v>
      </c>
      <c r="B710" s="450"/>
      <c r="C710" s="450"/>
      <c r="D710" s="450"/>
      <c r="E710" s="450"/>
      <c r="F710" s="450"/>
      <c r="G710" s="450"/>
      <c r="H710" s="450"/>
      <c r="I710" s="450"/>
      <c r="J710" s="450"/>
      <c r="K710" s="451"/>
    </row>
    <row r="711" spans="1:11" ht="25.5" hidden="1" customHeight="1" x14ac:dyDescent="0.3">
      <c r="A711" s="100" t="s">
        <v>1115</v>
      </c>
      <c r="B711" s="101"/>
      <c r="C711" s="101"/>
      <c r="D711" s="101"/>
      <c r="E711" s="101"/>
      <c r="F711" s="101"/>
      <c r="G711" s="102"/>
      <c r="H711" s="103" t="s">
        <v>1116</v>
      </c>
      <c r="I711" s="104" t="s">
        <v>1117</v>
      </c>
      <c r="J711" s="105">
        <f>1+J656</f>
        <v>45275</v>
      </c>
      <c r="K711" s="106" t="s">
        <v>1118</v>
      </c>
    </row>
    <row r="712" spans="1:11" ht="16.5" hidden="1" customHeight="1" x14ac:dyDescent="0.3">
      <c r="A712" s="443" t="s">
        <v>2</v>
      </c>
      <c r="B712" s="444"/>
      <c r="C712" s="444"/>
      <c r="D712" s="444"/>
      <c r="E712" s="444"/>
      <c r="F712" s="444"/>
      <c r="G712" s="445"/>
      <c r="H712" s="107" t="s">
        <v>1120</v>
      </c>
      <c r="I712" s="108" t="s">
        <v>1121</v>
      </c>
      <c r="J712" s="109" t="s">
        <v>1122</v>
      </c>
      <c r="K712" s="110" t="s">
        <v>1123</v>
      </c>
    </row>
    <row r="713" spans="1:11" ht="12" hidden="1" customHeight="1" x14ac:dyDescent="0.3">
      <c r="A713" s="446"/>
      <c r="B713" s="447"/>
      <c r="C713" s="447"/>
      <c r="D713" s="447"/>
      <c r="E713" s="447"/>
      <c r="F713" s="447"/>
      <c r="G713" s="448"/>
      <c r="H713" s="107" t="s">
        <v>1124</v>
      </c>
      <c r="I713" s="111" t="s">
        <v>1125</v>
      </c>
      <c r="J713" s="112"/>
      <c r="K713" s="113"/>
    </row>
    <row r="714" spans="1:11" ht="15" hidden="1" thickBot="1" x14ac:dyDescent="0.35">
      <c r="A714" s="114" t="s">
        <v>1103</v>
      </c>
      <c r="B714" s="115"/>
      <c r="C714" s="115"/>
      <c r="D714" s="115"/>
      <c r="E714" s="115"/>
      <c r="F714" s="115"/>
      <c r="G714" s="116"/>
      <c r="H714" s="117" t="s">
        <v>1126</v>
      </c>
      <c r="I714" s="117" t="s">
        <v>1125</v>
      </c>
      <c r="J714" s="118"/>
      <c r="K714" s="119"/>
    </row>
    <row r="715" spans="1:11" ht="15" hidden="1" x14ac:dyDescent="0.3">
      <c r="A715" s="440" t="s">
        <v>1127</v>
      </c>
      <c r="B715" s="439"/>
      <c r="C715" s="437"/>
      <c r="D715" s="437"/>
      <c r="E715" s="437"/>
      <c r="F715" s="437"/>
      <c r="G715" s="437"/>
      <c r="H715" s="437"/>
      <c r="I715" s="437"/>
      <c r="J715" s="437"/>
      <c r="K715" s="438"/>
    </row>
    <row r="716" spans="1:11" ht="15" hidden="1" x14ac:dyDescent="0.3">
      <c r="A716" s="441"/>
      <c r="B716" s="458"/>
      <c r="C716" s="456"/>
      <c r="D716" s="456"/>
      <c r="E716" s="456"/>
      <c r="F716" s="456"/>
      <c r="G716" s="456"/>
      <c r="H716" s="456"/>
      <c r="I716" s="456"/>
      <c r="J716" s="456"/>
      <c r="K716" s="457"/>
    </row>
    <row r="717" spans="1:11" ht="15" hidden="1" x14ac:dyDescent="0.3">
      <c r="A717" s="441"/>
      <c r="B717" s="458"/>
      <c r="C717" s="456"/>
      <c r="D717" s="456"/>
      <c r="E717" s="456"/>
      <c r="F717" s="456"/>
      <c r="G717" s="456"/>
      <c r="H717" s="456"/>
      <c r="I717" s="456"/>
      <c r="J717" s="456"/>
      <c r="K717" s="457"/>
    </row>
    <row r="718" spans="1:11" ht="15" hidden="1" x14ac:dyDescent="0.3">
      <c r="A718" s="441"/>
      <c r="B718" s="458"/>
      <c r="C718" s="456"/>
      <c r="D718" s="456"/>
      <c r="E718" s="456"/>
      <c r="F718" s="456"/>
      <c r="G718" s="456"/>
      <c r="H718" s="456"/>
      <c r="I718" s="456"/>
      <c r="J718" s="456"/>
      <c r="K718" s="457"/>
    </row>
    <row r="719" spans="1:11" ht="15.6" hidden="1" thickBot="1" x14ac:dyDescent="0.35">
      <c r="A719" s="442"/>
      <c r="B719" s="477"/>
      <c r="C719" s="475"/>
      <c r="D719" s="475"/>
      <c r="E719" s="475"/>
      <c r="F719" s="475"/>
      <c r="G719" s="475"/>
      <c r="H719" s="475"/>
      <c r="I719" s="475"/>
      <c r="J719" s="475"/>
      <c r="K719" s="476"/>
    </row>
    <row r="720" spans="1:11" ht="15.6" hidden="1" thickBot="1" x14ac:dyDescent="0.35">
      <c r="A720" s="465" t="s">
        <v>1128</v>
      </c>
      <c r="B720" s="474" t="s">
        <v>1129</v>
      </c>
      <c r="C720" s="472"/>
      <c r="D720" s="472"/>
      <c r="E720" s="472"/>
      <c r="F720" s="120" t="s">
        <v>1130</v>
      </c>
      <c r="G720" s="472" t="s">
        <v>1129</v>
      </c>
      <c r="H720" s="472"/>
      <c r="I720" s="472"/>
      <c r="J720" s="473"/>
      <c r="K720" s="121" t="s">
        <v>1130</v>
      </c>
    </row>
    <row r="721" spans="1:11" ht="15" hidden="1" x14ac:dyDescent="0.3">
      <c r="A721" s="466"/>
      <c r="B721" s="471" t="s">
        <v>1131</v>
      </c>
      <c r="C721" s="469"/>
      <c r="D721" s="469"/>
      <c r="E721" s="470"/>
      <c r="F721" s="122"/>
      <c r="G721" s="468" t="s">
        <v>1132</v>
      </c>
      <c r="H721" s="469"/>
      <c r="I721" s="469"/>
      <c r="J721" s="470"/>
      <c r="K721" s="123"/>
    </row>
    <row r="722" spans="1:11" ht="15" hidden="1" x14ac:dyDescent="0.3">
      <c r="A722" s="466"/>
      <c r="B722" s="480" t="s">
        <v>1133</v>
      </c>
      <c r="C722" s="481"/>
      <c r="D722" s="481"/>
      <c r="E722" s="482"/>
      <c r="F722" s="124"/>
      <c r="G722" s="483" t="s">
        <v>1134</v>
      </c>
      <c r="H722" s="481"/>
      <c r="I722" s="481"/>
      <c r="J722" s="482"/>
      <c r="K722" s="125"/>
    </row>
    <row r="723" spans="1:11" ht="15" hidden="1" x14ac:dyDescent="0.3">
      <c r="A723" s="466"/>
      <c r="B723" s="480" t="s">
        <v>1135</v>
      </c>
      <c r="C723" s="481"/>
      <c r="D723" s="481"/>
      <c r="E723" s="482"/>
      <c r="F723" s="124"/>
      <c r="G723" s="478" t="s">
        <v>1136</v>
      </c>
      <c r="H723" s="460"/>
      <c r="I723" s="460"/>
      <c r="J723" s="479"/>
      <c r="K723" s="125"/>
    </row>
    <row r="724" spans="1:11" ht="15" hidden="1" x14ac:dyDescent="0.3">
      <c r="A724" s="466"/>
      <c r="B724" s="480" t="s">
        <v>1137</v>
      </c>
      <c r="C724" s="481"/>
      <c r="D724" s="481"/>
      <c r="E724" s="482"/>
      <c r="F724" s="124"/>
      <c r="G724" s="478" t="s">
        <v>1138</v>
      </c>
      <c r="H724" s="460"/>
      <c r="I724" s="460"/>
      <c r="J724" s="479"/>
      <c r="K724" s="125"/>
    </row>
    <row r="725" spans="1:11" ht="15" hidden="1" x14ac:dyDescent="0.3">
      <c r="A725" s="466"/>
      <c r="B725" s="480" t="s">
        <v>1139</v>
      </c>
      <c r="C725" s="481"/>
      <c r="D725" s="481"/>
      <c r="E725" s="482"/>
      <c r="F725" s="124"/>
      <c r="G725" s="478" t="s">
        <v>1140</v>
      </c>
      <c r="H725" s="460"/>
      <c r="I725" s="460"/>
      <c r="J725" s="479"/>
      <c r="K725" s="125"/>
    </row>
    <row r="726" spans="1:11" ht="15.6" hidden="1" thickBot="1" x14ac:dyDescent="0.35">
      <c r="A726" s="467"/>
      <c r="B726" s="487" t="s">
        <v>1141</v>
      </c>
      <c r="C726" s="488"/>
      <c r="D726" s="488"/>
      <c r="E726" s="489"/>
      <c r="F726" s="127"/>
      <c r="G726" s="484" t="s">
        <v>1142</v>
      </c>
      <c r="H726" s="485"/>
      <c r="I726" s="485"/>
      <c r="J726" s="486"/>
      <c r="K726" s="128"/>
    </row>
    <row r="727" spans="1:11" ht="15" hidden="1" x14ac:dyDescent="0.3">
      <c r="A727" s="465" t="s">
        <v>1143</v>
      </c>
      <c r="B727" s="462" t="s">
        <v>1148</v>
      </c>
      <c r="C727" s="463"/>
      <c r="D727" s="463"/>
      <c r="E727" s="463"/>
      <c r="F727" s="463"/>
      <c r="G727" s="463"/>
      <c r="H727" s="463"/>
      <c r="I727" s="463"/>
      <c r="J727" s="463"/>
      <c r="K727" s="464"/>
    </row>
    <row r="728" spans="1:11" ht="15" hidden="1" x14ac:dyDescent="0.3">
      <c r="A728" s="466"/>
      <c r="B728" s="459" t="s">
        <v>1149</v>
      </c>
      <c r="C728" s="460"/>
      <c r="D728" s="460"/>
      <c r="E728" s="460"/>
      <c r="F728" s="460"/>
      <c r="G728" s="460"/>
      <c r="H728" s="460"/>
      <c r="I728" s="460"/>
      <c r="J728" s="460"/>
      <c r="K728" s="461"/>
    </row>
    <row r="729" spans="1:11" ht="15" hidden="1" x14ac:dyDescent="0.3">
      <c r="A729" s="466"/>
      <c r="B729" s="459" t="s">
        <v>1150</v>
      </c>
      <c r="C729" s="460"/>
      <c r="D729" s="460"/>
      <c r="E729" s="460"/>
      <c r="F729" s="460"/>
      <c r="G729" s="460"/>
      <c r="H729" s="460"/>
      <c r="I729" s="460"/>
      <c r="J729" s="460"/>
      <c r="K729" s="461"/>
    </row>
    <row r="730" spans="1:11" ht="15" hidden="1" x14ac:dyDescent="0.3">
      <c r="A730" s="466"/>
      <c r="B730" s="459" t="s">
        <v>1151</v>
      </c>
      <c r="C730" s="460"/>
      <c r="D730" s="460"/>
      <c r="E730" s="460"/>
      <c r="F730" s="460"/>
      <c r="G730" s="460"/>
      <c r="H730" s="460"/>
      <c r="I730" s="460"/>
      <c r="J730" s="460"/>
      <c r="K730" s="461"/>
    </row>
    <row r="731" spans="1:11" ht="15" hidden="1" x14ac:dyDescent="0.3">
      <c r="A731" s="466"/>
      <c r="B731" s="459"/>
      <c r="C731" s="460"/>
      <c r="D731" s="460"/>
      <c r="E731" s="460"/>
      <c r="F731" s="460"/>
      <c r="G731" s="460"/>
      <c r="H731" s="460"/>
      <c r="I731" s="460"/>
      <c r="J731" s="460"/>
      <c r="K731" s="461"/>
    </row>
    <row r="732" spans="1:11" ht="15" hidden="1" x14ac:dyDescent="0.3">
      <c r="A732" s="466"/>
      <c r="B732" s="459"/>
      <c r="C732" s="460"/>
      <c r="D732" s="460"/>
      <c r="E732" s="460"/>
      <c r="F732" s="460"/>
      <c r="G732" s="460"/>
      <c r="H732" s="460"/>
      <c r="I732" s="460"/>
      <c r="J732" s="460"/>
      <c r="K732" s="461"/>
    </row>
    <row r="733" spans="1:11" ht="15" hidden="1" x14ac:dyDescent="0.3">
      <c r="A733" s="466"/>
      <c r="B733" s="459"/>
      <c r="C733" s="460"/>
      <c r="D733" s="460"/>
      <c r="E733" s="460"/>
      <c r="F733" s="460"/>
      <c r="G733" s="460"/>
      <c r="H733" s="460"/>
      <c r="I733" s="460"/>
      <c r="J733" s="460"/>
      <c r="K733" s="461"/>
    </row>
    <row r="734" spans="1:11" ht="15" hidden="1" x14ac:dyDescent="0.3">
      <c r="A734" s="466"/>
      <c r="B734" s="458"/>
      <c r="C734" s="456"/>
      <c r="D734" s="456"/>
      <c r="E734" s="456"/>
      <c r="F734" s="456"/>
      <c r="G734" s="456"/>
      <c r="H734" s="456"/>
      <c r="I734" s="456"/>
      <c r="J734" s="456"/>
      <c r="K734" s="457"/>
    </row>
    <row r="735" spans="1:11" ht="15" hidden="1" x14ac:dyDescent="0.3">
      <c r="A735" s="466"/>
      <c r="B735" s="459"/>
      <c r="C735" s="460"/>
      <c r="D735" s="460"/>
      <c r="E735" s="460"/>
      <c r="F735" s="460"/>
      <c r="G735" s="460"/>
      <c r="H735" s="460"/>
      <c r="I735" s="460"/>
      <c r="J735" s="460"/>
      <c r="K735" s="461"/>
    </row>
    <row r="736" spans="1:11" ht="15" hidden="1" x14ac:dyDescent="0.3">
      <c r="A736" s="466"/>
      <c r="B736" s="458"/>
      <c r="C736" s="456"/>
      <c r="D736" s="456"/>
      <c r="E736" s="456"/>
      <c r="F736" s="456"/>
      <c r="G736" s="456"/>
      <c r="H736" s="456"/>
      <c r="I736" s="456"/>
      <c r="J736" s="456"/>
      <c r="K736" s="457"/>
    </row>
    <row r="737" spans="1:11" ht="15" hidden="1" x14ac:dyDescent="0.3">
      <c r="A737" s="466"/>
      <c r="B737" s="458"/>
      <c r="C737" s="456"/>
      <c r="D737" s="456"/>
      <c r="E737" s="456"/>
      <c r="F737" s="456"/>
      <c r="G737" s="456"/>
      <c r="H737" s="456"/>
      <c r="I737" s="456"/>
      <c r="J737" s="456"/>
      <c r="K737" s="457"/>
    </row>
    <row r="738" spans="1:11" ht="15" hidden="1" x14ac:dyDescent="0.3">
      <c r="A738" s="466"/>
      <c r="B738" s="458"/>
      <c r="C738" s="456"/>
      <c r="D738" s="456"/>
      <c r="E738" s="456"/>
      <c r="F738" s="456"/>
      <c r="G738" s="456"/>
      <c r="H738" s="456"/>
      <c r="I738" s="456"/>
      <c r="J738" s="456"/>
      <c r="K738" s="457"/>
    </row>
    <row r="739" spans="1:11" ht="15" hidden="1" x14ac:dyDescent="0.3">
      <c r="A739" s="466"/>
      <c r="B739" s="458"/>
      <c r="C739" s="456"/>
      <c r="D739" s="456"/>
      <c r="E739" s="456"/>
      <c r="F739" s="456"/>
      <c r="G739" s="456"/>
      <c r="H739" s="456"/>
      <c r="I739" s="456"/>
      <c r="J739" s="456"/>
      <c r="K739" s="457"/>
    </row>
    <row r="740" spans="1:11" ht="15" hidden="1" x14ac:dyDescent="0.3">
      <c r="A740" s="466"/>
      <c r="B740" s="458"/>
      <c r="C740" s="456"/>
      <c r="D740" s="456"/>
      <c r="E740" s="456"/>
      <c r="F740" s="456"/>
      <c r="G740" s="456"/>
      <c r="H740" s="456"/>
      <c r="I740" s="456"/>
      <c r="J740" s="456"/>
      <c r="K740" s="457"/>
    </row>
    <row r="741" spans="1:11" ht="15.6" hidden="1" thickBot="1" x14ac:dyDescent="0.35">
      <c r="A741" s="467"/>
      <c r="B741" s="477"/>
      <c r="C741" s="475"/>
      <c r="D741" s="475"/>
      <c r="E741" s="475"/>
      <c r="F741" s="475"/>
      <c r="G741" s="475"/>
      <c r="H741" s="475"/>
      <c r="I741" s="475"/>
      <c r="J741" s="475"/>
      <c r="K741" s="476"/>
    </row>
    <row r="742" spans="1:11" ht="15" hidden="1" x14ac:dyDescent="0.3">
      <c r="A742" s="465" t="s">
        <v>1144</v>
      </c>
      <c r="B742" s="439"/>
      <c r="C742" s="437"/>
      <c r="D742" s="437"/>
      <c r="E742" s="437"/>
      <c r="F742" s="437"/>
      <c r="G742" s="437"/>
      <c r="H742" s="437"/>
      <c r="I742" s="437"/>
      <c r="J742" s="437"/>
      <c r="K742" s="438"/>
    </row>
    <row r="743" spans="1:11" ht="15" hidden="1" x14ac:dyDescent="0.3">
      <c r="A743" s="466"/>
      <c r="B743" s="458"/>
      <c r="C743" s="456"/>
      <c r="D743" s="456"/>
      <c r="E743" s="456"/>
      <c r="F743" s="456"/>
      <c r="G743" s="456"/>
      <c r="H743" s="456"/>
      <c r="I743" s="456"/>
      <c r="J743" s="456"/>
      <c r="K743" s="457"/>
    </row>
    <row r="744" spans="1:11" ht="15" hidden="1" x14ac:dyDescent="0.3">
      <c r="A744" s="466"/>
      <c r="B744" s="458"/>
      <c r="C744" s="456"/>
      <c r="D744" s="456"/>
      <c r="E744" s="456"/>
      <c r="F744" s="456"/>
      <c r="G744" s="456"/>
      <c r="H744" s="456"/>
      <c r="I744" s="456"/>
      <c r="J744" s="456"/>
      <c r="K744" s="457"/>
    </row>
    <row r="745" spans="1:11" ht="15" hidden="1" x14ac:dyDescent="0.3">
      <c r="A745" s="466"/>
      <c r="B745" s="459"/>
      <c r="C745" s="460"/>
      <c r="D745" s="460"/>
      <c r="E745" s="460"/>
      <c r="F745" s="460"/>
      <c r="G745" s="460"/>
      <c r="H745" s="460"/>
      <c r="I745" s="460"/>
      <c r="J745" s="460"/>
      <c r="K745" s="461"/>
    </row>
    <row r="746" spans="1:11" ht="15" hidden="1" x14ac:dyDescent="0.3">
      <c r="A746" s="466"/>
      <c r="B746" s="458"/>
      <c r="C746" s="456"/>
      <c r="D746" s="456"/>
      <c r="E746" s="456"/>
      <c r="F746" s="456"/>
      <c r="G746" s="456"/>
      <c r="H746" s="456"/>
      <c r="I746" s="456"/>
      <c r="J746" s="456"/>
      <c r="K746" s="457"/>
    </row>
    <row r="747" spans="1:11" ht="15" hidden="1" x14ac:dyDescent="0.3">
      <c r="A747" s="466"/>
      <c r="B747" s="459"/>
      <c r="C747" s="460"/>
      <c r="D747" s="460"/>
      <c r="E747" s="460"/>
      <c r="F747" s="460"/>
      <c r="G747" s="460"/>
      <c r="H747" s="460"/>
      <c r="I747" s="460"/>
      <c r="J747" s="460"/>
      <c r="K747" s="461"/>
    </row>
    <row r="748" spans="1:11" ht="15" hidden="1" x14ac:dyDescent="0.3">
      <c r="A748" s="466"/>
      <c r="B748" s="458"/>
      <c r="C748" s="456"/>
      <c r="D748" s="456"/>
      <c r="E748" s="456"/>
      <c r="F748" s="456"/>
      <c r="G748" s="456"/>
      <c r="H748" s="456"/>
      <c r="I748" s="456"/>
      <c r="J748" s="456"/>
      <c r="K748" s="457"/>
    </row>
    <row r="749" spans="1:11" ht="15" hidden="1" x14ac:dyDescent="0.3">
      <c r="A749" s="466"/>
      <c r="B749" s="458"/>
      <c r="C749" s="456"/>
      <c r="D749" s="456"/>
      <c r="E749" s="456"/>
      <c r="F749" s="456"/>
      <c r="G749" s="456"/>
      <c r="H749" s="456"/>
      <c r="I749" s="456"/>
      <c r="J749" s="456"/>
      <c r="K749" s="457"/>
    </row>
    <row r="750" spans="1:11" ht="15" hidden="1" x14ac:dyDescent="0.3">
      <c r="A750" s="466"/>
      <c r="B750" s="458"/>
      <c r="C750" s="456"/>
      <c r="D750" s="456"/>
      <c r="E750" s="456"/>
      <c r="F750" s="456"/>
      <c r="G750" s="456"/>
      <c r="H750" s="456"/>
      <c r="I750" s="456"/>
      <c r="J750" s="456"/>
      <c r="K750" s="457"/>
    </row>
    <row r="751" spans="1:11" ht="15" hidden="1" x14ac:dyDescent="0.3">
      <c r="A751" s="466"/>
      <c r="B751" s="458"/>
      <c r="C751" s="456"/>
      <c r="D751" s="456"/>
      <c r="E751" s="456"/>
      <c r="F751" s="456"/>
      <c r="G751" s="456"/>
      <c r="H751" s="456"/>
      <c r="I751" s="456"/>
      <c r="J751" s="456"/>
      <c r="K751" s="457"/>
    </row>
    <row r="752" spans="1:11" ht="15" hidden="1" x14ac:dyDescent="0.3">
      <c r="A752" s="466"/>
      <c r="B752" s="458"/>
      <c r="C752" s="456"/>
      <c r="D752" s="456"/>
      <c r="E752" s="456"/>
      <c r="F752" s="456"/>
      <c r="G752" s="456"/>
      <c r="H752" s="456"/>
      <c r="I752" s="456"/>
      <c r="J752" s="456"/>
      <c r="K752" s="457"/>
    </row>
    <row r="753" spans="1:11" ht="15" hidden="1" x14ac:dyDescent="0.3">
      <c r="A753" s="466"/>
      <c r="B753" s="458"/>
      <c r="C753" s="456"/>
      <c r="D753" s="456"/>
      <c r="E753" s="456"/>
      <c r="F753" s="456"/>
      <c r="G753" s="456"/>
      <c r="H753" s="456"/>
      <c r="I753" s="456"/>
      <c r="J753" s="456"/>
      <c r="K753" s="457"/>
    </row>
    <row r="754" spans="1:11" ht="15" hidden="1" x14ac:dyDescent="0.3">
      <c r="A754" s="466"/>
      <c r="B754" s="458"/>
      <c r="C754" s="456"/>
      <c r="D754" s="456"/>
      <c r="E754" s="456"/>
      <c r="F754" s="456"/>
      <c r="G754" s="456"/>
      <c r="H754" s="456"/>
      <c r="I754" s="456"/>
      <c r="J754" s="456"/>
      <c r="K754" s="457"/>
    </row>
    <row r="755" spans="1:11" ht="15" hidden="1" x14ac:dyDescent="0.3">
      <c r="A755" s="466"/>
      <c r="B755" s="458"/>
      <c r="C755" s="456"/>
      <c r="D755" s="456"/>
      <c r="E755" s="456"/>
      <c r="F755" s="456"/>
      <c r="G755" s="456"/>
      <c r="H755" s="456"/>
      <c r="I755" s="456"/>
      <c r="J755" s="456"/>
      <c r="K755" s="457"/>
    </row>
    <row r="756" spans="1:11" ht="15.6" hidden="1" thickBot="1" x14ac:dyDescent="0.35">
      <c r="A756" s="467"/>
      <c r="B756" s="502"/>
      <c r="C756" s="503"/>
      <c r="D756" s="503"/>
      <c r="E756" s="503"/>
      <c r="F756" s="503"/>
      <c r="G756" s="503"/>
      <c r="H756" s="503"/>
      <c r="I756" s="503"/>
      <c r="J756" s="503"/>
      <c r="K756" s="504"/>
    </row>
    <row r="757" spans="1:11" hidden="1" x14ac:dyDescent="0.3">
      <c r="A757" s="499" t="s">
        <v>1145</v>
      </c>
      <c r="B757" s="491"/>
      <c r="C757" s="491"/>
      <c r="D757" s="491"/>
      <c r="E757" s="491"/>
      <c r="F757" s="491"/>
      <c r="G757" s="490" t="s">
        <v>1146</v>
      </c>
      <c r="H757" s="491"/>
      <c r="I757" s="491"/>
      <c r="J757" s="491"/>
      <c r="K757" s="492"/>
    </row>
    <row r="758" spans="1:11" hidden="1" x14ac:dyDescent="0.3">
      <c r="A758" s="500"/>
      <c r="B758" s="494"/>
      <c r="C758" s="494"/>
      <c r="D758" s="494"/>
      <c r="E758" s="494"/>
      <c r="F758" s="494"/>
      <c r="G758" s="493"/>
      <c r="H758" s="494"/>
      <c r="I758" s="494"/>
      <c r="J758" s="494"/>
      <c r="K758" s="495"/>
    </row>
    <row r="759" spans="1:11" hidden="1" x14ac:dyDescent="0.3">
      <c r="A759" s="500"/>
      <c r="B759" s="494"/>
      <c r="C759" s="494"/>
      <c r="D759" s="494"/>
      <c r="E759" s="494"/>
      <c r="F759" s="494"/>
      <c r="G759" s="493"/>
      <c r="H759" s="494"/>
      <c r="I759" s="494"/>
      <c r="J759" s="494"/>
      <c r="K759" s="495"/>
    </row>
    <row r="760" spans="1:11" ht="15" hidden="1" thickBot="1" x14ac:dyDescent="0.35">
      <c r="A760" s="501"/>
      <c r="B760" s="497"/>
      <c r="C760" s="497"/>
      <c r="D760" s="497"/>
      <c r="E760" s="497"/>
      <c r="F760" s="497"/>
      <c r="G760" s="496"/>
      <c r="H760" s="497"/>
      <c r="I760" s="497"/>
      <c r="J760" s="497"/>
      <c r="K760" s="498"/>
    </row>
    <row r="761" spans="1:11" hidden="1" x14ac:dyDescent="0.3">
      <c r="A761" s="34"/>
      <c r="J761" s="131"/>
    </row>
    <row r="762" spans="1:11" x14ac:dyDescent="0.3">
      <c r="A762" s="452"/>
      <c r="B762" s="452"/>
      <c r="C762" s="452"/>
      <c r="D762" s="452"/>
      <c r="E762" s="454" t="s">
        <v>1113</v>
      </c>
      <c r="F762" s="454"/>
      <c r="G762" s="454"/>
      <c r="H762" s="454"/>
      <c r="I762" s="452"/>
      <c r="J762" s="452"/>
      <c r="K762" s="452"/>
    </row>
    <row r="763" spans="1:11" x14ac:dyDescent="0.3">
      <c r="A763" s="452"/>
      <c r="B763" s="452"/>
      <c r="C763" s="452"/>
      <c r="D763" s="452"/>
      <c r="E763" s="454"/>
      <c r="F763" s="454"/>
      <c r="G763" s="454"/>
      <c r="H763" s="454"/>
      <c r="I763" s="452"/>
      <c r="J763" s="452"/>
      <c r="K763" s="452"/>
    </row>
    <row r="764" spans="1:11" x14ac:dyDescent="0.3">
      <c r="A764" s="453"/>
      <c r="B764" s="453"/>
      <c r="C764" s="453"/>
      <c r="D764" s="453"/>
      <c r="E764" s="455"/>
      <c r="F764" s="455"/>
      <c r="G764" s="455"/>
      <c r="H764" s="455"/>
      <c r="I764" s="453"/>
      <c r="J764" s="453"/>
      <c r="K764" s="453"/>
    </row>
    <row r="765" spans="1:11" x14ac:dyDescent="0.3">
      <c r="A765" s="449" t="s">
        <v>1147</v>
      </c>
      <c r="B765" s="450"/>
      <c r="C765" s="450"/>
      <c r="D765" s="450"/>
      <c r="E765" s="450"/>
      <c r="F765" s="450"/>
      <c r="G765" s="450"/>
      <c r="H765" s="450"/>
      <c r="I765" s="450"/>
      <c r="J765" s="450"/>
      <c r="K765" s="451"/>
    </row>
    <row r="766" spans="1:11" ht="25.5" customHeight="1" x14ac:dyDescent="0.3">
      <c r="A766" s="100" t="s">
        <v>0</v>
      </c>
      <c r="B766" s="101"/>
      <c r="C766" s="101"/>
      <c r="D766" s="101"/>
      <c r="E766" s="101"/>
      <c r="F766" s="101"/>
      <c r="G766" s="102"/>
      <c r="H766" s="103" t="s">
        <v>1191</v>
      </c>
      <c r="I766" s="104" t="s">
        <v>1117</v>
      </c>
      <c r="J766" s="105">
        <f>1+J602</f>
        <v>45274</v>
      </c>
      <c r="K766" s="106" t="s">
        <v>1118</v>
      </c>
    </row>
    <row r="767" spans="1:11" ht="16.5" customHeight="1" x14ac:dyDescent="0.3">
      <c r="A767" s="443" t="s">
        <v>2</v>
      </c>
      <c r="B767" s="444"/>
      <c r="C767" s="444"/>
      <c r="D767" s="444"/>
      <c r="E767" s="444"/>
      <c r="F767" s="444"/>
      <c r="G767" s="445"/>
      <c r="H767" s="107" t="s">
        <v>1120</v>
      </c>
      <c r="I767" s="108" t="s">
        <v>1121</v>
      </c>
      <c r="J767" s="109" t="s">
        <v>1122</v>
      </c>
      <c r="K767" s="110" t="s">
        <v>1123</v>
      </c>
    </row>
    <row r="768" spans="1:11" ht="12" customHeight="1" x14ac:dyDescent="0.3">
      <c r="A768" s="446"/>
      <c r="B768" s="447"/>
      <c r="C768" s="447"/>
      <c r="D768" s="447"/>
      <c r="E768" s="447"/>
      <c r="F768" s="447"/>
      <c r="G768" s="448"/>
      <c r="H768" s="107" t="s">
        <v>1124</v>
      </c>
      <c r="I768" s="111" t="s">
        <v>1125</v>
      </c>
      <c r="J768" s="112"/>
      <c r="K768" s="113"/>
    </row>
    <row r="769" spans="1:22" ht="15" thickBot="1" x14ac:dyDescent="0.35">
      <c r="A769" s="114" t="s">
        <v>1103</v>
      </c>
      <c r="B769" s="115"/>
      <c r="C769" s="115"/>
      <c r="D769" s="115"/>
      <c r="E769" s="115"/>
      <c r="F769" s="115"/>
      <c r="G769" s="116"/>
      <c r="H769" s="117" t="s">
        <v>1126</v>
      </c>
      <c r="I769" s="117" t="s">
        <v>1125</v>
      </c>
      <c r="J769" s="118"/>
      <c r="K769" s="119"/>
    </row>
    <row r="770" spans="1:22" ht="15" x14ac:dyDescent="0.3">
      <c r="A770" s="440" t="s">
        <v>1127</v>
      </c>
      <c r="B770" s="439"/>
      <c r="C770" s="437"/>
      <c r="D770" s="437"/>
      <c r="E770" s="437"/>
      <c r="F770" s="437"/>
      <c r="G770" s="437"/>
      <c r="H770" s="437"/>
      <c r="I770" s="437"/>
      <c r="J770" s="437"/>
      <c r="K770" s="438"/>
    </row>
    <row r="771" spans="1:22" ht="15" x14ac:dyDescent="0.3">
      <c r="A771" s="441"/>
      <c r="B771" s="458"/>
      <c r="C771" s="456"/>
      <c r="D771" s="456"/>
      <c r="E771" s="456"/>
      <c r="F771" s="456"/>
      <c r="G771" s="456"/>
      <c r="H771" s="456"/>
      <c r="I771" s="456"/>
      <c r="J771" s="456"/>
      <c r="K771" s="457"/>
    </row>
    <row r="772" spans="1:22" ht="15" x14ac:dyDescent="0.3">
      <c r="A772" s="441"/>
      <c r="B772" s="458"/>
      <c r="C772" s="456"/>
      <c r="D772" s="456"/>
      <c r="E772" s="456"/>
      <c r="F772" s="456"/>
      <c r="G772" s="456"/>
      <c r="H772" s="456"/>
      <c r="I772" s="456"/>
      <c r="J772" s="456"/>
      <c r="K772" s="457"/>
    </row>
    <row r="773" spans="1:22" ht="15" x14ac:dyDescent="0.3">
      <c r="A773" s="441"/>
      <c r="B773" s="458"/>
      <c r="C773" s="456"/>
      <c r="D773" s="456"/>
      <c r="E773" s="456"/>
      <c r="F773" s="456"/>
      <c r="G773" s="456"/>
      <c r="H773" s="456"/>
      <c r="I773" s="456"/>
      <c r="J773" s="456"/>
      <c r="K773" s="457"/>
    </row>
    <row r="774" spans="1:22" ht="15.6" thickBot="1" x14ac:dyDescent="0.35">
      <c r="A774" s="442"/>
      <c r="B774" s="477"/>
      <c r="C774" s="475"/>
      <c r="D774" s="475"/>
      <c r="E774" s="475"/>
      <c r="F774" s="475"/>
      <c r="G774" s="475"/>
      <c r="H774" s="475"/>
      <c r="I774" s="475"/>
      <c r="J774" s="475"/>
      <c r="K774" s="476"/>
    </row>
    <row r="775" spans="1:22" ht="15.6" thickBot="1" x14ac:dyDescent="0.35">
      <c r="A775" s="465" t="s">
        <v>1128</v>
      </c>
      <c r="B775" s="474" t="s">
        <v>1129</v>
      </c>
      <c r="C775" s="472"/>
      <c r="D775" s="472"/>
      <c r="E775" s="472"/>
      <c r="F775" s="120" t="s">
        <v>1130</v>
      </c>
      <c r="G775" s="472" t="s">
        <v>1129</v>
      </c>
      <c r="H775" s="472"/>
      <c r="I775" s="472"/>
      <c r="J775" s="473"/>
      <c r="K775" s="121" t="s">
        <v>1130</v>
      </c>
    </row>
    <row r="776" spans="1:22" ht="15" x14ac:dyDescent="0.3">
      <c r="A776" s="466"/>
      <c r="B776" s="471" t="s">
        <v>1131</v>
      </c>
      <c r="C776" s="469"/>
      <c r="D776" s="469"/>
      <c r="E776" s="470"/>
      <c r="F776" s="122"/>
      <c r="G776" s="468" t="s">
        <v>1132</v>
      </c>
      <c r="H776" s="469"/>
      <c r="I776" s="469"/>
      <c r="J776" s="470"/>
      <c r="K776" s="123"/>
    </row>
    <row r="777" spans="1:22" ht="15" x14ac:dyDescent="0.3">
      <c r="A777" s="466"/>
      <c r="B777" s="480" t="s">
        <v>1133</v>
      </c>
      <c r="C777" s="481"/>
      <c r="D777" s="481"/>
      <c r="E777" s="482"/>
      <c r="F777" s="124"/>
      <c r="G777" s="483" t="s">
        <v>1134</v>
      </c>
      <c r="H777" s="481"/>
      <c r="I777" s="481"/>
      <c r="J777" s="482"/>
      <c r="K777" s="125"/>
    </row>
    <row r="778" spans="1:22" ht="15" x14ac:dyDescent="0.3">
      <c r="A778" s="466"/>
      <c r="B778" s="480" t="s">
        <v>1135</v>
      </c>
      <c r="C778" s="481"/>
      <c r="D778" s="481"/>
      <c r="E778" s="482"/>
      <c r="F778" s="124"/>
      <c r="G778" s="478" t="s">
        <v>1136</v>
      </c>
      <c r="H778" s="460"/>
      <c r="I778" s="460"/>
      <c r="J778" s="479"/>
      <c r="K778" s="125"/>
    </row>
    <row r="779" spans="1:22" ht="15" x14ac:dyDescent="0.3">
      <c r="A779" s="466"/>
      <c r="B779" s="480" t="s">
        <v>1137</v>
      </c>
      <c r="C779" s="481"/>
      <c r="D779" s="481"/>
      <c r="E779" s="482"/>
      <c r="F779" s="124">
        <v>1</v>
      </c>
      <c r="G779" s="478" t="s">
        <v>1138</v>
      </c>
      <c r="H779" s="460"/>
      <c r="I779" s="460"/>
      <c r="J779" s="479"/>
      <c r="K779" s="125"/>
    </row>
    <row r="780" spans="1:22" ht="15" x14ac:dyDescent="0.3">
      <c r="A780" s="466"/>
      <c r="B780" s="480" t="s">
        <v>1139</v>
      </c>
      <c r="C780" s="481"/>
      <c r="D780" s="481"/>
      <c r="E780" s="482"/>
      <c r="F780" s="124"/>
      <c r="G780" s="478" t="s">
        <v>1140</v>
      </c>
      <c r="H780" s="460"/>
      <c r="I780" s="460"/>
      <c r="J780" s="479"/>
      <c r="K780" s="125"/>
    </row>
    <row r="781" spans="1:22" ht="15.6" thickBot="1" x14ac:dyDescent="0.35">
      <c r="A781" s="467"/>
      <c r="B781" s="487" t="s">
        <v>1141</v>
      </c>
      <c r="C781" s="488"/>
      <c r="D781" s="488"/>
      <c r="E781" s="489"/>
      <c r="F781" s="127">
        <v>1</v>
      </c>
      <c r="G781" s="484" t="s">
        <v>1142</v>
      </c>
      <c r="H781" s="485"/>
      <c r="I781" s="485"/>
      <c r="J781" s="486"/>
      <c r="K781" s="128"/>
    </row>
    <row r="782" spans="1:22" ht="15.6" x14ac:dyDescent="0.3">
      <c r="A782" s="465" t="s">
        <v>1143</v>
      </c>
      <c r="B782" s="514" t="s">
        <v>1168</v>
      </c>
      <c r="C782" s="515"/>
      <c r="D782" s="515"/>
      <c r="E782" s="515"/>
      <c r="F782" s="515"/>
      <c r="G782" s="515"/>
      <c r="H782" s="515"/>
      <c r="I782" s="515"/>
      <c r="J782" s="515"/>
      <c r="K782" s="516"/>
    </row>
    <row r="783" spans="1:22" ht="15" x14ac:dyDescent="0.3">
      <c r="A783" s="466"/>
      <c r="B783" s="132" t="s">
        <v>1223</v>
      </c>
      <c r="C783" s="133"/>
      <c r="D783" s="133"/>
      <c r="E783" s="133"/>
      <c r="F783" s="133"/>
      <c r="G783" s="133"/>
      <c r="H783" s="133"/>
      <c r="I783" s="133"/>
      <c r="J783" s="133"/>
      <c r="K783" s="134"/>
    </row>
    <row r="784" spans="1:22" ht="15" x14ac:dyDescent="0.3">
      <c r="A784" s="466"/>
      <c r="B784" s="132" t="s">
        <v>1224</v>
      </c>
      <c r="C784" s="133"/>
      <c r="D784" s="133"/>
      <c r="E784" s="133"/>
      <c r="F784" s="133"/>
      <c r="G784" s="133"/>
      <c r="H784" s="133"/>
      <c r="I784" s="133"/>
      <c r="J784" s="133"/>
      <c r="K784" s="134"/>
      <c r="M784" s="428"/>
      <c r="N784" s="429"/>
      <c r="O784" s="429"/>
      <c r="P784" s="429"/>
      <c r="Q784" s="429"/>
      <c r="R784" s="429"/>
      <c r="S784" s="429"/>
      <c r="T784" s="429"/>
      <c r="U784" s="429"/>
      <c r="V784" s="430"/>
    </row>
    <row r="785" spans="1:22" ht="15" x14ac:dyDescent="0.3">
      <c r="A785" s="466"/>
      <c r="B785" s="428" t="s">
        <v>1226</v>
      </c>
      <c r="C785" s="429"/>
      <c r="D785" s="429"/>
      <c r="E785" s="429"/>
      <c r="F785" s="429"/>
      <c r="G785" s="429"/>
      <c r="H785" s="429"/>
      <c r="I785" s="429"/>
      <c r="J785" s="429"/>
      <c r="K785" s="430"/>
      <c r="M785" s="428"/>
      <c r="N785" s="429"/>
      <c r="O785" s="429"/>
      <c r="P785" s="429"/>
      <c r="Q785" s="429"/>
      <c r="R785" s="429"/>
      <c r="S785" s="429"/>
      <c r="T785" s="429"/>
      <c r="U785" s="429"/>
      <c r="V785" s="430"/>
    </row>
    <row r="786" spans="1:22" ht="15" x14ac:dyDescent="0.3">
      <c r="A786" s="466"/>
      <c r="B786" s="428" t="s">
        <v>102</v>
      </c>
      <c r="C786" s="429"/>
      <c r="D786" s="429"/>
      <c r="E786" s="429"/>
      <c r="F786" s="429"/>
      <c r="G786" s="429"/>
      <c r="H786" s="429"/>
      <c r="I786" s="429"/>
      <c r="J786" s="429"/>
      <c r="K786" s="430"/>
      <c r="M786" s="132"/>
      <c r="N786" s="133"/>
      <c r="O786" s="133"/>
      <c r="P786" s="133"/>
      <c r="Q786" s="133"/>
      <c r="R786" s="133"/>
      <c r="S786" s="133"/>
      <c r="T786" s="133"/>
      <c r="U786" s="133"/>
      <c r="V786" s="134"/>
    </row>
    <row r="787" spans="1:22" ht="15.6" x14ac:dyDescent="0.3">
      <c r="A787" s="466"/>
      <c r="B787" s="434" t="s">
        <v>1170</v>
      </c>
      <c r="C787" s="435"/>
      <c r="D787" s="435"/>
      <c r="E787" s="435"/>
      <c r="F787" s="435"/>
      <c r="G787" s="435"/>
      <c r="H787" s="435"/>
      <c r="I787" s="435"/>
      <c r="J787" s="435"/>
      <c r="K787" s="436"/>
      <c r="M787" s="132" t="s">
        <v>1223</v>
      </c>
      <c r="N787" s="133"/>
      <c r="O787" s="133"/>
      <c r="P787" s="133"/>
      <c r="Q787" s="133"/>
      <c r="R787" s="133"/>
      <c r="S787" s="133"/>
      <c r="T787" s="133"/>
      <c r="U787" s="133"/>
      <c r="V787" s="134"/>
    </row>
    <row r="788" spans="1:22" ht="15" x14ac:dyDescent="0.3">
      <c r="A788" s="466"/>
      <c r="B788" s="428" t="s">
        <v>1220</v>
      </c>
      <c r="C788" s="429"/>
      <c r="D788" s="429"/>
      <c r="E788" s="429"/>
      <c r="F788" s="429"/>
      <c r="G788" s="429"/>
      <c r="H788" s="429"/>
      <c r="I788" s="429"/>
      <c r="J788" s="429"/>
      <c r="K788" s="430"/>
      <c r="M788" s="132" t="s">
        <v>1224</v>
      </c>
      <c r="N788" s="133"/>
      <c r="O788" s="133"/>
      <c r="P788" s="133"/>
      <c r="Q788" s="133"/>
      <c r="R788" s="133"/>
      <c r="S788" s="133"/>
      <c r="T788" s="133"/>
      <c r="U788" s="133"/>
      <c r="V788" s="134"/>
    </row>
    <row r="789" spans="1:22" ht="15" x14ac:dyDescent="0.3">
      <c r="A789" s="466"/>
      <c r="B789" s="428" t="s">
        <v>1221</v>
      </c>
      <c r="C789" s="429"/>
      <c r="D789" s="429"/>
      <c r="E789" s="429"/>
      <c r="F789" s="429"/>
      <c r="G789" s="429"/>
      <c r="H789" s="429"/>
      <c r="I789" s="429"/>
      <c r="J789" s="429"/>
      <c r="K789" s="430"/>
      <c r="M789" s="428" t="s">
        <v>1226</v>
      </c>
      <c r="N789" s="429"/>
      <c r="O789" s="429"/>
      <c r="P789" s="429"/>
      <c r="Q789" s="429"/>
      <c r="R789" s="429"/>
      <c r="S789" s="429"/>
      <c r="T789" s="429"/>
      <c r="U789" s="429"/>
      <c r="V789" s="430"/>
    </row>
    <row r="790" spans="1:22" ht="15" x14ac:dyDescent="0.3">
      <c r="A790" s="466"/>
      <c r="B790" s="132" t="s">
        <v>1223</v>
      </c>
      <c r="C790" s="133"/>
      <c r="D790" s="133"/>
      <c r="E790" s="133"/>
      <c r="F790" s="133"/>
      <c r="G790" s="133"/>
      <c r="H790" s="133"/>
      <c r="I790" s="133"/>
      <c r="J790" s="133"/>
      <c r="K790" s="134"/>
      <c r="M790" s="458"/>
      <c r="N790" s="456"/>
      <c r="O790" s="456"/>
      <c r="P790" s="456"/>
      <c r="Q790" s="456"/>
      <c r="R790" s="456"/>
      <c r="S790" s="456"/>
      <c r="T790" s="456"/>
      <c r="U790" s="456"/>
      <c r="V790" s="457"/>
    </row>
    <row r="791" spans="1:22" ht="15" x14ac:dyDescent="0.3">
      <c r="A791" s="466"/>
      <c r="B791" s="428" t="s">
        <v>1224</v>
      </c>
      <c r="C791" s="429"/>
      <c r="D791" s="429"/>
      <c r="E791" s="429"/>
      <c r="F791" s="429"/>
      <c r="G791" s="429"/>
      <c r="H791" s="429"/>
      <c r="I791" s="429"/>
      <c r="J791" s="429"/>
      <c r="K791" s="430"/>
      <c r="M791" s="458"/>
      <c r="N791" s="456"/>
      <c r="O791" s="456"/>
      <c r="P791" s="456"/>
      <c r="Q791" s="456"/>
      <c r="R791" s="456"/>
      <c r="S791" s="456"/>
      <c r="T791" s="456"/>
      <c r="U791" s="456"/>
      <c r="V791" s="457"/>
    </row>
    <row r="792" spans="1:22" ht="15" x14ac:dyDescent="0.3">
      <c r="A792" s="466"/>
      <c r="B792" s="428"/>
      <c r="C792" s="429"/>
      <c r="D792" s="429"/>
      <c r="E792" s="429"/>
      <c r="F792" s="429"/>
      <c r="G792" s="429"/>
      <c r="H792" s="429"/>
      <c r="I792" s="429"/>
      <c r="J792" s="429"/>
      <c r="K792" s="430"/>
    </row>
    <row r="793" spans="1:22" ht="15" x14ac:dyDescent="0.3">
      <c r="A793" s="466"/>
      <c r="B793" s="458"/>
      <c r="C793" s="456"/>
      <c r="D793" s="456"/>
      <c r="E793" s="456"/>
      <c r="F793" s="456"/>
      <c r="G793" s="456"/>
      <c r="H793" s="456"/>
      <c r="I793" s="456"/>
      <c r="J793" s="456"/>
      <c r="K793" s="457"/>
    </row>
    <row r="794" spans="1:22" ht="15" x14ac:dyDescent="0.3">
      <c r="A794" s="466"/>
      <c r="B794" s="458"/>
      <c r="C794" s="456"/>
      <c r="D794" s="456"/>
      <c r="E794" s="456"/>
      <c r="F794" s="456"/>
      <c r="G794" s="456"/>
      <c r="H794" s="456"/>
      <c r="I794" s="456"/>
      <c r="J794" s="456"/>
      <c r="K794" s="457"/>
    </row>
    <row r="795" spans="1:22" ht="15.6" thickBot="1" x14ac:dyDescent="0.35">
      <c r="A795" s="467"/>
      <c r="B795" s="477"/>
      <c r="C795" s="475"/>
      <c r="D795" s="475"/>
      <c r="E795" s="475"/>
      <c r="F795" s="475"/>
      <c r="G795" s="475"/>
      <c r="H795" s="475"/>
      <c r="I795" s="475"/>
      <c r="J795" s="475"/>
      <c r="K795" s="476"/>
    </row>
    <row r="796" spans="1:22" ht="15" x14ac:dyDescent="0.3">
      <c r="A796" s="465" t="s">
        <v>1144</v>
      </c>
      <c r="B796" s="439"/>
      <c r="C796" s="437"/>
      <c r="D796" s="437"/>
      <c r="E796" s="437"/>
      <c r="F796" s="437"/>
      <c r="G796" s="437"/>
      <c r="H796" s="437"/>
      <c r="I796" s="437"/>
      <c r="J796" s="437"/>
      <c r="K796" s="438"/>
    </row>
    <row r="797" spans="1:22" ht="15" x14ac:dyDescent="0.3">
      <c r="A797" s="466"/>
      <c r="B797" s="458"/>
      <c r="C797" s="456"/>
      <c r="D797" s="456"/>
      <c r="E797" s="456"/>
      <c r="F797" s="456"/>
      <c r="G797" s="456"/>
      <c r="H797" s="456"/>
      <c r="I797" s="456"/>
      <c r="J797" s="456"/>
      <c r="K797" s="457"/>
    </row>
    <row r="798" spans="1:22" ht="15" x14ac:dyDescent="0.3">
      <c r="A798" s="466"/>
      <c r="B798" s="458"/>
      <c r="C798" s="456"/>
      <c r="D798" s="456"/>
      <c r="E798" s="456"/>
      <c r="F798" s="456"/>
      <c r="G798" s="456"/>
      <c r="H798" s="456"/>
      <c r="I798" s="456"/>
      <c r="J798" s="456"/>
      <c r="K798" s="457"/>
    </row>
    <row r="799" spans="1:22" ht="15" x14ac:dyDescent="0.3">
      <c r="A799" s="466"/>
      <c r="B799" s="458"/>
      <c r="C799" s="456"/>
      <c r="D799" s="456"/>
      <c r="E799" s="456"/>
      <c r="F799" s="456"/>
      <c r="G799" s="456"/>
      <c r="H799" s="456"/>
      <c r="I799" s="456"/>
      <c r="J799" s="456"/>
      <c r="K799" s="457"/>
    </row>
    <row r="800" spans="1:22" ht="15" x14ac:dyDescent="0.3">
      <c r="A800" s="466"/>
      <c r="B800" s="458"/>
      <c r="C800" s="456"/>
      <c r="D800" s="456"/>
      <c r="E800" s="456"/>
      <c r="F800" s="456"/>
      <c r="G800" s="456"/>
      <c r="H800" s="456"/>
      <c r="I800" s="456"/>
      <c r="J800" s="456"/>
      <c r="K800" s="457"/>
    </row>
    <row r="801" spans="1:11" ht="15" x14ac:dyDescent="0.3">
      <c r="A801" s="466"/>
      <c r="B801" s="458"/>
      <c r="C801" s="456"/>
      <c r="D801" s="456"/>
      <c r="E801" s="456"/>
      <c r="F801" s="456"/>
      <c r="G801" s="456"/>
      <c r="H801" s="456"/>
      <c r="I801" s="456"/>
      <c r="J801" s="456"/>
      <c r="K801" s="457"/>
    </row>
    <row r="802" spans="1:11" ht="15" x14ac:dyDescent="0.3">
      <c r="A802" s="466"/>
      <c r="B802" s="458"/>
      <c r="C802" s="456"/>
      <c r="D802" s="456"/>
      <c r="E802" s="456"/>
      <c r="F802" s="456"/>
      <c r="G802" s="456"/>
      <c r="H802" s="456"/>
      <c r="I802" s="456"/>
      <c r="J802" s="456"/>
      <c r="K802" s="457"/>
    </row>
    <row r="803" spans="1:11" ht="15" x14ac:dyDescent="0.3">
      <c r="A803" s="466"/>
      <c r="B803" s="458"/>
      <c r="C803" s="456"/>
      <c r="D803" s="456"/>
      <c r="E803" s="456"/>
      <c r="F803" s="456"/>
      <c r="G803" s="456"/>
      <c r="H803" s="456"/>
      <c r="I803" s="456"/>
      <c r="J803" s="456"/>
      <c r="K803" s="457"/>
    </row>
    <row r="804" spans="1:11" ht="15" x14ac:dyDescent="0.3">
      <c r="A804" s="466"/>
      <c r="B804" s="458"/>
      <c r="C804" s="456"/>
      <c r="D804" s="456"/>
      <c r="E804" s="456"/>
      <c r="F804" s="456"/>
      <c r="G804" s="456"/>
      <c r="H804" s="456"/>
      <c r="I804" s="456"/>
      <c r="J804" s="456"/>
      <c r="K804" s="457"/>
    </row>
    <row r="805" spans="1:11" ht="15" x14ac:dyDescent="0.3">
      <c r="A805" s="466"/>
      <c r="B805" s="458"/>
      <c r="C805" s="456"/>
      <c r="D805" s="456"/>
      <c r="E805" s="456"/>
      <c r="F805" s="456"/>
      <c r="G805" s="456"/>
      <c r="H805" s="456"/>
      <c r="I805" s="456"/>
      <c r="J805" s="456"/>
      <c r="K805" s="457"/>
    </row>
    <row r="806" spans="1:11" ht="15" x14ac:dyDescent="0.3">
      <c r="A806" s="466"/>
      <c r="B806" s="458"/>
      <c r="C806" s="456"/>
      <c r="D806" s="456"/>
      <c r="E806" s="456"/>
      <c r="F806" s="456"/>
      <c r="G806" s="456"/>
      <c r="H806" s="456"/>
      <c r="I806" s="456"/>
      <c r="J806" s="456"/>
      <c r="K806" s="457"/>
    </row>
    <row r="807" spans="1:11" ht="15" x14ac:dyDescent="0.3">
      <c r="A807" s="466"/>
      <c r="B807" s="458"/>
      <c r="C807" s="456"/>
      <c r="D807" s="456"/>
      <c r="E807" s="456"/>
      <c r="F807" s="456"/>
      <c r="G807" s="456"/>
      <c r="H807" s="456"/>
      <c r="I807" s="456"/>
      <c r="J807" s="456"/>
      <c r="K807" s="457"/>
    </row>
    <row r="808" spans="1:11" ht="15" x14ac:dyDescent="0.3">
      <c r="A808" s="466"/>
      <c r="B808" s="458"/>
      <c r="C808" s="456"/>
      <c r="D808" s="456"/>
      <c r="E808" s="456"/>
      <c r="F808" s="456"/>
      <c r="G808" s="456"/>
      <c r="H808" s="456"/>
      <c r="I808" s="456"/>
      <c r="J808" s="456"/>
      <c r="K808" s="457"/>
    </row>
    <row r="809" spans="1:11" ht="15" x14ac:dyDescent="0.3">
      <c r="A809" s="466"/>
      <c r="B809" s="458"/>
      <c r="C809" s="456"/>
      <c r="D809" s="456"/>
      <c r="E809" s="456"/>
      <c r="F809" s="456"/>
      <c r="G809" s="456"/>
      <c r="H809" s="456"/>
      <c r="I809" s="456"/>
      <c r="J809" s="456"/>
      <c r="K809" s="457"/>
    </row>
    <row r="810" spans="1:11" ht="15.6" thickBot="1" x14ac:dyDescent="0.35">
      <c r="A810" s="467"/>
      <c r="B810" s="502"/>
      <c r="C810" s="503"/>
      <c r="D810" s="503"/>
      <c r="E810" s="503"/>
      <c r="F810" s="503"/>
      <c r="G810" s="503"/>
      <c r="H810" s="503"/>
      <c r="I810" s="503"/>
      <c r="J810" s="503"/>
      <c r="K810" s="504"/>
    </row>
    <row r="811" spans="1:11" x14ac:dyDescent="0.3">
      <c r="A811" s="499" t="s">
        <v>1145</v>
      </c>
      <c r="B811" s="491"/>
      <c r="C811" s="491"/>
      <c r="D811" s="491"/>
      <c r="E811" s="491"/>
      <c r="F811" s="491"/>
      <c r="G811" s="490" t="s">
        <v>1146</v>
      </c>
      <c r="H811" s="491"/>
      <c r="I811" s="491"/>
      <c r="J811" s="491"/>
      <c r="K811" s="492"/>
    </row>
    <row r="812" spans="1:11" x14ac:dyDescent="0.3">
      <c r="A812" s="500"/>
      <c r="B812" s="494"/>
      <c r="C812" s="494"/>
      <c r="D812" s="494"/>
      <c r="E812" s="494"/>
      <c r="F812" s="494"/>
      <c r="G812" s="493"/>
      <c r="H812" s="494"/>
      <c r="I812" s="494"/>
      <c r="J812" s="494"/>
      <c r="K812" s="495"/>
    </row>
    <row r="813" spans="1:11" x14ac:dyDescent="0.3">
      <c r="A813" s="500"/>
      <c r="B813" s="494"/>
      <c r="C813" s="494"/>
      <c r="D813" s="494"/>
      <c r="E813" s="494"/>
      <c r="F813" s="494"/>
      <c r="G813" s="493"/>
      <c r="H813" s="494"/>
      <c r="I813" s="494"/>
      <c r="J813" s="494"/>
      <c r="K813" s="495"/>
    </row>
    <row r="814" spans="1:11" ht="15" thickBot="1" x14ac:dyDescent="0.35">
      <c r="A814" s="501"/>
      <c r="B814" s="497"/>
      <c r="C814" s="497"/>
      <c r="D814" s="497"/>
      <c r="E814" s="497"/>
      <c r="F814" s="497"/>
      <c r="G814" s="496"/>
      <c r="H814" s="497"/>
      <c r="I814" s="497"/>
      <c r="J814" s="497"/>
      <c r="K814" s="498"/>
    </row>
    <row r="816" spans="1:11" x14ac:dyDescent="0.3">
      <c r="A816" s="452"/>
      <c r="B816" s="452"/>
      <c r="C816" s="452"/>
      <c r="D816" s="452"/>
      <c r="E816" s="454" t="s">
        <v>1113</v>
      </c>
      <c r="F816" s="454"/>
      <c r="G816" s="454"/>
      <c r="H816" s="454"/>
      <c r="I816" s="452"/>
      <c r="J816" s="452"/>
      <c r="K816" s="452"/>
    </row>
    <row r="817" spans="1:11" x14ac:dyDescent="0.3">
      <c r="A817" s="452"/>
      <c r="B817" s="452"/>
      <c r="C817" s="452"/>
      <c r="D817" s="452"/>
      <c r="E817" s="454"/>
      <c r="F817" s="454"/>
      <c r="G817" s="454"/>
      <c r="H817" s="454"/>
      <c r="I817" s="452"/>
      <c r="J817" s="452"/>
      <c r="K817" s="452"/>
    </row>
    <row r="818" spans="1:11" x14ac:dyDescent="0.3">
      <c r="A818" s="453"/>
      <c r="B818" s="453"/>
      <c r="C818" s="453"/>
      <c r="D818" s="453"/>
      <c r="E818" s="455"/>
      <c r="F818" s="455"/>
      <c r="G818" s="455"/>
      <c r="H818" s="455"/>
      <c r="I818" s="453"/>
      <c r="J818" s="453"/>
      <c r="K818" s="453"/>
    </row>
    <row r="819" spans="1:11" x14ac:dyDescent="0.3">
      <c r="A819" s="449" t="s">
        <v>1147</v>
      </c>
      <c r="B819" s="450"/>
      <c r="C819" s="450"/>
      <c r="D819" s="450"/>
      <c r="E819" s="450"/>
      <c r="F819" s="450"/>
      <c r="G819" s="450"/>
      <c r="H819" s="450"/>
      <c r="I819" s="450"/>
      <c r="J819" s="450"/>
      <c r="K819" s="451"/>
    </row>
    <row r="820" spans="1:11" ht="25.5" customHeight="1" x14ac:dyDescent="0.3">
      <c r="A820" s="100" t="s">
        <v>0</v>
      </c>
      <c r="B820" s="101"/>
      <c r="C820" s="101"/>
      <c r="D820" s="101"/>
      <c r="E820" s="101"/>
      <c r="F820" s="101"/>
      <c r="G820" s="102"/>
      <c r="H820" s="103" t="s">
        <v>1191</v>
      </c>
      <c r="I820" s="104" t="s">
        <v>1117</v>
      </c>
      <c r="J820" s="105">
        <f>1+J766</f>
        <v>45275</v>
      </c>
      <c r="K820" s="106" t="s">
        <v>1118</v>
      </c>
    </row>
    <row r="821" spans="1:11" ht="16.5" customHeight="1" x14ac:dyDescent="0.3">
      <c r="A821" s="443" t="s">
        <v>2</v>
      </c>
      <c r="B821" s="444"/>
      <c r="C821" s="444"/>
      <c r="D821" s="444"/>
      <c r="E821" s="444"/>
      <c r="F821" s="444"/>
      <c r="G821" s="445"/>
      <c r="H821" s="107" t="s">
        <v>1120</v>
      </c>
      <c r="I821" s="108" t="s">
        <v>1121</v>
      </c>
      <c r="J821" s="109" t="s">
        <v>1122</v>
      </c>
      <c r="K821" s="110" t="s">
        <v>1123</v>
      </c>
    </row>
    <row r="822" spans="1:11" ht="12" customHeight="1" x14ac:dyDescent="0.3">
      <c r="A822" s="446"/>
      <c r="B822" s="447"/>
      <c r="C822" s="447"/>
      <c r="D822" s="447"/>
      <c r="E822" s="447"/>
      <c r="F822" s="447"/>
      <c r="G822" s="448"/>
      <c r="H822" s="107" t="s">
        <v>1124</v>
      </c>
      <c r="I822" s="111" t="s">
        <v>1125</v>
      </c>
      <c r="J822" s="112"/>
      <c r="K822" s="113"/>
    </row>
    <row r="823" spans="1:11" ht="15" thickBot="1" x14ac:dyDescent="0.35">
      <c r="A823" s="114" t="s">
        <v>1103</v>
      </c>
      <c r="B823" s="115"/>
      <c r="C823" s="115"/>
      <c r="D823" s="115"/>
      <c r="E823" s="115"/>
      <c r="F823" s="115"/>
      <c r="G823" s="116"/>
      <c r="H823" s="117" t="s">
        <v>1126</v>
      </c>
      <c r="I823" s="117" t="s">
        <v>1125</v>
      </c>
      <c r="J823" s="118"/>
      <c r="K823" s="119"/>
    </row>
    <row r="824" spans="1:11" ht="15" x14ac:dyDescent="0.3">
      <c r="A824" s="440" t="s">
        <v>1127</v>
      </c>
      <c r="B824" s="439"/>
      <c r="C824" s="437"/>
      <c r="D824" s="437"/>
      <c r="E824" s="437"/>
      <c r="F824" s="437"/>
      <c r="G824" s="437"/>
      <c r="H824" s="437"/>
      <c r="I824" s="437"/>
      <c r="J824" s="437"/>
      <c r="K824" s="438"/>
    </row>
    <row r="825" spans="1:11" ht="15" x14ac:dyDescent="0.3">
      <c r="A825" s="441"/>
      <c r="B825" s="458"/>
      <c r="C825" s="456"/>
      <c r="D825" s="456"/>
      <c r="E825" s="456"/>
      <c r="F825" s="456"/>
      <c r="G825" s="456"/>
      <c r="H825" s="456"/>
      <c r="I825" s="456"/>
      <c r="J825" s="456"/>
      <c r="K825" s="457"/>
    </row>
    <row r="826" spans="1:11" ht="15" x14ac:dyDescent="0.3">
      <c r="A826" s="441"/>
      <c r="B826" s="458"/>
      <c r="C826" s="456"/>
      <c r="D826" s="456"/>
      <c r="E826" s="456"/>
      <c r="F826" s="456"/>
      <c r="G826" s="456"/>
      <c r="H826" s="456"/>
      <c r="I826" s="456"/>
      <c r="J826" s="456"/>
      <c r="K826" s="457"/>
    </row>
    <row r="827" spans="1:11" ht="15" x14ac:dyDescent="0.3">
      <c r="A827" s="441"/>
      <c r="B827" s="458"/>
      <c r="C827" s="456"/>
      <c r="D827" s="456"/>
      <c r="E827" s="456"/>
      <c r="F827" s="456"/>
      <c r="G827" s="456"/>
      <c r="H827" s="456"/>
      <c r="I827" s="456"/>
      <c r="J827" s="456"/>
      <c r="K827" s="457"/>
    </row>
    <row r="828" spans="1:11" ht="15.6" thickBot="1" x14ac:dyDescent="0.35">
      <c r="A828" s="442"/>
      <c r="B828" s="477"/>
      <c r="C828" s="475"/>
      <c r="D828" s="475"/>
      <c r="E828" s="475"/>
      <c r="F828" s="475"/>
      <c r="G828" s="475"/>
      <c r="H828" s="475"/>
      <c r="I828" s="475"/>
      <c r="J828" s="475"/>
      <c r="K828" s="476"/>
    </row>
    <row r="829" spans="1:11" ht="15.6" thickBot="1" x14ac:dyDescent="0.35">
      <c r="A829" s="465" t="s">
        <v>1128</v>
      </c>
      <c r="B829" s="474" t="s">
        <v>1129</v>
      </c>
      <c r="C829" s="472"/>
      <c r="D829" s="472"/>
      <c r="E829" s="472"/>
      <c r="F829" s="120" t="s">
        <v>1130</v>
      </c>
      <c r="G829" s="472" t="s">
        <v>1129</v>
      </c>
      <c r="H829" s="472"/>
      <c r="I829" s="472"/>
      <c r="J829" s="473"/>
      <c r="K829" s="121" t="s">
        <v>1130</v>
      </c>
    </row>
    <row r="830" spans="1:11" ht="15" x14ac:dyDescent="0.3">
      <c r="A830" s="466"/>
      <c r="B830" s="471" t="s">
        <v>1131</v>
      </c>
      <c r="C830" s="469"/>
      <c r="D830" s="469"/>
      <c r="E830" s="470"/>
      <c r="F830" s="122"/>
      <c r="G830" s="468" t="s">
        <v>1132</v>
      </c>
      <c r="H830" s="469"/>
      <c r="I830" s="469"/>
      <c r="J830" s="470"/>
      <c r="K830" s="123"/>
    </row>
    <row r="831" spans="1:11" ht="15" x14ac:dyDescent="0.3">
      <c r="A831" s="466"/>
      <c r="B831" s="480" t="s">
        <v>1133</v>
      </c>
      <c r="C831" s="481"/>
      <c r="D831" s="481"/>
      <c r="E831" s="482"/>
      <c r="F831" s="124"/>
      <c r="G831" s="483" t="s">
        <v>1134</v>
      </c>
      <c r="H831" s="481"/>
      <c r="I831" s="481"/>
      <c r="J831" s="482"/>
      <c r="K831" s="125"/>
    </row>
    <row r="832" spans="1:11" ht="15" x14ac:dyDescent="0.3">
      <c r="A832" s="466"/>
      <c r="B832" s="480" t="s">
        <v>1135</v>
      </c>
      <c r="C832" s="481"/>
      <c r="D832" s="481"/>
      <c r="E832" s="482"/>
      <c r="F832" s="124"/>
      <c r="G832" s="478" t="s">
        <v>1136</v>
      </c>
      <c r="H832" s="460"/>
      <c r="I832" s="460"/>
      <c r="J832" s="479"/>
      <c r="K832" s="125"/>
    </row>
    <row r="833" spans="1:11" ht="15" x14ac:dyDescent="0.3">
      <c r="A833" s="466"/>
      <c r="B833" s="480" t="s">
        <v>1137</v>
      </c>
      <c r="C833" s="481"/>
      <c r="D833" s="481"/>
      <c r="E833" s="482"/>
      <c r="F833" s="124">
        <v>1</v>
      </c>
      <c r="G833" s="478" t="s">
        <v>1138</v>
      </c>
      <c r="H833" s="460"/>
      <c r="I833" s="460"/>
      <c r="J833" s="479"/>
      <c r="K833" s="125"/>
    </row>
    <row r="834" spans="1:11" ht="15" x14ac:dyDescent="0.3">
      <c r="A834" s="466"/>
      <c r="B834" s="480" t="s">
        <v>1139</v>
      </c>
      <c r="C834" s="481"/>
      <c r="D834" s="481"/>
      <c r="E834" s="482"/>
      <c r="F834" s="124"/>
      <c r="G834" s="478" t="s">
        <v>1140</v>
      </c>
      <c r="H834" s="460"/>
      <c r="I834" s="460"/>
      <c r="J834" s="479"/>
      <c r="K834" s="125"/>
    </row>
    <row r="835" spans="1:11" ht="15.6" thickBot="1" x14ac:dyDescent="0.35">
      <c r="A835" s="467"/>
      <c r="B835" s="487" t="s">
        <v>1141</v>
      </c>
      <c r="C835" s="488"/>
      <c r="D835" s="488"/>
      <c r="E835" s="489"/>
      <c r="F835" s="127">
        <v>1</v>
      </c>
      <c r="G835" s="484" t="s">
        <v>1142</v>
      </c>
      <c r="H835" s="485"/>
      <c r="I835" s="485"/>
      <c r="J835" s="486"/>
      <c r="K835" s="128"/>
    </row>
    <row r="836" spans="1:11" ht="15.6" x14ac:dyDescent="0.3">
      <c r="A836" s="465" t="s">
        <v>1143</v>
      </c>
      <c r="B836" s="514" t="s">
        <v>1168</v>
      </c>
      <c r="C836" s="515"/>
      <c r="D836" s="515"/>
      <c r="E836" s="515"/>
      <c r="F836" s="515"/>
      <c r="G836" s="515"/>
      <c r="H836" s="515"/>
      <c r="I836" s="515"/>
      <c r="J836" s="515"/>
      <c r="K836" s="516"/>
    </row>
    <row r="837" spans="1:11" ht="15" x14ac:dyDescent="0.3">
      <c r="A837" s="466"/>
      <c r="B837" s="132" t="s">
        <v>1223</v>
      </c>
      <c r="C837" s="133"/>
      <c r="D837" s="133"/>
      <c r="E837" s="133"/>
      <c r="F837" s="133"/>
      <c r="G837" s="133"/>
      <c r="H837" s="133"/>
      <c r="I837" s="133"/>
      <c r="J837" s="133"/>
      <c r="K837" s="134"/>
    </row>
    <row r="838" spans="1:11" ht="15" x14ac:dyDescent="0.3">
      <c r="A838" s="466"/>
      <c r="B838" s="132" t="s">
        <v>1224</v>
      </c>
      <c r="C838" s="133"/>
      <c r="D838" s="133"/>
      <c r="E838" s="133"/>
      <c r="F838" s="133"/>
      <c r="G838" s="133"/>
      <c r="H838" s="133"/>
      <c r="I838" s="133"/>
      <c r="J838" s="133"/>
      <c r="K838" s="134"/>
    </row>
    <row r="839" spans="1:11" ht="15" x14ac:dyDescent="0.3">
      <c r="A839" s="466"/>
      <c r="B839" s="428" t="s">
        <v>1226</v>
      </c>
      <c r="C839" s="429"/>
      <c r="D839" s="429"/>
      <c r="E839" s="429"/>
      <c r="F839" s="429"/>
      <c r="G839" s="429"/>
      <c r="H839" s="429"/>
      <c r="I839" s="429"/>
      <c r="J839" s="429"/>
      <c r="K839" s="430"/>
    </row>
    <row r="840" spans="1:11" ht="15" x14ac:dyDescent="0.3">
      <c r="A840" s="466"/>
      <c r="B840" s="428" t="s">
        <v>102</v>
      </c>
      <c r="C840" s="429"/>
      <c r="D840" s="429"/>
      <c r="E840" s="429"/>
      <c r="F840" s="429"/>
      <c r="G840" s="429"/>
      <c r="H840" s="429"/>
      <c r="I840" s="429"/>
      <c r="J840" s="429"/>
      <c r="K840" s="430"/>
    </row>
    <row r="841" spans="1:11" ht="15.6" x14ac:dyDescent="0.3">
      <c r="A841" s="466"/>
      <c r="B841" s="434" t="s">
        <v>1170</v>
      </c>
      <c r="C841" s="435"/>
      <c r="D841" s="435"/>
      <c r="E841" s="435"/>
      <c r="F841" s="435"/>
      <c r="G841" s="435"/>
      <c r="H841" s="435"/>
      <c r="I841" s="435"/>
      <c r="J841" s="435"/>
      <c r="K841" s="436"/>
    </row>
    <row r="842" spans="1:11" ht="15" x14ac:dyDescent="0.3">
      <c r="A842" s="466"/>
      <c r="B842" s="428" t="s">
        <v>1220</v>
      </c>
      <c r="C842" s="429"/>
      <c r="D842" s="429"/>
      <c r="E842" s="429"/>
      <c r="F842" s="429"/>
      <c r="G842" s="429"/>
      <c r="H842" s="429"/>
      <c r="I842" s="429"/>
      <c r="J842" s="429"/>
      <c r="K842" s="430"/>
    </row>
    <row r="843" spans="1:11" ht="15" x14ac:dyDescent="0.3">
      <c r="A843" s="466"/>
      <c r="B843" s="428" t="s">
        <v>1221</v>
      </c>
      <c r="C843" s="429"/>
      <c r="D843" s="429"/>
      <c r="E843" s="429"/>
      <c r="F843" s="429"/>
      <c r="G843" s="429"/>
      <c r="H843" s="429"/>
      <c r="I843" s="429"/>
      <c r="J843" s="429"/>
      <c r="K843" s="430"/>
    </row>
    <row r="844" spans="1:11" ht="15" x14ac:dyDescent="0.3">
      <c r="A844" s="466"/>
      <c r="B844" s="132" t="s">
        <v>1223</v>
      </c>
      <c r="C844" s="133"/>
      <c r="D844" s="133"/>
      <c r="E844" s="133"/>
      <c r="F844" s="133"/>
      <c r="G844" s="133"/>
      <c r="H844" s="133"/>
      <c r="I844" s="133"/>
      <c r="J844" s="133"/>
      <c r="K844" s="134"/>
    </row>
    <row r="845" spans="1:11" ht="15" x14ac:dyDescent="0.3">
      <c r="A845" s="466"/>
      <c r="B845" s="428" t="s">
        <v>1224</v>
      </c>
      <c r="C845" s="429"/>
      <c r="D845" s="429"/>
      <c r="E845" s="429"/>
      <c r="F845" s="429"/>
      <c r="G845" s="429"/>
      <c r="H845" s="429"/>
      <c r="I845" s="429"/>
      <c r="J845" s="429"/>
      <c r="K845" s="430"/>
    </row>
    <row r="846" spans="1:11" ht="15" x14ac:dyDescent="0.3">
      <c r="A846" s="466"/>
      <c r="B846" s="428"/>
      <c r="C846" s="429"/>
      <c r="D846" s="429"/>
      <c r="E846" s="429"/>
      <c r="F846" s="429"/>
      <c r="G846" s="429"/>
      <c r="H846" s="429"/>
      <c r="I846" s="429"/>
      <c r="J846" s="429"/>
      <c r="K846" s="430"/>
    </row>
    <row r="847" spans="1:11" ht="15" x14ac:dyDescent="0.3">
      <c r="A847" s="466"/>
      <c r="B847" s="458"/>
      <c r="C847" s="456"/>
      <c r="D847" s="456"/>
      <c r="E847" s="456"/>
      <c r="F847" s="456"/>
      <c r="G847" s="456"/>
      <c r="H847" s="456"/>
      <c r="I847" s="456"/>
      <c r="J847" s="456"/>
      <c r="K847" s="457"/>
    </row>
    <row r="848" spans="1:11" ht="15" x14ac:dyDescent="0.3">
      <c r="A848" s="466"/>
      <c r="B848" s="458"/>
      <c r="C848" s="456"/>
      <c r="D848" s="456"/>
      <c r="E848" s="456"/>
      <c r="F848" s="456"/>
      <c r="G848" s="456"/>
      <c r="H848" s="456"/>
      <c r="I848" s="456"/>
      <c r="J848" s="456"/>
      <c r="K848" s="457"/>
    </row>
    <row r="849" spans="1:11" ht="15.6" thickBot="1" x14ac:dyDescent="0.35">
      <c r="A849" s="467"/>
      <c r="B849" s="477"/>
      <c r="C849" s="475"/>
      <c r="D849" s="475"/>
      <c r="E849" s="475"/>
      <c r="F849" s="475"/>
      <c r="G849" s="475"/>
      <c r="H849" s="475"/>
      <c r="I849" s="475"/>
      <c r="J849" s="475"/>
      <c r="K849" s="476"/>
    </row>
    <row r="850" spans="1:11" ht="15" x14ac:dyDescent="0.3">
      <c r="A850" s="465" t="s">
        <v>1144</v>
      </c>
      <c r="B850" s="439"/>
      <c r="C850" s="437"/>
      <c r="D850" s="437"/>
      <c r="E850" s="437"/>
      <c r="F850" s="437"/>
      <c r="G850" s="437"/>
      <c r="H850" s="437"/>
      <c r="I850" s="437"/>
      <c r="J850" s="437"/>
      <c r="K850" s="438"/>
    </row>
    <row r="851" spans="1:11" ht="15" x14ac:dyDescent="0.3">
      <c r="A851" s="466"/>
      <c r="B851" s="458"/>
      <c r="C851" s="456"/>
      <c r="D851" s="456"/>
      <c r="E851" s="456"/>
      <c r="F851" s="456"/>
      <c r="G851" s="456"/>
      <c r="H851" s="456"/>
      <c r="I851" s="456"/>
      <c r="J851" s="456"/>
      <c r="K851" s="457"/>
    </row>
    <row r="852" spans="1:11" ht="15" x14ac:dyDescent="0.3">
      <c r="A852" s="466"/>
      <c r="B852" s="458"/>
      <c r="C852" s="456"/>
      <c r="D852" s="456"/>
      <c r="E852" s="456"/>
      <c r="F852" s="456"/>
      <c r="G852" s="456"/>
      <c r="H852" s="456"/>
      <c r="I852" s="456"/>
      <c r="J852" s="456"/>
      <c r="K852" s="457"/>
    </row>
    <row r="853" spans="1:11" ht="15" x14ac:dyDescent="0.3">
      <c r="A853" s="466"/>
      <c r="B853" s="458"/>
      <c r="C853" s="456"/>
      <c r="D853" s="456"/>
      <c r="E853" s="456"/>
      <c r="F853" s="456"/>
      <c r="G853" s="456"/>
      <c r="H853" s="456"/>
      <c r="I853" s="456"/>
      <c r="J853" s="456"/>
      <c r="K853" s="457"/>
    </row>
    <row r="854" spans="1:11" ht="15" x14ac:dyDescent="0.3">
      <c r="A854" s="466"/>
      <c r="B854" s="458"/>
      <c r="C854" s="456"/>
      <c r="D854" s="456"/>
      <c r="E854" s="456"/>
      <c r="F854" s="456"/>
      <c r="G854" s="456"/>
      <c r="H854" s="456"/>
      <c r="I854" s="456"/>
      <c r="J854" s="456"/>
      <c r="K854" s="457"/>
    </row>
    <row r="855" spans="1:11" ht="15" x14ac:dyDescent="0.3">
      <c r="A855" s="466"/>
      <c r="B855" s="458"/>
      <c r="C855" s="456"/>
      <c r="D855" s="456"/>
      <c r="E855" s="456"/>
      <c r="F855" s="456"/>
      <c r="G855" s="456"/>
      <c r="H855" s="456"/>
      <c r="I855" s="456"/>
      <c r="J855" s="456"/>
      <c r="K855" s="457"/>
    </row>
    <row r="856" spans="1:11" ht="15" x14ac:dyDescent="0.3">
      <c r="A856" s="466"/>
      <c r="B856" s="458"/>
      <c r="C856" s="456"/>
      <c r="D856" s="456"/>
      <c r="E856" s="456"/>
      <c r="F856" s="456"/>
      <c r="G856" s="456"/>
      <c r="H856" s="456"/>
      <c r="I856" s="456"/>
      <c r="J856" s="456"/>
      <c r="K856" s="457"/>
    </row>
    <row r="857" spans="1:11" ht="15" x14ac:dyDescent="0.3">
      <c r="A857" s="466"/>
      <c r="B857" s="458"/>
      <c r="C857" s="456"/>
      <c r="D857" s="456"/>
      <c r="E857" s="456"/>
      <c r="F857" s="456"/>
      <c r="G857" s="456"/>
      <c r="H857" s="456"/>
      <c r="I857" s="456"/>
      <c r="J857" s="456"/>
      <c r="K857" s="457"/>
    </row>
    <row r="858" spans="1:11" ht="15" x14ac:dyDescent="0.3">
      <c r="A858" s="466"/>
      <c r="B858" s="458"/>
      <c r="C858" s="456"/>
      <c r="D858" s="456"/>
      <c r="E858" s="456"/>
      <c r="F858" s="456"/>
      <c r="G858" s="456"/>
      <c r="H858" s="456"/>
      <c r="I858" s="456"/>
      <c r="J858" s="456"/>
      <c r="K858" s="457"/>
    </row>
    <row r="859" spans="1:11" ht="15" x14ac:dyDescent="0.3">
      <c r="A859" s="466"/>
      <c r="B859" s="458"/>
      <c r="C859" s="456"/>
      <c r="D859" s="456"/>
      <c r="E859" s="456"/>
      <c r="F859" s="456"/>
      <c r="G859" s="456"/>
      <c r="H859" s="456"/>
      <c r="I859" s="456"/>
      <c r="J859" s="456"/>
      <c r="K859" s="457"/>
    </row>
    <row r="860" spans="1:11" ht="15" x14ac:dyDescent="0.3">
      <c r="A860" s="466"/>
      <c r="B860" s="458"/>
      <c r="C860" s="456"/>
      <c r="D860" s="456"/>
      <c r="E860" s="456"/>
      <c r="F860" s="456"/>
      <c r="G860" s="456"/>
      <c r="H860" s="456"/>
      <c r="I860" s="456"/>
      <c r="J860" s="456"/>
      <c r="K860" s="457"/>
    </row>
    <row r="861" spans="1:11" ht="15" x14ac:dyDescent="0.3">
      <c r="A861" s="466"/>
      <c r="B861" s="458"/>
      <c r="C861" s="456"/>
      <c r="D861" s="456"/>
      <c r="E861" s="456"/>
      <c r="F861" s="456"/>
      <c r="G861" s="456"/>
      <c r="H861" s="456"/>
      <c r="I861" s="456"/>
      <c r="J861" s="456"/>
      <c r="K861" s="457"/>
    </row>
    <row r="862" spans="1:11" ht="15" x14ac:dyDescent="0.3">
      <c r="A862" s="466"/>
      <c r="B862" s="458"/>
      <c r="C862" s="456"/>
      <c r="D862" s="456"/>
      <c r="E862" s="456"/>
      <c r="F862" s="456"/>
      <c r="G862" s="456"/>
      <c r="H862" s="456"/>
      <c r="I862" s="456"/>
      <c r="J862" s="456"/>
      <c r="K862" s="457"/>
    </row>
    <row r="863" spans="1:11" ht="15" x14ac:dyDescent="0.3">
      <c r="A863" s="466"/>
      <c r="B863" s="458"/>
      <c r="C863" s="456"/>
      <c r="D863" s="456"/>
      <c r="E863" s="456"/>
      <c r="F863" s="456"/>
      <c r="G863" s="456"/>
      <c r="H863" s="456"/>
      <c r="I863" s="456"/>
      <c r="J863" s="456"/>
      <c r="K863" s="457"/>
    </row>
    <row r="864" spans="1:11" ht="15.6" thickBot="1" x14ac:dyDescent="0.35">
      <c r="A864" s="467"/>
      <c r="B864" s="502"/>
      <c r="C864" s="503"/>
      <c r="D864" s="503"/>
      <c r="E864" s="503"/>
      <c r="F864" s="503"/>
      <c r="G864" s="503"/>
      <c r="H864" s="503"/>
      <c r="I864" s="503"/>
      <c r="J864" s="503"/>
      <c r="K864" s="504"/>
    </row>
    <row r="865" spans="1:11" x14ac:dyDescent="0.3">
      <c r="A865" s="499" t="s">
        <v>1145</v>
      </c>
      <c r="B865" s="491"/>
      <c r="C865" s="491"/>
      <c r="D865" s="491"/>
      <c r="E865" s="491"/>
      <c r="F865" s="491"/>
      <c r="G865" s="490" t="s">
        <v>1146</v>
      </c>
      <c r="H865" s="491"/>
      <c r="I865" s="491"/>
      <c r="J865" s="491"/>
      <c r="K865" s="492"/>
    </row>
    <row r="866" spans="1:11" x14ac:dyDescent="0.3">
      <c r="A866" s="500"/>
      <c r="B866" s="494"/>
      <c r="C866" s="494"/>
      <c r="D866" s="494"/>
      <c r="E866" s="494"/>
      <c r="F866" s="494"/>
      <c r="G866" s="493"/>
      <c r="H866" s="494"/>
      <c r="I866" s="494"/>
      <c r="J866" s="494"/>
      <c r="K866" s="495"/>
    </row>
    <row r="867" spans="1:11" x14ac:dyDescent="0.3">
      <c r="A867" s="500"/>
      <c r="B867" s="494"/>
      <c r="C867" s="494"/>
      <c r="D867" s="494"/>
      <c r="E867" s="494"/>
      <c r="F867" s="494"/>
      <c r="G867" s="493"/>
      <c r="H867" s="494"/>
      <c r="I867" s="494"/>
      <c r="J867" s="494"/>
      <c r="K867" s="495"/>
    </row>
    <row r="868" spans="1:11" ht="15" thickBot="1" x14ac:dyDescent="0.35">
      <c r="A868" s="501"/>
      <c r="B868" s="497"/>
      <c r="C868" s="497"/>
      <c r="D868" s="497"/>
      <c r="E868" s="497"/>
      <c r="F868" s="497"/>
      <c r="G868" s="496"/>
      <c r="H868" s="497"/>
      <c r="I868" s="497"/>
      <c r="J868" s="497"/>
      <c r="K868" s="498"/>
    </row>
    <row r="869" spans="1:11" x14ac:dyDescent="0.3">
      <c r="A869" s="34"/>
      <c r="J869" s="131"/>
    </row>
    <row r="870" spans="1:11" x14ac:dyDescent="0.3">
      <c r="A870" s="452"/>
      <c r="B870" s="452"/>
      <c r="C870" s="452"/>
      <c r="D870" s="452"/>
      <c r="E870" s="454" t="s">
        <v>1113</v>
      </c>
      <c r="F870" s="454"/>
      <c r="G870" s="454"/>
      <c r="H870" s="454"/>
      <c r="I870" s="452"/>
      <c r="J870" s="452"/>
      <c r="K870" s="452"/>
    </row>
    <row r="871" spans="1:11" x14ac:dyDescent="0.3">
      <c r="A871" s="452"/>
      <c r="B871" s="452"/>
      <c r="C871" s="452"/>
      <c r="D871" s="452"/>
      <c r="E871" s="454"/>
      <c r="F871" s="454"/>
      <c r="G871" s="454"/>
      <c r="H871" s="454"/>
      <c r="I871" s="452"/>
      <c r="J871" s="452"/>
      <c r="K871" s="452"/>
    </row>
    <row r="872" spans="1:11" x14ac:dyDescent="0.3">
      <c r="A872" s="453"/>
      <c r="B872" s="453"/>
      <c r="C872" s="453"/>
      <c r="D872" s="453"/>
      <c r="E872" s="455"/>
      <c r="F872" s="455"/>
      <c r="G872" s="455"/>
      <c r="H872" s="455"/>
      <c r="I872" s="453"/>
      <c r="J872" s="453"/>
      <c r="K872" s="453"/>
    </row>
    <row r="873" spans="1:11" x14ac:dyDescent="0.3">
      <c r="A873" s="449" t="s">
        <v>1147</v>
      </c>
      <c r="B873" s="450"/>
      <c r="C873" s="450"/>
      <c r="D873" s="450"/>
      <c r="E873" s="450"/>
      <c r="F873" s="450"/>
      <c r="G873" s="450"/>
      <c r="H873" s="450"/>
      <c r="I873" s="450"/>
      <c r="J873" s="450"/>
      <c r="K873" s="451"/>
    </row>
    <row r="874" spans="1:11" ht="25.5" customHeight="1" x14ac:dyDescent="0.3">
      <c r="A874" s="100" t="s">
        <v>0</v>
      </c>
      <c r="B874" s="101"/>
      <c r="C874" s="101"/>
      <c r="D874" s="101"/>
      <c r="E874" s="101"/>
      <c r="F874" s="101"/>
      <c r="G874" s="102"/>
      <c r="H874" s="103" t="s">
        <v>1191</v>
      </c>
      <c r="I874" s="104" t="s">
        <v>1117</v>
      </c>
      <c r="J874" s="105">
        <f>3+J820</f>
        <v>45278</v>
      </c>
      <c r="K874" s="106" t="s">
        <v>1118</v>
      </c>
    </row>
    <row r="875" spans="1:11" ht="16.5" customHeight="1" x14ac:dyDescent="0.3">
      <c r="A875" s="443" t="s">
        <v>2</v>
      </c>
      <c r="B875" s="444"/>
      <c r="C875" s="444"/>
      <c r="D875" s="444"/>
      <c r="E875" s="444"/>
      <c r="F875" s="444"/>
      <c r="G875" s="445"/>
      <c r="H875" s="107" t="s">
        <v>1120</v>
      </c>
      <c r="I875" s="108" t="s">
        <v>1121</v>
      </c>
      <c r="J875" s="109" t="s">
        <v>1122</v>
      </c>
      <c r="K875" s="110" t="s">
        <v>1123</v>
      </c>
    </row>
    <row r="876" spans="1:11" ht="12" customHeight="1" x14ac:dyDescent="0.3">
      <c r="A876" s="446"/>
      <c r="B876" s="447"/>
      <c r="C876" s="447"/>
      <c r="D876" s="447"/>
      <c r="E876" s="447"/>
      <c r="F876" s="447"/>
      <c r="G876" s="448"/>
      <c r="H876" s="107" t="s">
        <v>1124</v>
      </c>
      <c r="I876" s="111" t="s">
        <v>1125</v>
      </c>
      <c r="J876" s="112"/>
      <c r="K876" s="113"/>
    </row>
    <row r="877" spans="1:11" ht="15" thickBot="1" x14ac:dyDescent="0.35">
      <c r="A877" s="114" t="s">
        <v>1103</v>
      </c>
      <c r="B877" s="115"/>
      <c r="C877" s="115"/>
      <c r="D877" s="115"/>
      <c r="E877" s="115"/>
      <c r="F877" s="115"/>
      <c r="G877" s="116"/>
      <c r="H877" s="117" t="s">
        <v>1126</v>
      </c>
      <c r="I877" s="117" t="s">
        <v>1125</v>
      </c>
      <c r="J877" s="118"/>
      <c r="K877" s="119"/>
    </row>
    <row r="878" spans="1:11" ht="15" x14ac:dyDescent="0.3">
      <c r="A878" s="440" t="s">
        <v>1127</v>
      </c>
      <c r="B878" s="439"/>
      <c r="C878" s="437"/>
      <c r="D878" s="437"/>
      <c r="E878" s="437"/>
      <c r="F878" s="437"/>
      <c r="G878" s="437"/>
      <c r="H878" s="437"/>
      <c r="I878" s="437"/>
      <c r="J878" s="437"/>
      <c r="K878" s="438"/>
    </row>
    <row r="879" spans="1:11" ht="15" x14ac:dyDescent="0.3">
      <c r="A879" s="441"/>
      <c r="B879" s="458"/>
      <c r="C879" s="456"/>
      <c r="D879" s="456"/>
      <c r="E879" s="456"/>
      <c r="F879" s="456"/>
      <c r="G879" s="456"/>
      <c r="H879" s="456"/>
      <c r="I879" s="456"/>
      <c r="J879" s="456"/>
      <c r="K879" s="457"/>
    </row>
    <row r="880" spans="1:11" ht="15" x14ac:dyDescent="0.3">
      <c r="A880" s="441"/>
      <c r="B880" s="458"/>
      <c r="C880" s="456"/>
      <c r="D880" s="456"/>
      <c r="E880" s="456"/>
      <c r="F880" s="456"/>
      <c r="G880" s="456"/>
      <c r="H880" s="456"/>
      <c r="I880" s="456"/>
      <c r="J880" s="456"/>
      <c r="K880" s="457"/>
    </row>
    <row r="881" spans="1:11" ht="15" x14ac:dyDescent="0.3">
      <c r="A881" s="441"/>
      <c r="B881" s="458"/>
      <c r="C881" s="456"/>
      <c r="D881" s="456"/>
      <c r="E881" s="456"/>
      <c r="F881" s="456"/>
      <c r="G881" s="456"/>
      <c r="H881" s="456"/>
      <c r="I881" s="456"/>
      <c r="J881" s="456"/>
      <c r="K881" s="457"/>
    </row>
    <row r="882" spans="1:11" ht="15.6" thickBot="1" x14ac:dyDescent="0.35">
      <c r="A882" s="442"/>
      <c r="B882" s="477"/>
      <c r="C882" s="475"/>
      <c r="D882" s="475"/>
      <c r="E882" s="475"/>
      <c r="F882" s="475"/>
      <c r="G882" s="475"/>
      <c r="H882" s="475"/>
      <c r="I882" s="475"/>
      <c r="J882" s="475"/>
      <c r="K882" s="476"/>
    </row>
    <row r="883" spans="1:11" ht="15.6" thickBot="1" x14ac:dyDescent="0.35">
      <c r="A883" s="465" t="s">
        <v>1128</v>
      </c>
      <c r="B883" s="474" t="s">
        <v>1129</v>
      </c>
      <c r="C883" s="472"/>
      <c r="D883" s="472"/>
      <c r="E883" s="472"/>
      <c r="F883" s="120" t="s">
        <v>1130</v>
      </c>
      <c r="G883" s="472" t="s">
        <v>1129</v>
      </c>
      <c r="H883" s="472"/>
      <c r="I883" s="472"/>
      <c r="J883" s="473"/>
      <c r="K883" s="121" t="s">
        <v>1130</v>
      </c>
    </row>
    <row r="884" spans="1:11" ht="15" x14ac:dyDescent="0.3">
      <c r="A884" s="466"/>
      <c r="B884" s="471" t="s">
        <v>1131</v>
      </c>
      <c r="C884" s="469"/>
      <c r="D884" s="469"/>
      <c r="E884" s="470"/>
      <c r="F884" s="122"/>
      <c r="G884" s="468" t="s">
        <v>1132</v>
      </c>
      <c r="H884" s="469"/>
      <c r="I884" s="469"/>
      <c r="J884" s="470"/>
      <c r="K884" s="123"/>
    </row>
    <row r="885" spans="1:11" ht="15" x14ac:dyDescent="0.3">
      <c r="A885" s="466"/>
      <c r="B885" s="480" t="s">
        <v>1133</v>
      </c>
      <c r="C885" s="481"/>
      <c r="D885" s="481"/>
      <c r="E885" s="482"/>
      <c r="F885" s="124"/>
      <c r="G885" s="483" t="s">
        <v>1134</v>
      </c>
      <c r="H885" s="481"/>
      <c r="I885" s="481"/>
      <c r="J885" s="482"/>
      <c r="K885" s="125"/>
    </row>
    <row r="886" spans="1:11" ht="15" x14ac:dyDescent="0.3">
      <c r="A886" s="466"/>
      <c r="B886" s="480" t="s">
        <v>1135</v>
      </c>
      <c r="C886" s="481"/>
      <c r="D886" s="481"/>
      <c r="E886" s="482"/>
      <c r="F886" s="124"/>
      <c r="G886" s="478" t="s">
        <v>1136</v>
      </c>
      <c r="H886" s="460"/>
      <c r="I886" s="460"/>
      <c r="J886" s="479"/>
      <c r="K886" s="125"/>
    </row>
    <row r="887" spans="1:11" ht="15" x14ac:dyDescent="0.3">
      <c r="A887" s="466"/>
      <c r="B887" s="480" t="s">
        <v>1137</v>
      </c>
      <c r="C887" s="481"/>
      <c r="D887" s="481"/>
      <c r="E887" s="482"/>
      <c r="F887" s="124">
        <v>1</v>
      </c>
      <c r="G887" s="478" t="s">
        <v>1138</v>
      </c>
      <c r="H887" s="460"/>
      <c r="I887" s="460"/>
      <c r="J887" s="479"/>
      <c r="K887" s="125"/>
    </row>
    <row r="888" spans="1:11" ht="15" x14ac:dyDescent="0.3">
      <c r="A888" s="466"/>
      <c r="B888" s="480" t="s">
        <v>1139</v>
      </c>
      <c r="C888" s="481"/>
      <c r="D888" s="481"/>
      <c r="E888" s="482"/>
      <c r="F888" s="124"/>
      <c r="G888" s="478" t="s">
        <v>1140</v>
      </c>
      <c r="H888" s="460"/>
      <c r="I888" s="460"/>
      <c r="J888" s="479"/>
      <c r="K888" s="125"/>
    </row>
    <row r="889" spans="1:11" ht="15.6" thickBot="1" x14ac:dyDescent="0.35">
      <c r="A889" s="467"/>
      <c r="B889" s="487" t="s">
        <v>1141</v>
      </c>
      <c r="C889" s="488"/>
      <c r="D889" s="488"/>
      <c r="E889" s="489"/>
      <c r="F889" s="127">
        <v>1</v>
      </c>
      <c r="G889" s="484" t="s">
        <v>1142</v>
      </c>
      <c r="H889" s="485"/>
      <c r="I889" s="485"/>
      <c r="J889" s="486"/>
      <c r="K889" s="128"/>
    </row>
    <row r="890" spans="1:11" ht="15.6" x14ac:dyDescent="0.3">
      <c r="A890" s="465" t="s">
        <v>1143</v>
      </c>
      <c r="B890" s="514" t="s">
        <v>1168</v>
      </c>
      <c r="C890" s="515"/>
      <c r="D890" s="515"/>
      <c r="E890" s="515"/>
      <c r="F890" s="515"/>
      <c r="G890" s="515"/>
      <c r="H890" s="515"/>
      <c r="I890" s="515"/>
      <c r="J890" s="515"/>
      <c r="K890" s="516"/>
    </row>
    <row r="891" spans="1:11" ht="15" x14ac:dyDescent="0.3">
      <c r="A891" s="466"/>
      <c r="B891" s="132" t="s">
        <v>1223</v>
      </c>
      <c r="C891" s="133"/>
      <c r="D891" s="133"/>
      <c r="E891" s="133"/>
      <c r="F891" s="133"/>
      <c r="G891" s="133"/>
      <c r="H891" s="133"/>
      <c r="I891" s="133"/>
      <c r="J891" s="133"/>
      <c r="K891" s="134"/>
    </row>
    <row r="892" spans="1:11" ht="15" x14ac:dyDescent="0.3">
      <c r="A892" s="466"/>
      <c r="B892" s="132" t="s">
        <v>1224</v>
      </c>
      <c r="C892" s="133"/>
      <c r="D892" s="133"/>
      <c r="E892" s="133"/>
      <c r="F892" s="133"/>
      <c r="G892" s="133"/>
      <c r="H892" s="133"/>
      <c r="I892" s="133"/>
      <c r="J892" s="133"/>
      <c r="K892" s="134"/>
    </row>
    <row r="893" spans="1:11" ht="15" x14ac:dyDescent="0.3">
      <c r="A893" s="466"/>
      <c r="B893" s="428" t="s">
        <v>1226</v>
      </c>
      <c r="C893" s="429"/>
      <c r="D893" s="429"/>
      <c r="E893" s="429"/>
      <c r="F893" s="429"/>
      <c r="G893" s="429"/>
      <c r="H893" s="429"/>
      <c r="I893" s="429"/>
      <c r="J893" s="429"/>
      <c r="K893" s="430"/>
    </row>
    <row r="894" spans="1:11" ht="15" x14ac:dyDescent="0.3">
      <c r="A894" s="466"/>
      <c r="B894" s="428" t="s">
        <v>102</v>
      </c>
      <c r="C894" s="429"/>
      <c r="D894" s="429"/>
      <c r="E894" s="429"/>
      <c r="F894" s="429"/>
      <c r="G894" s="429"/>
      <c r="H894" s="429"/>
      <c r="I894" s="429"/>
      <c r="J894" s="429"/>
      <c r="K894" s="430"/>
    </row>
    <row r="895" spans="1:11" ht="15.6" x14ac:dyDescent="0.3">
      <c r="A895" s="466"/>
      <c r="B895" s="434" t="s">
        <v>1170</v>
      </c>
      <c r="C895" s="435"/>
      <c r="D895" s="435"/>
      <c r="E895" s="435"/>
      <c r="F895" s="435"/>
      <c r="G895" s="435"/>
      <c r="H895" s="435"/>
      <c r="I895" s="435"/>
      <c r="J895" s="435"/>
      <c r="K895" s="436"/>
    </row>
    <row r="896" spans="1:11" ht="15" x14ac:dyDescent="0.3">
      <c r="A896" s="466"/>
      <c r="B896" s="428" t="s">
        <v>1220</v>
      </c>
      <c r="C896" s="429"/>
      <c r="D896" s="429"/>
      <c r="E896" s="429"/>
      <c r="F896" s="429"/>
      <c r="G896" s="429"/>
      <c r="H896" s="429"/>
      <c r="I896" s="429"/>
      <c r="J896" s="429"/>
      <c r="K896" s="430"/>
    </row>
    <row r="897" spans="1:11" ht="15" x14ac:dyDescent="0.3">
      <c r="A897" s="466"/>
      <c r="B897" s="428" t="s">
        <v>1221</v>
      </c>
      <c r="C897" s="429"/>
      <c r="D897" s="429"/>
      <c r="E897" s="429"/>
      <c r="F897" s="429"/>
      <c r="G897" s="429"/>
      <c r="H897" s="429"/>
      <c r="I897" s="429"/>
      <c r="J897" s="429"/>
      <c r="K897" s="430"/>
    </row>
    <row r="898" spans="1:11" ht="15" x14ac:dyDescent="0.3">
      <c r="A898" s="466"/>
      <c r="B898" s="132" t="s">
        <v>1223</v>
      </c>
      <c r="C898" s="133"/>
      <c r="D898" s="133"/>
      <c r="E898" s="133"/>
      <c r="F898" s="133"/>
      <c r="G898" s="133"/>
      <c r="H898" s="133"/>
      <c r="I898" s="133"/>
      <c r="J898" s="133"/>
      <c r="K898" s="134"/>
    </row>
    <row r="899" spans="1:11" ht="15" x14ac:dyDescent="0.3">
      <c r="A899" s="466"/>
      <c r="B899" s="428" t="s">
        <v>1224</v>
      </c>
      <c r="C899" s="429"/>
      <c r="D899" s="429"/>
      <c r="E899" s="429"/>
      <c r="F899" s="429"/>
      <c r="G899" s="429"/>
      <c r="H899" s="429"/>
      <c r="I899" s="429"/>
      <c r="J899" s="429"/>
      <c r="K899" s="430"/>
    </row>
    <row r="900" spans="1:11" ht="15" x14ac:dyDescent="0.3">
      <c r="A900" s="466"/>
      <c r="B900" s="132"/>
      <c r="C900" s="133"/>
      <c r="D900" s="133"/>
      <c r="E900" s="133"/>
      <c r="F900" s="133"/>
      <c r="G900" s="133"/>
      <c r="H900" s="133"/>
      <c r="I900" s="133"/>
      <c r="J900" s="133"/>
      <c r="K900" s="134"/>
    </row>
    <row r="901" spans="1:11" ht="15" x14ac:dyDescent="0.3">
      <c r="A901" s="466"/>
      <c r="B901" s="458"/>
      <c r="C901" s="456"/>
      <c r="D901" s="456"/>
      <c r="E901" s="456"/>
      <c r="F901" s="456"/>
      <c r="G901" s="456"/>
      <c r="H901" s="456"/>
      <c r="I901" s="456"/>
      <c r="J901" s="456"/>
      <c r="K901" s="457"/>
    </row>
    <row r="902" spans="1:11" ht="15" x14ac:dyDescent="0.3">
      <c r="A902" s="466"/>
      <c r="B902" s="458"/>
      <c r="C902" s="456"/>
      <c r="D902" s="456"/>
      <c r="E902" s="456"/>
      <c r="F902" s="456"/>
      <c r="G902" s="456"/>
      <c r="H902" s="456"/>
      <c r="I902" s="456"/>
      <c r="J902" s="456"/>
      <c r="K902" s="457"/>
    </row>
    <row r="903" spans="1:11" ht="15.6" thickBot="1" x14ac:dyDescent="0.35">
      <c r="A903" s="467"/>
      <c r="B903" s="477"/>
      <c r="C903" s="475"/>
      <c r="D903" s="475"/>
      <c r="E903" s="475"/>
      <c r="F903" s="475"/>
      <c r="G903" s="475"/>
      <c r="H903" s="475"/>
      <c r="I903" s="475"/>
      <c r="J903" s="475"/>
      <c r="K903" s="476"/>
    </row>
    <row r="904" spans="1:11" ht="15" x14ac:dyDescent="0.3">
      <c r="A904" s="465" t="s">
        <v>1144</v>
      </c>
      <c r="B904" s="439"/>
      <c r="C904" s="437"/>
      <c r="D904" s="437"/>
      <c r="E904" s="437"/>
      <c r="F904" s="437"/>
      <c r="G904" s="437"/>
      <c r="H904" s="437"/>
      <c r="I904" s="437"/>
      <c r="J904" s="437"/>
      <c r="K904" s="438"/>
    </row>
    <row r="905" spans="1:11" ht="15" x14ac:dyDescent="0.3">
      <c r="A905" s="466"/>
      <c r="B905" s="458"/>
      <c r="C905" s="456"/>
      <c r="D905" s="456"/>
      <c r="E905" s="456"/>
      <c r="F905" s="456"/>
      <c r="G905" s="456"/>
      <c r="H905" s="456"/>
      <c r="I905" s="456"/>
      <c r="J905" s="456"/>
      <c r="K905" s="457"/>
    </row>
    <row r="906" spans="1:11" ht="15" x14ac:dyDescent="0.3">
      <c r="A906" s="466"/>
      <c r="B906" s="458"/>
      <c r="C906" s="456"/>
      <c r="D906" s="456"/>
      <c r="E906" s="456"/>
      <c r="F906" s="456"/>
      <c r="G906" s="456"/>
      <c r="H906" s="456"/>
      <c r="I906" s="456"/>
      <c r="J906" s="456"/>
      <c r="K906" s="457"/>
    </row>
    <row r="907" spans="1:11" ht="15" x14ac:dyDescent="0.3">
      <c r="A907" s="466"/>
      <c r="B907" s="458"/>
      <c r="C907" s="456"/>
      <c r="D907" s="456"/>
      <c r="E907" s="456"/>
      <c r="F907" s="456"/>
      <c r="G907" s="456"/>
      <c r="H907" s="456"/>
      <c r="I907" s="456"/>
      <c r="J907" s="456"/>
      <c r="K907" s="457"/>
    </row>
    <row r="908" spans="1:11" ht="15" x14ac:dyDescent="0.3">
      <c r="A908" s="466"/>
      <c r="B908" s="458"/>
      <c r="C908" s="456"/>
      <c r="D908" s="456"/>
      <c r="E908" s="456"/>
      <c r="F908" s="456"/>
      <c r="G908" s="456"/>
      <c r="H908" s="456"/>
      <c r="I908" s="456"/>
      <c r="J908" s="456"/>
      <c r="K908" s="457"/>
    </row>
    <row r="909" spans="1:11" ht="15" x14ac:dyDescent="0.3">
      <c r="A909" s="466"/>
      <c r="B909" s="458"/>
      <c r="C909" s="456"/>
      <c r="D909" s="456"/>
      <c r="E909" s="456"/>
      <c r="F909" s="456"/>
      <c r="G909" s="456"/>
      <c r="H909" s="456"/>
      <c r="I909" s="456"/>
      <c r="J909" s="456"/>
      <c r="K909" s="457"/>
    </row>
    <row r="910" spans="1:11" ht="15" x14ac:dyDescent="0.3">
      <c r="A910" s="466"/>
      <c r="B910" s="458"/>
      <c r="C910" s="456"/>
      <c r="D910" s="456"/>
      <c r="E910" s="456"/>
      <c r="F910" s="456"/>
      <c r="G910" s="456"/>
      <c r="H910" s="456"/>
      <c r="I910" s="456"/>
      <c r="J910" s="456"/>
      <c r="K910" s="457"/>
    </row>
    <row r="911" spans="1:11" ht="15" x14ac:dyDescent="0.3">
      <c r="A911" s="466"/>
      <c r="B911" s="458"/>
      <c r="C911" s="456"/>
      <c r="D911" s="456"/>
      <c r="E911" s="456"/>
      <c r="F911" s="456"/>
      <c r="G911" s="456"/>
      <c r="H911" s="456"/>
      <c r="I911" s="456"/>
      <c r="J911" s="456"/>
      <c r="K911" s="457"/>
    </row>
    <row r="912" spans="1:11" ht="15" x14ac:dyDescent="0.3">
      <c r="A912" s="466"/>
      <c r="B912" s="458"/>
      <c r="C912" s="456"/>
      <c r="D912" s="456"/>
      <c r="E912" s="456"/>
      <c r="F912" s="456"/>
      <c r="G912" s="456"/>
      <c r="H912" s="456"/>
      <c r="I912" s="456"/>
      <c r="J912" s="456"/>
      <c r="K912" s="457"/>
    </row>
    <row r="913" spans="1:11" ht="15" x14ac:dyDescent="0.3">
      <c r="A913" s="466"/>
      <c r="B913" s="458"/>
      <c r="C913" s="456"/>
      <c r="D913" s="456"/>
      <c r="E913" s="456"/>
      <c r="F913" s="456"/>
      <c r="G913" s="456"/>
      <c r="H913" s="456"/>
      <c r="I913" s="456"/>
      <c r="J913" s="456"/>
      <c r="K913" s="457"/>
    </row>
    <row r="914" spans="1:11" ht="15" x14ac:dyDescent="0.3">
      <c r="A914" s="466"/>
      <c r="B914" s="458"/>
      <c r="C914" s="456"/>
      <c r="D914" s="456"/>
      <c r="E914" s="456"/>
      <c r="F914" s="456"/>
      <c r="G914" s="456"/>
      <c r="H914" s="456"/>
      <c r="I914" s="456"/>
      <c r="J914" s="456"/>
      <c r="K914" s="457"/>
    </row>
    <row r="915" spans="1:11" ht="15" x14ac:dyDescent="0.3">
      <c r="A915" s="466"/>
      <c r="B915" s="458"/>
      <c r="C915" s="456"/>
      <c r="D915" s="456"/>
      <c r="E915" s="456"/>
      <c r="F915" s="456"/>
      <c r="G915" s="456"/>
      <c r="H915" s="456"/>
      <c r="I915" s="456"/>
      <c r="J915" s="456"/>
      <c r="K915" s="457"/>
    </row>
    <row r="916" spans="1:11" ht="15" x14ac:dyDescent="0.3">
      <c r="A916" s="466"/>
      <c r="B916" s="458"/>
      <c r="C916" s="456"/>
      <c r="D916" s="456"/>
      <c r="E916" s="456"/>
      <c r="F916" s="456"/>
      <c r="G916" s="456"/>
      <c r="H916" s="456"/>
      <c r="I916" s="456"/>
      <c r="J916" s="456"/>
      <c r="K916" s="457"/>
    </row>
    <row r="917" spans="1:11" ht="15" x14ac:dyDescent="0.3">
      <c r="A917" s="466"/>
      <c r="B917" s="458"/>
      <c r="C917" s="456"/>
      <c r="D917" s="456"/>
      <c r="E917" s="456"/>
      <c r="F917" s="456"/>
      <c r="G917" s="456"/>
      <c r="H917" s="456"/>
      <c r="I917" s="456"/>
      <c r="J917" s="456"/>
      <c r="K917" s="457"/>
    </row>
    <row r="918" spans="1:11" ht="15.6" thickBot="1" x14ac:dyDescent="0.35">
      <c r="A918" s="467"/>
      <c r="B918" s="502"/>
      <c r="C918" s="503"/>
      <c r="D918" s="503"/>
      <c r="E918" s="503"/>
      <c r="F918" s="503"/>
      <c r="G918" s="503"/>
      <c r="H918" s="503"/>
      <c r="I918" s="503"/>
      <c r="J918" s="503"/>
      <c r="K918" s="504"/>
    </row>
    <row r="919" spans="1:11" x14ac:dyDescent="0.3">
      <c r="A919" s="499" t="s">
        <v>1145</v>
      </c>
      <c r="B919" s="491"/>
      <c r="C919" s="491"/>
      <c r="D919" s="491"/>
      <c r="E919" s="491"/>
      <c r="F919" s="491"/>
      <c r="G919" s="490" t="s">
        <v>1146</v>
      </c>
      <c r="H919" s="491"/>
      <c r="I919" s="491"/>
      <c r="J919" s="491"/>
      <c r="K919" s="492"/>
    </row>
    <row r="920" spans="1:11" x14ac:dyDescent="0.3">
      <c r="A920" s="500"/>
      <c r="B920" s="494"/>
      <c r="C920" s="494"/>
      <c r="D920" s="494"/>
      <c r="E920" s="494"/>
      <c r="F920" s="494"/>
      <c r="G920" s="493"/>
      <c r="H920" s="494"/>
      <c r="I920" s="494"/>
      <c r="J920" s="494"/>
      <c r="K920" s="495"/>
    </row>
    <row r="921" spans="1:11" x14ac:dyDescent="0.3">
      <c r="A921" s="500"/>
      <c r="B921" s="494"/>
      <c r="C921" s="494"/>
      <c r="D921" s="494"/>
      <c r="E921" s="494"/>
      <c r="F921" s="494"/>
      <c r="G921" s="493"/>
      <c r="H921" s="494"/>
      <c r="I921" s="494"/>
      <c r="J921" s="494"/>
      <c r="K921" s="495"/>
    </row>
    <row r="922" spans="1:11" ht="15" thickBot="1" x14ac:dyDescent="0.35">
      <c r="A922" s="501"/>
      <c r="B922" s="497"/>
      <c r="C922" s="497"/>
      <c r="D922" s="497"/>
      <c r="E922" s="497"/>
      <c r="F922" s="497"/>
      <c r="G922" s="496"/>
      <c r="H922" s="497"/>
      <c r="I922" s="497"/>
      <c r="J922" s="497"/>
      <c r="K922" s="498"/>
    </row>
    <row r="923" spans="1:11" x14ac:dyDescent="0.3">
      <c r="A923" s="34"/>
      <c r="J923" s="131"/>
    </row>
    <row r="924" spans="1:11" x14ac:dyDescent="0.3">
      <c r="A924" s="452"/>
      <c r="B924" s="452"/>
      <c r="C924" s="452"/>
      <c r="D924" s="452"/>
      <c r="E924" s="454" t="s">
        <v>1113</v>
      </c>
      <c r="F924" s="454"/>
      <c r="G924" s="454"/>
      <c r="H924" s="454"/>
      <c r="I924" s="452"/>
      <c r="J924" s="452"/>
      <c r="K924" s="452"/>
    </row>
    <row r="925" spans="1:11" x14ac:dyDescent="0.3">
      <c r="A925" s="452"/>
      <c r="B925" s="452"/>
      <c r="C925" s="452"/>
      <c r="D925" s="452"/>
      <c r="E925" s="454"/>
      <c r="F925" s="454"/>
      <c r="G925" s="454"/>
      <c r="H925" s="454"/>
      <c r="I925" s="452"/>
      <c r="J925" s="452"/>
      <c r="K925" s="452"/>
    </row>
    <row r="926" spans="1:11" x14ac:dyDescent="0.3">
      <c r="A926" s="453"/>
      <c r="B926" s="453"/>
      <c r="C926" s="453"/>
      <c r="D926" s="453"/>
      <c r="E926" s="455"/>
      <c r="F926" s="455"/>
      <c r="G926" s="455"/>
      <c r="H926" s="455"/>
      <c r="I926" s="453"/>
      <c r="J926" s="453"/>
      <c r="K926" s="453"/>
    </row>
    <row r="927" spans="1:11" s="99" customFormat="1" ht="15" customHeight="1" x14ac:dyDescent="0.3">
      <c r="A927" s="505" t="s">
        <v>1114</v>
      </c>
      <c r="B927" s="450"/>
      <c r="C927" s="450"/>
      <c r="D927" s="450"/>
      <c r="E927" s="450"/>
      <c r="F927" s="450"/>
      <c r="G927" s="450"/>
      <c r="H927" s="450"/>
      <c r="I927" s="450"/>
      <c r="J927" s="450"/>
      <c r="K927" s="451"/>
    </row>
    <row r="928" spans="1:11" ht="25.5" customHeight="1" x14ac:dyDescent="0.3">
      <c r="A928" s="100" t="s">
        <v>0</v>
      </c>
      <c r="B928" s="101"/>
      <c r="C928" s="101"/>
      <c r="D928" s="101"/>
      <c r="E928" s="101"/>
      <c r="F928" s="101"/>
      <c r="G928" s="102"/>
      <c r="H928" s="103" t="s">
        <v>1191</v>
      </c>
      <c r="I928" s="104" t="s">
        <v>1117</v>
      </c>
      <c r="J928" s="105">
        <f>1+J874</f>
        <v>45279</v>
      </c>
      <c r="K928" s="106" t="s">
        <v>1118</v>
      </c>
    </row>
    <row r="929" spans="1:11" ht="16.5" customHeight="1" x14ac:dyDescent="0.3">
      <c r="A929" s="443" t="s">
        <v>2</v>
      </c>
      <c r="B929" s="444"/>
      <c r="C929" s="444"/>
      <c r="D929" s="444"/>
      <c r="E929" s="444"/>
      <c r="F929" s="444"/>
      <c r="G929" s="445"/>
      <c r="H929" s="107" t="s">
        <v>1120</v>
      </c>
      <c r="I929" s="108" t="s">
        <v>1121</v>
      </c>
      <c r="J929" s="109" t="s">
        <v>1122</v>
      </c>
      <c r="K929" s="110" t="s">
        <v>1123</v>
      </c>
    </row>
    <row r="930" spans="1:11" ht="12" customHeight="1" x14ac:dyDescent="0.3">
      <c r="A930" s="446"/>
      <c r="B930" s="447"/>
      <c r="C930" s="447"/>
      <c r="D930" s="447"/>
      <c r="E930" s="447"/>
      <c r="F930" s="447"/>
      <c r="G930" s="448"/>
      <c r="H930" s="107" t="s">
        <v>1124</v>
      </c>
      <c r="I930" s="111" t="s">
        <v>1125</v>
      </c>
      <c r="J930" s="112"/>
      <c r="K930" s="113"/>
    </row>
    <row r="931" spans="1:11" ht="15" thickBot="1" x14ac:dyDescent="0.35">
      <c r="A931" s="114" t="s">
        <v>1103</v>
      </c>
      <c r="B931" s="115"/>
      <c r="C931" s="115"/>
      <c r="D931" s="115"/>
      <c r="E931" s="115"/>
      <c r="F931" s="115"/>
      <c r="G931" s="116"/>
      <c r="H931" s="117" t="s">
        <v>1126</v>
      </c>
      <c r="I931" s="117" t="s">
        <v>1125</v>
      </c>
      <c r="J931" s="118"/>
      <c r="K931" s="119"/>
    </row>
    <row r="932" spans="1:11" ht="15" x14ac:dyDescent="0.3">
      <c r="A932" s="440" t="s">
        <v>1127</v>
      </c>
      <c r="B932" s="439"/>
      <c r="C932" s="437"/>
      <c r="D932" s="437"/>
      <c r="E932" s="437"/>
      <c r="F932" s="437"/>
      <c r="G932" s="437"/>
      <c r="H932" s="437"/>
      <c r="I932" s="437"/>
      <c r="J932" s="437"/>
      <c r="K932" s="438"/>
    </row>
    <row r="933" spans="1:11" ht="15" x14ac:dyDescent="0.3">
      <c r="A933" s="441"/>
      <c r="B933" s="458"/>
      <c r="C933" s="456"/>
      <c r="D933" s="456"/>
      <c r="E933" s="456"/>
      <c r="F933" s="456"/>
      <c r="G933" s="456"/>
      <c r="H933" s="456"/>
      <c r="I933" s="456"/>
      <c r="J933" s="456"/>
      <c r="K933" s="457"/>
    </row>
    <row r="934" spans="1:11" ht="15" x14ac:dyDescent="0.3">
      <c r="A934" s="441"/>
      <c r="B934" s="458"/>
      <c r="C934" s="456"/>
      <c r="D934" s="456"/>
      <c r="E934" s="456"/>
      <c r="F934" s="456"/>
      <c r="G934" s="456"/>
      <c r="H934" s="456"/>
      <c r="I934" s="456"/>
      <c r="J934" s="456"/>
      <c r="K934" s="457"/>
    </row>
    <row r="935" spans="1:11" ht="15" x14ac:dyDescent="0.3">
      <c r="A935" s="441"/>
      <c r="B935" s="458"/>
      <c r="C935" s="456"/>
      <c r="D935" s="456"/>
      <c r="E935" s="456"/>
      <c r="F935" s="456"/>
      <c r="G935" s="456"/>
      <c r="H935" s="456"/>
      <c r="I935" s="456"/>
      <c r="J935" s="456"/>
      <c r="K935" s="457"/>
    </row>
    <row r="936" spans="1:11" ht="15.6" thickBot="1" x14ac:dyDescent="0.35">
      <c r="A936" s="442"/>
      <c r="B936" s="477"/>
      <c r="C936" s="475"/>
      <c r="D936" s="475"/>
      <c r="E936" s="475"/>
      <c r="F936" s="475"/>
      <c r="G936" s="475"/>
      <c r="H936" s="475"/>
      <c r="I936" s="475"/>
      <c r="J936" s="475"/>
      <c r="K936" s="476"/>
    </row>
    <row r="937" spans="1:11" ht="15.6" thickBot="1" x14ac:dyDescent="0.35">
      <c r="A937" s="465" t="s">
        <v>1128</v>
      </c>
      <c r="B937" s="474" t="s">
        <v>1129</v>
      </c>
      <c r="C937" s="472"/>
      <c r="D937" s="472"/>
      <c r="E937" s="472"/>
      <c r="F937" s="120" t="s">
        <v>1130</v>
      </c>
      <c r="G937" s="472" t="s">
        <v>1129</v>
      </c>
      <c r="H937" s="472"/>
      <c r="I937" s="472"/>
      <c r="J937" s="473"/>
      <c r="K937" s="121" t="s">
        <v>1130</v>
      </c>
    </row>
    <row r="938" spans="1:11" ht="15" x14ac:dyDescent="0.3">
      <c r="A938" s="466"/>
      <c r="B938" s="471" t="s">
        <v>1131</v>
      </c>
      <c r="C938" s="469"/>
      <c r="D938" s="469"/>
      <c r="E938" s="470"/>
      <c r="F938" s="122"/>
      <c r="G938" s="468" t="s">
        <v>1132</v>
      </c>
      <c r="H938" s="469"/>
      <c r="I938" s="469"/>
      <c r="J938" s="470"/>
      <c r="K938" s="123"/>
    </row>
    <row r="939" spans="1:11" ht="15" x14ac:dyDescent="0.3">
      <c r="A939" s="466"/>
      <c r="B939" s="480" t="s">
        <v>1133</v>
      </c>
      <c r="C939" s="481"/>
      <c r="D939" s="481"/>
      <c r="E939" s="482"/>
      <c r="F939" s="124"/>
      <c r="G939" s="483" t="s">
        <v>1134</v>
      </c>
      <c r="H939" s="481"/>
      <c r="I939" s="481"/>
      <c r="J939" s="482"/>
      <c r="K939" s="125"/>
    </row>
    <row r="940" spans="1:11" ht="15" x14ac:dyDescent="0.3">
      <c r="A940" s="466"/>
      <c r="B940" s="480" t="s">
        <v>1135</v>
      </c>
      <c r="C940" s="481"/>
      <c r="D940" s="481"/>
      <c r="E940" s="482"/>
      <c r="F940" s="124"/>
      <c r="G940" s="478" t="s">
        <v>1136</v>
      </c>
      <c r="H940" s="460"/>
      <c r="I940" s="460"/>
      <c r="J940" s="479"/>
      <c r="K940" s="125"/>
    </row>
    <row r="941" spans="1:11" ht="15" x14ac:dyDescent="0.3">
      <c r="A941" s="466"/>
      <c r="B941" s="480" t="s">
        <v>1137</v>
      </c>
      <c r="C941" s="481"/>
      <c r="D941" s="481"/>
      <c r="E941" s="482"/>
      <c r="F941" s="124">
        <v>1</v>
      </c>
      <c r="G941" s="478" t="s">
        <v>1138</v>
      </c>
      <c r="H941" s="460"/>
      <c r="I941" s="460"/>
      <c r="J941" s="479"/>
      <c r="K941" s="125"/>
    </row>
    <row r="942" spans="1:11" ht="15" x14ac:dyDescent="0.3">
      <c r="A942" s="466"/>
      <c r="B942" s="480" t="s">
        <v>1139</v>
      </c>
      <c r="C942" s="481"/>
      <c r="D942" s="481"/>
      <c r="E942" s="482"/>
      <c r="F942" s="124"/>
      <c r="G942" s="478" t="s">
        <v>1140</v>
      </c>
      <c r="H942" s="460"/>
      <c r="I942" s="460"/>
      <c r="J942" s="479"/>
      <c r="K942" s="125"/>
    </row>
    <row r="943" spans="1:11" ht="15.6" thickBot="1" x14ac:dyDescent="0.35">
      <c r="A943" s="467"/>
      <c r="B943" s="487" t="s">
        <v>1141</v>
      </c>
      <c r="C943" s="488"/>
      <c r="D943" s="488"/>
      <c r="E943" s="489"/>
      <c r="F943" s="127">
        <v>1</v>
      </c>
      <c r="G943" s="484" t="s">
        <v>1142</v>
      </c>
      <c r="H943" s="485"/>
      <c r="I943" s="485"/>
      <c r="J943" s="486"/>
      <c r="K943" s="128"/>
    </row>
    <row r="944" spans="1:11" ht="15.6" x14ac:dyDescent="0.3">
      <c r="A944" s="465" t="s">
        <v>1143</v>
      </c>
      <c r="B944" s="514" t="s">
        <v>1168</v>
      </c>
      <c r="C944" s="515"/>
      <c r="D944" s="515"/>
      <c r="E944" s="515"/>
      <c r="F944" s="515"/>
      <c r="G944" s="515"/>
      <c r="H944" s="515"/>
      <c r="I944" s="515"/>
      <c r="J944" s="515"/>
      <c r="K944" s="516"/>
    </row>
    <row r="945" spans="1:11" ht="15" x14ac:dyDescent="0.3">
      <c r="A945" s="466"/>
      <c r="B945" s="132" t="s">
        <v>1223</v>
      </c>
      <c r="C945" s="133"/>
      <c r="D945" s="133"/>
      <c r="E945" s="133"/>
      <c r="F945" s="133"/>
      <c r="G945" s="133"/>
      <c r="H945" s="133"/>
      <c r="I945" s="133"/>
      <c r="J945" s="133"/>
      <c r="K945" s="134"/>
    </row>
    <row r="946" spans="1:11" ht="15" x14ac:dyDescent="0.3">
      <c r="A946" s="466"/>
      <c r="B946" s="132" t="s">
        <v>1224</v>
      </c>
      <c r="C946" s="133"/>
      <c r="D946" s="133"/>
      <c r="E946" s="133"/>
      <c r="F946" s="133"/>
      <c r="G946" s="133"/>
      <c r="H946" s="133"/>
      <c r="I946" s="133"/>
      <c r="J946" s="133"/>
      <c r="K946" s="134"/>
    </row>
    <row r="947" spans="1:11" ht="15" x14ac:dyDescent="0.3">
      <c r="A947" s="466"/>
      <c r="B947" s="428" t="s">
        <v>1226</v>
      </c>
      <c r="C947" s="429"/>
      <c r="D947" s="429"/>
      <c r="E947" s="429"/>
      <c r="F947" s="429"/>
      <c r="G947" s="429"/>
      <c r="H947" s="429"/>
      <c r="I947" s="429"/>
      <c r="J947" s="429"/>
      <c r="K947" s="430"/>
    </row>
    <row r="948" spans="1:11" ht="15" x14ac:dyDescent="0.3">
      <c r="A948" s="466"/>
      <c r="B948" s="428" t="s">
        <v>102</v>
      </c>
      <c r="C948" s="429"/>
      <c r="D948" s="429"/>
      <c r="E948" s="429"/>
      <c r="F948" s="429"/>
      <c r="G948" s="429"/>
      <c r="H948" s="429"/>
      <c r="I948" s="429"/>
      <c r="J948" s="429"/>
      <c r="K948" s="430"/>
    </row>
    <row r="949" spans="1:11" ht="15.6" x14ac:dyDescent="0.3">
      <c r="A949" s="466"/>
      <c r="B949" s="434" t="s">
        <v>1170</v>
      </c>
      <c r="C949" s="435"/>
      <c r="D949" s="435"/>
      <c r="E949" s="435"/>
      <c r="F949" s="435"/>
      <c r="G949" s="435"/>
      <c r="H949" s="435"/>
      <c r="I949" s="435"/>
      <c r="J949" s="435"/>
      <c r="K949" s="436"/>
    </row>
    <row r="950" spans="1:11" ht="15" x14ac:dyDescent="0.3">
      <c r="A950" s="466"/>
      <c r="B950" s="428" t="s">
        <v>1220</v>
      </c>
      <c r="C950" s="429"/>
      <c r="D950" s="429"/>
      <c r="E950" s="429"/>
      <c r="F950" s="429"/>
      <c r="G950" s="429"/>
      <c r="H950" s="429"/>
      <c r="I950" s="429"/>
      <c r="J950" s="429"/>
      <c r="K950" s="430"/>
    </row>
    <row r="951" spans="1:11" ht="15" x14ac:dyDescent="0.3">
      <c r="A951" s="466"/>
      <c r="B951" s="428" t="s">
        <v>1221</v>
      </c>
      <c r="C951" s="429"/>
      <c r="D951" s="429"/>
      <c r="E951" s="429"/>
      <c r="F951" s="429"/>
      <c r="G951" s="429"/>
      <c r="H951" s="429"/>
      <c r="I951" s="429"/>
      <c r="J951" s="429"/>
      <c r="K951" s="430"/>
    </row>
    <row r="952" spans="1:11" ht="15" x14ac:dyDescent="0.3">
      <c r="A952" s="466"/>
      <c r="B952" s="132" t="s">
        <v>1223</v>
      </c>
      <c r="C952" s="133"/>
      <c r="D952" s="133"/>
      <c r="E952" s="133"/>
      <c r="F952" s="133"/>
      <c r="G952" s="133"/>
      <c r="H952" s="133"/>
      <c r="I952" s="133"/>
      <c r="J952" s="133"/>
      <c r="K952" s="134"/>
    </row>
    <row r="953" spans="1:11" ht="15" x14ac:dyDescent="0.3">
      <c r="A953" s="466"/>
      <c r="B953" s="428" t="s">
        <v>1224</v>
      </c>
      <c r="C953" s="429"/>
      <c r="D953" s="429"/>
      <c r="E953" s="429"/>
      <c r="F953" s="429"/>
      <c r="G953" s="429"/>
      <c r="H953" s="429"/>
      <c r="I953" s="429"/>
      <c r="J953" s="429"/>
      <c r="K953" s="430"/>
    </row>
    <row r="954" spans="1:11" ht="15" x14ac:dyDescent="0.3">
      <c r="A954" s="466"/>
      <c r="B954" s="132"/>
      <c r="C954" s="133"/>
      <c r="D954" s="133"/>
      <c r="E954" s="133"/>
      <c r="F954" s="133"/>
      <c r="G954" s="133"/>
      <c r="H954" s="133"/>
      <c r="I954" s="133"/>
      <c r="J954" s="133"/>
      <c r="K954" s="134"/>
    </row>
    <row r="955" spans="1:11" ht="15" x14ac:dyDescent="0.3">
      <c r="A955" s="466"/>
      <c r="B955" s="458"/>
      <c r="C955" s="456"/>
      <c r="D955" s="456"/>
      <c r="E955" s="456"/>
      <c r="F955" s="456"/>
      <c r="G955" s="456"/>
      <c r="H955" s="456"/>
      <c r="I955" s="456"/>
      <c r="J955" s="456"/>
      <c r="K955" s="457"/>
    </row>
    <row r="956" spans="1:11" ht="15" x14ac:dyDescent="0.3">
      <c r="A956" s="466"/>
      <c r="B956" s="458"/>
      <c r="C956" s="456"/>
      <c r="D956" s="456"/>
      <c r="E956" s="456"/>
      <c r="F956" s="456"/>
      <c r="G956" s="456"/>
      <c r="H956" s="456"/>
      <c r="I956" s="456"/>
      <c r="J956" s="456"/>
      <c r="K956" s="457"/>
    </row>
    <row r="957" spans="1:11" ht="15.6" thickBot="1" x14ac:dyDescent="0.35">
      <c r="A957" s="467"/>
      <c r="B957" s="477"/>
      <c r="C957" s="475"/>
      <c r="D957" s="475"/>
      <c r="E957" s="475"/>
      <c r="F957" s="475"/>
      <c r="G957" s="475"/>
      <c r="H957" s="475"/>
      <c r="I957" s="475"/>
      <c r="J957" s="475"/>
      <c r="K957" s="476"/>
    </row>
    <row r="958" spans="1:11" ht="15" x14ac:dyDescent="0.3">
      <c r="A958" s="465" t="s">
        <v>1144</v>
      </c>
      <c r="B958" s="439"/>
      <c r="C958" s="437"/>
      <c r="D958" s="437"/>
      <c r="E958" s="437"/>
      <c r="F958" s="437"/>
      <c r="G958" s="437"/>
      <c r="H958" s="437"/>
      <c r="I958" s="437"/>
      <c r="J958" s="437"/>
      <c r="K958" s="438"/>
    </row>
    <row r="959" spans="1:11" ht="15" x14ac:dyDescent="0.3">
      <c r="A959" s="466"/>
      <c r="B959" s="458"/>
      <c r="C959" s="456"/>
      <c r="D959" s="456"/>
      <c r="E959" s="456"/>
      <c r="F959" s="456"/>
      <c r="G959" s="456"/>
      <c r="H959" s="456"/>
      <c r="I959" s="456"/>
      <c r="J959" s="456"/>
      <c r="K959" s="457"/>
    </row>
    <row r="960" spans="1:11" ht="15" x14ac:dyDescent="0.3">
      <c r="A960" s="466"/>
      <c r="B960" s="458"/>
      <c r="C960" s="456"/>
      <c r="D960" s="456"/>
      <c r="E960" s="456"/>
      <c r="F960" s="456"/>
      <c r="G960" s="456"/>
      <c r="H960" s="456"/>
      <c r="I960" s="456"/>
      <c r="J960" s="456"/>
      <c r="K960" s="457"/>
    </row>
    <row r="961" spans="1:11" ht="15" x14ac:dyDescent="0.3">
      <c r="A961" s="466"/>
      <c r="B961" s="459"/>
      <c r="C961" s="460"/>
      <c r="D961" s="460"/>
      <c r="E961" s="460"/>
      <c r="F961" s="460"/>
      <c r="G961" s="460"/>
      <c r="H961" s="460"/>
      <c r="I961" s="460"/>
      <c r="J961" s="460"/>
      <c r="K961" s="461"/>
    </row>
    <row r="962" spans="1:11" ht="15" x14ac:dyDescent="0.3">
      <c r="A962" s="466"/>
      <c r="B962" s="458"/>
      <c r="C962" s="456"/>
      <c r="D962" s="456"/>
      <c r="E962" s="456"/>
      <c r="F962" s="456"/>
      <c r="G962" s="456"/>
      <c r="H962" s="456"/>
      <c r="I962" s="456"/>
      <c r="J962" s="456"/>
      <c r="K962" s="457"/>
    </row>
    <row r="963" spans="1:11" ht="15" x14ac:dyDescent="0.3">
      <c r="A963" s="466"/>
      <c r="B963" s="458"/>
      <c r="C963" s="456"/>
      <c r="D963" s="456"/>
      <c r="E963" s="456"/>
      <c r="F963" s="456"/>
      <c r="G963" s="456"/>
      <c r="H963" s="456"/>
      <c r="I963" s="456"/>
      <c r="J963" s="456"/>
      <c r="K963" s="457"/>
    </row>
    <row r="964" spans="1:11" ht="15" x14ac:dyDescent="0.3">
      <c r="A964" s="466"/>
      <c r="B964" s="458"/>
      <c r="C964" s="456"/>
      <c r="D964" s="456"/>
      <c r="E964" s="456"/>
      <c r="F964" s="456"/>
      <c r="G964" s="456"/>
      <c r="H964" s="456"/>
      <c r="I964" s="456"/>
      <c r="J964" s="456"/>
      <c r="K964" s="457"/>
    </row>
    <row r="965" spans="1:11" ht="15" x14ac:dyDescent="0.3">
      <c r="A965" s="466"/>
      <c r="B965" s="458"/>
      <c r="C965" s="456"/>
      <c r="D965" s="456"/>
      <c r="E965" s="456"/>
      <c r="F965" s="456"/>
      <c r="G965" s="456"/>
      <c r="H965" s="456"/>
      <c r="I965" s="456"/>
      <c r="J965" s="456"/>
      <c r="K965" s="457"/>
    </row>
    <row r="966" spans="1:11" ht="15" x14ac:dyDescent="0.3">
      <c r="A966" s="466"/>
      <c r="B966" s="458"/>
      <c r="C966" s="456"/>
      <c r="D966" s="456"/>
      <c r="E966" s="456"/>
      <c r="F966" s="456"/>
      <c r="G966" s="456"/>
      <c r="H966" s="456"/>
      <c r="I966" s="456"/>
      <c r="J966" s="456"/>
      <c r="K966" s="457"/>
    </row>
    <row r="967" spans="1:11" ht="15" x14ac:dyDescent="0.3">
      <c r="A967" s="466"/>
      <c r="B967" s="458"/>
      <c r="C967" s="456"/>
      <c r="D967" s="456"/>
      <c r="E967" s="456"/>
      <c r="F967" s="456"/>
      <c r="G967" s="456"/>
      <c r="H967" s="456"/>
      <c r="I967" s="456"/>
      <c r="J967" s="456"/>
      <c r="K967" s="457"/>
    </row>
    <row r="968" spans="1:11" ht="15" x14ac:dyDescent="0.3">
      <c r="A968" s="466"/>
      <c r="B968" s="458"/>
      <c r="C968" s="456"/>
      <c r="D968" s="456"/>
      <c r="E968" s="456"/>
      <c r="F968" s="456"/>
      <c r="G968" s="456"/>
      <c r="H968" s="456"/>
      <c r="I968" s="456"/>
      <c r="J968" s="456"/>
      <c r="K968" s="457"/>
    </row>
    <row r="969" spans="1:11" ht="15" x14ac:dyDescent="0.3">
      <c r="A969" s="466"/>
      <c r="B969" s="458"/>
      <c r="C969" s="456"/>
      <c r="D969" s="456"/>
      <c r="E969" s="456"/>
      <c r="F969" s="456"/>
      <c r="G969" s="456"/>
      <c r="H969" s="456"/>
      <c r="I969" s="456"/>
      <c r="J969" s="456"/>
      <c r="K969" s="457"/>
    </row>
    <row r="970" spans="1:11" ht="15" x14ac:dyDescent="0.3">
      <c r="A970" s="466"/>
      <c r="B970" s="458"/>
      <c r="C970" s="456"/>
      <c r="D970" s="456"/>
      <c r="E970" s="456"/>
      <c r="F970" s="456"/>
      <c r="G970" s="456"/>
      <c r="H970" s="456"/>
      <c r="I970" s="456"/>
      <c r="J970" s="456"/>
      <c r="K970" s="457"/>
    </row>
    <row r="971" spans="1:11" ht="15" x14ac:dyDescent="0.3">
      <c r="A971" s="466"/>
      <c r="B971" s="458"/>
      <c r="C971" s="456"/>
      <c r="D971" s="456"/>
      <c r="E971" s="456"/>
      <c r="F971" s="456"/>
      <c r="G971" s="456"/>
      <c r="H971" s="456"/>
      <c r="I971" s="456"/>
      <c r="J971" s="456"/>
      <c r="K971" s="457"/>
    </row>
    <row r="972" spans="1:11" ht="15.6" thickBot="1" x14ac:dyDescent="0.35">
      <c r="A972" s="467"/>
      <c r="B972" s="502"/>
      <c r="C972" s="503"/>
      <c r="D972" s="503"/>
      <c r="E972" s="503"/>
      <c r="F972" s="503"/>
      <c r="G972" s="503"/>
      <c r="H972" s="503"/>
      <c r="I972" s="503"/>
      <c r="J972" s="503"/>
      <c r="K972" s="504"/>
    </row>
    <row r="973" spans="1:11" x14ac:dyDescent="0.3">
      <c r="A973" s="499" t="s">
        <v>1145</v>
      </c>
      <c r="B973" s="491"/>
      <c r="C973" s="491"/>
      <c r="D973" s="491"/>
      <c r="E973" s="491"/>
      <c r="F973" s="491"/>
      <c r="G973" s="490" t="s">
        <v>1146</v>
      </c>
      <c r="H973" s="491"/>
      <c r="I973" s="491"/>
      <c r="J973" s="491"/>
      <c r="K973" s="492"/>
    </row>
    <row r="974" spans="1:11" x14ac:dyDescent="0.3">
      <c r="A974" s="500"/>
      <c r="B974" s="494"/>
      <c r="C974" s="494"/>
      <c r="D974" s="494"/>
      <c r="E974" s="494"/>
      <c r="F974" s="494"/>
      <c r="G974" s="493"/>
      <c r="H974" s="494"/>
      <c r="I974" s="494"/>
      <c r="J974" s="494"/>
      <c r="K974" s="495"/>
    </row>
    <row r="975" spans="1:11" x14ac:dyDescent="0.3">
      <c r="A975" s="500"/>
      <c r="B975" s="494"/>
      <c r="C975" s="494"/>
      <c r="D975" s="494"/>
      <c r="E975" s="494"/>
      <c r="F975" s="494"/>
      <c r="G975" s="493"/>
      <c r="H975" s="494"/>
      <c r="I975" s="494"/>
      <c r="J975" s="494"/>
      <c r="K975" s="495"/>
    </row>
    <row r="976" spans="1:11" ht="15" thickBot="1" x14ac:dyDescent="0.35">
      <c r="A976" s="501"/>
      <c r="B976" s="497"/>
      <c r="C976" s="497"/>
      <c r="D976" s="497"/>
      <c r="E976" s="497"/>
      <c r="F976" s="497"/>
      <c r="G976" s="496"/>
      <c r="H976" s="497"/>
      <c r="I976" s="497"/>
      <c r="J976" s="497"/>
      <c r="K976" s="498"/>
    </row>
    <row r="977" spans="1:11" x14ac:dyDescent="0.3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</row>
    <row r="978" spans="1:11" x14ac:dyDescent="0.3">
      <c r="A978" s="452"/>
      <c r="B978" s="452"/>
      <c r="C978" s="452"/>
      <c r="D978" s="452"/>
      <c r="E978" s="454" t="s">
        <v>1113</v>
      </c>
      <c r="F978" s="454"/>
      <c r="G978" s="454"/>
      <c r="H978" s="454"/>
      <c r="I978" s="452"/>
      <c r="J978" s="452"/>
      <c r="K978" s="452"/>
    </row>
    <row r="979" spans="1:11" x14ac:dyDescent="0.3">
      <c r="A979" s="452"/>
      <c r="B979" s="452"/>
      <c r="C979" s="452"/>
      <c r="D979" s="452"/>
      <c r="E979" s="454"/>
      <c r="F979" s="454"/>
      <c r="G979" s="454"/>
      <c r="H979" s="454"/>
      <c r="I979" s="452"/>
      <c r="J979" s="452"/>
      <c r="K979" s="452"/>
    </row>
    <row r="980" spans="1:11" x14ac:dyDescent="0.3">
      <c r="A980" s="453"/>
      <c r="B980" s="453"/>
      <c r="C980" s="453"/>
      <c r="D980" s="453"/>
      <c r="E980" s="455"/>
      <c r="F980" s="455"/>
      <c r="G980" s="455"/>
      <c r="H980" s="455"/>
      <c r="I980" s="453"/>
      <c r="J980" s="453"/>
      <c r="K980" s="453"/>
    </row>
    <row r="981" spans="1:11" x14ac:dyDescent="0.3">
      <c r="A981" s="449" t="s">
        <v>1147</v>
      </c>
      <c r="B981" s="450"/>
      <c r="C981" s="450"/>
      <c r="D981" s="450"/>
      <c r="E981" s="450"/>
      <c r="F981" s="450"/>
      <c r="G981" s="450"/>
      <c r="H981" s="450"/>
      <c r="I981" s="450"/>
      <c r="J981" s="450"/>
      <c r="K981" s="451"/>
    </row>
    <row r="982" spans="1:11" ht="25.5" customHeight="1" x14ac:dyDescent="0.3">
      <c r="A982" s="100" t="s">
        <v>0</v>
      </c>
      <c r="B982" s="101"/>
      <c r="C982" s="101"/>
      <c r="D982" s="101"/>
      <c r="E982" s="101"/>
      <c r="F982" s="101"/>
      <c r="G982" s="102"/>
      <c r="H982" s="103" t="s">
        <v>1191</v>
      </c>
      <c r="I982" s="104" t="s">
        <v>1117</v>
      </c>
      <c r="J982" s="105">
        <f>1+J928</f>
        <v>45280</v>
      </c>
      <c r="K982" s="106" t="s">
        <v>1118</v>
      </c>
    </row>
    <row r="983" spans="1:11" ht="16.5" customHeight="1" x14ac:dyDescent="0.3">
      <c r="A983" s="443" t="s">
        <v>2</v>
      </c>
      <c r="B983" s="444"/>
      <c r="C983" s="444"/>
      <c r="D983" s="444"/>
      <c r="E983" s="444"/>
      <c r="F983" s="444"/>
      <c r="G983" s="445"/>
      <c r="H983" s="107" t="s">
        <v>1120</v>
      </c>
      <c r="I983" s="108" t="s">
        <v>1121</v>
      </c>
      <c r="J983" s="109" t="s">
        <v>1122</v>
      </c>
      <c r="K983" s="110" t="s">
        <v>1123</v>
      </c>
    </row>
    <row r="984" spans="1:11" ht="12" customHeight="1" x14ac:dyDescent="0.3">
      <c r="A984" s="446"/>
      <c r="B984" s="447"/>
      <c r="C984" s="447"/>
      <c r="D984" s="447"/>
      <c r="E984" s="447"/>
      <c r="F984" s="447"/>
      <c r="G984" s="448"/>
      <c r="H984" s="107" t="s">
        <v>1124</v>
      </c>
      <c r="I984" s="111" t="s">
        <v>1103</v>
      </c>
      <c r="J984" s="112" t="s">
        <v>1125</v>
      </c>
      <c r="K984" s="113"/>
    </row>
    <row r="985" spans="1:11" ht="15" thickBot="1" x14ac:dyDescent="0.35">
      <c r="A985" s="114" t="s">
        <v>1103</v>
      </c>
      <c r="B985" s="115"/>
      <c r="C985" s="115"/>
      <c r="D985" s="115"/>
      <c r="E985" s="115"/>
      <c r="F985" s="115"/>
      <c r="G985" s="116"/>
      <c r="H985" s="117" t="s">
        <v>1126</v>
      </c>
      <c r="I985" s="117" t="s">
        <v>1125</v>
      </c>
      <c r="J985" s="118"/>
      <c r="K985" s="119"/>
    </row>
    <row r="986" spans="1:11" ht="15" x14ac:dyDescent="0.3">
      <c r="A986" s="440" t="s">
        <v>1127</v>
      </c>
      <c r="B986" s="439"/>
      <c r="C986" s="437"/>
      <c r="D986" s="437"/>
      <c r="E986" s="437"/>
      <c r="F986" s="437"/>
      <c r="G986" s="437"/>
      <c r="H986" s="437"/>
      <c r="I986" s="437"/>
      <c r="J986" s="437"/>
      <c r="K986" s="438"/>
    </row>
    <row r="987" spans="1:11" ht="15" x14ac:dyDescent="0.3">
      <c r="A987" s="441"/>
      <c r="B987" s="458"/>
      <c r="C987" s="456"/>
      <c r="D987" s="456"/>
      <c r="E987" s="456"/>
      <c r="F987" s="456"/>
      <c r="G987" s="456"/>
      <c r="H987" s="456"/>
      <c r="I987" s="456"/>
      <c r="J987" s="456"/>
      <c r="K987" s="457"/>
    </row>
    <row r="988" spans="1:11" ht="15" x14ac:dyDescent="0.3">
      <c r="A988" s="441"/>
      <c r="B988" s="458"/>
      <c r="C988" s="456"/>
      <c r="D988" s="456"/>
      <c r="E988" s="456"/>
      <c r="F988" s="456"/>
      <c r="G988" s="456"/>
      <c r="H988" s="456"/>
      <c r="I988" s="456"/>
      <c r="J988" s="456"/>
      <c r="K988" s="457"/>
    </row>
    <row r="989" spans="1:11" ht="15" x14ac:dyDescent="0.3">
      <c r="A989" s="441"/>
      <c r="B989" s="458"/>
      <c r="C989" s="456"/>
      <c r="D989" s="456"/>
      <c r="E989" s="456"/>
      <c r="F989" s="456"/>
      <c r="G989" s="456"/>
      <c r="H989" s="456"/>
      <c r="I989" s="456"/>
      <c r="J989" s="456"/>
      <c r="K989" s="457"/>
    </row>
    <row r="990" spans="1:11" ht="15.6" thickBot="1" x14ac:dyDescent="0.35">
      <c r="A990" s="442"/>
      <c r="B990" s="477"/>
      <c r="C990" s="475"/>
      <c r="D990" s="475"/>
      <c r="E990" s="475"/>
      <c r="F990" s="475"/>
      <c r="G990" s="475"/>
      <c r="H990" s="475"/>
      <c r="I990" s="475"/>
      <c r="J990" s="475"/>
      <c r="K990" s="476"/>
    </row>
    <row r="991" spans="1:11" ht="15.6" thickBot="1" x14ac:dyDescent="0.35">
      <c r="A991" s="465" t="s">
        <v>1128</v>
      </c>
      <c r="B991" s="474" t="s">
        <v>1129</v>
      </c>
      <c r="C991" s="472"/>
      <c r="D991" s="472"/>
      <c r="E991" s="472"/>
      <c r="F991" s="120" t="s">
        <v>1130</v>
      </c>
      <c r="G991" s="472" t="s">
        <v>1129</v>
      </c>
      <c r="H991" s="472"/>
      <c r="I991" s="472"/>
      <c r="J991" s="473"/>
      <c r="K991" s="121" t="s">
        <v>1130</v>
      </c>
    </row>
    <row r="992" spans="1:11" ht="15" x14ac:dyDescent="0.3">
      <c r="A992" s="466"/>
      <c r="B992" s="471" t="s">
        <v>1131</v>
      </c>
      <c r="C992" s="469"/>
      <c r="D992" s="469"/>
      <c r="E992" s="470"/>
      <c r="F992" s="122"/>
      <c r="G992" s="468" t="s">
        <v>1132</v>
      </c>
      <c r="H992" s="469"/>
      <c r="I992" s="469"/>
      <c r="J992" s="470"/>
      <c r="K992" s="123"/>
    </row>
    <row r="993" spans="1:11" ht="15" x14ac:dyDescent="0.3">
      <c r="A993" s="466"/>
      <c r="B993" s="480" t="s">
        <v>1133</v>
      </c>
      <c r="C993" s="481"/>
      <c r="D993" s="481"/>
      <c r="E993" s="482"/>
      <c r="F993" s="124"/>
      <c r="G993" s="483" t="s">
        <v>1134</v>
      </c>
      <c r="H993" s="481"/>
      <c r="I993" s="481"/>
      <c r="J993" s="482"/>
      <c r="K993" s="125"/>
    </row>
    <row r="994" spans="1:11" ht="15" x14ac:dyDescent="0.3">
      <c r="A994" s="466"/>
      <c r="B994" s="480" t="s">
        <v>1135</v>
      </c>
      <c r="C994" s="481"/>
      <c r="D994" s="481"/>
      <c r="E994" s="482"/>
      <c r="F994" s="124"/>
      <c r="G994" s="478" t="s">
        <v>1136</v>
      </c>
      <c r="H994" s="460"/>
      <c r="I994" s="460"/>
      <c r="J994" s="479"/>
      <c r="K994" s="125"/>
    </row>
    <row r="995" spans="1:11" ht="15" x14ac:dyDescent="0.3">
      <c r="A995" s="466"/>
      <c r="B995" s="480" t="s">
        <v>1137</v>
      </c>
      <c r="C995" s="481"/>
      <c r="D995" s="481"/>
      <c r="E995" s="482"/>
      <c r="F995" s="124">
        <v>1</v>
      </c>
      <c r="G995" s="478" t="s">
        <v>1138</v>
      </c>
      <c r="H995" s="460"/>
      <c r="I995" s="460"/>
      <c r="J995" s="479"/>
      <c r="K995" s="125"/>
    </row>
    <row r="996" spans="1:11" ht="15" x14ac:dyDescent="0.3">
      <c r="A996" s="466"/>
      <c r="B996" s="480" t="s">
        <v>1139</v>
      </c>
      <c r="C996" s="481"/>
      <c r="D996" s="481"/>
      <c r="E996" s="482"/>
      <c r="F996" s="124"/>
      <c r="G996" s="478" t="s">
        <v>1140</v>
      </c>
      <c r="H996" s="460"/>
      <c r="I996" s="460"/>
      <c r="J996" s="479"/>
      <c r="K996" s="125"/>
    </row>
    <row r="997" spans="1:11" ht="15.6" thickBot="1" x14ac:dyDescent="0.35">
      <c r="A997" s="467"/>
      <c r="B997" s="487" t="s">
        <v>1141</v>
      </c>
      <c r="C997" s="488"/>
      <c r="D997" s="488"/>
      <c r="E997" s="489"/>
      <c r="F997" s="127">
        <v>1</v>
      </c>
      <c r="G997" s="484" t="s">
        <v>1142</v>
      </c>
      <c r="H997" s="485"/>
      <c r="I997" s="485"/>
      <c r="J997" s="486"/>
      <c r="K997" s="128"/>
    </row>
    <row r="998" spans="1:11" ht="15.6" x14ac:dyDescent="0.3">
      <c r="A998" s="465" t="s">
        <v>1143</v>
      </c>
      <c r="B998" s="434" t="s">
        <v>1170</v>
      </c>
      <c r="C998" s="435"/>
      <c r="D998" s="435"/>
      <c r="E998" s="435"/>
      <c r="F998" s="435"/>
      <c r="G998" s="435"/>
      <c r="H998" s="435"/>
      <c r="I998" s="435"/>
      <c r="J998" s="435"/>
      <c r="K998" s="436"/>
    </row>
    <row r="999" spans="1:11" ht="15" x14ac:dyDescent="0.3">
      <c r="A999" s="466"/>
      <c r="B999" s="132" t="s">
        <v>1223</v>
      </c>
      <c r="C999" s="133"/>
      <c r="D999" s="133"/>
      <c r="E999" s="133"/>
      <c r="F999" s="133"/>
      <c r="G999" s="133"/>
      <c r="H999" s="133"/>
      <c r="I999" s="133"/>
      <c r="J999" s="133"/>
      <c r="K999" s="134"/>
    </row>
    <row r="1000" spans="1:11" ht="15" x14ac:dyDescent="0.3">
      <c r="A1000" s="466"/>
      <c r="B1000" s="132" t="s">
        <v>1224</v>
      </c>
      <c r="C1000" s="133"/>
      <c r="D1000" s="133"/>
      <c r="E1000" s="133"/>
      <c r="F1000" s="133"/>
      <c r="G1000" s="133"/>
      <c r="H1000" s="133"/>
      <c r="I1000" s="133"/>
      <c r="J1000" s="133"/>
      <c r="K1000" s="134"/>
    </row>
    <row r="1001" spans="1:11" ht="15" x14ac:dyDescent="0.3">
      <c r="A1001" s="466"/>
      <c r="B1001" s="428" t="s">
        <v>1226</v>
      </c>
      <c r="C1001" s="429"/>
      <c r="D1001" s="429"/>
      <c r="E1001" s="429"/>
      <c r="F1001" s="429"/>
      <c r="G1001" s="429"/>
      <c r="H1001" s="429"/>
      <c r="I1001" s="429"/>
      <c r="J1001" s="429"/>
      <c r="K1001" s="430"/>
    </row>
    <row r="1002" spans="1:11" ht="15" x14ac:dyDescent="0.3">
      <c r="A1002" s="466"/>
      <c r="B1002" s="428" t="s">
        <v>102</v>
      </c>
      <c r="C1002" s="429"/>
      <c r="D1002" s="429"/>
      <c r="E1002" s="429"/>
      <c r="F1002" s="429"/>
      <c r="G1002" s="429"/>
      <c r="H1002" s="429"/>
      <c r="I1002" s="429"/>
      <c r="J1002" s="429"/>
      <c r="K1002" s="430"/>
    </row>
    <row r="1003" spans="1:11" ht="15" x14ac:dyDescent="0.3">
      <c r="A1003" s="466"/>
      <c r="B1003" s="459"/>
      <c r="C1003" s="460"/>
      <c r="D1003" s="460"/>
      <c r="E1003" s="460"/>
      <c r="F1003" s="460"/>
      <c r="G1003" s="460"/>
      <c r="H1003" s="460"/>
      <c r="I1003" s="460"/>
      <c r="J1003" s="460"/>
      <c r="K1003" s="461"/>
    </row>
    <row r="1004" spans="1:11" ht="15" x14ac:dyDescent="0.3">
      <c r="A1004" s="466"/>
      <c r="B1004" s="459"/>
      <c r="C1004" s="460"/>
      <c r="D1004" s="460"/>
      <c r="E1004" s="460"/>
      <c r="F1004" s="460"/>
      <c r="G1004" s="460"/>
      <c r="H1004" s="460"/>
      <c r="I1004" s="460"/>
      <c r="J1004" s="460"/>
      <c r="K1004" s="461"/>
    </row>
    <row r="1005" spans="1:11" ht="15" x14ac:dyDescent="0.3">
      <c r="A1005" s="466"/>
      <c r="B1005" s="459"/>
      <c r="C1005" s="460"/>
      <c r="D1005" s="460"/>
      <c r="E1005" s="460"/>
      <c r="F1005" s="460"/>
      <c r="G1005" s="460"/>
      <c r="H1005" s="460"/>
      <c r="I1005" s="460"/>
      <c r="J1005" s="460"/>
      <c r="K1005" s="461"/>
    </row>
    <row r="1006" spans="1:11" ht="15" x14ac:dyDescent="0.3">
      <c r="A1006" s="466"/>
      <c r="B1006" s="458"/>
      <c r="C1006" s="456"/>
      <c r="D1006" s="456"/>
      <c r="E1006" s="456"/>
      <c r="F1006" s="456"/>
      <c r="G1006" s="456"/>
      <c r="H1006" s="456"/>
      <c r="I1006" s="456"/>
      <c r="J1006" s="456"/>
      <c r="K1006" s="457"/>
    </row>
    <row r="1007" spans="1:11" ht="15" x14ac:dyDescent="0.3">
      <c r="A1007" s="466"/>
      <c r="B1007" s="458"/>
      <c r="C1007" s="456"/>
      <c r="D1007" s="456"/>
      <c r="E1007" s="456"/>
      <c r="F1007" s="456"/>
      <c r="G1007" s="456"/>
      <c r="H1007" s="456"/>
      <c r="I1007" s="456"/>
      <c r="J1007" s="456"/>
      <c r="K1007" s="457"/>
    </row>
    <row r="1008" spans="1:11" ht="15" x14ac:dyDescent="0.3">
      <c r="A1008" s="466"/>
      <c r="B1008" s="458"/>
      <c r="C1008" s="456"/>
      <c r="D1008" s="456"/>
      <c r="E1008" s="456"/>
      <c r="F1008" s="456"/>
      <c r="G1008" s="456"/>
      <c r="H1008" s="456"/>
      <c r="I1008" s="456"/>
      <c r="J1008" s="456"/>
      <c r="K1008" s="457"/>
    </row>
    <row r="1009" spans="1:11" ht="15" x14ac:dyDescent="0.3">
      <c r="A1009" s="466"/>
      <c r="B1009" s="458"/>
      <c r="C1009" s="456"/>
      <c r="D1009" s="456"/>
      <c r="E1009" s="456"/>
      <c r="F1009" s="456"/>
      <c r="G1009" s="456"/>
      <c r="H1009" s="456"/>
      <c r="I1009" s="456"/>
      <c r="J1009" s="456"/>
      <c r="K1009" s="457"/>
    </row>
    <row r="1010" spans="1:11" ht="15" x14ac:dyDescent="0.3">
      <c r="A1010" s="466"/>
      <c r="B1010" s="458"/>
      <c r="C1010" s="456"/>
      <c r="D1010" s="456"/>
      <c r="E1010" s="456"/>
      <c r="F1010" s="456"/>
      <c r="G1010" s="456"/>
      <c r="H1010" s="456"/>
      <c r="I1010" s="456"/>
      <c r="J1010" s="456"/>
      <c r="K1010" s="457"/>
    </row>
    <row r="1011" spans="1:11" ht="15.6" thickBot="1" x14ac:dyDescent="0.35">
      <c r="A1011" s="467"/>
      <c r="B1011" s="477"/>
      <c r="C1011" s="475"/>
      <c r="D1011" s="475"/>
      <c r="E1011" s="475"/>
      <c r="F1011" s="475"/>
      <c r="G1011" s="475"/>
      <c r="H1011" s="475"/>
      <c r="I1011" s="475"/>
      <c r="J1011" s="475"/>
      <c r="K1011" s="476"/>
    </row>
    <row r="1012" spans="1:11" ht="15" x14ac:dyDescent="0.3">
      <c r="A1012" s="465" t="s">
        <v>1144</v>
      </c>
      <c r="B1012" s="439"/>
      <c r="C1012" s="437"/>
      <c r="D1012" s="437"/>
      <c r="E1012" s="437"/>
      <c r="F1012" s="437"/>
      <c r="G1012" s="437"/>
      <c r="H1012" s="437"/>
      <c r="I1012" s="437"/>
      <c r="J1012" s="437"/>
      <c r="K1012" s="438"/>
    </row>
    <row r="1013" spans="1:11" ht="15" x14ac:dyDescent="0.3">
      <c r="A1013" s="466"/>
      <c r="B1013" s="458"/>
      <c r="C1013" s="456"/>
      <c r="D1013" s="456"/>
      <c r="E1013" s="456"/>
      <c r="F1013" s="456"/>
      <c r="G1013" s="456"/>
      <c r="H1013" s="456"/>
      <c r="I1013" s="456"/>
      <c r="J1013" s="456"/>
      <c r="K1013" s="457"/>
    </row>
    <row r="1014" spans="1:11" ht="15" x14ac:dyDescent="0.3">
      <c r="A1014" s="466"/>
      <c r="B1014" s="458"/>
      <c r="C1014" s="456"/>
      <c r="D1014" s="456"/>
      <c r="E1014" s="456"/>
      <c r="F1014" s="456"/>
      <c r="G1014" s="456"/>
      <c r="H1014" s="456"/>
      <c r="I1014" s="456"/>
      <c r="J1014" s="456"/>
      <c r="K1014" s="457"/>
    </row>
    <row r="1015" spans="1:11" ht="15" x14ac:dyDescent="0.3">
      <c r="A1015" s="466"/>
      <c r="B1015" s="458"/>
      <c r="C1015" s="456"/>
      <c r="D1015" s="456"/>
      <c r="E1015" s="456"/>
      <c r="F1015" s="456"/>
      <c r="G1015" s="456"/>
      <c r="H1015" s="456"/>
      <c r="I1015" s="456"/>
      <c r="J1015" s="456"/>
      <c r="K1015" s="457"/>
    </row>
    <row r="1016" spans="1:11" ht="15" x14ac:dyDescent="0.3">
      <c r="A1016" s="466"/>
      <c r="B1016" s="458"/>
      <c r="C1016" s="456"/>
      <c r="D1016" s="456"/>
      <c r="E1016" s="456"/>
      <c r="F1016" s="456"/>
      <c r="G1016" s="456"/>
      <c r="H1016" s="456"/>
      <c r="I1016" s="456"/>
      <c r="J1016" s="456"/>
      <c r="K1016" s="457"/>
    </row>
    <row r="1017" spans="1:11" ht="15" x14ac:dyDescent="0.3">
      <c r="A1017" s="466"/>
      <c r="B1017" s="458"/>
      <c r="C1017" s="456"/>
      <c r="D1017" s="456"/>
      <c r="E1017" s="456"/>
      <c r="F1017" s="456"/>
      <c r="G1017" s="456"/>
      <c r="H1017" s="456"/>
      <c r="I1017" s="456"/>
      <c r="J1017" s="456"/>
      <c r="K1017" s="457"/>
    </row>
    <row r="1018" spans="1:11" ht="15" x14ac:dyDescent="0.3">
      <c r="A1018" s="466"/>
      <c r="B1018" s="458"/>
      <c r="C1018" s="456"/>
      <c r="D1018" s="456"/>
      <c r="E1018" s="456"/>
      <c r="F1018" s="456"/>
      <c r="G1018" s="456"/>
      <c r="H1018" s="456"/>
      <c r="I1018" s="456"/>
      <c r="J1018" s="456"/>
      <c r="K1018" s="457"/>
    </row>
    <row r="1019" spans="1:11" ht="15" x14ac:dyDescent="0.3">
      <c r="A1019" s="466"/>
      <c r="B1019" s="458"/>
      <c r="C1019" s="456"/>
      <c r="D1019" s="456"/>
      <c r="E1019" s="456"/>
      <c r="F1019" s="456"/>
      <c r="G1019" s="456"/>
      <c r="H1019" s="456"/>
      <c r="I1019" s="456"/>
      <c r="J1019" s="456"/>
      <c r="K1019" s="457"/>
    </row>
    <row r="1020" spans="1:11" ht="15" x14ac:dyDescent="0.3">
      <c r="A1020" s="466"/>
      <c r="B1020" s="458"/>
      <c r="C1020" s="456"/>
      <c r="D1020" s="456"/>
      <c r="E1020" s="456"/>
      <c r="F1020" s="456"/>
      <c r="G1020" s="456"/>
      <c r="H1020" s="456"/>
      <c r="I1020" s="456"/>
      <c r="J1020" s="456"/>
      <c r="K1020" s="457"/>
    </row>
    <row r="1021" spans="1:11" ht="15" x14ac:dyDescent="0.3">
      <c r="A1021" s="466"/>
      <c r="B1021" s="458"/>
      <c r="C1021" s="456"/>
      <c r="D1021" s="456"/>
      <c r="E1021" s="456"/>
      <c r="F1021" s="456"/>
      <c r="G1021" s="456"/>
      <c r="H1021" s="456"/>
      <c r="I1021" s="456"/>
      <c r="J1021" s="456"/>
      <c r="K1021" s="457"/>
    </row>
    <row r="1022" spans="1:11" ht="15" x14ac:dyDescent="0.3">
      <c r="A1022" s="466"/>
      <c r="B1022" s="458"/>
      <c r="C1022" s="456"/>
      <c r="D1022" s="456"/>
      <c r="E1022" s="456"/>
      <c r="F1022" s="456"/>
      <c r="G1022" s="456"/>
      <c r="H1022" s="456"/>
      <c r="I1022" s="456"/>
      <c r="J1022" s="456"/>
      <c r="K1022" s="457"/>
    </row>
    <row r="1023" spans="1:11" ht="15" x14ac:dyDescent="0.3">
      <c r="A1023" s="466"/>
      <c r="B1023" s="458"/>
      <c r="C1023" s="456"/>
      <c r="D1023" s="456"/>
      <c r="E1023" s="456"/>
      <c r="F1023" s="456"/>
      <c r="G1023" s="456"/>
      <c r="H1023" s="456"/>
      <c r="I1023" s="456"/>
      <c r="J1023" s="456"/>
      <c r="K1023" s="457"/>
    </row>
    <row r="1024" spans="1:11" ht="15" x14ac:dyDescent="0.3">
      <c r="A1024" s="466"/>
      <c r="B1024" s="458"/>
      <c r="C1024" s="456"/>
      <c r="D1024" s="456"/>
      <c r="E1024" s="456"/>
      <c r="F1024" s="456"/>
      <c r="G1024" s="456"/>
      <c r="H1024" s="456"/>
      <c r="I1024" s="456"/>
      <c r="J1024" s="456"/>
      <c r="K1024" s="457"/>
    </row>
    <row r="1025" spans="1:11" ht="15" x14ac:dyDescent="0.3">
      <c r="A1025" s="466"/>
      <c r="B1025" s="458"/>
      <c r="C1025" s="456"/>
      <c r="D1025" s="456"/>
      <c r="E1025" s="456"/>
      <c r="F1025" s="456"/>
      <c r="G1025" s="456"/>
      <c r="H1025" s="456"/>
      <c r="I1025" s="456"/>
      <c r="J1025" s="456"/>
      <c r="K1025" s="457"/>
    </row>
    <row r="1026" spans="1:11" ht="15.6" thickBot="1" x14ac:dyDescent="0.35">
      <c r="A1026" s="467"/>
      <c r="B1026" s="502"/>
      <c r="C1026" s="503"/>
      <c r="D1026" s="503"/>
      <c r="E1026" s="503"/>
      <c r="F1026" s="503"/>
      <c r="G1026" s="503"/>
      <c r="H1026" s="503"/>
      <c r="I1026" s="503"/>
      <c r="J1026" s="503"/>
      <c r="K1026" s="504"/>
    </row>
    <row r="1027" spans="1:11" x14ac:dyDescent="0.3">
      <c r="A1027" s="499" t="s">
        <v>1145</v>
      </c>
      <c r="B1027" s="491"/>
      <c r="C1027" s="491"/>
      <c r="D1027" s="491"/>
      <c r="E1027" s="491"/>
      <c r="F1027" s="491"/>
      <c r="G1027" s="490" t="s">
        <v>1146</v>
      </c>
      <c r="H1027" s="491"/>
      <c r="I1027" s="491"/>
      <c r="J1027" s="491"/>
      <c r="K1027" s="492"/>
    </row>
    <row r="1028" spans="1:11" x14ac:dyDescent="0.3">
      <c r="A1028" s="500"/>
      <c r="B1028" s="494"/>
      <c r="C1028" s="494"/>
      <c r="D1028" s="494"/>
      <c r="E1028" s="494"/>
      <c r="F1028" s="494"/>
      <c r="G1028" s="493"/>
      <c r="H1028" s="494"/>
      <c r="I1028" s="494"/>
      <c r="J1028" s="494"/>
      <c r="K1028" s="495"/>
    </row>
    <row r="1029" spans="1:11" x14ac:dyDescent="0.3">
      <c r="A1029" s="500"/>
      <c r="B1029" s="494"/>
      <c r="C1029" s="494"/>
      <c r="D1029" s="494"/>
      <c r="E1029" s="494"/>
      <c r="F1029" s="494"/>
      <c r="G1029" s="493"/>
      <c r="H1029" s="494"/>
      <c r="I1029" s="494"/>
      <c r="J1029" s="494"/>
      <c r="K1029" s="495"/>
    </row>
    <row r="1030" spans="1:11" ht="15" thickBot="1" x14ac:dyDescent="0.35">
      <c r="A1030" s="501"/>
      <c r="B1030" s="497"/>
      <c r="C1030" s="497"/>
      <c r="D1030" s="497"/>
      <c r="E1030" s="497"/>
      <c r="F1030" s="497"/>
      <c r="G1030" s="496"/>
      <c r="H1030" s="497"/>
      <c r="I1030" s="497"/>
      <c r="J1030" s="497"/>
      <c r="K1030" s="498"/>
    </row>
    <row r="1031" spans="1:11" x14ac:dyDescent="0.3">
      <c r="A1031" s="34"/>
      <c r="J1031" s="131"/>
    </row>
    <row r="1032" spans="1:11" hidden="1" x14ac:dyDescent="0.3">
      <c r="A1032" s="452"/>
      <c r="B1032" s="452"/>
      <c r="C1032" s="452"/>
      <c r="D1032" s="452"/>
      <c r="E1032" s="454" t="s">
        <v>1113</v>
      </c>
      <c r="F1032" s="454"/>
      <c r="G1032" s="454"/>
      <c r="H1032" s="454"/>
      <c r="I1032" s="452"/>
      <c r="J1032" s="452"/>
      <c r="K1032" s="452"/>
    </row>
    <row r="1033" spans="1:11" hidden="1" x14ac:dyDescent="0.3">
      <c r="A1033" s="452"/>
      <c r="B1033" s="452"/>
      <c r="C1033" s="452"/>
      <c r="D1033" s="452"/>
      <c r="E1033" s="454"/>
      <c r="F1033" s="454"/>
      <c r="G1033" s="454"/>
      <c r="H1033" s="454"/>
      <c r="I1033" s="452"/>
      <c r="J1033" s="452"/>
      <c r="K1033" s="452"/>
    </row>
    <row r="1034" spans="1:11" hidden="1" x14ac:dyDescent="0.3">
      <c r="A1034" s="453"/>
      <c r="B1034" s="453"/>
      <c r="C1034" s="453"/>
      <c r="D1034" s="453"/>
      <c r="E1034" s="455"/>
      <c r="F1034" s="455"/>
      <c r="G1034" s="455"/>
      <c r="H1034" s="455"/>
      <c r="I1034" s="453"/>
      <c r="J1034" s="453"/>
      <c r="K1034" s="453"/>
    </row>
    <row r="1035" spans="1:11" s="99" customFormat="1" ht="15" hidden="1" customHeight="1" x14ac:dyDescent="0.3">
      <c r="A1035" s="505" t="s">
        <v>1114</v>
      </c>
      <c r="B1035" s="450"/>
      <c r="C1035" s="450"/>
      <c r="D1035" s="450"/>
      <c r="E1035" s="450"/>
      <c r="F1035" s="450"/>
      <c r="G1035" s="450"/>
      <c r="H1035" s="450"/>
      <c r="I1035" s="450"/>
      <c r="J1035" s="450"/>
      <c r="K1035" s="451"/>
    </row>
    <row r="1036" spans="1:11" ht="25.5" hidden="1" customHeight="1" x14ac:dyDescent="0.3">
      <c r="A1036" s="100" t="s">
        <v>1115</v>
      </c>
      <c r="B1036" s="101"/>
      <c r="C1036" s="101"/>
      <c r="D1036" s="101"/>
      <c r="E1036" s="101"/>
      <c r="F1036" s="101"/>
      <c r="G1036" s="102"/>
      <c r="H1036" s="103" t="s">
        <v>1116</v>
      </c>
      <c r="I1036" s="104" t="s">
        <v>1117</v>
      </c>
      <c r="J1036" s="105">
        <f>1+J982</f>
        <v>45281</v>
      </c>
      <c r="K1036" s="106" t="s">
        <v>1118</v>
      </c>
    </row>
    <row r="1037" spans="1:11" ht="16.5" hidden="1" customHeight="1" x14ac:dyDescent="0.3">
      <c r="A1037" s="443" t="s">
        <v>2</v>
      </c>
      <c r="B1037" s="444"/>
      <c r="C1037" s="444"/>
      <c r="D1037" s="444"/>
      <c r="E1037" s="444"/>
      <c r="F1037" s="444"/>
      <c r="G1037" s="445"/>
      <c r="H1037" s="107" t="s">
        <v>1120</v>
      </c>
      <c r="I1037" s="108" t="s">
        <v>1121</v>
      </c>
      <c r="J1037" s="109" t="s">
        <v>1122</v>
      </c>
      <c r="K1037" s="110" t="s">
        <v>1123</v>
      </c>
    </row>
    <row r="1038" spans="1:11" ht="12" hidden="1" customHeight="1" x14ac:dyDescent="0.3">
      <c r="A1038" s="446"/>
      <c r="B1038" s="447"/>
      <c r="C1038" s="447"/>
      <c r="D1038" s="447"/>
      <c r="E1038" s="447"/>
      <c r="F1038" s="447"/>
      <c r="G1038" s="448"/>
      <c r="H1038" s="107" t="s">
        <v>1124</v>
      </c>
      <c r="I1038" s="111" t="s">
        <v>1125</v>
      </c>
      <c r="J1038" s="112"/>
      <c r="K1038" s="113"/>
    </row>
    <row r="1039" spans="1:11" ht="15" hidden="1" thickBot="1" x14ac:dyDescent="0.35">
      <c r="A1039" s="114" t="s">
        <v>1103</v>
      </c>
      <c r="B1039" s="115"/>
      <c r="C1039" s="115"/>
      <c r="D1039" s="115"/>
      <c r="E1039" s="115"/>
      <c r="F1039" s="115"/>
      <c r="G1039" s="116"/>
      <c r="H1039" s="117" t="s">
        <v>1126</v>
      </c>
      <c r="I1039" s="117" t="s">
        <v>1125</v>
      </c>
      <c r="J1039" s="118"/>
      <c r="K1039" s="119"/>
    </row>
    <row r="1040" spans="1:11" ht="15" hidden="1" x14ac:dyDescent="0.3">
      <c r="A1040" s="440" t="s">
        <v>1127</v>
      </c>
      <c r="B1040" s="439"/>
      <c r="C1040" s="437"/>
      <c r="D1040" s="437"/>
      <c r="E1040" s="437"/>
      <c r="F1040" s="437"/>
      <c r="G1040" s="437"/>
      <c r="H1040" s="437"/>
      <c r="I1040" s="437"/>
      <c r="J1040" s="437"/>
      <c r="K1040" s="438"/>
    </row>
    <row r="1041" spans="1:11" ht="15" hidden="1" x14ac:dyDescent="0.3">
      <c r="A1041" s="441"/>
      <c r="B1041" s="458"/>
      <c r="C1041" s="456"/>
      <c r="D1041" s="456"/>
      <c r="E1041" s="456"/>
      <c r="F1041" s="456"/>
      <c r="G1041" s="456"/>
      <c r="H1041" s="456"/>
      <c r="I1041" s="456"/>
      <c r="J1041" s="456"/>
      <c r="K1041" s="457"/>
    </row>
    <row r="1042" spans="1:11" ht="15" hidden="1" x14ac:dyDescent="0.3">
      <c r="A1042" s="441"/>
      <c r="B1042" s="458"/>
      <c r="C1042" s="456"/>
      <c r="D1042" s="456"/>
      <c r="E1042" s="456"/>
      <c r="F1042" s="456"/>
      <c r="G1042" s="456"/>
      <c r="H1042" s="456"/>
      <c r="I1042" s="456"/>
      <c r="J1042" s="456"/>
      <c r="K1042" s="457"/>
    </row>
    <row r="1043" spans="1:11" ht="15" hidden="1" x14ac:dyDescent="0.3">
      <c r="A1043" s="441"/>
      <c r="B1043" s="458"/>
      <c r="C1043" s="456"/>
      <c r="D1043" s="456"/>
      <c r="E1043" s="456"/>
      <c r="F1043" s="456"/>
      <c r="G1043" s="456"/>
      <c r="H1043" s="456"/>
      <c r="I1043" s="456"/>
      <c r="J1043" s="456"/>
      <c r="K1043" s="457"/>
    </row>
    <row r="1044" spans="1:11" ht="15.6" hidden="1" thickBot="1" x14ac:dyDescent="0.35">
      <c r="A1044" s="442"/>
      <c r="B1044" s="477"/>
      <c r="C1044" s="475"/>
      <c r="D1044" s="475"/>
      <c r="E1044" s="475"/>
      <c r="F1044" s="475"/>
      <c r="G1044" s="475"/>
      <c r="H1044" s="475"/>
      <c r="I1044" s="475"/>
      <c r="J1044" s="475"/>
      <c r="K1044" s="476"/>
    </row>
    <row r="1045" spans="1:11" ht="15.6" hidden="1" thickBot="1" x14ac:dyDescent="0.35">
      <c r="A1045" s="465" t="s">
        <v>1128</v>
      </c>
      <c r="B1045" s="474" t="s">
        <v>1129</v>
      </c>
      <c r="C1045" s="472"/>
      <c r="D1045" s="472"/>
      <c r="E1045" s="472"/>
      <c r="F1045" s="120" t="s">
        <v>1130</v>
      </c>
      <c r="G1045" s="472" t="s">
        <v>1129</v>
      </c>
      <c r="H1045" s="472"/>
      <c r="I1045" s="472"/>
      <c r="J1045" s="473"/>
      <c r="K1045" s="121" t="s">
        <v>1130</v>
      </c>
    </row>
    <row r="1046" spans="1:11" ht="15" hidden="1" x14ac:dyDescent="0.3">
      <c r="A1046" s="466"/>
      <c r="B1046" s="471" t="s">
        <v>1131</v>
      </c>
      <c r="C1046" s="469"/>
      <c r="D1046" s="469"/>
      <c r="E1046" s="470"/>
      <c r="F1046" s="122"/>
      <c r="G1046" s="468" t="s">
        <v>1132</v>
      </c>
      <c r="H1046" s="469"/>
      <c r="I1046" s="469"/>
      <c r="J1046" s="470"/>
      <c r="K1046" s="123"/>
    </row>
    <row r="1047" spans="1:11" ht="15" hidden="1" x14ac:dyDescent="0.3">
      <c r="A1047" s="466"/>
      <c r="B1047" s="480" t="s">
        <v>1133</v>
      </c>
      <c r="C1047" s="481"/>
      <c r="D1047" s="481"/>
      <c r="E1047" s="482"/>
      <c r="F1047" s="124"/>
      <c r="G1047" s="483" t="s">
        <v>1134</v>
      </c>
      <c r="H1047" s="481"/>
      <c r="I1047" s="481"/>
      <c r="J1047" s="482"/>
      <c r="K1047" s="125"/>
    </row>
    <row r="1048" spans="1:11" ht="15" hidden="1" x14ac:dyDescent="0.3">
      <c r="A1048" s="466"/>
      <c r="B1048" s="480" t="s">
        <v>1135</v>
      </c>
      <c r="C1048" s="481"/>
      <c r="D1048" s="481"/>
      <c r="E1048" s="482"/>
      <c r="F1048" s="124"/>
      <c r="G1048" s="478" t="s">
        <v>1136</v>
      </c>
      <c r="H1048" s="460"/>
      <c r="I1048" s="460"/>
      <c r="J1048" s="479"/>
      <c r="K1048" s="125"/>
    </row>
    <row r="1049" spans="1:11" ht="15" hidden="1" x14ac:dyDescent="0.3">
      <c r="A1049" s="466"/>
      <c r="B1049" s="480" t="s">
        <v>1137</v>
      </c>
      <c r="C1049" s="481"/>
      <c r="D1049" s="481"/>
      <c r="E1049" s="482"/>
      <c r="F1049" s="124"/>
      <c r="G1049" s="478" t="s">
        <v>1138</v>
      </c>
      <c r="H1049" s="460"/>
      <c r="I1049" s="460"/>
      <c r="J1049" s="479"/>
      <c r="K1049" s="125"/>
    </row>
    <row r="1050" spans="1:11" ht="15" hidden="1" x14ac:dyDescent="0.3">
      <c r="A1050" s="466"/>
      <c r="B1050" s="480" t="s">
        <v>1139</v>
      </c>
      <c r="C1050" s="481"/>
      <c r="D1050" s="481"/>
      <c r="E1050" s="482"/>
      <c r="F1050" s="124"/>
      <c r="G1050" s="478" t="s">
        <v>1140</v>
      </c>
      <c r="H1050" s="460"/>
      <c r="I1050" s="460"/>
      <c r="J1050" s="479"/>
      <c r="K1050" s="125"/>
    </row>
    <row r="1051" spans="1:11" ht="15.6" hidden="1" thickBot="1" x14ac:dyDescent="0.35">
      <c r="A1051" s="467"/>
      <c r="B1051" s="487" t="s">
        <v>1141</v>
      </c>
      <c r="C1051" s="488"/>
      <c r="D1051" s="488"/>
      <c r="E1051" s="489"/>
      <c r="F1051" s="127"/>
      <c r="G1051" s="484" t="s">
        <v>1142</v>
      </c>
      <c r="H1051" s="485"/>
      <c r="I1051" s="485"/>
      <c r="J1051" s="486"/>
      <c r="K1051" s="128"/>
    </row>
    <row r="1052" spans="1:11" ht="15" hidden="1" x14ac:dyDescent="0.3">
      <c r="A1052" s="465" t="s">
        <v>1143</v>
      </c>
      <c r="B1052" s="462" t="s">
        <v>1148</v>
      </c>
      <c r="C1052" s="463"/>
      <c r="D1052" s="463"/>
      <c r="E1052" s="463"/>
      <c r="F1052" s="463"/>
      <c r="G1052" s="463"/>
      <c r="H1052" s="463"/>
      <c r="I1052" s="463"/>
      <c r="J1052" s="463"/>
      <c r="K1052" s="464"/>
    </row>
    <row r="1053" spans="1:11" ht="15" hidden="1" x14ac:dyDescent="0.3">
      <c r="A1053" s="466"/>
      <c r="B1053" s="459" t="s">
        <v>1149</v>
      </c>
      <c r="C1053" s="460"/>
      <c r="D1053" s="460"/>
      <c r="E1053" s="460"/>
      <c r="F1053" s="460"/>
      <c r="G1053" s="460"/>
      <c r="H1053" s="460"/>
      <c r="I1053" s="460"/>
      <c r="J1053" s="460"/>
      <c r="K1053" s="461"/>
    </row>
    <row r="1054" spans="1:11" ht="15" hidden="1" x14ac:dyDescent="0.3">
      <c r="A1054" s="466"/>
      <c r="B1054" s="459"/>
      <c r="C1054" s="460"/>
      <c r="D1054" s="460"/>
      <c r="E1054" s="460"/>
      <c r="F1054" s="460"/>
      <c r="G1054" s="460"/>
      <c r="H1054" s="460"/>
      <c r="I1054" s="460"/>
      <c r="J1054" s="460"/>
      <c r="K1054" s="461"/>
    </row>
    <row r="1055" spans="1:11" ht="15" hidden="1" x14ac:dyDescent="0.3">
      <c r="A1055" s="466"/>
      <c r="B1055" s="459"/>
      <c r="C1055" s="460"/>
      <c r="D1055" s="460"/>
      <c r="E1055" s="460"/>
      <c r="F1055" s="460"/>
      <c r="G1055" s="460"/>
      <c r="H1055" s="460"/>
      <c r="I1055" s="460"/>
      <c r="J1055" s="460"/>
      <c r="K1055" s="461"/>
    </row>
    <row r="1056" spans="1:11" ht="15" hidden="1" x14ac:dyDescent="0.3">
      <c r="A1056" s="466"/>
      <c r="B1056" s="459"/>
      <c r="C1056" s="460"/>
      <c r="D1056" s="460"/>
      <c r="E1056" s="460"/>
      <c r="F1056" s="460"/>
      <c r="G1056" s="460"/>
      <c r="H1056" s="460"/>
      <c r="I1056" s="460"/>
      <c r="J1056" s="460"/>
      <c r="K1056" s="461"/>
    </row>
    <row r="1057" spans="1:11" ht="15" hidden="1" x14ac:dyDescent="0.3">
      <c r="A1057" s="466"/>
      <c r="B1057" s="459"/>
      <c r="C1057" s="460"/>
      <c r="D1057" s="460"/>
      <c r="E1057" s="460"/>
      <c r="F1057" s="460"/>
      <c r="G1057" s="460"/>
      <c r="H1057" s="460"/>
      <c r="I1057" s="460"/>
      <c r="J1057" s="460"/>
      <c r="K1057" s="461"/>
    </row>
    <row r="1058" spans="1:11" ht="15" hidden="1" x14ac:dyDescent="0.3">
      <c r="A1058" s="466"/>
      <c r="B1058" s="459"/>
      <c r="C1058" s="460"/>
      <c r="D1058" s="460"/>
      <c r="E1058" s="460"/>
      <c r="F1058" s="460"/>
      <c r="G1058" s="460"/>
      <c r="H1058" s="460"/>
      <c r="I1058" s="460"/>
      <c r="J1058" s="460"/>
      <c r="K1058" s="461"/>
    </row>
    <row r="1059" spans="1:11" ht="15" hidden="1" x14ac:dyDescent="0.3">
      <c r="A1059" s="466"/>
      <c r="B1059" s="458"/>
      <c r="C1059" s="456"/>
      <c r="D1059" s="456"/>
      <c r="E1059" s="456"/>
      <c r="F1059" s="456"/>
      <c r="G1059" s="456"/>
      <c r="H1059" s="456"/>
      <c r="I1059" s="456"/>
      <c r="J1059" s="456"/>
      <c r="K1059" s="457"/>
    </row>
    <row r="1060" spans="1:11" ht="15" hidden="1" x14ac:dyDescent="0.3">
      <c r="A1060" s="466"/>
      <c r="B1060" s="459"/>
      <c r="C1060" s="460"/>
      <c r="D1060" s="460"/>
      <c r="E1060" s="460"/>
      <c r="F1060" s="460"/>
      <c r="G1060" s="460"/>
      <c r="H1060" s="460"/>
      <c r="I1060" s="460"/>
      <c r="J1060" s="460"/>
      <c r="K1060" s="461"/>
    </row>
    <row r="1061" spans="1:11" ht="15" hidden="1" x14ac:dyDescent="0.3">
      <c r="A1061" s="466"/>
      <c r="B1061" s="458"/>
      <c r="C1061" s="456"/>
      <c r="D1061" s="456"/>
      <c r="E1061" s="456"/>
      <c r="F1061" s="456"/>
      <c r="G1061" s="456"/>
      <c r="H1061" s="456"/>
      <c r="I1061" s="456"/>
      <c r="J1061" s="456"/>
      <c r="K1061" s="457"/>
    </row>
    <row r="1062" spans="1:11" ht="15" hidden="1" x14ac:dyDescent="0.3">
      <c r="A1062" s="466"/>
      <c r="B1062" s="458"/>
      <c r="C1062" s="456"/>
      <c r="D1062" s="456"/>
      <c r="E1062" s="456"/>
      <c r="F1062" s="456"/>
      <c r="G1062" s="456"/>
      <c r="H1062" s="456"/>
      <c r="I1062" s="456"/>
      <c r="J1062" s="456"/>
      <c r="K1062" s="457"/>
    </row>
    <row r="1063" spans="1:11" ht="15" hidden="1" x14ac:dyDescent="0.3">
      <c r="A1063" s="466"/>
      <c r="B1063" s="458"/>
      <c r="C1063" s="456"/>
      <c r="D1063" s="456"/>
      <c r="E1063" s="456"/>
      <c r="F1063" s="456"/>
      <c r="G1063" s="456"/>
      <c r="H1063" s="456"/>
      <c r="I1063" s="456"/>
      <c r="J1063" s="456"/>
      <c r="K1063" s="457"/>
    </row>
    <row r="1064" spans="1:11" ht="15" hidden="1" x14ac:dyDescent="0.3">
      <c r="A1064" s="466"/>
      <c r="B1064" s="458"/>
      <c r="C1064" s="456"/>
      <c r="D1064" s="456"/>
      <c r="E1064" s="456"/>
      <c r="F1064" s="456"/>
      <c r="G1064" s="456"/>
      <c r="H1064" s="456"/>
      <c r="I1064" s="456"/>
      <c r="J1064" s="456"/>
      <c r="K1064" s="457"/>
    </row>
    <row r="1065" spans="1:11" ht="15" hidden="1" x14ac:dyDescent="0.3">
      <c r="A1065" s="466"/>
      <c r="B1065" s="458"/>
      <c r="C1065" s="456"/>
      <c r="D1065" s="456"/>
      <c r="E1065" s="456"/>
      <c r="F1065" s="456"/>
      <c r="G1065" s="456"/>
      <c r="H1065" s="456"/>
      <c r="I1065" s="456"/>
      <c r="J1065" s="456"/>
      <c r="K1065" s="457"/>
    </row>
    <row r="1066" spans="1:11" ht="15.6" hidden="1" thickBot="1" x14ac:dyDescent="0.35">
      <c r="A1066" s="467"/>
      <c r="B1066" s="477"/>
      <c r="C1066" s="475"/>
      <c r="D1066" s="475"/>
      <c r="E1066" s="475"/>
      <c r="F1066" s="475"/>
      <c r="G1066" s="475"/>
      <c r="H1066" s="475"/>
      <c r="I1066" s="475"/>
      <c r="J1066" s="475"/>
      <c r="K1066" s="476"/>
    </row>
    <row r="1067" spans="1:11" ht="15" hidden="1" x14ac:dyDescent="0.3">
      <c r="A1067" s="465" t="s">
        <v>1144</v>
      </c>
      <c r="B1067" s="439"/>
      <c r="C1067" s="437"/>
      <c r="D1067" s="437"/>
      <c r="E1067" s="437"/>
      <c r="F1067" s="437"/>
      <c r="G1067" s="437"/>
      <c r="H1067" s="437"/>
      <c r="I1067" s="437"/>
      <c r="J1067" s="437"/>
      <c r="K1067" s="438"/>
    </row>
    <row r="1068" spans="1:11" ht="15" hidden="1" x14ac:dyDescent="0.3">
      <c r="A1068" s="466"/>
      <c r="B1068" s="458"/>
      <c r="C1068" s="456"/>
      <c r="D1068" s="456"/>
      <c r="E1068" s="456"/>
      <c r="F1068" s="456"/>
      <c r="G1068" s="456"/>
      <c r="H1068" s="456"/>
      <c r="I1068" s="456"/>
      <c r="J1068" s="456"/>
      <c r="K1068" s="457"/>
    </row>
    <row r="1069" spans="1:11" ht="15" hidden="1" x14ac:dyDescent="0.3">
      <c r="A1069" s="466"/>
      <c r="B1069" s="458"/>
      <c r="C1069" s="456"/>
      <c r="D1069" s="456"/>
      <c r="E1069" s="456"/>
      <c r="F1069" s="456"/>
      <c r="G1069" s="456"/>
      <c r="H1069" s="456"/>
      <c r="I1069" s="456"/>
      <c r="J1069" s="456"/>
      <c r="K1069" s="457"/>
    </row>
    <row r="1070" spans="1:11" ht="15" hidden="1" x14ac:dyDescent="0.3">
      <c r="A1070" s="466"/>
      <c r="B1070" s="459"/>
      <c r="C1070" s="460"/>
      <c r="D1070" s="460"/>
      <c r="E1070" s="460"/>
      <c r="F1070" s="460"/>
      <c r="G1070" s="460"/>
      <c r="H1070" s="460"/>
      <c r="I1070" s="460"/>
      <c r="J1070" s="460"/>
      <c r="K1070" s="461"/>
    </row>
    <row r="1071" spans="1:11" ht="15" hidden="1" x14ac:dyDescent="0.3">
      <c r="A1071" s="466"/>
      <c r="B1071" s="458"/>
      <c r="C1071" s="456"/>
      <c r="D1071" s="456"/>
      <c r="E1071" s="456"/>
      <c r="F1071" s="456"/>
      <c r="G1071" s="456"/>
      <c r="H1071" s="456"/>
      <c r="I1071" s="456"/>
      <c r="J1071" s="456"/>
      <c r="K1071" s="457"/>
    </row>
    <row r="1072" spans="1:11" ht="15" hidden="1" x14ac:dyDescent="0.3">
      <c r="A1072" s="466"/>
      <c r="B1072" s="459"/>
      <c r="C1072" s="460"/>
      <c r="D1072" s="460"/>
      <c r="E1072" s="460"/>
      <c r="F1072" s="460"/>
      <c r="G1072" s="460"/>
      <c r="H1072" s="460"/>
      <c r="I1072" s="460"/>
      <c r="J1072" s="460"/>
      <c r="K1072" s="461"/>
    </row>
    <row r="1073" spans="1:11" ht="15" hidden="1" x14ac:dyDescent="0.3">
      <c r="A1073" s="466"/>
      <c r="B1073" s="458"/>
      <c r="C1073" s="456"/>
      <c r="D1073" s="456"/>
      <c r="E1073" s="456"/>
      <c r="F1073" s="456"/>
      <c r="G1073" s="456"/>
      <c r="H1073" s="456"/>
      <c r="I1073" s="456"/>
      <c r="J1073" s="456"/>
      <c r="K1073" s="457"/>
    </row>
    <row r="1074" spans="1:11" ht="15" hidden="1" x14ac:dyDescent="0.3">
      <c r="A1074" s="466"/>
      <c r="B1074" s="458"/>
      <c r="C1074" s="456"/>
      <c r="D1074" s="456"/>
      <c r="E1074" s="456"/>
      <c r="F1074" s="456"/>
      <c r="G1074" s="456"/>
      <c r="H1074" s="456"/>
      <c r="I1074" s="456"/>
      <c r="J1074" s="456"/>
      <c r="K1074" s="457"/>
    </row>
    <row r="1075" spans="1:11" ht="15" hidden="1" x14ac:dyDescent="0.3">
      <c r="A1075" s="466"/>
      <c r="B1075" s="458"/>
      <c r="C1075" s="456"/>
      <c r="D1075" s="456"/>
      <c r="E1075" s="456"/>
      <c r="F1075" s="456"/>
      <c r="G1075" s="456"/>
      <c r="H1075" s="456"/>
      <c r="I1075" s="456"/>
      <c r="J1075" s="456"/>
      <c r="K1075" s="457"/>
    </row>
    <row r="1076" spans="1:11" ht="15" hidden="1" x14ac:dyDescent="0.3">
      <c r="A1076" s="466"/>
      <c r="B1076" s="458"/>
      <c r="C1076" s="456"/>
      <c r="D1076" s="456"/>
      <c r="E1076" s="456"/>
      <c r="F1076" s="456"/>
      <c r="G1076" s="456"/>
      <c r="H1076" s="456"/>
      <c r="I1076" s="456"/>
      <c r="J1076" s="456"/>
      <c r="K1076" s="457"/>
    </row>
    <row r="1077" spans="1:11" ht="15" hidden="1" x14ac:dyDescent="0.3">
      <c r="A1077" s="466"/>
      <c r="B1077" s="458"/>
      <c r="C1077" s="456"/>
      <c r="D1077" s="456"/>
      <c r="E1077" s="456"/>
      <c r="F1077" s="456"/>
      <c r="G1077" s="456"/>
      <c r="H1077" s="456"/>
      <c r="I1077" s="456"/>
      <c r="J1077" s="456"/>
      <c r="K1077" s="457"/>
    </row>
    <row r="1078" spans="1:11" ht="15" hidden="1" x14ac:dyDescent="0.3">
      <c r="A1078" s="466"/>
      <c r="B1078" s="458"/>
      <c r="C1078" s="456"/>
      <c r="D1078" s="456"/>
      <c r="E1078" s="456"/>
      <c r="F1078" s="456"/>
      <c r="G1078" s="456"/>
      <c r="H1078" s="456"/>
      <c r="I1078" s="456"/>
      <c r="J1078" s="456"/>
      <c r="K1078" s="457"/>
    </row>
    <row r="1079" spans="1:11" ht="15" hidden="1" x14ac:dyDescent="0.3">
      <c r="A1079" s="466"/>
      <c r="B1079" s="458"/>
      <c r="C1079" s="456"/>
      <c r="D1079" s="456"/>
      <c r="E1079" s="456"/>
      <c r="F1079" s="456"/>
      <c r="G1079" s="456"/>
      <c r="H1079" s="456"/>
      <c r="I1079" s="456"/>
      <c r="J1079" s="456"/>
      <c r="K1079" s="457"/>
    </row>
    <row r="1080" spans="1:11" ht="15" hidden="1" x14ac:dyDescent="0.3">
      <c r="A1080" s="466"/>
      <c r="B1080" s="458"/>
      <c r="C1080" s="456"/>
      <c r="D1080" s="456"/>
      <c r="E1080" s="456"/>
      <c r="F1080" s="456"/>
      <c r="G1080" s="456"/>
      <c r="H1080" s="456"/>
      <c r="I1080" s="456"/>
      <c r="J1080" s="456"/>
      <c r="K1080" s="457"/>
    </row>
    <row r="1081" spans="1:11" ht="15.6" hidden="1" thickBot="1" x14ac:dyDescent="0.35">
      <c r="A1081" s="467"/>
      <c r="B1081" s="502"/>
      <c r="C1081" s="503"/>
      <c r="D1081" s="503"/>
      <c r="E1081" s="503"/>
      <c r="F1081" s="503"/>
      <c r="G1081" s="503"/>
      <c r="H1081" s="503"/>
      <c r="I1081" s="503"/>
      <c r="J1081" s="503"/>
      <c r="K1081" s="504"/>
    </row>
    <row r="1082" spans="1:11" hidden="1" x14ac:dyDescent="0.3">
      <c r="A1082" s="499" t="s">
        <v>1145</v>
      </c>
      <c r="B1082" s="491"/>
      <c r="C1082" s="491"/>
      <c r="D1082" s="491"/>
      <c r="E1082" s="491"/>
      <c r="F1082" s="491"/>
      <c r="G1082" s="490" t="s">
        <v>1146</v>
      </c>
      <c r="H1082" s="491"/>
      <c r="I1082" s="491"/>
      <c r="J1082" s="491"/>
      <c r="K1082" s="492"/>
    </row>
    <row r="1083" spans="1:11" hidden="1" x14ac:dyDescent="0.3">
      <c r="A1083" s="500"/>
      <c r="B1083" s="494"/>
      <c r="C1083" s="494"/>
      <c r="D1083" s="494"/>
      <c r="E1083" s="494"/>
      <c r="F1083" s="494"/>
      <c r="G1083" s="493"/>
      <c r="H1083" s="494"/>
      <c r="I1083" s="494"/>
      <c r="J1083" s="494"/>
      <c r="K1083" s="495"/>
    </row>
    <row r="1084" spans="1:11" hidden="1" x14ac:dyDescent="0.3">
      <c r="A1084" s="500"/>
      <c r="B1084" s="494"/>
      <c r="C1084" s="494"/>
      <c r="D1084" s="494"/>
      <c r="E1084" s="494"/>
      <c r="F1084" s="494"/>
      <c r="G1084" s="493"/>
      <c r="H1084" s="494"/>
      <c r="I1084" s="494"/>
      <c r="J1084" s="494"/>
      <c r="K1084" s="495"/>
    </row>
    <row r="1085" spans="1:11" ht="15" hidden="1" thickBot="1" x14ac:dyDescent="0.35">
      <c r="A1085" s="501"/>
      <c r="B1085" s="497"/>
      <c r="C1085" s="497"/>
      <c r="D1085" s="497"/>
      <c r="E1085" s="497"/>
      <c r="F1085" s="497"/>
      <c r="G1085" s="496"/>
      <c r="H1085" s="497"/>
      <c r="I1085" s="497"/>
      <c r="J1085" s="497"/>
      <c r="K1085" s="498"/>
    </row>
    <row r="1086" spans="1:11" hidden="1" x14ac:dyDescent="0.3">
      <c r="A1086" s="34"/>
      <c r="J1086" s="131"/>
    </row>
    <row r="1087" spans="1:11" hidden="1" x14ac:dyDescent="0.3">
      <c r="A1087" s="452"/>
      <c r="B1087" s="452"/>
      <c r="C1087" s="452"/>
      <c r="D1087" s="452"/>
      <c r="E1087" s="454" t="s">
        <v>1113</v>
      </c>
      <c r="F1087" s="454"/>
      <c r="G1087" s="454"/>
      <c r="H1087" s="454"/>
      <c r="I1087" s="452"/>
      <c r="J1087" s="452"/>
      <c r="K1087" s="452"/>
    </row>
    <row r="1088" spans="1:11" hidden="1" x14ac:dyDescent="0.3">
      <c r="A1088" s="452"/>
      <c r="B1088" s="452"/>
      <c r="C1088" s="452"/>
      <c r="D1088" s="452"/>
      <c r="E1088" s="454"/>
      <c r="F1088" s="454"/>
      <c r="G1088" s="454"/>
      <c r="H1088" s="454"/>
      <c r="I1088" s="452"/>
      <c r="J1088" s="452"/>
      <c r="K1088" s="452"/>
    </row>
    <row r="1089" spans="1:11" hidden="1" x14ac:dyDescent="0.3">
      <c r="A1089" s="453"/>
      <c r="B1089" s="453"/>
      <c r="C1089" s="453"/>
      <c r="D1089" s="453"/>
      <c r="E1089" s="455"/>
      <c r="F1089" s="455"/>
      <c r="G1089" s="455"/>
      <c r="H1089" s="455"/>
      <c r="I1089" s="453"/>
      <c r="J1089" s="453"/>
      <c r="K1089" s="453"/>
    </row>
    <row r="1090" spans="1:11" hidden="1" x14ac:dyDescent="0.3">
      <c r="A1090" s="449" t="s">
        <v>1147</v>
      </c>
      <c r="B1090" s="450"/>
      <c r="C1090" s="450"/>
      <c r="D1090" s="450"/>
      <c r="E1090" s="450"/>
      <c r="F1090" s="450"/>
      <c r="G1090" s="450"/>
      <c r="H1090" s="450"/>
      <c r="I1090" s="450"/>
      <c r="J1090" s="450"/>
      <c r="K1090" s="451"/>
    </row>
    <row r="1091" spans="1:11" ht="25.5" hidden="1" customHeight="1" x14ac:dyDescent="0.3">
      <c r="A1091" s="100" t="s">
        <v>1115</v>
      </c>
      <c r="B1091" s="101"/>
      <c r="C1091" s="101"/>
      <c r="D1091" s="101"/>
      <c r="E1091" s="101"/>
      <c r="F1091" s="101"/>
      <c r="G1091" s="102"/>
      <c r="H1091" s="103" t="s">
        <v>1116</v>
      </c>
      <c r="I1091" s="104" t="s">
        <v>1117</v>
      </c>
      <c r="J1091" s="105">
        <f>1+J1036</f>
        <v>45282</v>
      </c>
      <c r="K1091" s="106" t="s">
        <v>1118</v>
      </c>
    </row>
    <row r="1092" spans="1:11" ht="16.5" hidden="1" customHeight="1" x14ac:dyDescent="0.3">
      <c r="A1092" s="443" t="s">
        <v>2</v>
      </c>
      <c r="B1092" s="444"/>
      <c r="C1092" s="444"/>
      <c r="D1092" s="444"/>
      <c r="E1092" s="444"/>
      <c r="F1092" s="444"/>
      <c r="G1092" s="445"/>
      <c r="H1092" s="107" t="s">
        <v>1120</v>
      </c>
      <c r="I1092" s="108" t="s">
        <v>1121</v>
      </c>
      <c r="J1092" s="109" t="s">
        <v>1122</v>
      </c>
      <c r="K1092" s="110" t="s">
        <v>1123</v>
      </c>
    </row>
    <row r="1093" spans="1:11" ht="12" hidden="1" customHeight="1" x14ac:dyDescent="0.3">
      <c r="A1093" s="446"/>
      <c r="B1093" s="447"/>
      <c r="C1093" s="447"/>
      <c r="D1093" s="447"/>
      <c r="E1093" s="447"/>
      <c r="F1093" s="447"/>
      <c r="G1093" s="448"/>
      <c r="H1093" s="107" t="s">
        <v>1124</v>
      </c>
      <c r="I1093" s="111" t="s">
        <v>1125</v>
      </c>
      <c r="J1093" s="112"/>
      <c r="K1093" s="113"/>
    </row>
    <row r="1094" spans="1:11" ht="15" hidden="1" thickBot="1" x14ac:dyDescent="0.35">
      <c r="A1094" s="114" t="s">
        <v>1103</v>
      </c>
      <c r="B1094" s="115"/>
      <c r="C1094" s="115"/>
      <c r="D1094" s="115"/>
      <c r="E1094" s="115"/>
      <c r="F1094" s="115"/>
      <c r="G1094" s="116"/>
      <c r="H1094" s="117" t="s">
        <v>1126</v>
      </c>
      <c r="I1094" s="117" t="s">
        <v>1125</v>
      </c>
      <c r="J1094" s="118"/>
      <c r="K1094" s="119"/>
    </row>
    <row r="1095" spans="1:11" ht="15" hidden="1" x14ac:dyDescent="0.3">
      <c r="A1095" s="440" t="s">
        <v>1127</v>
      </c>
      <c r="B1095" s="439"/>
      <c r="C1095" s="437"/>
      <c r="D1095" s="437"/>
      <c r="E1095" s="437"/>
      <c r="F1095" s="437"/>
      <c r="G1095" s="437"/>
      <c r="H1095" s="437"/>
      <c r="I1095" s="437"/>
      <c r="J1095" s="437"/>
      <c r="K1095" s="438"/>
    </row>
    <row r="1096" spans="1:11" ht="15" hidden="1" x14ac:dyDescent="0.3">
      <c r="A1096" s="441"/>
      <c r="B1096" s="458"/>
      <c r="C1096" s="456"/>
      <c r="D1096" s="456"/>
      <c r="E1096" s="456"/>
      <c r="F1096" s="456"/>
      <c r="G1096" s="456"/>
      <c r="H1096" s="456"/>
      <c r="I1096" s="456"/>
      <c r="J1096" s="456"/>
      <c r="K1096" s="457"/>
    </row>
    <row r="1097" spans="1:11" ht="15" hidden="1" x14ac:dyDescent="0.3">
      <c r="A1097" s="441"/>
      <c r="B1097" s="458"/>
      <c r="C1097" s="456"/>
      <c r="D1097" s="456"/>
      <c r="E1097" s="456"/>
      <c r="F1097" s="456"/>
      <c r="G1097" s="456"/>
      <c r="H1097" s="456"/>
      <c r="I1097" s="456"/>
      <c r="J1097" s="456"/>
      <c r="K1097" s="457"/>
    </row>
    <row r="1098" spans="1:11" ht="15" hidden="1" x14ac:dyDescent="0.3">
      <c r="A1098" s="441"/>
      <c r="B1098" s="458"/>
      <c r="C1098" s="456"/>
      <c r="D1098" s="456"/>
      <c r="E1098" s="456"/>
      <c r="F1098" s="456"/>
      <c r="G1098" s="456"/>
      <c r="H1098" s="456"/>
      <c r="I1098" s="456"/>
      <c r="J1098" s="456"/>
      <c r="K1098" s="457"/>
    </row>
    <row r="1099" spans="1:11" ht="15.6" hidden="1" thickBot="1" x14ac:dyDescent="0.35">
      <c r="A1099" s="442"/>
      <c r="B1099" s="477"/>
      <c r="C1099" s="475"/>
      <c r="D1099" s="475"/>
      <c r="E1099" s="475"/>
      <c r="F1099" s="475"/>
      <c r="G1099" s="475"/>
      <c r="H1099" s="475"/>
      <c r="I1099" s="475"/>
      <c r="J1099" s="475"/>
      <c r="K1099" s="476"/>
    </row>
    <row r="1100" spans="1:11" ht="15.6" hidden="1" thickBot="1" x14ac:dyDescent="0.35">
      <c r="A1100" s="465" t="s">
        <v>1128</v>
      </c>
      <c r="B1100" s="474" t="s">
        <v>1129</v>
      </c>
      <c r="C1100" s="472"/>
      <c r="D1100" s="472"/>
      <c r="E1100" s="472"/>
      <c r="F1100" s="120" t="s">
        <v>1130</v>
      </c>
      <c r="G1100" s="472" t="s">
        <v>1129</v>
      </c>
      <c r="H1100" s="472"/>
      <c r="I1100" s="472"/>
      <c r="J1100" s="473"/>
      <c r="K1100" s="121" t="s">
        <v>1130</v>
      </c>
    </row>
    <row r="1101" spans="1:11" ht="15" hidden="1" x14ac:dyDescent="0.3">
      <c r="A1101" s="466"/>
      <c r="B1101" s="471" t="s">
        <v>1131</v>
      </c>
      <c r="C1101" s="469"/>
      <c r="D1101" s="469"/>
      <c r="E1101" s="470"/>
      <c r="F1101" s="122"/>
      <c r="G1101" s="468" t="s">
        <v>1132</v>
      </c>
      <c r="H1101" s="469"/>
      <c r="I1101" s="469"/>
      <c r="J1101" s="470"/>
      <c r="K1101" s="123"/>
    </row>
    <row r="1102" spans="1:11" ht="15" hidden="1" x14ac:dyDescent="0.3">
      <c r="A1102" s="466"/>
      <c r="B1102" s="480" t="s">
        <v>1133</v>
      </c>
      <c r="C1102" s="481"/>
      <c r="D1102" s="481"/>
      <c r="E1102" s="482"/>
      <c r="F1102" s="124"/>
      <c r="G1102" s="483" t="s">
        <v>1134</v>
      </c>
      <c r="H1102" s="481"/>
      <c r="I1102" s="481"/>
      <c r="J1102" s="482"/>
      <c r="K1102" s="125"/>
    </row>
    <row r="1103" spans="1:11" ht="15" hidden="1" x14ac:dyDescent="0.3">
      <c r="A1103" s="466"/>
      <c r="B1103" s="480" t="s">
        <v>1135</v>
      </c>
      <c r="C1103" s="481"/>
      <c r="D1103" s="481"/>
      <c r="E1103" s="482"/>
      <c r="F1103" s="124"/>
      <c r="G1103" s="478" t="s">
        <v>1136</v>
      </c>
      <c r="H1103" s="460"/>
      <c r="I1103" s="460"/>
      <c r="J1103" s="479"/>
      <c r="K1103" s="125"/>
    </row>
    <row r="1104" spans="1:11" ht="15" hidden="1" x14ac:dyDescent="0.3">
      <c r="A1104" s="466"/>
      <c r="B1104" s="480" t="s">
        <v>1137</v>
      </c>
      <c r="C1104" s="481"/>
      <c r="D1104" s="481"/>
      <c r="E1104" s="482"/>
      <c r="F1104" s="124"/>
      <c r="G1104" s="478" t="s">
        <v>1138</v>
      </c>
      <c r="H1104" s="460"/>
      <c r="I1104" s="460"/>
      <c r="J1104" s="479"/>
      <c r="K1104" s="125"/>
    </row>
    <row r="1105" spans="1:11" ht="15" hidden="1" x14ac:dyDescent="0.3">
      <c r="A1105" s="466"/>
      <c r="B1105" s="480" t="s">
        <v>1139</v>
      </c>
      <c r="C1105" s="481"/>
      <c r="D1105" s="481"/>
      <c r="E1105" s="482"/>
      <c r="F1105" s="124"/>
      <c r="G1105" s="478" t="s">
        <v>1140</v>
      </c>
      <c r="H1105" s="460"/>
      <c r="I1105" s="460"/>
      <c r="J1105" s="479"/>
      <c r="K1105" s="125"/>
    </row>
    <row r="1106" spans="1:11" ht="15.6" hidden="1" thickBot="1" x14ac:dyDescent="0.35">
      <c r="A1106" s="467"/>
      <c r="B1106" s="487" t="s">
        <v>1141</v>
      </c>
      <c r="C1106" s="488"/>
      <c r="D1106" s="488"/>
      <c r="E1106" s="489"/>
      <c r="F1106" s="127"/>
      <c r="G1106" s="484" t="s">
        <v>1142</v>
      </c>
      <c r="H1106" s="485"/>
      <c r="I1106" s="485"/>
      <c r="J1106" s="486"/>
      <c r="K1106" s="128"/>
    </row>
    <row r="1107" spans="1:11" ht="15" hidden="1" x14ac:dyDescent="0.3">
      <c r="A1107" s="465" t="s">
        <v>1143</v>
      </c>
      <c r="B1107" s="462" t="s">
        <v>1148</v>
      </c>
      <c r="C1107" s="463"/>
      <c r="D1107" s="463"/>
      <c r="E1107" s="463"/>
      <c r="F1107" s="463"/>
      <c r="G1107" s="463"/>
      <c r="H1107" s="463"/>
      <c r="I1107" s="463"/>
      <c r="J1107" s="463"/>
      <c r="K1107" s="464"/>
    </row>
    <row r="1108" spans="1:11" ht="15" hidden="1" x14ac:dyDescent="0.3">
      <c r="A1108" s="466"/>
      <c r="B1108" s="459" t="s">
        <v>1149</v>
      </c>
      <c r="C1108" s="460"/>
      <c r="D1108" s="460"/>
      <c r="E1108" s="460"/>
      <c r="F1108" s="460"/>
      <c r="G1108" s="460"/>
      <c r="H1108" s="460"/>
      <c r="I1108" s="460"/>
      <c r="J1108" s="460"/>
      <c r="K1108" s="461"/>
    </row>
    <row r="1109" spans="1:11" ht="15" hidden="1" x14ac:dyDescent="0.3">
      <c r="A1109" s="466"/>
      <c r="B1109" s="459" t="s">
        <v>1150</v>
      </c>
      <c r="C1109" s="460"/>
      <c r="D1109" s="460"/>
      <c r="E1109" s="460"/>
      <c r="F1109" s="460"/>
      <c r="G1109" s="460"/>
      <c r="H1109" s="460"/>
      <c r="I1109" s="460"/>
      <c r="J1109" s="460"/>
      <c r="K1109" s="461"/>
    </row>
    <row r="1110" spans="1:11" ht="15" hidden="1" x14ac:dyDescent="0.3">
      <c r="A1110" s="466"/>
      <c r="B1110" s="459"/>
      <c r="C1110" s="460"/>
      <c r="D1110" s="460"/>
      <c r="E1110" s="460"/>
      <c r="F1110" s="460"/>
      <c r="G1110" s="460"/>
      <c r="H1110" s="460"/>
      <c r="I1110" s="460"/>
      <c r="J1110" s="460"/>
      <c r="K1110" s="461"/>
    </row>
    <row r="1111" spans="1:11" ht="15" hidden="1" x14ac:dyDescent="0.3">
      <c r="A1111" s="466"/>
      <c r="B1111" s="459"/>
      <c r="C1111" s="460"/>
      <c r="D1111" s="460"/>
      <c r="E1111" s="460"/>
      <c r="F1111" s="460"/>
      <c r="G1111" s="460"/>
      <c r="H1111" s="460"/>
      <c r="I1111" s="460"/>
      <c r="J1111" s="460"/>
      <c r="K1111" s="461"/>
    </row>
    <row r="1112" spans="1:11" ht="15" hidden="1" x14ac:dyDescent="0.3">
      <c r="A1112" s="466"/>
      <c r="B1112" s="459"/>
      <c r="C1112" s="460"/>
      <c r="D1112" s="460"/>
      <c r="E1112" s="460"/>
      <c r="F1112" s="460"/>
      <c r="G1112" s="460"/>
      <c r="H1112" s="460"/>
      <c r="I1112" s="460"/>
      <c r="J1112" s="460"/>
      <c r="K1112" s="461"/>
    </row>
    <row r="1113" spans="1:11" ht="15" hidden="1" x14ac:dyDescent="0.3">
      <c r="A1113" s="466"/>
      <c r="B1113" s="459"/>
      <c r="C1113" s="460"/>
      <c r="D1113" s="460"/>
      <c r="E1113" s="460"/>
      <c r="F1113" s="460"/>
      <c r="G1113" s="460"/>
      <c r="H1113" s="460"/>
      <c r="I1113" s="460"/>
      <c r="J1113" s="460"/>
      <c r="K1113" s="461"/>
    </row>
    <row r="1114" spans="1:11" ht="15" hidden="1" x14ac:dyDescent="0.3">
      <c r="A1114" s="466"/>
      <c r="B1114" s="458"/>
      <c r="C1114" s="456"/>
      <c r="D1114" s="456"/>
      <c r="E1114" s="456"/>
      <c r="F1114" s="456"/>
      <c r="G1114" s="456"/>
      <c r="H1114" s="456"/>
      <c r="I1114" s="456"/>
      <c r="J1114" s="456"/>
      <c r="K1114" s="457"/>
    </row>
    <row r="1115" spans="1:11" ht="15" hidden="1" x14ac:dyDescent="0.3">
      <c r="A1115" s="466"/>
      <c r="B1115" s="458"/>
      <c r="C1115" s="456"/>
      <c r="D1115" s="456"/>
      <c r="E1115" s="456"/>
      <c r="F1115" s="456"/>
      <c r="G1115" s="456"/>
      <c r="H1115" s="456"/>
      <c r="I1115" s="456"/>
      <c r="J1115" s="456"/>
      <c r="K1115" s="457"/>
    </row>
    <row r="1116" spans="1:11" ht="15" hidden="1" x14ac:dyDescent="0.3">
      <c r="A1116" s="466"/>
      <c r="B1116" s="458"/>
      <c r="C1116" s="456"/>
      <c r="D1116" s="456"/>
      <c r="E1116" s="456"/>
      <c r="F1116" s="456"/>
      <c r="G1116" s="456"/>
      <c r="H1116" s="456"/>
      <c r="I1116" s="456"/>
      <c r="J1116" s="456"/>
      <c r="K1116" s="457"/>
    </row>
    <row r="1117" spans="1:11" ht="15" hidden="1" x14ac:dyDescent="0.3">
      <c r="A1117" s="466"/>
      <c r="B1117" s="458"/>
      <c r="C1117" s="456"/>
      <c r="D1117" s="456"/>
      <c r="E1117" s="456"/>
      <c r="F1117" s="456"/>
      <c r="G1117" s="456"/>
      <c r="H1117" s="456"/>
      <c r="I1117" s="456"/>
      <c r="J1117" s="456"/>
      <c r="K1117" s="457"/>
    </row>
    <row r="1118" spans="1:11" ht="15" hidden="1" x14ac:dyDescent="0.3">
      <c r="A1118" s="466"/>
      <c r="B1118" s="458"/>
      <c r="C1118" s="456"/>
      <c r="D1118" s="456"/>
      <c r="E1118" s="456"/>
      <c r="F1118" s="456"/>
      <c r="G1118" s="456"/>
      <c r="H1118" s="456"/>
      <c r="I1118" s="456"/>
      <c r="J1118" s="456"/>
      <c r="K1118" s="457"/>
    </row>
    <row r="1119" spans="1:11" ht="15" hidden="1" x14ac:dyDescent="0.3">
      <c r="A1119" s="466"/>
      <c r="B1119" s="458"/>
      <c r="C1119" s="456"/>
      <c r="D1119" s="456"/>
      <c r="E1119" s="456"/>
      <c r="F1119" s="456"/>
      <c r="G1119" s="456"/>
      <c r="H1119" s="456"/>
      <c r="I1119" s="456"/>
      <c r="J1119" s="456"/>
      <c r="K1119" s="457"/>
    </row>
    <row r="1120" spans="1:11" ht="15" hidden="1" x14ac:dyDescent="0.3">
      <c r="A1120" s="466"/>
      <c r="B1120" s="458"/>
      <c r="C1120" s="456"/>
      <c r="D1120" s="456"/>
      <c r="E1120" s="456"/>
      <c r="F1120" s="456"/>
      <c r="G1120" s="456"/>
      <c r="H1120" s="456"/>
      <c r="I1120" s="456"/>
      <c r="J1120" s="456"/>
      <c r="K1120" s="457"/>
    </row>
    <row r="1121" spans="1:11" ht="15.6" hidden="1" thickBot="1" x14ac:dyDescent="0.35">
      <c r="A1121" s="467"/>
      <c r="B1121" s="477"/>
      <c r="C1121" s="475"/>
      <c r="D1121" s="475"/>
      <c r="E1121" s="475"/>
      <c r="F1121" s="475"/>
      <c r="G1121" s="475"/>
      <c r="H1121" s="475"/>
      <c r="I1121" s="475"/>
      <c r="J1121" s="475"/>
      <c r="K1121" s="476"/>
    </row>
    <row r="1122" spans="1:11" ht="15" hidden="1" x14ac:dyDescent="0.3">
      <c r="A1122" s="465" t="s">
        <v>1144</v>
      </c>
      <c r="B1122" s="439"/>
      <c r="C1122" s="437"/>
      <c r="D1122" s="437"/>
      <c r="E1122" s="437"/>
      <c r="F1122" s="437"/>
      <c r="G1122" s="437"/>
      <c r="H1122" s="437"/>
      <c r="I1122" s="437"/>
      <c r="J1122" s="437"/>
      <c r="K1122" s="438"/>
    </row>
    <row r="1123" spans="1:11" ht="15" hidden="1" x14ac:dyDescent="0.3">
      <c r="A1123" s="466"/>
      <c r="B1123" s="458"/>
      <c r="C1123" s="456"/>
      <c r="D1123" s="456"/>
      <c r="E1123" s="456"/>
      <c r="F1123" s="456"/>
      <c r="G1123" s="456"/>
      <c r="H1123" s="456"/>
      <c r="I1123" s="456"/>
      <c r="J1123" s="456"/>
      <c r="K1123" s="457"/>
    </row>
    <row r="1124" spans="1:11" ht="15" hidden="1" x14ac:dyDescent="0.3">
      <c r="A1124" s="466"/>
      <c r="B1124" s="458"/>
      <c r="C1124" s="456"/>
      <c r="D1124" s="456"/>
      <c r="E1124" s="456"/>
      <c r="F1124" s="456"/>
      <c r="G1124" s="456"/>
      <c r="H1124" s="456"/>
      <c r="I1124" s="456"/>
      <c r="J1124" s="456"/>
      <c r="K1124" s="457"/>
    </row>
    <row r="1125" spans="1:11" ht="15" hidden="1" x14ac:dyDescent="0.3">
      <c r="A1125" s="466"/>
      <c r="B1125" s="458"/>
      <c r="C1125" s="456"/>
      <c r="D1125" s="456"/>
      <c r="E1125" s="456"/>
      <c r="F1125" s="456"/>
      <c r="G1125" s="456"/>
      <c r="H1125" s="456"/>
      <c r="I1125" s="456"/>
      <c r="J1125" s="456"/>
      <c r="K1125" s="457"/>
    </row>
    <row r="1126" spans="1:11" ht="15" hidden="1" x14ac:dyDescent="0.3">
      <c r="A1126" s="466"/>
      <c r="B1126" s="458"/>
      <c r="C1126" s="456"/>
      <c r="D1126" s="456"/>
      <c r="E1126" s="456"/>
      <c r="F1126" s="456"/>
      <c r="G1126" s="456"/>
      <c r="H1126" s="456"/>
      <c r="I1126" s="456"/>
      <c r="J1126" s="456"/>
      <c r="K1126" s="457"/>
    </row>
    <row r="1127" spans="1:11" ht="15" hidden="1" x14ac:dyDescent="0.3">
      <c r="A1127" s="466"/>
      <c r="B1127" s="458"/>
      <c r="C1127" s="456"/>
      <c r="D1127" s="456"/>
      <c r="E1127" s="456"/>
      <c r="F1127" s="456"/>
      <c r="G1127" s="456"/>
      <c r="H1127" s="456"/>
      <c r="I1127" s="456"/>
      <c r="J1127" s="456"/>
      <c r="K1127" s="457"/>
    </row>
    <row r="1128" spans="1:11" ht="15" hidden="1" x14ac:dyDescent="0.3">
      <c r="A1128" s="466"/>
      <c r="B1128" s="458"/>
      <c r="C1128" s="456"/>
      <c r="D1128" s="456"/>
      <c r="E1128" s="456"/>
      <c r="F1128" s="456"/>
      <c r="G1128" s="456"/>
      <c r="H1128" s="456"/>
      <c r="I1128" s="456"/>
      <c r="J1128" s="456"/>
      <c r="K1128" s="457"/>
    </row>
    <row r="1129" spans="1:11" ht="15" hidden="1" x14ac:dyDescent="0.3">
      <c r="A1129" s="466"/>
      <c r="B1129" s="458"/>
      <c r="C1129" s="456"/>
      <c r="D1129" s="456"/>
      <c r="E1129" s="456"/>
      <c r="F1129" s="456"/>
      <c r="G1129" s="456"/>
      <c r="H1129" s="456"/>
      <c r="I1129" s="456"/>
      <c r="J1129" s="456"/>
      <c r="K1129" s="457"/>
    </row>
    <row r="1130" spans="1:11" ht="15" hidden="1" x14ac:dyDescent="0.3">
      <c r="A1130" s="466"/>
      <c r="B1130" s="458"/>
      <c r="C1130" s="456"/>
      <c r="D1130" s="456"/>
      <c r="E1130" s="456"/>
      <c r="F1130" s="456"/>
      <c r="G1130" s="456"/>
      <c r="H1130" s="456"/>
      <c r="I1130" s="456"/>
      <c r="J1130" s="456"/>
      <c r="K1130" s="457"/>
    </row>
    <row r="1131" spans="1:11" ht="15" hidden="1" x14ac:dyDescent="0.3">
      <c r="A1131" s="466"/>
      <c r="B1131" s="458"/>
      <c r="C1131" s="456"/>
      <c r="D1131" s="456"/>
      <c r="E1131" s="456"/>
      <c r="F1131" s="456"/>
      <c r="G1131" s="456"/>
      <c r="H1131" s="456"/>
      <c r="I1131" s="456"/>
      <c r="J1131" s="456"/>
      <c r="K1131" s="457"/>
    </row>
    <row r="1132" spans="1:11" ht="15" hidden="1" x14ac:dyDescent="0.3">
      <c r="A1132" s="466"/>
      <c r="B1132" s="458"/>
      <c r="C1132" s="456"/>
      <c r="D1132" s="456"/>
      <c r="E1132" s="456"/>
      <c r="F1132" s="456"/>
      <c r="G1132" s="456"/>
      <c r="H1132" s="456"/>
      <c r="I1132" s="456"/>
      <c r="J1132" s="456"/>
      <c r="K1132" s="457"/>
    </row>
    <row r="1133" spans="1:11" ht="15" hidden="1" x14ac:dyDescent="0.3">
      <c r="A1133" s="466"/>
      <c r="B1133" s="458"/>
      <c r="C1133" s="456"/>
      <c r="D1133" s="456"/>
      <c r="E1133" s="456"/>
      <c r="F1133" s="456"/>
      <c r="G1133" s="456"/>
      <c r="H1133" s="456"/>
      <c r="I1133" s="456"/>
      <c r="J1133" s="456"/>
      <c r="K1133" s="457"/>
    </row>
    <row r="1134" spans="1:11" ht="15" hidden="1" x14ac:dyDescent="0.3">
      <c r="A1134" s="466"/>
      <c r="B1134" s="458"/>
      <c r="C1134" s="456"/>
      <c r="D1134" s="456"/>
      <c r="E1134" s="456"/>
      <c r="F1134" s="456"/>
      <c r="G1134" s="456"/>
      <c r="H1134" s="456"/>
      <c r="I1134" s="456"/>
      <c r="J1134" s="456"/>
      <c r="K1134" s="457"/>
    </row>
    <row r="1135" spans="1:11" ht="15" hidden="1" x14ac:dyDescent="0.3">
      <c r="A1135" s="466"/>
      <c r="B1135" s="458"/>
      <c r="C1135" s="456"/>
      <c r="D1135" s="456"/>
      <c r="E1135" s="456"/>
      <c r="F1135" s="456"/>
      <c r="G1135" s="456"/>
      <c r="H1135" s="456"/>
      <c r="I1135" s="456"/>
      <c r="J1135" s="456"/>
      <c r="K1135" s="457"/>
    </row>
    <row r="1136" spans="1:11" ht="15.6" hidden="1" thickBot="1" x14ac:dyDescent="0.35">
      <c r="A1136" s="467"/>
      <c r="B1136" s="502"/>
      <c r="C1136" s="503"/>
      <c r="D1136" s="503"/>
      <c r="E1136" s="503"/>
      <c r="F1136" s="503"/>
      <c r="G1136" s="503"/>
      <c r="H1136" s="503"/>
      <c r="I1136" s="503"/>
      <c r="J1136" s="503"/>
      <c r="K1136" s="504"/>
    </row>
    <row r="1137" spans="1:11" hidden="1" x14ac:dyDescent="0.3">
      <c r="A1137" s="499" t="s">
        <v>1145</v>
      </c>
      <c r="B1137" s="491"/>
      <c r="C1137" s="491"/>
      <c r="D1137" s="491"/>
      <c r="E1137" s="491"/>
      <c r="F1137" s="491"/>
      <c r="G1137" s="490" t="s">
        <v>1146</v>
      </c>
      <c r="H1137" s="491"/>
      <c r="I1137" s="491"/>
      <c r="J1137" s="491"/>
      <c r="K1137" s="492"/>
    </row>
    <row r="1138" spans="1:11" hidden="1" x14ac:dyDescent="0.3">
      <c r="A1138" s="500"/>
      <c r="B1138" s="494"/>
      <c r="C1138" s="494"/>
      <c r="D1138" s="494"/>
      <c r="E1138" s="494"/>
      <c r="F1138" s="494"/>
      <c r="G1138" s="493"/>
      <c r="H1138" s="494"/>
      <c r="I1138" s="494"/>
      <c r="J1138" s="494"/>
      <c r="K1138" s="495"/>
    </row>
    <row r="1139" spans="1:11" hidden="1" x14ac:dyDescent="0.3">
      <c r="A1139" s="500"/>
      <c r="B1139" s="494"/>
      <c r="C1139" s="494"/>
      <c r="D1139" s="494"/>
      <c r="E1139" s="494"/>
      <c r="F1139" s="494"/>
      <c r="G1139" s="493"/>
      <c r="H1139" s="494"/>
      <c r="I1139" s="494"/>
      <c r="J1139" s="494"/>
      <c r="K1139" s="495"/>
    </row>
    <row r="1140" spans="1:11" ht="15" hidden="1" thickBot="1" x14ac:dyDescent="0.35">
      <c r="A1140" s="501"/>
      <c r="B1140" s="497"/>
      <c r="C1140" s="497"/>
      <c r="D1140" s="497"/>
      <c r="E1140" s="497"/>
      <c r="F1140" s="497"/>
      <c r="G1140" s="496"/>
      <c r="H1140" s="497"/>
      <c r="I1140" s="497"/>
      <c r="J1140" s="497"/>
      <c r="K1140" s="498"/>
    </row>
    <row r="1141" spans="1:11" hidden="1" x14ac:dyDescent="0.3"/>
    <row r="1142" spans="1:11" x14ac:dyDescent="0.3">
      <c r="A1142" s="452"/>
      <c r="B1142" s="452"/>
      <c r="C1142" s="452"/>
      <c r="D1142" s="452"/>
      <c r="E1142" s="454" t="s">
        <v>1113</v>
      </c>
      <c r="F1142" s="454"/>
      <c r="G1142" s="454"/>
      <c r="H1142" s="454"/>
      <c r="I1142" s="452"/>
      <c r="J1142" s="452"/>
      <c r="K1142" s="452"/>
    </row>
    <row r="1143" spans="1:11" x14ac:dyDescent="0.3">
      <c r="A1143" s="452"/>
      <c r="B1143" s="452"/>
      <c r="C1143" s="452"/>
      <c r="D1143" s="452"/>
      <c r="E1143" s="454"/>
      <c r="F1143" s="454"/>
      <c r="G1143" s="454"/>
      <c r="H1143" s="454"/>
      <c r="I1143" s="452"/>
      <c r="J1143" s="452"/>
      <c r="K1143" s="452"/>
    </row>
    <row r="1144" spans="1:11" x14ac:dyDescent="0.3">
      <c r="A1144" s="453"/>
      <c r="B1144" s="453"/>
      <c r="C1144" s="453"/>
      <c r="D1144" s="453"/>
      <c r="E1144" s="455"/>
      <c r="F1144" s="455"/>
      <c r="G1144" s="455"/>
      <c r="H1144" s="455"/>
      <c r="I1144" s="453"/>
      <c r="J1144" s="453"/>
      <c r="K1144" s="453"/>
    </row>
    <row r="1145" spans="1:11" x14ac:dyDescent="0.3">
      <c r="A1145" s="449" t="s">
        <v>1147</v>
      </c>
      <c r="B1145" s="450"/>
      <c r="C1145" s="450"/>
      <c r="D1145" s="450"/>
      <c r="E1145" s="450"/>
      <c r="F1145" s="450"/>
      <c r="G1145" s="450"/>
      <c r="H1145" s="450"/>
      <c r="I1145" s="450"/>
      <c r="J1145" s="450"/>
      <c r="K1145" s="451"/>
    </row>
    <row r="1146" spans="1:11" ht="25.5" customHeight="1" x14ac:dyDescent="0.3">
      <c r="A1146" s="100" t="s">
        <v>0</v>
      </c>
      <c r="B1146" s="101"/>
      <c r="C1146" s="101"/>
      <c r="D1146" s="101"/>
      <c r="E1146" s="101"/>
      <c r="F1146" s="101"/>
      <c r="G1146" s="102"/>
      <c r="H1146" s="103" t="s">
        <v>1191</v>
      </c>
      <c r="I1146" s="104" t="s">
        <v>1117</v>
      </c>
      <c r="J1146" s="105">
        <f>1+J982</f>
        <v>45281</v>
      </c>
      <c r="K1146" s="106" t="s">
        <v>1118</v>
      </c>
    </row>
    <row r="1147" spans="1:11" ht="16.5" customHeight="1" x14ac:dyDescent="0.3">
      <c r="A1147" s="443" t="s">
        <v>2</v>
      </c>
      <c r="B1147" s="444"/>
      <c r="C1147" s="444"/>
      <c r="D1147" s="444"/>
      <c r="E1147" s="444"/>
      <c r="F1147" s="444"/>
      <c r="G1147" s="445"/>
      <c r="H1147" s="107" t="s">
        <v>1120</v>
      </c>
      <c r="I1147" s="108" t="s">
        <v>1121</v>
      </c>
      <c r="J1147" s="109" t="s">
        <v>1122</v>
      </c>
      <c r="K1147" s="110" t="s">
        <v>1123</v>
      </c>
    </row>
    <row r="1148" spans="1:11" ht="12" customHeight="1" x14ac:dyDescent="0.3">
      <c r="A1148" s="446"/>
      <c r="B1148" s="447"/>
      <c r="C1148" s="447"/>
      <c r="D1148" s="447"/>
      <c r="E1148" s="447"/>
      <c r="F1148" s="447"/>
      <c r="G1148" s="448"/>
      <c r="H1148" s="107" t="s">
        <v>1124</v>
      </c>
      <c r="I1148" s="111" t="s">
        <v>1103</v>
      </c>
      <c r="J1148" s="112" t="s">
        <v>1125</v>
      </c>
      <c r="K1148" s="113"/>
    </row>
    <row r="1149" spans="1:11" ht="15" thickBot="1" x14ac:dyDescent="0.35">
      <c r="A1149" s="114" t="s">
        <v>1103</v>
      </c>
      <c r="B1149" s="115"/>
      <c r="C1149" s="115"/>
      <c r="D1149" s="115"/>
      <c r="E1149" s="115"/>
      <c r="F1149" s="115"/>
      <c r="G1149" s="116"/>
      <c r="H1149" s="117" t="s">
        <v>1126</v>
      </c>
      <c r="I1149" s="117" t="s">
        <v>1125</v>
      </c>
      <c r="J1149" s="118"/>
      <c r="K1149" s="119"/>
    </row>
    <row r="1150" spans="1:11" ht="15" x14ac:dyDescent="0.3">
      <c r="A1150" s="440" t="s">
        <v>1127</v>
      </c>
      <c r="B1150" s="439"/>
      <c r="C1150" s="437"/>
      <c r="D1150" s="437"/>
      <c r="E1150" s="437"/>
      <c r="F1150" s="437"/>
      <c r="G1150" s="437"/>
      <c r="H1150" s="437"/>
      <c r="I1150" s="437"/>
      <c r="J1150" s="437"/>
      <c r="K1150" s="438"/>
    </row>
    <row r="1151" spans="1:11" ht="15" x14ac:dyDescent="0.3">
      <c r="A1151" s="441"/>
      <c r="B1151" s="458"/>
      <c r="C1151" s="456"/>
      <c r="D1151" s="456"/>
      <c r="E1151" s="456"/>
      <c r="F1151" s="456"/>
      <c r="G1151" s="456"/>
      <c r="H1151" s="456"/>
      <c r="I1151" s="456"/>
      <c r="J1151" s="456"/>
      <c r="K1151" s="457"/>
    </row>
    <row r="1152" spans="1:11" ht="15" x14ac:dyDescent="0.3">
      <c r="A1152" s="441"/>
      <c r="B1152" s="458"/>
      <c r="C1152" s="456"/>
      <c r="D1152" s="456"/>
      <c r="E1152" s="456"/>
      <c r="F1152" s="456"/>
      <c r="G1152" s="456"/>
      <c r="H1152" s="456"/>
      <c r="I1152" s="456"/>
      <c r="J1152" s="456"/>
      <c r="K1152" s="457"/>
    </row>
    <row r="1153" spans="1:11" ht="15" x14ac:dyDescent="0.3">
      <c r="A1153" s="441"/>
      <c r="B1153" s="458"/>
      <c r="C1153" s="456"/>
      <c r="D1153" s="456"/>
      <c r="E1153" s="456"/>
      <c r="F1153" s="456"/>
      <c r="G1153" s="456"/>
      <c r="H1153" s="456"/>
      <c r="I1153" s="456"/>
      <c r="J1153" s="456"/>
      <c r="K1153" s="457"/>
    </row>
    <row r="1154" spans="1:11" ht="15.6" thickBot="1" x14ac:dyDescent="0.35">
      <c r="A1154" s="442"/>
      <c r="B1154" s="477"/>
      <c r="C1154" s="475"/>
      <c r="D1154" s="475"/>
      <c r="E1154" s="475"/>
      <c r="F1154" s="475"/>
      <c r="G1154" s="475"/>
      <c r="H1154" s="475"/>
      <c r="I1154" s="475"/>
      <c r="J1154" s="475"/>
      <c r="K1154" s="476"/>
    </row>
    <row r="1155" spans="1:11" ht="15.6" thickBot="1" x14ac:dyDescent="0.35">
      <c r="A1155" s="465" t="s">
        <v>1128</v>
      </c>
      <c r="B1155" s="474" t="s">
        <v>1129</v>
      </c>
      <c r="C1155" s="472"/>
      <c r="D1155" s="472"/>
      <c r="E1155" s="472"/>
      <c r="F1155" s="120" t="s">
        <v>1130</v>
      </c>
      <c r="G1155" s="472" t="s">
        <v>1129</v>
      </c>
      <c r="H1155" s="472"/>
      <c r="I1155" s="472"/>
      <c r="J1155" s="473"/>
      <c r="K1155" s="121" t="s">
        <v>1130</v>
      </c>
    </row>
    <row r="1156" spans="1:11" ht="15" x14ac:dyDescent="0.3">
      <c r="A1156" s="466"/>
      <c r="B1156" s="471" t="s">
        <v>1131</v>
      </c>
      <c r="C1156" s="469"/>
      <c r="D1156" s="469"/>
      <c r="E1156" s="470"/>
      <c r="F1156" s="122"/>
      <c r="G1156" s="468" t="s">
        <v>1132</v>
      </c>
      <c r="H1156" s="469"/>
      <c r="I1156" s="469"/>
      <c r="J1156" s="470"/>
      <c r="K1156" s="123"/>
    </row>
    <row r="1157" spans="1:11" ht="15" x14ac:dyDescent="0.3">
      <c r="A1157" s="466"/>
      <c r="B1157" s="480" t="s">
        <v>1133</v>
      </c>
      <c r="C1157" s="481"/>
      <c r="D1157" s="481"/>
      <c r="E1157" s="482"/>
      <c r="F1157" s="124"/>
      <c r="G1157" s="483" t="s">
        <v>1134</v>
      </c>
      <c r="H1157" s="481"/>
      <c r="I1157" s="481"/>
      <c r="J1157" s="482"/>
      <c r="K1157" s="125"/>
    </row>
    <row r="1158" spans="1:11" ht="15" x14ac:dyDescent="0.3">
      <c r="A1158" s="466"/>
      <c r="B1158" s="480" t="s">
        <v>1135</v>
      </c>
      <c r="C1158" s="481"/>
      <c r="D1158" s="481"/>
      <c r="E1158" s="482"/>
      <c r="F1158" s="124"/>
      <c r="G1158" s="478" t="s">
        <v>1136</v>
      </c>
      <c r="H1158" s="460"/>
      <c r="I1158" s="460"/>
      <c r="J1158" s="479"/>
      <c r="K1158" s="125"/>
    </row>
    <row r="1159" spans="1:11" ht="15" x14ac:dyDescent="0.3">
      <c r="A1159" s="466"/>
      <c r="B1159" s="480" t="s">
        <v>1137</v>
      </c>
      <c r="C1159" s="481"/>
      <c r="D1159" s="481"/>
      <c r="E1159" s="482"/>
      <c r="F1159" s="124">
        <v>1</v>
      </c>
      <c r="G1159" s="478" t="s">
        <v>1138</v>
      </c>
      <c r="H1159" s="460"/>
      <c r="I1159" s="460"/>
      <c r="J1159" s="479"/>
      <c r="K1159" s="125"/>
    </row>
    <row r="1160" spans="1:11" ht="15" x14ac:dyDescent="0.3">
      <c r="A1160" s="466"/>
      <c r="B1160" s="480" t="s">
        <v>1139</v>
      </c>
      <c r="C1160" s="481"/>
      <c r="D1160" s="481"/>
      <c r="E1160" s="482"/>
      <c r="F1160" s="124"/>
      <c r="G1160" s="478" t="s">
        <v>1140</v>
      </c>
      <c r="H1160" s="460"/>
      <c r="I1160" s="460"/>
      <c r="J1160" s="479"/>
      <c r="K1160" s="125"/>
    </row>
    <row r="1161" spans="1:11" ht="15.6" thickBot="1" x14ac:dyDescent="0.35">
      <c r="A1161" s="467"/>
      <c r="B1161" s="487" t="s">
        <v>1141</v>
      </c>
      <c r="C1161" s="488"/>
      <c r="D1161" s="488"/>
      <c r="E1161" s="489"/>
      <c r="F1161" s="127">
        <v>1</v>
      </c>
      <c r="G1161" s="484" t="s">
        <v>1142</v>
      </c>
      <c r="H1161" s="485"/>
      <c r="I1161" s="485"/>
      <c r="J1161" s="486"/>
      <c r="K1161" s="128"/>
    </row>
    <row r="1162" spans="1:11" ht="15.6" x14ac:dyDescent="0.3">
      <c r="A1162" s="465" t="s">
        <v>1143</v>
      </c>
      <c r="B1162" s="434" t="s">
        <v>1170</v>
      </c>
      <c r="C1162" s="435"/>
      <c r="D1162" s="435"/>
      <c r="E1162" s="435"/>
      <c r="F1162" s="435"/>
      <c r="G1162" s="435"/>
      <c r="H1162" s="435"/>
      <c r="I1162" s="435"/>
      <c r="J1162" s="435"/>
      <c r="K1162" s="436"/>
    </row>
    <row r="1163" spans="1:11" ht="15" x14ac:dyDescent="0.3">
      <c r="A1163" s="466"/>
      <c r="B1163" s="132" t="s">
        <v>1223</v>
      </c>
      <c r="C1163" s="133"/>
      <c r="D1163" s="133"/>
      <c r="E1163" s="133"/>
      <c r="F1163" s="133"/>
      <c r="G1163" s="133"/>
      <c r="H1163" s="133"/>
      <c r="I1163" s="133"/>
      <c r="J1163" s="133"/>
      <c r="K1163" s="134"/>
    </row>
    <row r="1164" spans="1:11" ht="15" x14ac:dyDescent="0.3">
      <c r="A1164" s="466"/>
      <c r="B1164" s="132" t="s">
        <v>1224</v>
      </c>
      <c r="C1164" s="133"/>
      <c r="D1164" s="133"/>
      <c r="E1164" s="133"/>
      <c r="F1164" s="133"/>
      <c r="G1164" s="133"/>
      <c r="H1164" s="133"/>
      <c r="I1164" s="133"/>
      <c r="J1164" s="133"/>
      <c r="K1164" s="134"/>
    </row>
    <row r="1165" spans="1:11" ht="15" x14ac:dyDescent="0.3">
      <c r="A1165" s="466"/>
      <c r="B1165" s="428" t="s">
        <v>1226</v>
      </c>
      <c r="C1165" s="429"/>
      <c r="D1165" s="429"/>
      <c r="E1165" s="429"/>
      <c r="F1165" s="429"/>
      <c r="G1165" s="429"/>
      <c r="H1165" s="429"/>
      <c r="I1165" s="429"/>
      <c r="J1165" s="429"/>
      <c r="K1165" s="430"/>
    </row>
    <row r="1166" spans="1:11" ht="15" x14ac:dyDescent="0.3">
      <c r="A1166" s="466"/>
      <c r="B1166" s="428" t="s">
        <v>102</v>
      </c>
      <c r="C1166" s="429"/>
      <c r="D1166" s="429"/>
      <c r="E1166" s="429"/>
      <c r="F1166" s="429"/>
      <c r="G1166" s="429"/>
      <c r="H1166" s="429"/>
      <c r="I1166" s="429"/>
      <c r="J1166" s="429"/>
      <c r="K1166" s="430"/>
    </row>
    <row r="1167" spans="1:11" ht="15" x14ac:dyDescent="0.3">
      <c r="A1167" s="466"/>
      <c r="B1167" s="459"/>
      <c r="C1167" s="460"/>
      <c r="D1167" s="460"/>
      <c r="E1167" s="460"/>
      <c r="F1167" s="460"/>
      <c r="G1167" s="460"/>
      <c r="H1167" s="460"/>
      <c r="I1167" s="460"/>
      <c r="J1167" s="460"/>
      <c r="K1167" s="461"/>
    </row>
    <row r="1168" spans="1:11" ht="15" x14ac:dyDescent="0.3">
      <c r="A1168" s="466"/>
      <c r="B1168" s="459"/>
      <c r="C1168" s="460"/>
      <c r="D1168" s="460"/>
      <c r="E1168" s="460"/>
      <c r="F1168" s="460"/>
      <c r="G1168" s="460"/>
      <c r="H1168" s="460"/>
      <c r="I1168" s="460"/>
      <c r="J1168" s="460"/>
      <c r="K1168" s="461"/>
    </row>
    <row r="1169" spans="1:11" ht="15" x14ac:dyDescent="0.3">
      <c r="A1169" s="466"/>
      <c r="B1169" s="458"/>
      <c r="C1169" s="456"/>
      <c r="D1169" s="456"/>
      <c r="E1169" s="456"/>
      <c r="F1169" s="456"/>
      <c r="G1169" s="456"/>
      <c r="H1169" s="456"/>
      <c r="I1169" s="456"/>
      <c r="J1169" s="456"/>
      <c r="K1169" s="457"/>
    </row>
    <row r="1170" spans="1:11" ht="15" x14ac:dyDescent="0.3">
      <c r="A1170" s="466"/>
      <c r="B1170" s="458"/>
      <c r="C1170" s="456"/>
      <c r="D1170" s="456"/>
      <c r="E1170" s="456"/>
      <c r="F1170" s="456"/>
      <c r="G1170" s="456"/>
      <c r="H1170" s="456"/>
      <c r="I1170" s="456"/>
      <c r="J1170" s="456"/>
      <c r="K1170" s="457"/>
    </row>
    <row r="1171" spans="1:11" ht="15" x14ac:dyDescent="0.3">
      <c r="A1171" s="466"/>
      <c r="B1171" s="458"/>
      <c r="C1171" s="456"/>
      <c r="D1171" s="456"/>
      <c r="E1171" s="456"/>
      <c r="F1171" s="456"/>
      <c r="G1171" s="456"/>
      <c r="H1171" s="456"/>
      <c r="I1171" s="456"/>
      <c r="J1171" s="456"/>
      <c r="K1171" s="457"/>
    </row>
    <row r="1172" spans="1:11" ht="15" x14ac:dyDescent="0.3">
      <c r="A1172" s="466"/>
      <c r="B1172" s="458"/>
      <c r="C1172" s="456"/>
      <c r="D1172" s="456"/>
      <c r="E1172" s="456"/>
      <c r="F1172" s="456"/>
      <c r="G1172" s="456"/>
      <c r="H1172" s="456"/>
      <c r="I1172" s="456"/>
      <c r="J1172" s="456"/>
      <c r="K1172" s="457"/>
    </row>
    <row r="1173" spans="1:11" ht="15" x14ac:dyDescent="0.3">
      <c r="A1173" s="466"/>
      <c r="B1173" s="458"/>
      <c r="C1173" s="456"/>
      <c r="D1173" s="456"/>
      <c r="E1173" s="456"/>
      <c r="F1173" s="456"/>
      <c r="G1173" s="456"/>
      <c r="H1173" s="456"/>
      <c r="I1173" s="456"/>
      <c r="J1173" s="456"/>
      <c r="K1173" s="457"/>
    </row>
    <row r="1174" spans="1:11" ht="15" x14ac:dyDescent="0.3">
      <c r="A1174" s="466"/>
      <c r="B1174" s="458"/>
      <c r="C1174" s="456"/>
      <c r="D1174" s="456"/>
      <c r="E1174" s="456"/>
      <c r="F1174" s="456"/>
      <c r="G1174" s="456"/>
      <c r="H1174" s="456"/>
      <c r="I1174" s="456"/>
      <c r="J1174" s="456"/>
      <c r="K1174" s="457"/>
    </row>
    <row r="1175" spans="1:11" ht="15.6" thickBot="1" x14ac:dyDescent="0.35">
      <c r="A1175" s="467"/>
      <c r="B1175" s="477"/>
      <c r="C1175" s="475"/>
      <c r="D1175" s="475"/>
      <c r="E1175" s="475"/>
      <c r="F1175" s="475"/>
      <c r="G1175" s="475"/>
      <c r="H1175" s="475"/>
      <c r="I1175" s="475"/>
      <c r="J1175" s="475"/>
      <c r="K1175" s="476"/>
    </row>
    <row r="1176" spans="1:11" ht="15" x14ac:dyDescent="0.3">
      <c r="A1176" s="465" t="s">
        <v>1144</v>
      </c>
      <c r="B1176" s="439"/>
      <c r="C1176" s="437"/>
      <c r="D1176" s="437"/>
      <c r="E1176" s="437"/>
      <c r="F1176" s="437"/>
      <c r="G1176" s="437"/>
      <c r="H1176" s="437"/>
      <c r="I1176" s="437"/>
      <c r="J1176" s="437"/>
      <c r="K1176" s="438"/>
    </row>
    <row r="1177" spans="1:11" ht="15" x14ac:dyDescent="0.3">
      <c r="A1177" s="466"/>
      <c r="B1177" s="458"/>
      <c r="C1177" s="456"/>
      <c r="D1177" s="456"/>
      <c r="E1177" s="456"/>
      <c r="F1177" s="456"/>
      <c r="G1177" s="456"/>
      <c r="H1177" s="456"/>
      <c r="I1177" s="456"/>
      <c r="J1177" s="456"/>
      <c r="K1177" s="457"/>
    </row>
    <row r="1178" spans="1:11" ht="15" x14ac:dyDescent="0.3">
      <c r="A1178" s="466"/>
      <c r="B1178" s="458"/>
      <c r="C1178" s="456"/>
      <c r="D1178" s="456"/>
      <c r="E1178" s="456"/>
      <c r="F1178" s="456"/>
      <c r="G1178" s="456"/>
      <c r="H1178" s="456"/>
      <c r="I1178" s="456"/>
      <c r="J1178" s="456"/>
      <c r="K1178" s="457"/>
    </row>
    <row r="1179" spans="1:11" ht="15" x14ac:dyDescent="0.3">
      <c r="A1179" s="466"/>
      <c r="B1179" s="458"/>
      <c r="C1179" s="456"/>
      <c r="D1179" s="456"/>
      <c r="E1179" s="456"/>
      <c r="F1179" s="456"/>
      <c r="G1179" s="456"/>
      <c r="H1179" s="456"/>
      <c r="I1179" s="456"/>
      <c r="J1179" s="456"/>
      <c r="K1179" s="457"/>
    </row>
    <row r="1180" spans="1:11" ht="15" x14ac:dyDescent="0.3">
      <c r="A1180" s="466"/>
      <c r="B1180" s="458"/>
      <c r="C1180" s="456"/>
      <c r="D1180" s="456"/>
      <c r="E1180" s="456"/>
      <c r="F1180" s="456"/>
      <c r="G1180" s="456"/>
      <c r="H1180" s="456"/>
      <c r="I1180" s="456"/>
      <c r="J1180" s="456"/>
      <c r="K1180" s="457"/>
    </row>
    <row r="1181" spans="1:11" ht="15" x14ac:dyDescent="0.3">
      <c r="A1181" s="466"/>
      <c r="B1181" s="458"/>
      <c r="C1181" s="456"/>
      <c r="D1181" s="456"/>
      <c r="E1181" s="456"/>
      <c r="F1181" s="456"/>
      <c r="G1181" s="456"/>
      <c r="H1181" s="456"/>
      <c r="I1181" s="456"/>
      <c r="J1181" s="456"/>
      <c r="K1181" s="457"/>
    </row>
    <row r="1182" spans="1:11" ht="15" x14ac:dyDescent="0.3">
      <c r="A1182" s="466"/>
      <c r="B1182" s="458"/>
      <c r="C1182" s="456"/>
      <c r="D1182" s="456"/>
      <c r="E1182" s="456"/>
      <c r="F1182" s="456"/>
      <c r="G1182" s="456"/>
      <c r="H1182" s="456"/>
      <c r="I1182" s="456"/>
      <c r="J1182" s="456"/>
      <c r="K1182" s="457"/>
    </row>
    <row r="1183" spans="1:11" ht="15" x14ac:dyDescent="0.3">
      <c r="A1183" s="466"/>
      <c r="B1183" s="458"/>
      <c r="C1183" s="456"/>
      <c r="D1183" s="456"/>
      <c r="E1183" s="456"/>
      <c r="F1183" s="456"/>
      <c r="G1183" s="456"/>
      <c r="H1183" s="456"/>
      <c r="I1183" s="456"/>
      <c r="J1183" s="456"/>
      <c r="K1183" s="457"/>
    </row>
    <row r="1184" spans="1:11" ht="15" x14ac:dyDescent="0.3">
      <c r="A1184" s="466"/>
      <c r="B1184" s="458"/>
      <c r="C1184" s="456"/>
      <c r="D1184" s="456"/>
      <c r="E1184" s="456"/>
      <c r="F1184" s="456"/>
      <c r="G1184" s="456"/>
      <c r="H1184" s="456"/>
      <c r="I1184" s="456"/>
      <c r="J1184" s="456"/>
      <c r="K1184" s="457"/>
    </row>
    <row r="1185" spans="1:11" ht="15" x14ac:dyDescent="0.3">
      <c r="A1185" s="466"/>
      <c r="B1185" s="458"/>
      <c r="C1185" s="456"/>
      <c r="D1185" s="456"/>
      <c r="E1185" s="456"/>
      <c r="F1185" s="456"/>
      <c r="G1185" s="456"/>
      <c r="H1185" s="456"/>
      <c r="I1185" s="456"/>
      <c r="J1185" s="456"/>
      <c r="K1185" s="457"/>
    </row>
    <row r="1186" spans="1:11" ht="15" x14ac:dyDescent="0.3">
      <c r="A1186" s="466"/>
      <c r="B1186" s="458"/>
      <c r="C1186" s="456"/>
      <c r="D1186" s="456"/>
      <c r="E1186" s="456"/>
      <c r="F1186" s="456"/>
      <c r="G1186" s="456"/>
      <c r="H1186" s="456"/>
      <c r="I1186" s="456"/>
      <c r="J1186" s="456"/>
      <c r="K1186" s="457"/>
    </row>
    <row r="1187" spans="1:11" ht="15" x14ac:dyDescent="0.3">
      <c r="A1187" s="466"/>
      <c r="B1187" s="458"/>
      <c r="C1187" s="456"/>
      <c r="D1187" s="456"/>
      <c r="E1187" s="456"/>
      <c r="F1187" s="456"/>
      <c r="G1187" s="456"/>
      <c r="H1187" s="456"/>
      <c r="I1187" s="456"/>
      <c r="J1187" s="456"/>
      <c r="K1187" s="457"/>
    </row>
    <row r="1188" spans="1:11" ht="15" x14ac:dyDescent="0.3">
      <c r="A1188" s="466"/>
      <c r="B1188" s="458"/>
      <c r="C1188" s="456"/>
      <c r="D1188" s="456"/>
      <c r="E1188" s="456"/>
      <c r="F1188" s="456"/>
      <c r="G1188" s="456"/>
      <c r="H1188" s="456"/>
      <c r="I1188" s="456"/>
      <c r="J1188" s="456"/>
      <c r="K1188" s="457"/>
    </row>
    <row r="1189" spans="1:11" ht="15" x14ac:dyDescent="0.3">
      <c r="A1189" s="466"/>
      <c r="B1189" s="458"/>
      <c r="C1189" s="456"/>
      <c r="D1189" s="456"/>
      <c r="E1189" s="456"/>
      <c r="F1189" s="456"/>
      <c r="G1189" s="456"/>
      <c r="H1189" s="456"/>
      <c r="I1189" s="456"/>
      <c r="J1189" s="456"/>
      <c r="K1189" s="457"/>
    </row>
    <row r="1190" spans="1:11" ht="15.6" thickBot="1" x14ac:dyDescent="0.35">
      <c r="A1190" s="467"/>
      <c r="B1190" s="502"/>
      <c r="C1190" s="503"/>
      <c r="D1190" s="503"/>
      <c r="E1190" s="503"/>
      <c r="F1190" s="503"/>
      <c r="G1190" s="503"/>
      <c r="H1190" s="503"/>
      <c r="I1190" s="503"/>
      <c r="J1190" s="503"/>
      <c r="K1190" s="504"/>
    </row>
    <row r="1191" spans="1:11" x14ac:dyDescent="0.3">
      <c r="A1191" s="499" t="s">
        <v>1145</v>
      </c>
      <c r="B1191" s="491"/>
      <c r="C1191" s="491"/>
      <c r="D1191" s="491"/>
      <c r="E1191" s="491"/>
      <c r="F1191" s="491"/>
      <c r="G1191" s="490" t="s">
        <v>1146</v>
      </c>
      <c r="H1191" s="491"/>
      <c r="I1191" s="491"/>
      <c r="J1191" s="491"/>
      <c r="K1191" s="492"/>
    </row>
    <row r="1192" spans="1:11" x14ac:dyDescent="0.3">
      <c r="A1192" s="500"/>
      <c r="B1192" s="494"/>
      <c r="C1192" s="494"/>
      <c r="D1192" s="494"/>
      <c r="E1192" s="494"/>
      <c r="F1192" s="494"/>
      <c r="G1192" s="493"/>
      <c r="H1192" s="494"/>
      <c r="I1192" s="494"/>
      <c r="J1192" s="494"/>
      <c r="K1192" s="495"/>
    </row>
    <row r="1193" spans="1:11" x14ac:dyDescent="0.3">
      <c r="A1193" s="500"/>
      <c r="B1193" s="494"/>
      <c r="C1193" s="494"/>
      <c r="D1193" s="494"/>
      <c r="E1193" s="494"/>
      <c r="F1193" s="494"/>
      <c r="G1193" s="493"/>
      <c r="H1193" s="494"/>
      <c r="I1193" s="494"/>
      <c r="J1193" s="494"/>
      <c r="K1193" s="495"/>
    </row>
    <row r="1194" spans="1:11" ht="15" thickBot="1" x14ac:dyDescent="0.35">
      <c r="A1194" s="501"/>
      <c r="B1194" s="497"/>
      <c r="C1194" s="497"/>
      <c r="D1194" s="497"/>
      <c r="E1194" s="497"/>
      <c r="F1194" s="497"/>
      <c r="G1194" s="496"/>
      <c r="H1194" s="497"/>
      <c r="I1194" s="497"/>
      <c r="J1194" s="497"/>
      <c r="K1194" s="498"/>
    </row>
    <row r="1195" spans="1:11" x14ac:dyDescent="0.3">
      <c r="A1195" s="34"/>
      <c r="J1195" s="131"/>
    </row>
    <row r="1196" spans="1:11" x14ac:dyDescent="0.3">
      <c r="A1196" s="452"/>
      <c r="B1196" s="452"/>
      <c r="C1196" s="452"/>
      <c r="D1196" s="452"/>
      <c r="E1196" s="454" t="s">
        <v>1113</v>
      </c>
      <c r="F1196" s="454"/>
      <c r="G1196" s="454"/>
      <c r="H1196" s="454"/>
      <c r="I1196" s="452"/>
      <c r="J1196" s="452"/>
      <c r="K1196" s="452"/>
    </row>
    <row r="1197" spans="1:11" x14ac:dyDescent="0.3">
      <c r="A1197" s="452"/>
      <c r="B1197" s="452"/>
      <c r="C1197" s="452"/>
      <c r="D1197" s="452"/>
      <c r="E1197" s="454"/>
      <c r="F1197" s="454"/>
      <c r="G1197" s="454"/>
      <c r="H1197" s="454"/>
      <c r="I1197" s="452"/>
      <c r="J1197" s="452"/>
      <c r="K1197" s="452"/>
    </row>
    <row r="1198" spans="1:11" x14ac:dyDescent="0.3">
      <c r="A1198" s="453"/>
      <c r="B1198" s="453"/>
      <c r="C1198" s="453"/>
      <c r="D1198" s="453"/>
      <c r="E1198" s="455"/>
      <c r="F1198" s="455"/>
      <c r="G1198" s="455"/>
      <c r="H1198" s="455"/>
      <c r="I1198" s="453"/>
      <c r="J1198" s="453"/>
      <c r="K1198" s="453"/>
    </row>
    <row r="1199" spans="1:11" s="99" customFormat="1" ht="15" customHeight="1" x14ac:dyDescent="0.3">
      <c r="A1199" s="505" t="s">
        <v>1114</v>
      </c>
      <c r="B1199" s="450"/>
      <c r="C1199" s="450"/>
      <c r="D1199" s="450"/>
      <c r="E1199" s="450"/>
      <c r="F1199" s="450"/>
      <c r="G1199" s="450"/>
      <c r="H1199" s="450"/>
      <c r="I1199" s="450"/>
      <c r="J1199" s="450"/>
      <c r="K1199" s="451"/>
    </row>
    <row r="1200" spans="1:11" ht="25.5" customHeight="1" x14ac:dyDescent="0.3">
      <c r="A1200" s="100" t="s">
        <v>0</v>
      </c>
      <c r="B1200" s="101"/>
      <c r="C1200" s="101"/>
      <c r="D1200" s="101"/>
      <c r="E1200" s="101"/>
      <c r="F1200" s="101"/>
      <c r="G1200" s="102"/>
      <c r="H1200" s="103" t="s">
        <v>1191</v>
      </c>
      <c r="I1200" s="104" t="s">
        <v>1117</v>
      </c>
      <c r="J1200" s="105">
        <f>1+J1146</f>
        <v>45282</v>
      </c>
      <c r="K1200" s="106" t="s">
        <v>1118</v>
      </c>
    </row>
    <row r="1201" spans="1:11" ht="16.5" customHeight="1" x14ac:dyDescent="0.3">
      <c r="A1201" s="443" t="s">
        <v>2</v>
      </c>
      <c r="B1201" s="444"/>
      <c r="C1201" s="444"/>
      <c r="D1201" s="444"/>
      <c r="E1201" s="444"/>
      <c r="F1201" s="444"/>
      <c r="G1201" s="445"/>
      <c r="H1201" s="107" t="s">
        <v>1120</v>
      </c>
      <c r="I1201" s="108" t="s">
        <v>1121</v>
      </c>
      <c r="J1201" s="109" t="s">
        <v>1122</v>
      </c>
      <c r="K1201" s="110" t="s">
        <v>1123</v>
      </c>
    </row>
    <row r="1202" spans="1:11" ht="12" customHeight="1" x14ac:dyDescent="0.3">
      <c r="A1202" s="446"/>
      <c r="B1202" s="447"/>
      <c r="C1202" s="447"/>
      <c r="D1202" s="447"/>
      <c r="E1202" s="447"/>
      <c r="F1202" s="447"/>
      <c r="G1202" s="448"/>
      <c r="H1202" s="107" t="s">
        <v>1124</v>
      </c>
      <c r="I1202" s="111" t="s">
        <v>1125</v>
      </c>
      <c r="J1202" s="112"/>
      <c r="K1202" s="113"/>
    </row>
    <row r="1203" spans="1:11" ht="15" thickBot="1" x14ac:dyDescent="0.35">
      <c r="A1203" s="114" t="s">
        <v>1103</v>
      </c>
      <c r="B1203" s="115"/>
      <c r="C1203" s="115"/>
      <c r="D1203" s="115"/>
      <c r="E1203" s="115"/>
      <c r="F1203" s="115"/>
      <c r="G1203" s="116"/>
      <c r="H1203" s="117" t="s">
        <v>1126</v>
      </c>
      <c r="I1203" s="117" t="s">
        <v>1125</v>
      </c>
      <c r="J1203" s="118"/>
      <c r="K1203" s="119"/>
    </row>
    <row r="1204" spans="1:11" ht="15" x14ac:dyDescent="0.3">
      <c r="A1204" s="440" t="s">
        <v>1127</v>
      </c>
      <c r="B1204" s="439"/>
      <c r="C1204" s="437"/>
      <c r="D1204" s="437"/>
      <c r="E1204" s="437"/>
      <c r="F1204" s="437"/>
      <c r="G1204" s="437"/>
      <c r="H1204" s="437"/>
      <c r="I1204" s="437"/>
      <c r="J1204" s="437"/>
      <c r="K1204" s="438"/>
    </row>
    <row r="1205" spans="1:11" ht="15" x14ac:dyDescent="0.3">
      <c r="A1205" s="441"/>
      <c r="B1205" s="458"/>
      <c r="C1205" s="456"/>
      <c r="D1205" s="456"/>
      <c r="E1205" s="456"/>
      <c r="F1205" s="456"/>
      <c r="G1205" s="456"/>
      <c r="H1205" s="456"/>
      <c r="I1205" s="456"/>
      <c r="J1205" s="456"/>
      <c r="K1205" s="457"/>
    </row>
    <row r="1206" spans="1:11" ht="15" x14ac:dyDescent="0.3">
      <c r="A1206" s="441"/>
      <c r="B1206" s="458"/>
      <c r="C1206" s="456"/>
      <c r="D1206" s="456"/>
      <c r="E1206" s="456"/>
      <c r="F1206" s="456"/>
      <c r="G1206" s="456"/>
      <c r="H1206" s="456"/>
      <c r="I1206" s="456"/>
      <c r="J1206" s="456"/>
      <c r="K1206" s="457"/>
    </row>
    <row r="1207" spans="1:11" ht="15" x14ac:dyDescent="0.3">
      <c r="A1207" s="441"/>
      <c r="B1207" s="458"/>
      <c r="C1207" s="456"/>
      <c r="D1207" s="456"/>
      <c r="E1207" s="456"/>
      <c r="F1207" s="456"/>
      <c r="G1207" s="456"/>
      <c r="H1207" s="456"/>
      <c r="I1207" s="456"/>
      <c r="J1207" s="456"/>
      <c r="K1207" s="457"/>
    </row>
    <row r="1208" spans="1:11" ht="15.6" thickBot="1" x14ac:dyDescent="0.35">
      <c r="A1208" s="442"/>
      <c r="B1208" s="477"/>
      <c r="C1208" s="475"/>
      <c r="D1208" s="475"/>
      <c r="E1208" s="475"/>
      <c r="F1208" s="475"/>
      <c r="G1208" s="475"/>
      <c r="H1208" s="475"/>
      <c r="I1208" s="475"/>
      <c r="J1208" s="475"/>
      <c r="K1208" s="476"/>
    </row>
    <row r="1209" spans="1:11" ht="15.6" thickBot="1" x14ac:dyDescent="0.35">
      <c r="A1209" s="465" t="s">
        <v>1128</v>
      </c>
      <c r="B1209" s="474" t="s">
        <v>1129</v>
      </c>
      <c r="C1209" s="472"/>
      <c r="D1209" s="472"/>
      <c r="E1209" s="472"/>
      <c r="F1209" s="120" t="s">
        <v>1130</v>
      </c>
      <c r="G1209" s="472" t="s">
        <v>1129</v>
      </c>
      <c r="H1209" s="472"/>
      <c r="I1209" s="472"/>
      <c r="J1209" s="473"/>
      <c r="K1209" s="121" t="s">
        <v>1130</v>
      </c>
    </row>
    <row r="1210" spans="1:11" ht="15" x14ac:dyDescent="0.3">
      <c r="A1210" s="466"/>
      <c r="B1210" s="471" t="s">
        <v>1131</v>
      </c>
      <c r="C1210" s="469"/>
      <c r="D1210" s="469"/>
      <c r="E1210" s="470"/>
      <c r="F1210" s="122"/>
      <c r="G1210" s="468" t="s">
        <v>1132</v>
      </c>
      <c r="H1210" s="469"/>
      <c r="I1210" s="469"/>
      <c r="J1210" s="470"/>
      <c r="K1210" s="123"/>
    </row>
    <row r="1211" spans="1:11" ht="15" x14ac:dyDescent="0.3">
      <c r="A1211" s="466"/>
      <c r="B1211" s="480" t="s">
        <v>1133</v>
      </c>
      <c r="C1211" s="481"/>
      <c r="D1211" s="481"/>
      <c r="E1211" s="482"/>
      <c r="F1211" s="124"/>
      <c r="G1211" s="483" t="s">
        <v>1134</v>
      </c>
      <c r="H1211" s="481"/>
      <c r="I1211" s="481"/>
      <c r="J1211" s="482"/>
      <c r="K1211" s="125"/>
    </row>
    <row r="1212" spans="1:11" ht="15" x14ac:dyDescent="0.3">
      <c r="A1212" s="466"/>
      <c r="B1212" s="480" t="s">
        <v>1135</v>
      </c>
      <c r="C1212" s="481"/>
      <c r="D1212" s="481"/>
      <c r="E1212" s="482"/>
      <c r="F1212" s="124"/>
      <c r="G1212" s="478" t="s">
        <v>1136</v>
      </c>
      <c r="H1212" s="460"/>
      <c r="I1212" s="460"/>
      <c r="J1212" s="479"/>
      <c r="K1212" s="125"/>
    </row>
    <row r="1213" spans="1:11" ht="15" x14ac:dyDescent="0.3">
      <c r="A1213" s="466"/>
      <c r="B1213" s="480" t="s">
        <v>1137</v>
      </c>
      <c r="C1213" s="481"/>
      <c r="D1213" s="481"/>
      <c r="E1213" s="482"/>
      <c r="F1213" s="124">
        <v>1</v>
      </c>
      <c r="G1213" s="478" t="s">
        <v>1138</v>
      </c>
      <c r="H1213" s="460"/>
      <c r="I1213" s="460"/>
      <c r="J1213" s="479"/>
      <c r="K1213" s="125"/>
    </row>
    <row r="1214" spans="1:11" ht="15" x14ac:dyDescent="0.3">
      <c r="A1214" s="466"/>
      <c r="B1214" s="480" t="s">
        <v>1139</v>
      </c>
      <c r="C1214" s="481"/>
      <c r="D1214" s="481"/>
      <c r="E1214" s="482"/>
      <c r="F1214" s="124"/>
      <c r="G1214" s="478" t="s">
        <v>1140</v>
      </c>
      <c r="H1214" s="460"/>
      <c r="I1214" s="460"/>
      <c r="J1214" s="479"/>
      <c r="K1214" s="125"/>
    </row>
    <row r="1215" spans="1:11" ht="15.6" thickBot="1" x14ac:dyDescent="0.35">
      <c r="A1215" s="467"/>
      <c r="B1215" s="487" t="s">
        <v>1141</v>
      </c>
      <c r="C1215" s="488"/>
      <c r="D1215" s="488"/>
      <c r="E1215" s="489"/>
      <c r="F1215" s="127">
        <v>1</v>
      </c>
      <c r="G1215" s="484" t="s">
        <v>1142</v>
      </c>
      <c r="H1215" s="485"/>
      <c r="I1215" s="485"/>
      <c r="J1215" s="486"/>
      <c r="K1215" s="128"/>
    </row>
    <row r="1216" spans="1:11" ht="15.6" x14ac:dyDescent="0.3">
      <c r="A1216" s="465" t="s">
        <v>1143</v>
      </c>
      <c r="B1216" s="434" t="s">
        <v>1170</v>
      </c>
      <c r="C1216" s="435"/>
      <c r="D1216" s="435"/>
      <c r="E1216" s="435"/>
      <c r="F1216" s="435"/>
      <c r="G1216" s="435"/>
      <c r="H1216" s="435"/>
      <c r="I1216" s="435"/>
      <c r="J1216" s="435"/>
      <c r="K1216" s="436"/>
    </row>
    <row r="1217" spans="1:11" ht="15" x14ac:dyDescent="0.3">
      <c r="A1217" s="466"/>
      <c r="B1217" s="132" t="s">
        <v>1223</v>
      </c>
      <c r="C1217" s="133"/>
      <c r="D1217" s="133"/>
      <c r="E1217" s="133"/>
      <c r="F1217" s="133"/>
      <c r="G1217" s="133"/>
      <c r="H1217" s="133"/>
      <c r="I1217" s="133"/>
      <c r="J1217" s="133"/>
      <c r="K1217" s="134"/>
    </row>
    <row r="1218" spans="1:11" ht="15" x14ac:dyDescent="0.3">
      <c r="A1218" s="466"/>
      <c r="B1218" s="132" t="s">
        <v>1224</v>
      </c>
      <c r="C1218" s="133"/>
      <c r="D1218" s="133"/>
      <c r="E1218" s="133"/>
      <c r="F1218" s="133"/>
      <c r="G1218" s="133"/>
      <c r="H1218" s="133"/>
      <c r="I1218" s="133"/>
      <c r="J1218" s="133"/>
      <c r="K1218" s="134"/>
    </row>
    <row r="1219" spans="1:11" ht="15" x14ac:dyDescent="0.3">
      <c r="A1219" s="466"/>
      <c r="B1219" s="428" t="s">
        <v>1226</v>
      </c>
      <c r="C1219" s="429"/>
      <c r="D1219" s="429"/>
      <c r="E1219" s="429"/>
      <c r="F1219" s="429"/>
      <c r="G1219" s="429"/>
      <c r="H1219" s="429"/>
      <c r="I1219" s="429"/>
      <c r="J1219" s="429"/>
      <c r="K1219" s="430"/>
    </row>
    <row r="1220" spans="1:11" ht="15" x14ac:dyDescent="0.3">
      <c r="A1220" s="466"/>
      <c r="B1220" s="428" t="s">
        <v>102</v>
      </c>
      <c r="C1220" s="429"/>
      <c r="D1220" s="429"/>
      <c r="E1220" s="429"/>
      <c r="F1220" s="429"/>
      <c r="G1220" s="429"/>
      <c r="H1220" s="429"/>
      <c r="I1220" s="429"/>
      <c r="J1220" s="429"/>
      <c r="K1220" s="430"/>
    </row>
    <row r="1221" spans="1:11" ht="15" x14ac:dyDescent="0.3">
      <c r="A1221" s="466"/>
      <c r="B1221" s="459"/>
      <c r="C1221" s="460"/>
      <c r="D1221" s="460"/>
      <c r="E1221" s="460"/>
      <c r="F1221" s="460"/>
      <c r="G1221" s="460"/>
      <c r="H1221" s="460"/>
      <c r="I1221" s="460"/>
      <c r="J1221" s="460"/>
      <c r="K1221" s="461"/>
    </row>
    <row r="1222" spans="1:11" ht="15" x14ac:dyDescent="0.3">
      <c r="A1222" s="466"/>
      <c r="B1222" s="459"/>
      <c r="C1222" s="460"/>
      <c r="D1222" s="460"/>
      <c r="E1222" s="460"/>
      <c r="F1222" s="460"/>
      <c r="G1222" s="460"/>
      <c r="H1222" s="460"/>
      <c r="I1222" s="460"/>
      <c r="J1222" s="460"/>
      <c r="K1222" s="461"/>
    </row>
    <row r="1223" spans="1:11" ht="15" x14ac:dyDescent="0.3">
      <c r="A1223" s="466"/>
      <c r="B1223" s="459"/>
      <c r="C1223" s="460"/>
      <c r="D1223" s="460"/>
      <c r="E1223" s="460"/>
      <c r="F1223" s="460"/>
      <c r="G1223" s="460"/>
      <c r="H1223" s="460"/>
      <c r="I1223" s="460"/>
      <c r="J1223" s="460"/>
      <c r="K1223" s="461"/>
    </row>
    <row r="1224" spans="1:11" ht="15" x14ac:dyDescent="0.3">
      <c r="A1224" s="466"/>
      <c r="B1224" s="458"/>
      <c r="C1224" s="456"/>
      <c r="D1224" s="456"/>
      <c r="E1224" s="456"/>
      <c r="F1224" s="456"/>
      <c r="G1224" s="456"/>
      <c r="H1224" s="456"/>
      <c r="I1224" s="456"/>
      <c r="J1224" s="456"/>
      <c r="K1224" s="457"/>
    </row>
    <row r="1225" spans="1:11" ht="15" x14ac:dyDescent="0.3">
      <c r="A1225" s="466"/>
      <c r="B1225" s="458"/>
      <c r="C1225" s="456"/>
      <c r="D1225" s="456"/>
      <c r="E1225" s="456"/>
      <c r="F1225" s="456"/>
      <c r="G1225" s="456"/>
      <c r="H1225" s="456"/>
      <c r="I1225" s="456"/>
      <c r="J1225" s="456"/>
      <c r="K1225" s="457"/>
    </row>
    <row r="1226" spans="1:11" ht="15" x14ac:dyDescent="0.3">
      <c r="A1226" s="466"/>
      <c r="B1226" s="458"/>
      <c r="C1226" s="456"/>
      <c r="D1226" s="456"/>
      <c r="E1226" s="456"/>
      <c r="F1226" s="456"/>
      <c r="G1226" s="456"/>
      <c r="H1226" s="456"/>
      <c r="I1226" s="456"/>
      <c r="J1226" s="456"/>
      <c r="K1226" s="457"/>
    </row>
    <row r="1227" spans="1:11" ht="15" x14ac:dyDescent="0.3">
      <c r="A1227" s="466"/>
      <c r="B1227" s="458"/>
      <c r="C1227" s="456"/>
      <c r="D1227" s="456"/>
      <c r="E1227" s="456"/>
      <c r="F1227" s="456"/>
      <c r="G1227" s="456"/>
      <c r="H1227" s="456"/>
      <c r="I1227" s="456"/>
      <c r="J1227" s="456"/>
      <c r="K1227" s="457"/>
    </row>
    <row r="1228" spans="1:11" ht="15" x14ac:dyDescent="0.3">
      <c r="A1228" s="466"/>
      <c r="B1228" s="458"/>
      <c r="C1228" s="456"/>
      <c r="D1228" s="456"/>
      <c r="E1228" s="456"/>
      <c r="F1228" s="456"/>
      <c r="G1228" s="456"/>
      <c r="H1228" s="456"/>
      <c r="I1228" s="456"/>
      <c r="J1228" s="456"/>
      <c r="K1228" s="457"/>
    </row>
    <row r="1229" spans="1:11" ht="15.6" thickBot="1" x14ac:dyDescent="0.35">
      <c r="A1229" s="467"/>
      <c r="B1229" s="477"/>
      <c r="C1229" s="475"/>
      <c r="D1229" s="475"/>
      <c r="E1229" s="475"/>
      <c r="F1229" s="475"/>
      <c r="G1229" s="475"/>
      <c r="H1229" s="475"/>
      <c r="I1229" s="475"/>
      <c r="J1229" s="475"/>
      <c r="K1229" s="476"/>
    </row>
    <row r="1230" spans="1:11" ht="15" x14ac:dyDescent="0.3">
      <c r="A1230" s="465" t="s">
        <v>1144</v>
      </c>
      <c r="B1230" s="439"/>
      <c r="C1230" s="437"/>
      <c r="D1230" s="437"/>
      <c r="E1230" s="437"/>
      <c r="F1230" s="437"/>
      <c r="G1230" s="437"/>
      <c r="H1230" s="437"/>
      <c r="I1230" s="437"/>
      <c r="J1230" s="437"/>
      <c r="K1230" s="438"/>
    </row>
    <row r="1231" spans="1:11" ht="15" x14ac:dyDescent="0.3">
      <c r="A1231" s="466"/>
      <c r="B1231" s="458"/>
      <c r="C1231" s="456"/>
      <c r="D1231" s="456"/>
      <c r="E1231" s="456"/>
      <c r="F1231" s="456"/>
      <c r="G1231" s="456"/>
      <c r="H1231" s="456"/>
      <c r="I1231" s="456"/>
      <c r="J1231" s="456"/>
      <c r="K1231" s="457"/>
    </row>
    <row r="1232" spans="1:11" ht="15" x14ac:dyDescent="0.3">
      <c r="A1232" s="466"/>
      <c r="B1232" s="458"/>
      <c r="C1232" s="456"/>
      <c r="D1232" s="456"/>
      <c r="E1232" s="456"/>
      <c r="F1232" s="456"/>
      <c r="G1232" s="456"/>
      <c r="H1232" s="456"/>
      <c r="I1232" s="456"/>
      <c r="J1232" s="456"/>
      <c r="K1232" s="457"/>
    </row>
    <row r="1233" spans="1:11" ht="15" x14ac:dyDescent="0.3">
      <c r="A1233" s="466"/>
      <c r="B1233" s="459"/>
      <c r="C1233" s="460"/>
      <c r="D1233" s="460"/>
      <c r="E1233" s="460"/>
      <c r="F1233" s="460"/>
      <c r="G1233" s="460"/>
      <c r="H1233" s="460"/>
      <c r="I1233" s="460"/>
      <c r="J1233" s="460"/>
      <c r="K1233" s="461"/>
    </row>
    <row r="1234" spans="1:11" ht="15" x14ac:dyDescent="0.3">
      <c r="A1234" s="466"/>
      <c r="B1234" s="458"/>
      <c r="C1234" s="456"/>
      <c r="D1234" s="456"/>
      <c r="E1234" s="456"/>
      <c r="F1234" s="456"/>
      <c r="G1234" s="456"/>
      <c r="H1234" s="456"/>
      <c r="I1234" s="456"/>
      <c r="J1234" s="456"/>
      <c r="K1234" s="457"/>
    </row>
    <row r="1235" spans="1:11" ht="15" x14ac:dyDescent="0.3">
      <c r="A1235" s="466"/>
      <c r="B1235" s="459"/>
      <c r="C1235" s="460"/>
      <c r="D1235" s="460"/>
      <c r="E1235" s="460"/>
      <c r="F1235" s="460"/>
      <c r="G1235" s="460"/>
      <c r="H1235" s="460"/>
      <c r="I1235" s="460"/>
      <c r="J1235" s="460"/>
      <c r="K1235" s="461"/>
    </row>
    <row r="1236" spans="1:11" ht="15" x14ac:dyDescent="0.3">
      <c r="A1236" s="466"/>
      <c r="B1236" s="458"/>
      <c r="C1236" s="456"/>
      <c r="D1236" s="456"/>
      <c r="E1236" s="456"/>
      <c r="F1236" s="456"/>
      <c r="G1236" s="456"/>
      <c r="H1236" s="456"/>
      <c r="I1236" s="456"/>
      <c r="J1236" s="456"/>
      <c r="K1236" s="457"/>
    </row>
    <row r="1237" spans="1:11" ht="15" x14ac:dyDescent="0.3">
      <c r="A1237" s="466"/>
      <c r="B1237" s="458"/>
      <c r="C1237" s="456"/>
      <c r="D1237" s="456"/>
      <c r="E1237" s="456"/>
      <c r="F1237" s="456"/>
      <c r="G1237" s="456"/>
      <c r="H1237" s="456"/>
      <c r="I1237" s="456"/>
      <c r="J1237" s="456"/>
      <c r="K1237" s="457"/>
    </row>
    <row r="1238" spans="1:11" ht="15" x14ac:dyDescent="0.3">
      <c r="A1238" s="466"/>
      <c r="B1238" s="458"/>
      <c r="C1238" s="456"/>
      <c r="D1238" s="456"/>
      <c r="E1238" s="456"/>
      <c r="F1238" s="456"/>
      <c r="G1238" s="456"/>
      <c r="H1238" s="456"/>
      <c r="I1238" s="456"/>
      <c r="J1238" s="456"/>
      <c r="K1238" s="457"/>
    </row>
    <row r="1239" spans="1:11" ht="15" x14ac:dyDescent="0.3">
      <c r="A1239" s="466"/>
      <c r="B1239" s="458"/>
      <c r="C1239" s="456"/>
      <c r="D1239" s="456"/>
      <c r="E1239" s="456"/>
      <c r="F1239" s="456"/>
      <c r="G1239" s="456"/>
      <c r="H1239" s="456"/>
      <c r="I1239" s="456"/>
      <c r="J1239" s="456"/>
      <c r="K1239" s="457"/>
    </row>
    <row r="1240" spans="1:11" ht="15" x14ac:dyDescent="0.3">
      <c r="A1240" s="466"/>
      <c r="B1240" s="458"/>
      <c r="C1240" s="456"/>
      <c r="D1240" s="456"/>
      <c r="E1240" s="456"/>
      <c r="F1240" s="456"/>
      <c r="G1240" s="456"/>
      <c r="H1240" s="456"/>
      <c r="I1240" s="456"/>
      <c r="J1240" s="456"/>
      <c r="K1240" s="457"/>
    </row>
    <row r="1241" spans="1:11" ht="15" x14ac:dyDescent="0.3">
      <c r="A1241" s="466"/>
      <c r="B1241" s="458"/>
      <c r="C1241" s="456"/>
      <c r="D1241" s="456"/>
      <c r="E1241" s="456"/>
      <c r="F1241" s="456"/>
      <c r="G1241" s="456"/>
      <c r="H1241" s="456"/>
      <c r="I1241" s="456"/>
      <c r="J1241" s="456"/>
      <c r="K1241" s="457"/>
    </row>
    <row r="1242" spans="1:11" ht="15" x14ac:dyDescent="0.3">
      <c r="A1242" s="466"/>
      <c r="B1242" s="458"/>
      <c r="C1242" s="456"/>
      <c r="D1242" s="456"/>
      <c r="E1242" s="456"/>
      <c r="F1242" s="456"/>
      <c r="G1242" s="456"/>
      <c r="H1242" s="456"/>
      <c r="I1242" s="456"/>
      <c r="J1242" s="456"/>
      <c r="K1242" s="457"/>
    </row>
    <row r="1243" spans="1:11" ht="15" x14ac:dyDescent="0.3">
      <c r="A1243" s="466"/>
      <c r="B1243" s="458"/>
      <c r="C1243" s="456"/>
      <c r="D1243" s="456"/>
      <c r="E1243" s="456"/>
      <c r="F1243" s="456"/>
      <c r="G1243" s="456"/>
      <c r="H1243" s="456"/>
      <c r="I1243" s="456"/>
      <c r="J1243" s="456"/>
      <c r="K1243" s="457"/>
    </row>
    <row r="1244" spans="1:11" ht="15.6" thickBot="1" x14ac:dyDescent="0.35">
      <c r="A1244" s="467"/>
      <c r="B1244" s="502"/>
      <c r="C1244" s="503"/>
      <c r="D1244" s="503"/>
      <c r="E1244" s="503"/>
      <c r="F1244" s="503"/>
      <c r="G1244" s="503"/>
      <c r="H1244" s="503"/>
      <c r="I1244" s="503"/>
      <c r="J1244" s="503"/>
      <c r="K1244" s="504"/>
    </row>
    <row r="1245" spans="1:11" x14ac:dyDescent="0.3">
      <c r="A1245" s="499" t="s">
        <v>1145</v>
      </c>
      <c r="B1245" s="491"/>
      <c r="C1245" s="491"/>
      <c r="D1245" s="491"/>
      <c r="E1245" s="491"/>
      <c r="F1245" s="491"/>
      <c r="G1245" s="490" t="s">
        <v>1146</v>
      </c>
      <c r="H1245" s="491"/>
      <c r="I1245" s="491"/>
      <c r="J1245" s="491"/>
      <c r="K1245" s="492"/>
    </row>
    <row r="1246" spans="1:11" x14ac:dyDescent="0.3">
      <c r="A1246" s="500"/>
      <c r="B1246" s="494"/>
      <c r="C1246" s="494"/>
      <c r="D1246" s="494"/>
      <c r="E1246" s="494"/>
      <c r="F1246" s="494"/>
      <c r="G1246" s="493"/>
      <c r="H1246" s="494"/>
      <c r="I1246" s="494"/>
      <c r="J1246" s="494"/>
      <c r="K1246" s="495"/>
    </row>
    <row r="1247" spans="1:11" x14ac:dyDescent="0.3">
      <c r="A1247" s="500"/>
      <c r="B1247" s="494"/>
      <c r="C1247" s="494"/>
      <c r="D1247" s="494"/>
      <c r="E1247" s="494"/>
      <c r="F1247" s="494"/>
      <c r="G1247" s="493"/>
      <c r="H1247" s="494"/>
      <c r="I1247" s="494"/>
      <c r="J1247" s="494"/>
      <c r="K1247" s="495"/>
    </row>
    <row r="1248" spans="1:11" ht="15" thickBot="1" x14ac:dyDescent="0.35">
      <c r="A1248" s="501"/>
      <c r="B1248" s="497"/>
      <c r="C1248" s="497"/>
      <c r="D1248" s="497"/>
      <c r="E1248" s="497"/>
      <c r="F1248" s="497"/>
      <c r="G1248" s="496"/>
      <c r="H1248" s="497"/>
      <c r="I1248" s="497"/>
      <c r="J1248" s="497"/>
      <c r="K1248" s="498"/>
    </row>
    <row r="1249" spans="1:11" x14ac:dyDescent="0.3">
      <c r="A1249" s="34"/>
      <c r="J1249" s="131"/>
    </row>
    <row r="1250" spans="1:11" x14ac:dyDescent="0.3">
      <c r="A1250" s="452"/>
      <c r="B1250" s="452"/>
      <c r="C1250" s="452"/>
      <c r="D1250" s="452"/>
      <c r="E1250" s="454" t="s">
        <v>1113</v>
      </c>
      <c r="F1250" s="454"/>
      <c r="G1250" s="454"/>
      <c r="H1250" s="454"/>
      <c r="I1250" s="452"/>
      <c r="J1250" s="452"/>
      <c r="K1250" s="452"/>
    </row>
    <row r="1251" spans="1:11" x14ac:dyDescent="0.3">
      <c r="A1251" s="452"/>
      <c r="B1251" s="452"/>
      <c r="C1251" s="452"/>
      <c r="D1251" s="452"/>
      <c r="E1251" s="454"/>
      <c r="F1251" s="454"/>
      <c r="G1251" s="454"/>
      <c r="H1251" s="454"/>
      <c r="I1251" s="452"/>
      <c r="J1251" s="452"/>
      <c r="K1251" s="452"/>
    </row>
    <row r="1252" spans="1:11" x14ac:dyDescent="0.3">
      <c r="A1252" s="453"/>
      <c r="B1252" s="453"/>
      <c r="C1252" s="453"/>
      <c r="D1252" s="453"/>
      <c r="E1252" s="455"/>
      <c r="F1252" s="455"/>
      <c r="G1252" s="455"/>
      <c r="H1252" s="455"/>
      <c r="I1252" s="453"/>
      <c r="J1252" s="453"/>
      <c r="K1252" s="453"/>
    </row>
    <row r="1253" spans="1:11" x14ac:dyDescent="0.3">
      <c r="A1253" s="449" t="s">
        <v>1147</v>
      </c>
      <c r="B1253" s="450"/>
      <c r="C1253" s="450"/>
      <c r="D1253" s="450"/>
      <c r="E1253" s="450"/>
      <c r="F1253" s="450"/>
      <c r="G1253" s="450"/>
      <c r="H1253" s="450"/>
      <c r="I1253" s="450"/>
      <c r="J1253" s="450"/>
      <c r="K1253" s="451"/>
    </row>
    <row r="1254" spans="1:11" ht="25.5" customHeight="1" x14ac:dyDescent="0.3">
      <c r="A1254" s="100" t="s">
        <v>0</v>
      </c>
      <c r="B1254" s="101"/>
      <c r="C1254" s="101"/>
      <c r="D1254" s="101"/>
      <c r="E1254" s="101"/>
      <c r="F1254" s="101"/>
      <c r="G1254" s="102"/>
      <c r="H1254" s="103" t="s">
        <v>1191</v>
      </c>
      <c r="I1254" s="104" t="s">
        <v>1117</v>
      </c>
      <c r="J1254" s="105">
        <f>3+J1200</f>
        <v>45285</v>
      </c>
      <c r="K1254" s="106" t="s">
        <v>1118</v>
      </c>
    </row>
    <row r="1255" spans="1:11" ht="16.5" customHeight="1" x14ac:dyDescent="0.3">
      <c r="A1255" s="443" t="s">
        <v>2</v>
      </c>
      <c r="B1255" s="444"/>
      <c r="C1255" s="444"/>
      <c r="D1255" s="444"/>
      <c r="E1255" s="444"/>
      <c r="F1255" s="444"/>
      <c r="G1255" s="445"/>
      <c r="H1255" s="107" t="s">
        <v>1120</v>
      </c>
      <c r="I1255" s="108" t="s">
        <v>1121</v>
      </c>
      <c r="J1255" s="109" t="s">
        <v>1122</v>
      </c>
      <c r="K1255" s="110" t="s">
        <v>1123</v>
      </c>
    </row>
    <row r="1256" spans="1:11" ht="12" customHeight="1" x14ac:dyDescent="0.3">
      <c r="A1256" s="446"/>
      <c r="B1256" s="447"/>
      <c r="C1256" s="447"/>
      <c r="D1256" s="447"/>
      <c r="E1256" s="447"/>
      <c r="F1256" s="447"/>
      <c r="G1256" s="448"/>
      <c r="H1256" s="107" t="s">
        <v>1124</v>
      </c>
      <c r="I1256" s="111" t="s">
        <v>1125</v>
      </c>
      <c r="J1256" s="112"/>
      <c r="K1256" s="113"/>
    </row>
    <row r="1257" spans="1:11" ht="15" thickBot="1" x14ac:dyDescent="0.35">
      <c r="A1257" s="114" t="s">
        <v>1103</v>
      </c>
      <c r="B1257" s="115"/>
      <c r="C1257" s="115"/>
      <c r="D1257" s="115"/>
      <c r="E1257" s="115"/>
      <c r="F1257" s="115"/>
      <c r="G1257" s="116"/>
      <c r="H1257" s="117" t="s">
        <v>1126</v>
      </c>
      <c r="I1257" s="117" t="s">
        <v>1125</v>
      </c>
      <c r="J1257" s="118"/>
      <c r="K1257" s="119"/>
    </row>
    <row r="1258" spans="1:11" ht="15" x14ac:dyDescent="0.3">
      <c r="A1258" s="440" t="s">
        <v>1127</v>
      </c>
      <c r="B1258" s="439"/>
      <c r="C1258" s="437"/>
      <c r="D1258" s="437"/>
      <c r="E1258" s="437"/>
      <c r="F1258" s="437"/>
      <c r="G1258" s="437"/>
      <c r="H1258" s="437"/>
      <c r="I1258" s="437"/>
      <c r="J1258" s="437"/>
      <c r="K1258" s="438"/>
    </row>
    <row r="1259" spans="1:11" ht="15" x14ac:dyDescent="0.3">
      <c r="A1259" s="441"/>
      <c r="B1259" s="458"/>
      <c r="C1259" s="456"/>
      <c r="D1259" s="456"/>
      <c r="E1259" s="456"/>
      <c r="F1259" s="456"/>
      <c r="G1259" s="456"/>
      <c r="H1259" s="456"/>
      <c r="I1259" s="456"/>
      <c r="J1259" s="456"/>
      <c r="K1259" s="457"/>
    </row>
    <row r="1260" spans="1:11" ht="15" x14ac:dyDescent="0.3">
      <c r="A1260" s="441"/>
      <c r="B1260" s="458"/>
      <c r="C1260" s="456"/>
      <c r="D1260" s="456"/>
      <c r="E1260" s="456"/>
      <c r="F1260" s="456"/>
      <c r="G1260" s="456"/>
      <c r="H1260" s="456"/>
      <c r="I1260" s="456"/>
      <c r="J1260" s="456"/>
      <c r="K1260" s="457"/>
    </row>
    <row r="1261" spans="1:11" ht="15" x14ac:dyDescent="0.3">
      <c r="A1261" s="441"/>
      <c r="B1261" s="458"/>
      <c r="C1261" s="456"/>
      <c r="D1261" s="456"/>
      <c r="E1261" s="456"/>
      <c r="F1261" s="456"/>
      <c r="G1261" s="456"/>
      <c r="H1261" s="456"/>
      <c r="I1261" s="456"/>
      <c r="J1261" s="456"/>
      <c r="K1261" s="457"/>
    </row>
    <row r="1262" spans="1:11" ht="15.6" thickBot="1" x14ac:dyDescent="0.35">
      <c r="A1262" s="442"/>
      <c r="B1262" s="477"/>
      <c r="C1262" s="475"/>
      <c r="D1262" s="475"/>
      <c r="E1262" s="475"/>
      <c r="F1262" s="475"/>
      <c r="G1262" s="475"/>
      <c r="H1262" s="475"/>
      <c r="I1262" s="475"/>
      <c r="J1262" s="475"/>
      <c r="K1262" s="476"/>
    </row>
    <row r="1263" spans="1:11" ht="15.6" thickBot="1" x14ac:dyDescent="0.35">
      <c r="A1263" s="465" t="s">
        <v>1128</v>
      </c>
      <c r="B1263" s="474" t="s">
        <v>1129</v>
      </c>
      <c r="C1263" s="472"/>
      <c r="D1263" s="472"/>
      <c r="E1263" s="472"/>
      <c r="F1263" s="120" t="s">
        <v>1130</v>
      </c>
      <c r="G1263" s="472" t="s">
        <v>1129</v>
      </c>
      <c r="H1263" s="472"/>
      <c r="I1263" s="472"/>
      <c r="J1263" s="473"/>
      <c r="K1263" s="121" t="s">
        <v>1130</v>
      </c>
    </row>
    <row r="1264" spans="1:11" ht="15" x14ac:dyDescent="0.3">
      <c r="A1264" s="466"/>
      <c r="B1264" s="471" t="s">
        <v>1131</v>
      </c>
      <c r="C1264" s="469"/>
      <c r="D1264" s="469"/>
      <c r="E1264" s="470"/>
      <c r="F1264" s="122"/>
      <c r="G1264" s="468" t="s">
        <v>1132</v>
      </c>
      <c r="H1264" s="469"/>
      <c r="I1264" s="469"/>
      <c r="J1264" s="470"/>
      <c r="K1264" s="123"/>
    </row>
    <row r="1265" spans="1:11" ht="15" x14ac:dyDescent="0.3">
      <c r="A1265" s="466"/>
      <c r="B1265" s="480" t="s">
        <v>1133</v>
      </c>
      <c r="C1265" s="481"/>
      <c r="D1265" s="481"/>
      <c r="E1265" s="482"/>
      <c r="F1265" s="124"/>
      <c r="G1265" s="483" t="s">
        <v>1134</v>
      </c>
      <c r="H1265" s="481"/>
      <c r="I1265" s="481"/>
      <c r="J1265" s="482"/>
      <c r="K1265" s="125"/>
    </row>
    <row r="1266" spans="1:11" ht="15" x14ac:dyDescent="0.3">
      <c r="A1266" s="466"/>
      <c r="B1266" s="480" t="s">
        <v>1135</v>
      </c>
      <c r="C1266" s="481"/>
      <c r="D1266" s="481"/>
      <c r="E1266" s="482"/>
      <c r="F1266" s="124"/>
      <c r="G1266" s="478" t="s">
        <v>1136</v>
      </c>
      <c r="H1266" s="460"/>
      <c r="I1266" s="460"/>
      <c r="J1266" s="479"/>
      <c r="K1266" s="125"/>
    </row>
    <row r="1267" spans="1:11" ht="15" x14ac:dyDescent="0.3">
      <c r="A1267" s="466"/>
      <c r="B1267" s="480" t="s">
        <v>1137</v>
      </c>
      <c r="C1267" s="481"/>
      <c r="D1267" s="481"/>
      <c r="E1267" s="482"/>
      <c r="F1267" s="124">
        <v>1</v>
      </c>
      <c r="G1267" s="478" t="s">
        <v>1138</v>
      </c>
      <c r="H1267" s="460"/>
      <c r="I1267" s="460"/>
      <c r="J1267" s="479"/>
      <c r="K1267" s="125"/>
    </row>
    <row r="1268" spans="1:11" ht="15" x14ac:dyDescent="0.3">
      <c r="A1268" s="466"/>
      <c r="B1268" s="480" t="s">
        <v>1139</v>
      </c>
      <c r="C1268" s="481"/>
      <c r="D1268" s="481"/>
      <c r="E1268" s="482"/>
      <c r="F1268" s="124"/>
      <c r="G1268" s="478" t="s">
        <v>1140</v>
      </c>
      <c r="H1268" s="460"/>
      <c r="I1268" s="460"/>
      <c r="J1268" s="479"/>
      <c r="K1268" s="125"/>
    </row>
    <row r="1269" spans="1:11" ht="15.6" thickBot="1" x14ac:dyDescent="0.35">
      <c r="A1269" s="467"/>
      <c r="B1269" s="487" t="s">
        <v>1141</v>
      </c>
      <c r="C1269" s="488"/>
      <c r="D1269" s="488"/>
      <c r="E1269" s="489"/>
      <c r="F1269" s="127">
        <v>1</v>
      </c>
      <c r="G1269" s="484" t="s">
        <v>1142</v>
      </c>
      <c r="H1269" s="485"/>
      <c r="I1269" s="485"/>
      <c r="J1269" s="486"/>
      <c r="K1269" s="128"/>
    </row>
    <row r="1270" spans="1:11" ht="15.6" x14ac:dyDescent="0.3">
      <c r="A1270" s="465" t="s">
        <v>1143</v>
      </c>
      <c r="B1270" s="434" t="s">
        <v>1170</v>
      </c>
      <c r="C1270" s="435"/>
      <c r="D1270" s="435"/>
      <c r="E1270" s="435"/>
      <c r="F1270" s="435"/>
      <c r="G1270" s="435"/>
      <c r="H1270" s="435"/>
      <c r="I1270" s="435"/>
      <c r="J1270" s="435"/>
      <c r="K1270" s="436"/>
    </row>
    <row r="1271" spans="1:11" ht="15" x14ac:dyDescent="0.3">
      <c r="A1271" s="466"/>
      <c r="B1271" s="132" t="s">
        <v>1223</v>
      </c>
      <c r="C1271" s="133"/>
      <c r="D1271" s="133"/>
      <c r="E1271" s="133"/>
      <c r="F1271" s="133"/>
      <c r="G1271" s="133"/>
      <c r="H1271" s="133"/>
      <c r="I1271" s="133"/>
      <c r="J1271" s="133"/>
      <c r="K1271" s="134"/>
    </row>
    <row r="1272" spans="1:11" ht="15" x14ac:dyDescent="0.3">
      <c r="A1272" s="466"/>
      <c r="B1272" s="132" t="s">
        <v>1224</v>
      </c>
      <c r="C1272" s="133"/>
      <c r="D1272" s="133"/>
      <c r="E1272" s="133"/>
      <c r="F1272" s="133"/>
      <c r="G1272" s="133"/>
      <c r="H1272" s="133"/>
      <c r="I1272" s="133"/>
      <c r="J1272" s="133"/>
      <c r="K1272" s="134"/>
    </row>
    <row r="1273" spans="1:11" ht="15" x14ac:dyDescent="0.3">
      <c r="A1273" s="466"/>
      <c r="B1273" s="428" t="s">
        <v>1226</v>
      </c>
      <c r="C1273" s="429"/>
      <c r="D1273" s="429"/>
      <c r="E1273" s="429"/>
      <c r="F1273" s="429"/>
      <c r="G1273" s="429"/>
      <c r="H1273" s="429"/>
      <c r="I1273" s="429"/>
      <c r="J1273" s="429"/>
      <c r="K1273" s="430"/>
    </row>
    <row r="1274" spans="1:11" ht="15" x14ac:dyDescent="0.3">
      <c r="A1274" s="466"/>
      <c r="B1274" s="428" t="s">
        <v>102</v>
      </c>
      <c r="C1274" s="429"/>
      <c r="D1274" s="429"/>
      <c r="E1274" s="429"/>
      <c r="F1274" s="429"/>
      <c r="G1274" s="429"/>
      <c r="H1274" s="429"/>
      <c r="I1274" s="429"/>
      <c r="J1274" s="429"/>
      <c r="K1274" s="430"/>
    </row>
    <row r="1275" spans="1:11" ht="15" x14ac:dyDescent="0.3">
      <c r="A1275" s="466"/>
      <c r="B1275" s="459"/>
      <c r="C1275" s="460"/>
      <c r="D1275" s="460"/>
      <c r="E1275" s="460"/>
      <c r="F1275" s="460"/>
      <c r="G1275" s="460"/>
      <c r="H1275" s="460"/>
      <c r="I1275" s="460"/>
      <c r="J1275" s="460"/>
      <c r="K1275" s="461"/>
    </row>
    <row r="1276" spans="1:11" ht="15" x14ac:dyDescent="0.3">
      <c r="A1276" s="466"/>
      <c r="B1276" s="459"/>
      <c r="C1276" s="460"/>
      <c r="D1276" s="460"/>
      <c r="E1276" s="460"/>
      <c r="F1276" s="460"/>
      <c r="G1276" s="460"/>
      <c r="H1276" s="460"/>
      <c r="I1276" s="460"/>
      <c r="J1276" s="460"/>
      <c r="K1276" s="461"/>
    </row>
    <row r="1277" spans="1:11" ht="15" x14ac:dyDescent="0.3">
      <c r="A1277" s="466"/>
      <c r="B1277" s="459"/>
      <c r="C1277" s="460"/>
      <c r="D1277" s="460"/>
      <c r="E1277" s="460"/>
      <c r="F1277" s="460"/>
      <c r="G1277" s="460"/>
      <c r="H1277" s="460"/>
      <c r="I1277" s="460"/>
      <c r="J1277" s="460"/>
      <c r="K1277" s="461"/>
    </row>
    <row r="1278" spans="1:11" ht="15" x14ac:dyDescent="0.3">
      <c r="A1278" s="466"/>
      <c r="B1278" s="458"/>
      <c r="C1278" s="456"/>
      <c r="D1278" s="456"/>
      <c r="E1278" s="456"/>
      <c r="F1278" s="456"/>
      <c r="G1278" s="456"/>
      <c r="H1278" s="456"/>
      <c r="I1278" s="456"/>
      <c r="J1278" s="456"/>
      <c r="K1278" s="457"/>
    </row>
    <row r="1279" spans="1:11" ht="15" x14ac:dyDescent="0.3">
      <c r="A1279" s="466"/>
      <c r="B1279" s="458"/>
      <c r="C1279" s="456"/>
      <c r="D1279" s="456"/>
      <c r="E1279" s="456"/>
      <c r="F1279" s="456"/>
      <c r="G1279" s="456"/>
      <c r="H1279" s="456"/>
      <c r="I1279" s="456"/>
      <c r="J1279" s="456"/>
      <c r="K1279" s="457"/>
    </row>
    <row r="1280" spans="1:11" ht="15" x14ac:dyDescent="0.3">
      <c r="A1280" s="466"/>
      <c r="B1280" s="458"/>
      <c r="C1280" s="456"/>
      <c r="D1280" s="456"/>
      <c r="E1280" s="456"/>
      <c r="F1280" s="456"/>
      <c r="G1280" s="456"/>
      <c r="H1280" s="456"/>
      <c r="I1280" s="456"/>
      <c r="J1280" s="456"/>
      <c r="K1280" s="457"/>
    </row>
    <row r="1281" spans="1:11" ht="15" x14ac:dyDescent="0.3">
      <c r="A1281" s="466"/>
      <c r="B1281" s="458"/>
      <c r="C1281" s="456"/>
      <c r="D1281" s="456"/>
      <c r="E1281" s="456"/>
      <c r="F1281" s="456"/>
      <c r="G1281" s="456"/>
      <c r="H1281" s="456"/>
      <c r="I1281" s="456"/>
      <c r="J1281" s="456"/>
      <c r="K1281" s="457"/>
    </row>
    <row r="1282" spans="1:11" ht="15" x14ac:dyDescent="0.3">
      <c r="A1282" s="466"/>
      <c r="B1282" s="458"/>
      <c r="C1282" s="456"/>
      <c r="D1282" s="456"/>
      <c r="E1282" s="456"/>
      <c r="F1282" s="456"/>
      <c r="G1282" s="456"/>
      <c r="H1282" s="456"/>
      <c r="I1282" s="456"/>
      <c r="J1282" s="456"/>
      <c r="K1282" s="457"/>
    </row>
    <row r="1283" spans="1:11" ht="15.6" thickBot="1" x14ac:dyDescent="0.35">
      <c r="A1283" s="467"/>
      <c r="B1283" s="477"/>
      <c r="C1283" s="475"/>
      <c r="D1283" s="475"/>
      <c r="E1283" s="475"/>
      <c r="F1283" s="475"/>
      <c r="G1283" s="475"/>
      <c r="H1283" s="475"/>
      <c r="I1283" s="475"/>
      <c r="J1283" s="475"/>
      <c r="K1283" s="476"/>
    </row>
    <row r="1284" spans="1:11" ht="15" x14ac:dyDescent="0.3">
      <c r="A1284" s="465" t="s">
        <v>1144</v>
      </c>
      <c r="B1284" s="439"/>
      <c r="C1284" s="437"/>
      <c r="D1284" s="437"/>
      <c r="E1284" s="437"/>
      <c r="F1284" s="437"/>
      <c r="G1284" s="437"/>
      <c r="H1284" s="437"/>
      <c r="I1284" s="437"/>
      <c r="J1284" s="437"/>
      <c r="K1284" s="438"/>
    </row>
    <row r="1285" spans="1:11" ht="15" x14ac:dyDescent="0.3">
      <c r="A1285" s="466"/>
      <c r="B1285" s="458"/>
      <c r="C1285" s="456"/>
      <c r="D1285" s="456"/>
      <c r="E1285" s="456"/>
      <c r="F1285" s="456"/>
      <c r="G1285" s="456"/>
      <c r="H1285" s="456"/>
      <c r="I1285" s="456"/>
      <c r="J1285" s="456"/>
      <c r="K1285" s="457"/>
    </row>
    <row r="1286" spans="1:11" ht="15" x14ac:dyDescent="0.3">
      <c r="A1286" s="466"/>
      <c r="B1286" s="458"/>
      <c r="C1286" s="456"/>
      <c r="D1286" s="456"/>
      <c r="E1286" s="456"/>
      <c r="F1286" s="456"/>
      <c r="G1286" s="456"/>
      <c r="H1286" s="456"/>
      <c r="I1286" s="456"/>
      <c r="J1286" s="456"/>
      <c r="K1286" s="457"/>
    </row>
    <row r="1287" spans="1:11" ht="15" x14ac:dyDescent="0.3">
      <c r="A1287" s="466"/>
      <c r="B1287" s="458"/>
      <c r="C1287" s="456"/>
      <c r="D1287" s="456"/>
      <c r="E1287" s="456"/>
      <c r="F1287" s="456"/>
      <c r="G1287" s="456"/>
      <c r="H1287" s="456"/>
      <c r="I1287" s="456"/>
      <c r="J1287" s="456"/>
      <c r="K1287" s="457"/>
    </row>
    <row r="1288" spans="1:11" ht="15" x14ac:dyDescent="0.3">
      <c r="A1288" s="466"/>
      <c r="B1288" s="458"/>
      <c r="C1288" s="456"/>
      <c r="D1288" s="456"/>
      <c r="E1288" s="456"/>
      <c r="F1288" s="456"/>
      <c r="G1288" s="456"/>
      <c r="H1288" s="456"/>
      <c r="I1288" s="456"/>
      <c r="J1288" s="456"/>
      <c r="K1288" s="457"/>
    </row>
    <row r="1289" spans="1:11" ht="15" x14ac:dyDescent="0.3">
      <c r="A1289" s="466"/>
      <c r="B1289" s="458"/>
      <c r="C1289" s="456"/>
      <c r="D1289" s="456"/>
      <c r="E1289" s="456"/>
      <c r="F1289" s="456"/>
      <c r="G1289" s="456"/>
      <c r="H1289" s="456"/>
      <c r="I1289" s="456"/>
      <c r="J1289" s="456"/>
      <c r="K1289" s="457"/>
    </row>
    <row r="1290" spans="1:11" ht="15" x14ac:dyDescent="0.3">
      <c r="A1290" s="466"/>
      <c r="B1290" s="458"/>
      <c r="C1290" s="456"/>
      <c r="D1290" s="456"/>
      <c r="E1290" s="456"/>
      <c r="F1290" s="456"/>
      <c r="G1290" s="456"/>
      <c r="H1290" s="456"/>
      <c r="I1290" s="456"/>
      <c r="J1290" s="456"/>
      <c r="K1290" s="457"/>
    </row>
    <row r="1291" spans="1:11" ht="15" x14ac:dyDescent="0.3">
      <c r="A1291" s="466"/>
      <c r="B1291" s="458"/>
      <c r="C1291" s="456"/>
      <c r="D1291" s="456"/>
      <c r="E1291" s="456"/>
      <c r="F1291" s="456"/>
      <c r="G1291" s="456"/>
      <c r="H1291" s="456"/>
      <c r="I1291" s="456"/>
      <c r="J1291" s="456"/>
      <c r="K1291" s="457"/>
    </row>
    <row r="1292" spans="1:11" ht="15" x14ac:dyDescent="0.3">
      <c r="A1292" s="466"/>
      <c r="B1292" s="458"/>
      <c r="C1292" s="456"/>
      <c r="D1292" s="456"/>
      <c r="E1292" s="456"/>
      <c r="F1292" s="456"/>
      <c r="G1292" s="456"/>
      <c r="H1292" s="456"/>
      <c r="I1292" s="456"/>
      <c r="J1292" s="456"/>
      <c r="K1292" s="457"/>
    </row>
    <row r="1293" spans="1:11" ht="15" x14ac:dyDescent="0.3">
      <c r="A1293" s="466"/>
      <c r="B1293" s="458"/>
      <c r="C1293" s="456"/>
      <c r="D1293" s="456"/>
      <c r="E1293" s="456"/>
      <c r="F1293" s="456"/>
      <c r="G1293" s="456"/>
      <c r="H1293" s="456"/>
      <c r="I1293" s="456"/>
      <c r="J1293" s="456"/>
      <c r="K1293" s="457"/>
    </row>
    <row r="1294" spans="1:11" ht="15" x14ac:dyDescent="0.3">
      <c r="A1294" s="466"/>
      <c r="B1294" s="458"/>
      <c r="C1294" s="456"/>
      <c r="D1294" s="456"/>
      <c r="E1294" s="456"/>
      <c r="F1294" s="456"/>
      <c r="G1294" s="456"/>
      <c r="H1294" s="456"/>
      <c r="I1294" s="456"/>
      <c r="J1294" s="456"/>
      <c r="K1294" s="457"/>
    </row>
    <row r="1295" spans="1:11" ht="15" x14ac:dyDescent="0.3">
      <c r="A1295" s="466"/>
      <c r="B1295" s="458"/>
      <c r="C1295" s="456"/>
      <c r="D1295" s="456"/>
      <c r="E1295" s="456"/>
      <c r="F1295" s="456"/>
      <c r="G1295" s="456"/>
      <c r="H1295" s="456"/>
      <c r="I1295" s="456"/>
      <c r="J1295" s="456"/>
      <c r="K1295" s="457"/>
    </row>
    <row r="1296" spans="1:11" ht="15" x14ac:dyDescent="0.3">
      <c r="A1296" s="466"/>
      <c r="B1296" s="458"/>
      <c r="C1296" s="456"/>
      <c r="D1296" s="456"/>
      <c r="E1296" s="456"/>
      <c r="F1296" s="456"/>
      <c r="G1296" s="456"/>
      <c r="H1296" s="456"/>
      <c r="I1296" s="456"/>
      <c r="J1296" s="456"/>
      <c r="K1296" s="457"/>
    </row>
    <row r="1297" spans="1:11" ht="15" x14ac:dyDescent="0.3">
      <c r="A1297" s="466"/>
      <c r="B1297" s="458"/>
      <c r="C1297" s="456"/>
      <c r="D1297" s="456"/>
      <c r="E1297" s="456"/>
      <c r="F1297" s="456"/>
      <c r="G1297" s="456"/>
      <c r="H1297" s="456"/>
      <c r="I1297" s="456"/>
      <c r="J1297" s="456"/>
      <c r="K1297" s="457"/>
    </row>
    <row r="1298" spans="1:11" ht="15.6" thickBot="1" x14ac:dyDescent="0.35">
      <c r="A1298" s="467"/>
      <c r="B1298" s="502"/>
      <c r="C1298" s="503"/>
      <c r="D1298" s="503"/>
      <c r="E1298" s="503"/>
      <c r="F1298" s="503"/>
      <c r="G1298" s="503"/>
      <c r="H1298" s="503"/>
      <c r="I1298" s="503"/>
      <c r="J1298" s="503"/>
      <c r="K1298" s="504"/>
    </row>
    <row r="1299" spans="1:11" x14ac:dyDescent="0.3">
      <c r="A1299" s="499" t="s">
        <v>1145</v>
      </c>
      <c r="B1299" s="491"/>
      <c r="C1299" s="491"/>
      <c r="D1299" s="491"/>
      <c r="E1299" s="491"/>
      <c r="F1299" s="491"/>
      <c r="G1299" s="490" t="s">
        <v>1146</v>
      </c>
      <c r="H1299" s="491"/>
      <c r="I1299" s="491"/>
      <c r="J1299" s="491"/>
      <c r="K1299" s="492"/>
    </row>
    <row r="1300" spans="1:11" x14ac:dyDescent="0.3">
      <c r="A1300" s="500"/>
      <c r="B1300" s="494"/>
      <c r="C1300" s="494"/>
      <c r="D1300" s="494"/>
      <c r="E1300" s="494"/>
      <c r="F1300" s="494"/>
      <c r="G1300" s="493"/>
      <c r="H1300" s="494"/>
      <c r="I1300" s="494"/>
      <c r="J1300" s="494"/>
      <c r="K1300" s="495"/>
    </row>
    <row r="1301" spans="1:11" x14ac:dyDescent="0.3">
      <c r="A1301" s="500"/>
      <c r="B1301" s="494"/>
      <c r="C1301" s="494"/>
      <c r="D1301" s="494"/>
      <c r="E1301" s="494"/>
      <c r="F1301" s="494"/>
      <c r="G1301" s="493"/>
      <c r="H1301" s="494"/>
      <c r="I1301" s="494"/>
      <c r="J1301" s="494"/>
      <c r="K1301" s="495"/>
    </row>
    <row r="1302" spans="1:11" ht="15" thickBot="1" x14ac:dyDescent="0.35">
      <c r="A1302" s="501"/>
      <c r="B1302" s="497"/>
      <c r="C1302" s="497"/>
      <c r="D1302" s="497"/>
      <c r="E1302" s="497"/>
      <c r="F1302" s="497"/>
      <c r="G1302" s="496"/>
      <c r="H1302" s="497"/>
      <c r="I1302" s="497"/>
      <c r="J1302" s="497"/>
      <c r="K1302" s="498"/>
    </row>
    <row r="1304" spans="1:11" x14ac:dyDescent="0.3">
      <c r="A1304" s="452"/>
      <c r="B1304" s="452"/>
      <c r="C1304" s="452"/>
      <c r="D1304" s="452"/>
      <c r="E1304" s="454" t="s">
        <v>1113</v>
      </c>
      <c r="F1304" s="454"/>
      <c r="G1304" s="454"/>
      <c r="H1304" s="454"/>
      <c r="I1304" s="452"/>
      <c r="J1304" s="452"/>
      <c r="K1304" s="452"/>
    </row>
    <row r="1305" spans="1:11" x14ac:dyDescent="0.3">
      <c r="A1305" s="452"/>
      <c r="B1305" s="452"/>
      <c r="C1305" s="452"/>
      <c r="D1305" s="452"/>
      <c r="E1305" s="454"/>
      <c r="F1305" s="454"/>
      <c r="G1305" s="454"/>
      <c r="H1305" s="454"/>
      <c r="I1305" s="452"/>
      <c r="J1305" s="452"/>
      <c r="K1305" s="452"/>
    </row>
    <row r="1306" spans="1:11" x14ac:dyDescent="0.3">
      <c r="A1306" s="453"/>
      <c r="B1306" s="453"/>
      <c r="C1306" s="453"/>
      <c r="D1306" s="453"/>
      <c r="E1306" s="455"/>
      <c r="F1306" s="455"/>
      <c r="G1306" s="455"/>
      <c r="H1306" s="455"/>
      <c r="I1306" s="453"/>
      <c r="J1306" s="453"/>
      <c r="K1306" s="453"/>
    </row>
    <row r="1307" spans="1:11" x14ac:dyDescent="0.3">
      <c r="A1307" s="449" t="s">
        <v>1147</v>
      </c>
      <c r="B1307" s="450"/>
      <c r="C1307" s="450"/>
      <c r="D1307" s="450"/>
      <c r="E1307" s="450"/>
      <c r="F1307" s="450"/>
      <c r="G1307" s="450"/>
      <c r="H1307" s="450"/>
      <c r="I1307" s="450"/>
      <c r="J1307" s="450"/>
      <c r="K1307" s="451"/>
    </row>
    <row r="1308" spans="1:11" ht="25.5" customHeight="1" x14ac:dyDescent="0.3">
      <c r="A1308" s="100" t="s">
        <v>0</v>
      </c>
      <c r="B1308" s="101"/>
      <c r="C1308" s="101"/>
      <c r="D1308" s="101"/>
      <c r="E1308" s="101"/>
      <c r="F1308" s="101"/>
      <c r="G1308" s="102"/>
      <c r="H1308" s="103" t="s">
        <v>1191</v>
      </c>
      <c r="I1308" s="104" t="s">
        <v>1117</v>
      </c>
      <c r="J1308" s="105">
        <f>1+J1254</f>
        <v>45286</v>
      </c>
      <c r="K1308" s="106" t="s">
        <v>1118</v>
      </c>
    </row>
    <row r="1309" spans="1:11" ht="16.5" customHeight="1" x14ac:dyDescent="0.3">
      <c r="A1309" s="443" t="s">
        <v>2</v>
      </c>
      <c r="B1309" s="444"/>
      <c r="C1309" s="444"/>
      <c r="D1309" s="444"/>
      <c r="E1309" s="444"/>
      <c r="F1309" s="444"/>
      <c r="G1309" s="445"/>
      <c r="H1309" s="107" t="s">
        <v>1120</v>
      </c>
      <c r="I1309" s="108" t="s">
        <v>1121</v>
      </c>
      <c r="J1309" s="109" t="s">
        <v>1122</v>
      </c>
      <c r="K1309" s="110" t="s">
        <v>1123</v>
      </c>
    </row>
    <row r="1310" spans="1:11" ht="12" customHeight="1" x14ac:dyDescent="0.3">
      <c r="A1310" s="446"/>
      <c r="B1310" s="447"/>
      <c r="C1310" s="447"/>
      <c r="D1310" s="447"/>
      <c r="E1310" s="447"/>
      <c r="F1310" s="447"/>
      <c r="G1310" s="448"/>
      <c r="H1310" s="107" t="s">
        <v>1124</v>
      </c>
      <c r="I1310" s="111" t="s">
        <v>1125</v>
      </c>
      <c r="J1310" s="112"/>
      <c r="K1310" s="113"/>
    </row>
    <row r="1311" spans="1:11" ht="15" thickBot="1" x14ac:dyDescent="0.35">
      <c r="A1311" s="114" t="s">
        <v>1103</v>
      </c>
      <c r="B1311" s="115"/>
      <c r="C1311" s="115"/>
      <c r="D1311" s="115"/>
      <c r="E1311" s="115"/>
      <c r="F1311" s="115"/>
      <c r="G1311" s="116"/>
      <c r="H1311" s="117" t="s">
        <v>1126</v>
      </c>
      <c r="I1311" s="117" t="s">
        <v>1125</v>
      </c>
      <c r="J1311" s="118"/>
      <c r="K1311" s="119"/>
    </row>
    <row r="1312" spans="1:11" ht="15" x14ac:dyDescent="0.3">
      <c r="A1312" s="440" t="s">
        <v>1127</v>
      </c>
      <c r="B1312" s="439"/>
      <c r="C1312" s="437"/>
      <c r="D1312" s="437"/>
      <c r="E1312" s="437"/>
      <c r="F1312" s="437"/>
      <c r="G1312" s="437"/>
      <c r="H1312" s="437"/>
      <c r="I1312" s="437"/>
      <c r="J1312" s="437"/>
      <c r="K1312" s="438"/>
    </row>
    <row r="1313" spans="1:11" ht="15" x14ac:dyDescent="0.3">
      <c r="A1313" s="441"/>
      <c r="B1313" s="458"/>
      <c r="C1313" s="456"/>
      <c r="D1313" s="456"/>
      <c r="E1313" s="456"/>
      <c r="F1313" s="456"/>
      <c r="G1313" s="456"/>
      <c r="H1313" s="456"/>
      <c r="I1313" s="456"/>
      <c r="J1313" s="456"/>
      <c r="K1313" s="457"/>
    </row>
    <row r="1314" spans="1:11" ht="15" x14ac:dyDescent="0.3">
      <c r="A1314" s="441"/>
      <c r="B1314" s="458"/>
      <c r="C1314" s="456"/>
      <c r="D1314" s="456"/>
      <c r="E1314" s="456"/>
      <c r="F1314" s="456"/>
      <c r="G1314" s="456"/>
      <c r="H1314" s="456"/>
      <c r="I1314" s="456"/>
      <c r="J1314" s="456"/>
      <c r="K1314" s="457"/>
    </row>
    <row r="1315" spans="1:11" ht="15" x14ac:dyDescent="0.3">
      <c r="A1315" s="441"/>
      <c r="B1315" s="458"/>
      <c r="C1315" s="456"/>
      <c r="D1315" s="456"/>
      <c r="E1315" s="456"/>
      <c r="F1315" s="456"/>
      <c r="G1315" s="456"/>
      <c r="H1315" s="456"/>
      <c r="I1315" s="456"/>
      <c r="J1315" s="456"/>
      <c r="K1315" s="457"/>
    </row>
    <row r="1316" spans="1:11" ht="15.6" thickBot="1" x14ac:dyDescent="0.35">
      <c r="A1316" s="442"/>
      <c r="B1316" s="477"/>
      <c r="C1316" s="475"/>
      <c r="D1316" s="475"/>
      <c r="E1316" s="475"/>
      <c r="F1316" s="475"/>
      <c r="G1316" s="475"/>
      <c r="H1316" s="475"/>
      <c r="I1316" s="475"/>
      <c r="J1316" s="475"/>
      <c r="K1316" s="476"/>
    </row>
    <row r="1317" spans="1:11" ht="15.6" thickBot="1" x14ac:dyDescent="0.35">
      <c r="A1317" s="465" t="s">
        <v>1128</v>
      </c>
      <c r="B1317" s="474" t="s">
        <v>1129</v>
      </c>
      <c r="C1317" s="472"/>
      <c r="D1317" s="472"/>
      <c r="E1317" s="472"/>
      <c r="F1317" s="120" t="s">
        <v>1130</v>
      </c>
      <c r="G1317" s="472" t="s">
        <v>1129</v>
      </c>
      <c r="H1317" s="472"/>
      <c r="I1317" s="472"/>
      <c r="J1317" s="473"/>
      <c r="K1317" s="121" t="s">
        <v>1130</v>
      </c>
    </row>
    <row r="1318" spans="1:11" ht="15" x14ac:dyDescent="0.3">
      <c r="A1318" s="466"/>
      <c r="B1318" s="471" t="s">
        <v>1131</v>
      </c>
      <c r="C1318" s="469"/>
      <c r="D1318" s="469"/>
      <c r="E1318" s="470"/>
      <c r="F1318" s="122"/>
      <c r="G1318" s="468" t="s">
        <v>1132</v>
      </c>
      <c r="H1318" s="469"/>
      <c r="I1318" s="469"/>
      <c r="J1318" s="470"/>
      <c r="K1318" s="123"/>
    </row>
    <row r="1319" spans="1:11" ht="15" x14ac:dyDescent="0.3">
      <c r="A1319" s="466"/>
      <c r="B1319" s="480" t="s">
        <v>1133</v>
      </c>
      <c r="C1319" s="481"/>
      <c r="D1319" s="481"/>
      <c r="E1319" s="482"/>
      <c r="F1319" s="124"/>
      <c r="G1319" s="483" t="s">
        <v>1134</v>
      </c>
      <c r="H1319" s="481"/>
      <c r="I1319" s="481"/>
      <c r="J1319" s="482"/>
      <c r="K1319" s="125"/>
    </row>
    <row r="1320" spans="1:11" ht="15" x14ac:dyDescent="0.3">
      <c r="A1320" s="466"/>
      <c r="B1320" s="480" t="s">
        <v>1135</v>
      </c>
      <c r="C1320" s="481"/>
      <c r="D1320" s="481"/>
      <c r="E1320" s="482"/>
      <c r="F1320" s="124"/>
      <c r="G1320" s="478" t="s">
        <v>1136</v>
      </c>
      <c r="H1320" s="460"/>
      <c r="I1320" s="460"/>
      <c r="J1320" s="479"/>
      <c r="K1320" s="125"/>
    </row>
    <row r="1321" spans="1:11" ht="15" x14ac:dyDescent="0.3">
      <c r="A1321" s="466"/>
      <c r="B1321" s="480" t="s">
        <v>1137</v>
      </c>
      <c r="C1321" s="481"/>
      <c r="D1321" s="481"/>
      <c r="E1321" s="482"/>
      <c r="F1321" s="124">
        <v>1</v>
      </c>
      <c r="G1321" s="478" t="s">
        <v>1138</v>
      </c>
      <c r="H1321" s="460"/>
      <c r="I1321" s="460"/>
      <c r="J1321" s="479"/>
      <c r="K1321" s="125"/>
    </row>
    <row r="1322" spans="1:11" ht="15" x14ac:dyDescent="0.3">
      <c r="A1322" s="466"/>
      <c r="B1322" s="480" t="s">
        <v>1139</v>
      </c>
      <c r="C1322" s="481"/>
      <c r="D1322" s="481"/>
      <c r="E1322" s="482"/>
      <c r="F1322" s="124"/>
      <c r="G1322" s="478" t="s">
        <v>1140</v>
      </c>
      <c r="H1322" s="460"/>
      <c r="I1322" s="460"/>
      <c r="J1322" s="479"/>
      <c r="K1322" s="125"/>
    </row>
    <row r="1323" spans="1:11" ht="15.6" thickBot="1" x14ac:dyDescent="0.35">
      <c r="A1323" s="467"/>
      <c r="B1323" s="487" t="s">
        <v>1141</v>
      </c>
      <c r="C1323" s="488"/>
      <c r="D1323" s="488"/>
      <c r="E1323" s="489"/>
      <c r="F1323" s="127">
        <v>1</v>
      </c>
      <c r="G1323" s="484" t="s">
        <v>1142</v>
      </c>
      <c r="H1323" s="485"/>
      <c r="I1323" s="485"/>
      <c r="J1323" s="486"/>
      <c r="K1323" s="128"/>
    </row>
    <row r="1324" spans="1:11" ht="15.6" x14ac:dyDescent="0.3">
      <c r="A1324" s="465" t="s">
        <v>1143</v>
      </c>
      <c r="B1324" s="434" t="s">
        <v>1170</v>
      </c>
      <c r="C1324" s="435"/>
      <c r="D1324" s="435"/>
      <c r="E1324" s="435"/>
      <c r="F1324" s="435"/>
      <c r="G1324" s="435"/>
      <c r="H1324" s="435"/>
      <c r="I1324" s="435"/>
      <c r="J1324" s="435"/>
      <c r="K1324" s="436"/>
    </row>
    <row r="1325" spans="1:11" ht="15" x14ac:dyDescent="0.3">
      <c r="A1325" s="466"/>
      <c r="B1325" s="132" t="s">
        <v>1223</v>
      </c>
      <c r="C1325" s="133"/>
      <c r="D1325" s="133"/>
      <c r="E1325" s="133"/>
      <c r="F1325" s="133"/>
      <c r="G1325" s="133"/>
      <c r="H1325" s="133"/>
      <c r="I1325" s="133"/>
      <c r="J1325" s="133"/>
      <c r="K1325" s="134"/>
    </row>
    <row r="1326" spans="1:11" ht="15" x14ac:dyDescent="0.3">
      <c r="A1326" s="466"/>
      <c r="B1326" s="132" t="s">
        <v>1224</v>
      </c>
      <c r="C1326" s="133"/>
      <c r="D1326" s="133"/>
      <c r="E1326" s="133"/>
      <c r="F1326" s="133"/>
      <c r="G1326" s="133"/>
      <c r="H1326" s="133"/>
      <c r="I1326" s="133"/>
      <c r="J1326" s="133"/>
      <c r="K1326" s="134"/>
    </row>
    <row r="1327" spans="1:11" ht="15" x14ac:dyDescent="0.3">
      <c r="A1327" s="466"/>
      <c r="B1327" s="428" t="s">
        <v>1226</v>
      </c>
      <c r="C1327" s="429"/>
      <c r="D1327" s="429"/>
      <c r="E1327" s="429"/>
      <c r="F1327" s="429"/>
      <c r="G1327" s="429"/>
      <c r="H1327" s="429"/>
      <c r="I1327" s="429"/>
      <c r="J1327" s="429"/>
      <c r="K1327" s="430"/>
    </row>
    <row r="1328" spans="1:11" ht="15" x14ac:dyDescent="0.3">
      <c r="A1328" s="466"/>
      <c r="B1328" s="428" t="s">
        <v>102</v>
      </c>
      <c r="C1328" s="429"/>
      <c r="D1328" s="429"/>
      <c r="E1328" s="429"/>
      <c r="F1328" s="429"/>
      <c r="G1328" s="429"/>
      <c r="H1328" s="429"/>
      <c r="I1328" s="429"/>
      <c r="J1328" s="429"/>
      <c r="K1328" s="430"/>
    </row>
    <row r="1329" spans="1:11" ht="15" x14ac:dyDescent="0.3">
      <c r="A1329" s="466"/>
      <c r="B1329" s="459"/>
      <c r="C1329" s="460"/>
      <c r="D1329" s="460"/>
      <c r="E1329" s="460"/>
      <c r="F1329" s="460"/>
      <c r="G1329" s="460"/>
      <c r="H1329" s="460"/>
      <c r="I1329" s="460"/>
      <c r="J1329" s="460"/>
      <c r="K1329" s="461"/>
    </row>
    <row r="1330" spans="1:11" ht="15" x14ac:dyDescent="0.3">
      <c r="A1330" s="466"/>
      <c r="B1330" s="459"/>
      <c r="C1330" s="460"/>
      <c r="D1330" s="460"/>
      <c r="E1330" s="460"/>
      <c r="F1330" s="460"/>
      <c r="G1330" s="460"/>
      <c r="H1330" s="460"/>
      <c r="I1330" s="460"/>
      <c r="J1330" s="460"/>
      <c r="K1330" s="461"/>
    </row>
    <row r="1331" spans="1:11" ht="15" x14ac:dyDescent="0.3">
      <c r="A1331" s="466"/>
      <c r="B1331" s="459"/>
      <c r="C1331" s="460"/>
      <c r="D1331" s="460"/>
      <c r="E1331" s="460"/>
      <c r="F1331" s="460"/>
      <c r="G1331" s="460"/>
      <c r="H1331" s="460"/>
      <c r="I1331" s="460"/>
      <c r="J1331" s="460"/>
      <c r="K1331" s="461"/>
    </row>
    <row r="1332" spans="1:11" ht="15" x14ac:dyDescent="0.3">
      <c r="A1332" s="466"/>
      <c r="B1332" s="458"/>
      <c r="C1332" s="456"/>
      <c r="D1332" s="456"/>
      <c r="E1332" s="456"/>
      <c r="F1332" s="456"/>
      <c r="G1332" s="456"/>
      <c r="H1332" s="456"/>
      <c r="I1332" s="456"/>
      <c r="J1332" s="456"/>
      <c r="K1332" s="457"/>
    </row>
    <row r="1333" spans="1:11" ht="15" x14ac:dyDescent="0.3">
      <c r="A1333" s="466"/>
      <c r="B1333" s="458"/>
      <c r="C1333" s="456"/>
      <c r="D1333" s="456"/>
      <c r="E1333" s="456"/>
      <c r="F1333" s="456"/>
      <c r="G1333" s="456"/>
      <c r="H1333" s="456"/>
      <c r="I1333" s="456"/>
      <c r="J1333" s="456"/>
      <c r="K1333" s="457"/>
    </row>
    <row r="1334" spans="1:11" ht="15" x14ac:dyDescent="0.3">
      <c r="A1334" s="466"/>
      <c r="B1334" s="458"/>
      <c r="C1334" s="456"/>
      <c r="D1334" s="456"/>
      <c r="E1334" s="456"/>
      <c r="F1334" s="456"/>
      <c r="G1334" s="456"/>
      <c r="H1334" s="456"/>
      <c r="I1334" s="456"/>
      <c r="J1334" s="456"/>
      <c r="K1334" s="457"/>
    </row>
    <row r="1335" spans="1:11" ht="15" x14ac:dyDescent="0.3">
      <c r="A1335" s="466"/>
      <c r="B1335" s="458"/>
      <c r="C1335" s="456"/>
      <c r="D1335" s="456"/>
      <c r="E1335" s="456"/>
      <c r="F1335" s="456"/>
      <c r="G1335" s="456"/>
      <c r="H1335" s="456"/>
      <c r="I1335" s="456"/>
      <c r="J1335" s="456"/>
      <c r="K1335" s="457"/>
    </row>
    <row r="1336" spans="1:11" ht="15" x14ac:dyDescent="0.3">
      <c r="A1336" s="466"/>
      <c r="B1336" s="458"/>
      <c r="C1336" s="456"/>
      <c r="D1336" s="456"/>
      <c r="E1336" s="456"/>
      <c r="F1336" s="456"/>
      <c r="G1336" s="456"/>
      <c r="H1336" s="456"/>
      <c r="I1336" s="456"/>
      <c r="J1336" s="456"/>
      <c r="K1336" s="457"/>
    </row>
    <row r="1337" spans="1:11" ht="15.6" thickBot="1" x14ac:dyDescent="0.35">
      <c r="A1337" s="467"/>
      <c r="B1337" s="477"/>
      <c r="C1337" s="475"/>
      <c r="D1337" s="475"/>
      <c r="E1337" s="475"/>
      <c r="F1337" s="475"/>
      <c r="G1337" s="475"/>
      <c r="H1337" s="475"/>
      <c r="I1337" s="475"/>
      <c r="J1337" s="475"/>
      <c r="K1337" s="476"/>
    </row>
    <row r="1338" spans="1:11" ht="15" x14ac:dyDescent="0.3">
      <c r="A1338" s="465" t="s">
        <v>1144</v>
      </c>
      <c r="B1338" s="439"/>
      <c r="C1338" s="437"/>
      <c r="D1338" s="437"/>
      <c r="E1338" s="437"/>
      <c r="F1338" s="437"/>
      <c r="G1338" s="437"/>
      <c r="H1338" s="437"/>
      <c r="I1338" s="437"/>
      <c r="J1338" s="437"/>
      <c r="K1338" s="438"/>
    </row>
    <row r="1339" spans="1:11" ht="15" x14ac:dyDescent="0.3">
      <c r="A1339" s="466"/>
      <c r="B1339" s="458"/>
      <c r="C1339" s="456"/>
      <c r="D1339" s="456"/>
      <c r="E1339" s="456"/>
      <c r="F1339" s="456"/>
      <c r="G1339" s="456"/>
      <c r="H1339" s="456"/>
      <c r="I1339" s="456"/>
      <c r="J1339" s="456"/>
      <c r="K1339" s="457"/>
    </row>
    <row r="1340" spans="1:11" ht="15" x14ac:dyDescent="0.3">
      <c r="A1340" s="466"/>
      <c r="B1340" s="458"/>
      <c r="C1340" s="456"/>
      <c r="D1340" s="456"/>
      <c r="E1340" s="456"/>
      <c r="F1340" s="456"/>
      <c r="G1340" s="456"/>
      <c r="H1340" s="456"/>
      <c r="I1340" s="456"/>
      <c r="J1340" s="456"/>
      <c r="K1340" s="457"/>
    </row>
    <row r="1341" spans="1:11" ht="15" x14ac:dyDescent="0.3">
      <c r="A1341" s="466"/>
      <c r="B1341" s="458"/>
      <c r="C1341" s="456"/>
      <c r="D1341" s="456"/>
      <c r="E1341" s="456"/>
      <c r="F1341" s="456"/>
      <c r="G1341" s="456"/>
      <c r="H1341" s="456"/>
      <c r="I1341" s="456"/>
      <c r="J1341" s="456"/>
      <c r="K1341" s="457"/>
    </row>
    <row r="1342" spans="1:11" ht="15" x14ac:dyDescent="0.3">
      <c r="A1342" s="466"/>
      <c r="B1342" s="458"/>
      <c r="C1342" s="456"/>
      <c r="D1342" s="456"/>
      <c r="E1342" s="456"/>
      <c r="F1342" s="456"/>
      <c r="G1342" s="456"/>
      <c r="H1342" s="456"/>
      <c r="I1342" s="456"/>
      <c r="J1342" s="456"/>
      <c r="K1342" s="457"/>
    </row>
    <row r="1343" spans="1:11" ht="15" x14ac:dyDescent="0.3">
      <c r="A1343" s="466"/>
      <c r="B1343" s="458"/>
      <c r="C1343" s="456"/>
      <c r="D1343" s="456"/>
      <c r="E1343" s="456"/>
      <c r="F1343" s="456"/>
      <c r="G1343" s="456"/>
      <c r="H1343" s="456"/>
      <c r="I1343" s="456"/>
      <c r="J1343" s="456"/>
      <c r="K1343" s="457"/>
    </row>
    <row r="1344" spans="1:11" ht="15" x14ac:dyDescent="0.3">
      <c r="A1344" s="466"/>
      <c r="B1344" s="458"/>
      <c r="C1344" s="456"/>
      <c r="D1344" s="456"/>
      <c r="E1344" s="456"/>
      <c r="F1344" s="456"/>
      <c r="G1344" s="456"/>
      <c r="H1344" s="456"/>
      <c r="I1344" s="456"/>
      <c r="J1344" s="456"/>
      <c r="K1344" s="457"/>
    </row>
    <row r="1345" spans="1:11" ht="15" x14ac:dyDescent="0.3">
      <c r="A1345" s="466"/>
      <c r="B1345" s="458"/>
      <c r="C1345" s="456"/>
      <c r="D1345" s="456"/>
      <c r="E1345" s="456"/>
      <c r="F1345" s="456"/>
      <c r="G1345" s="456"/>
      <c r="H1345" s="456"/>
      <c r="I1345" s="456"/>
      <c r="J1345" s="456"/>
      <c r="K1345" s="457"/>
    </row>
    <row r="1346" spans="1:11" ht="15" x14ac:dyDescent="0.3">
      <c r="A1346" s="466"/>
      <c r="B1346" s="458"/>
      <c r="C1346" s="456"/>
      <c r="D1346" s="456"/>
      <c r="E1346" s="456"/>
      <c r="F1346" s="456"/>
      <c r="G1346" s="456"/>
      <c r="H1346" s="456"/>
      <c r="I1346" s="456"/>
      <c r="J1346" s="456"/>
      <c r="K1346" s="457"/>
    </row>
    <row r="1347" spans="1:11" ht="15" x14ac:dyDescent="0.3">
      <c r="A1347" s="466"/>
      <c r="B1347" s="458"/>
      <c r="C1347" s="456"/>
      <c r="D1347" s="456"/>
      <c r="E1347" s="456"/>
      <c r="F1347" s="456"/>
      <c r="G1347" s="456"/>
      <c r="H1347" s="456"/>
      <c r="I1347" s="456"/>
      <c r="J1347" s="456"/>
      <c r="K1347" s="457"/>
    </row>
    <row r="1348" spans="1:11" ht="15" x14ac:dyDescent="0.3">
      <c r="A1348" s="466"/>
      <c r="B1348" s="458"/>
      <c r="C1348" s="456"/>
      <c r="D1348" s="456"/>
      <c r="E1348" s="456"/>
      <c r="F1348" s="456"/>
      <c r="G1348" s="456"/>
      <c r="H1348" s="456"/>
      <c r="I1348" s="456"/>
      <c r="J1348" s="456"/>
      <c r="K1348" s="457"/>
    </row>
    <row r="1349" spans="1:11" ht="15" x14ac:dyDescent="0.3">
      <c r="A1349" s="466"/>
      <c r="B1349" s="458"/>
      <c r="C1349" s="456"/>
      <c r="D1349" s="456"/>
      <c r="E1349" s="456"/>
      <c r="F1349" s="456"/>
      <c r="G1349" s="456"/>
      <c r="H1349" s="456"/>
      <c r="I1349" s="456"/>
      <c r="J1349" s="456"/>
      <c r="K1349" s="457"/>
    </row>
    <row r="1350" spans="1:11" ht="15" x14ac:dyDescent="0.3">
      <c r="A1350" s="466"/>
      <c r="B1350" s="458"/>
      <c r="C1350" s="456"/>
      <c r="D1350" s="456"/>
      <c r="E1350" s="456"/>
      <c r="F1350" s="456"/>
      <c r="G1350" s="456"/>
      <c r="H1350" s="456"/>
      <c r="I1350" s="456"/>
      <c r="J1350" s="456"/>
      <c r="K1350" s="457"/>
    </row>
    <row r="1351" spans="1:11" ht="15" x14ac:dyDescent="0.3">
      <c r="A1351" s="466"/>
      <c r="B1351" s="458"/>
      <c r="C1351" s="456"/>
      <c r="D1351" s="456"/>
      <c r="E1351" s="456"/>
      <c r="F1351" s="456"/>
      <c r="G1351" s="456"/>
      <c r="H1351" s="456"/>
      <c r="I1351" s="456"/>
      <c r="J1351" s="456"/>
      <c r="K1351" s="457"/>
    </row>
    <row r="1352" spans="1:11" ht="15.6" thickBot="1" x14ac:dyDescent="0.35">
      <c r="A1352" s="467"/>
      <c r="B1352" s="502"/>
      <c r="C1352" s="503"/>
      <c r="D1352" s="503"/>
      <c r="E1352" s="503"/>
      <c r="F1352" s="503"/>
      <c r="G1352" s="503"/>
      <c r="H1352" s="503"/>
      <c r="I1352" s="503"/>
      <c r="J1352" s="503"/>
      <c r="K1352" s="504"/>
    </row>
    <row r="1353" spans="1:11" x14ac:dyDescent="0.3">
      <c r="A1353" s="499" t="s">
        <v>1145</v>
      </c>
      <c r="B1353" s="491"/>
      <c r="C1353" s="491"/>
      <c r="D1353" s="491"/>
      <c r="E1353" s="491"/>
      <c r="F1353" s="491"/>
      <c r="G1353" s="490" t="s">
        <v>1146</v>
      </c>
      <c r="H1353" s="491"/>
      <c r="I1353" s="491"/>
      <c r="J1353" s="491"/>
      <c r="K1353" s="492"/>
    </row>
    <row r="1354" spans="1:11" x14ac:dyDescent="0.3">
      <c r="A1354" s="500"/>
      <c r="B1354" s="494"/>
      <c r="C1354" s="494"/>
      <c r="D1354" s="494"/>
      <c r="E1354" s="494"/>
      <c r="F1354" s="494"/>
      <c r="G1354" s="493"/>
      <c r="H1354" s="494"/>
      <c r="I1354" s="494"/>
      <c r="J1354" s="494"/>
      <c r="K1354" s="495"/>
    </row>
    <row r="1355" spans="1:11" x14ac:dyDescent="0.3">
      <c r="A1355" s="500"/>
      <c r="B1355" s="494"/>
      <c r="C1355" s="494"/>
      <c r="D1355" s="494"/>
      <c r="E1355" s="494"/>
      <c r="F1355" s="494"/>
      <c r="G1355" s="493"/>
      <c r="H1355" s="494"/>
      <c r="I1355" s="494"/>
      <c r="J1355" s="494"/>
      <c r="K1355" s="495"/>
    </row>
    <row r="1356" spans="1:11" ht="15" thickBot="1" x14ac:dyDescent="0.35">
      <c r="A1356" s="501"/>
      <c r="B1356" s="497"/>
      <c r="C1356" s="497"/>
      <c r="D1356" s="497"/>
      <c r="E1356" s="497"/>
      <c r="F1356" s="497"/>
      <c r="G1356" s="496"/>
      <c r="H1356" s="497"/>
      <c r="I1356" s="497"/>
      <c r="J1356" s="497"/>
      <c r="K1356" s="498"/>
    </row>
    <row r="1357" spans="1:11" x14ac:dyDescent="0.3">
      <c r="A1357" s="34"/>
      <c r="J1357" s="131"/>
    </row>
    <row r="1358" spans="1:11" x14ac:dyDescent="0.3">
      <c r="A1358" s="452"/>
      <c r="B1358" s="452"/>
      <c r="C1358" s="452"/>
      <c r="D1358" s="452"/>
      <c r="E1358" s="454" t="s">
        <v>1113</v>
      </c>
      <c r="F1358" s="454"/>
      <c r="G1358" s="454"/>
      <c r="H1358" s="454"/>
      <c r="I1358" s="452"/>
      <c r="J1358" s="452"/>
      <c r="K1358" s="452"/>
    </row>
    <row r="1359" spans="1:11" x14ac:dyDescent="0.3">
      <c r="A1359" s="452"/>
      <c r="B1359" s="452"/>
      <c r="C1359" s="452"/>
      <c r="D1359" s="452"/>
      <c r="E1359" s="454"/>
      <c r="F1359" s="454"/>
      <c r="G1359" s="454"/>
      <c r="H1359" s="454"/>
      <c r="I1359" s="452"/>
      <c r="J1359" s="452"/>
      <c r="K1359" s="452"/>
    </row>
    <row r="1360" spans="1:11" x14ac:dyDescent="0.3">
      <c r="A1360" s="453"/>
      <c r="B1360" s="453"/>
      <c r="C1360" s="453"/>
      <c r="D1360" s="453"/>
      <c r="E1360" s="455"/>
      <c r="F1360" s="455"/>
      <c r="G1360" s="455"/>
      <c r="H1360" s="455"/>
      <c r="I1360" s="453"/>
      <c r="J1360" s="453"/>
      <c r="K1360" s="453"/>
    </row>
    <row r="1361" spans="1:11" s="99" customFormat="1" ht="15" customHeight="1" x14ac:dyDescent="0.3">
      <c r="A1361" s="505" t="s">
        <v>1114</v>
      </c>
      <c r="B1361" s="450"/>
      <c r="C1361" s="450"/>
      <c r="D1361" s="450"/>
      <c r="E1361" s="450"/>
      <c r="F1361" s="450"/>
      <c r="G1361" s="450"/>
      <c r="H1361" s="450"/>
      <c r="I1361" s="450"/>
      <c r="J1361" s="450"/>
      <c r="K1361" s="451"/>
    </row>
    <row r="1362" spans="1:11" ht="25.5" customHeight="1" x14ac:dyDescent="0.3">
      <c r="A1362" s="100" t="s">
        <v>0</v>
      </c>
      <c r="B1362" s="101"/>
      <c r="C1362" s="101"/>
      <c r="D1362" s="101"/>
      <c r="E1362" s="101"/>
      <c r="F1362" s="101"/>
      <c r="G1362" s="102"/>
      <c r="H1362" s="103" t="s">
        <v>1191</v>
      </c>
      <c r="I1362" s="104" t="s">
        <v>1117</v>
      </c>
      <c r="J1362" s="105">
        <f>1+J1308</f>
        <v>45287</v>
      </c>
      <c r="K1362" s="106" t="s">
        <v>1118</v>
      </c>
    </row>
    <row r="1363" spans="1:11" ht="16.5" customHeight="1" x14ac:dyDescent="0.3">
      <c r="A1363" s="443" t="s">
        <v>2</v>
      </c>
      <c r="B1363" s="444"/>
      <c r="C1363" s="444"/>
      <c r="D1363" s="444"/>
      <c r="E1363" s="444"/>
      <c r="F1363" s="444"/>
      <c r="G1363" s="445"/>
      <c r="H1363" s="107" t="s">
        <v>1120</v>
      </c>
      <c r="I1363" s="108" t="s">
        <v>1121</v>
      </c>
      <c r="J1363" s="109" t="s">
        <v>1122</v>
      </c>
      <c r="K1363" s="110" t="s">
        <v>1123</v>
      </c>
    </row>
    <row r="1364" spans="1:11" ht="12" customHeight="1" x14ac:dyDescent="0.3">
      <c r="A1364" s="446"/>
      <c r="B1364" s="447"/>
      <c r="C1364" s="447"/>
      <c r="D1364" s="447"/>
      <c r="E1364" s="447"/>
      <c r="F1364" s="447"/>
      <c r="G1364" s="448"/>
      <c r="H1364" s="107" t="s">
        <v>1124</v>
      </c>
      <c r="I1364" s="111" t="s">
        <v>1125</v>
      </c>
      <c r="J1364" s="112"/>
      <c r="K1364" s="113"/>
    </row>
    <row r="1365" spans="1:11" ht="15" thickBot="1" x14ac:dyDescent="0.35">
      <c r="A1365" s="114" t="s">
        <v>1103</v>
      </c>
      <c r="B1365" s="115"/>
      <c r="C1365" s="115"/>
      <c r="D1365" s="115"/>
      <c r="E1365" s="115"/>
      <c r="F1365" s="115"/>
      <c r="G1365" s="116"/>
      <c r="H1365" s="117" t="s">
        <v>1126</v>
      </c>
      <c r="I1365" s="117" t="s">
        <v>1125</v>
      </c>
      <c r="J1365" s="118"/>
      <c r="K1365" s="119"/>
    </row>
    <row r="1366" spans="1:11" ht="15" x14ac:dyDescent="0.3">
      <c r="A1366" s="440" t="s">
        <v>1127</v>
      </c>
      <c r="B1366" s="439"/>
      <c r="C1366" s="437"/>
      <c r="D1366" s="437"/>
      <c r="E1366" s="437"/>
      <c r="F1366" s="437"/>
      <c r="G1366" s="437"/>
      <c r="H1366" s="437"/>
      <c r="I1366" s="437"/>
      <c r="J1366" s="437"/>
      <c r="K1366" s="438"/>
    </row>
    <row r="1367" spans="1:11" ht="15" x14ac:dyDescent="0.3">
      <c r="A1367" s="441"/>
      <c r="B1367" s="458"/>
      <c r="C1367" s="456"/>
      <c r="D1367" s="456"/>
      <c r="E1367" s="456"/>
      <c r="F1367" s="456"/>
      <c r="G1367" s="456"/>
      <c r="H1367" s="456"/>
      <c r="I1367" s="456"/>
      <c r="J1367" s="456"/>
      <c r="K1367" s="457"/>
    </row>
    <row r="1368" spans="1:11" ht="15" x14ac:dyDescent="0.3">
      <c r="A1368" s="441"/>
      <c r="B1368" s="458"/>
      <c r="C1368" s="456"/>
      <c r="D1368" s="456"/>
      <c r="E1368" s="456"/>
      <c r="F1368" s="456"/>
      <c r="G1368" s="456"/>
      <c r="H1368" s="456"/>
      <c r="I1368" s="456"/>
      <c r="J1368" s="456"/>
      <c r="K1368" s="457"/>
    </row>
    <row r="1369" spans="1:11" ht="15" x14ac:dyDescent="0.3">
      <c r="A1369" s="441"/>
      <c r="B1369" s="458"/>
      <c r="C1369" s="456"/>
      <c r="D1369" s="456"/>
      <c r="E1369" s="456"/>
      <c r="F1369" s="456"/>
      <c r="G1369" s="456"/>
      <c r="H1369" s="456"/>
      <c r="I1369" s="456"/>
      <c r="J1369" s="456"/>
      <c r="K1369" s="457"/>
    </row>
    <row r="1370" spans="1:11" ht="15.6" thickBot="1" x14ac:dyDescent="0.35">
      <c r="A1370" s="442"/>
      <c r="B1370" s="477"/>
      <c r="C1370" s="475"/>
      <c r="D1370" s="475"/>
      <c r="E1370" s="475"/>
      <c r="F1370" s="475"/>
      <c r="G1370" s="475"/>
      <c r="H1370" s="475"/>
      <c r="I1370" s="475"/>
      <c r="J1370" s="475"/>
      <c r="K1370" s="476"/>
    </row>
    <row r="1371" spans="1:11" ht="15.6" thickBot="1" x14ac:dyDescent="0.35">
      <c r="A1371" s="465" t="s">
        <v>1128</v>
      </c>
      <c r="B1371" s="474" t="s">
        <v>1129</v>
      </c>
      <c r="C1371" s="472"/>
      <c r="D1371" s="472"/>
      <c r="E1371" s="472"/>
      <c r="F1371" s="120" t="s">
        <v>1130</v>
      </c>
      <c r="G1371" s="472" t="s">
        <v>1129</v>
      </c>
      <c r="H1371" s="472"/>
      <c r="I1371" s="472"/>
      <c r="J1371" s="473"/>
      <c r="K1371" s="121" t="s">
        <v>1130</v>
      </c>
    </row>
    <row r="1372" spans="1:11" ht="15" x14ac:dyDescent="0.3">
      <c r="A1372" s="466"/>
      <c r="B1372" s="471" t="s">
        <v>1131</v>
      </c>
      <c r="C1372" s="469"/>
      <c r="D1372" s="469"/>
      <c r="E1372" s="470"/>
      <c r="F1372" s="122"/>
      <c r="G1372" s="468" t="s">
        <v>1132</v>
      </c>
      <c r="H1372" s="469"/>
      <c r="I1372" s="469"/>
      <c r="J1372" s="470"/>
      <c r="K1372" s="123"/>
    </row>
    <row r="1373" spans="1:11" ht="15" x14ac:dyDescent="0.3">
      <c r="A1373" s="466"/>
      <c r="B1373" s="480" t="s">
        <v>1133</v>
      </c>
      <c r="C1373" s="481"/>
      <c r="D1373" s="481"/>
      <c r="E1373" s="482"/>
      <c r="F1373" s="124"/>
      <c r="G1373" s="483" t="s">
        <v>1134</v>
      </c>
      <c r="H1373" s="481"/>
      <c r="I1373" s="481"/>
      <c r="J1373" s="482"/>
      <c r="K1373" s="125"/>
    </row>
    <row r="1374" spans="1:11" ht="15" x14ac:dyDescent="0.3">
      <c r="A1374" s="466"/>
      <c r="B1374" s="480" t="s">
        <v>1135</v>
      </c>
      <c r="C1374" s="481"/>
      <c r="D1374" s="481"/>
      <c r="E1374" s="482"/>
      <c r="F1374" s="124"/>
      <c r="G1374" s="478" t="s">
        <v>1136</v>
      </c>
      <c r="H1374" s="460"/>
      <c r="I1374" s="460"/>
      <c r="J1374" s="479"/>
      <c r="K1374" s="125"/>
    </row>
    <row r="1375" spans="1:11" ht="15" x14ac:dyDescent="0.3">
      <c r="A1375" s="466"/>
      <c r="B1375" s="480" t="s">
        <v>1137</v>
      </c>
      <c r="C1375" s="481"/>
      <c r="D1375" s="481"/>
      <c r="E1375" s="482"/>
      <c r="F1375" s="124">
        <v>1</v>
      </c>
      <c r="G1375" s="478" t="s">
        <v>1138</v>
      </c>
      <c r="H1375" s="460"/>
      <c r="I1375" s="460"/>
      <c r="J1375" s="479"/>
      <c r="K1375" s="125"/>
    </row>
    <row r="1376" spans="1:11" ht="15" x14ac:dyDescent="0.3">
      <c r="A1376" s="466"/>
      <c r="B1376" s="480" t="s">
        <v>1139</v>
      </c>
      <c r="C1376" s="481"/>
      <c r="D1376" s="481"/>
      <c r="E1376" s="482"/>
      <c r="F1376" s="124"/>
      <c r="G1376" s="478" t="s">
        <v>1140</v>
      </c>
      <c r="H1376" s="460"/>
      <c r="I1376" s="460"/>
      <c r="J1376" s="479"/>
      <c r="K1376" s="125"/>
    </row>
    <row r="1377" spans="1:11" ht="15.6" thickBot="1" x14ac:dyDescent="0.35">
      <c r="A1377" s="467"/>
      <c r="B1377" s="487" t="s">
        <v>1141</v>
      </c>
      <c r="C1377" s="488"/>
      <c r="D1377" s="488"/>
      <c r="E1377" s="489"/>
      <c r="F1377" s="127">
        <v>1</v>
      </c>
      <c r="G1377" s="484" t="s">
        <v>1142</v>
      </c>
      <c r="H1377" s="485"/>
      <c r="I1377" s="485"/>
      <c r="J1377" s="486"/>
      <c r="K1377" s="128"/>
    </row>
    <row r="1378" spans="1:11" ht="15.6" x14ac:dyDescent="0.3">
      <c r="A1378" s="465" t="s">
        <v>1143</v>
      </c>
      <c r="B1378" s="434" t="s">
        <v>1170</v>
      </c>
      <c r="C1378" s="435"/>
      <c r="D1378" s="435"/>
      <c r="E1378" s="435"/>
      <c r="F1378" s="435"/>
      <c r="G1378" s="435"/>
      <c r="H1378" s="435"/>
      <c r="I1378" s="435"/>
      <c r="J1378" s="435"/>
      <c r="K1378" s="436"/>
    </row>
    <row r="1379" spans="1:11" ht="15" x14ac:dyDescent="0.3">
      <c r="A1379" s="466"/>
      <c r="B1379" s="132" t="s">
        <v>1223</v>
      </c>
      <c r="C1379" s="133"/>
      <c r="D1379" s="133"/>
      <c r="E1379" s="133"/>
      <c r="F1379" s="133"/>
      <c r="G1379" s="133"/>
      <c r="H1379" s="133"/>
      <c r="I1379" s="133"/>
      <c r="J1379" s="133"/>
      <c r="K1379" s="134"/>
    </row>
    <row r="1380" spans="1:11" ht="15" x14ac:dyDescent="0.3">
      <c r="A1380" s="466"/>
      <c r="B1380" s="132" t="s">
        <v>1224</v>
      </c>
      <c r="C1380" s="133"/>
      <c r="D1380" s="133"/>
      <c r="E1380" s="133"/>
      <c r="F1380" s="133"/>
      <c r="G1380" s="133"/>
      <c r="H1380" s="133"/>
      <c r="I1380" s="133"/>
      <c r="J1380" s="133"/>
      <c r="K1380" s="134"/>
    </row>
    <row r="1381" spans="1:11" ht="15" x14ac:dyDescent="0.3">
      <c r="A1381" s="466"/>
      <c r="B1381" s="428" t="s">
        <v>1226</v>
      </c>
      <c r="C1381" s="429"/>
      <c r="D1381" s="429"/>
      <c r="E1381" s="429"/>
      <c r="F1381" s="429"/>
      <c r="G1381" s="429"/>
      <c r="H1381" s="429"/>
      <c r="I1381" s="429"/>
      <c r="J1381" s="429"/>
      <c r="K1381" s="430"/>
    </row>
    <row r="1382" spans="1:11" ht="15" x14ac:dyDescent="0.3">
      <c r="A1382" s="466"/>
      <c r="B1382" s="428" t="s">
        <v>102</v>
      </c>
      <c r="C1382" s="429"/>
      <c r="D1382" s="429"/>
      <c r="E1382" s="429"/>
      <c r="F1382" s="429"/>
      <c r="G1382" s="429"/>
      <c r="H1382" s="429"/>
      <c r="I1382" s="429"/>
      <c r="J1382" s="429"/>
      <c r="K1382" s="430"/>
    </row>
    <row r="1383" spans="1:11" ht="15" x14ac:dyDescent="0.3">
      <c r="A1383" s="466"/>
      <c r="B1383" s="459"/>
      <c r="C1383" s="460"/>
      <c r="D1383" s="460"/>
      <c r="E1383" s="460"/>
      <c r="F1383" s="460"/>
      <c r="G1383" s="460"/>
      <c r="H1383" s="460"/>
      <c r="I1383" s="460"/>
      <c r="J1383" s="460"/>
      <c r="K1383" s="461"/>
    </row>
    <row r="1384" spans="1:11" ht="15" x14ac:dyDescent="0.3">
      <c r="A1384" s="466"/>
      <c r="B1384" s="459"/>
      <c r="C1384" s="460"/>
      <c r="D1384" s="460"/>
      <c r="E1384" s="460"/>
      <c r="F1384" s="460"/>
      <c r="G1384" s="460"/>
      <c r="H1384" s="460"/>
      <c r="I1384" s="460"/>
      <c r="J1384" s="460"/>
      <c r="K1384" s="461"/>
    </row>
    <row r="1385" spans="1:11" ht="15" x14ac:dyDescent="0.3">
      <c r="A1385" s="466"/>
      <c r="B1385" s="458"/>
      <c r="C1385" s="456"/>
      <c r="D1385" s="456"/>
      <c r="E1385" s="456"/>
      <c r="F1385" s="456"/>
      <c r="G1385" s="456"/>
      <c r="H1385" s="456"/>
      <c r="I1385" s="456"/>
      <c r="J1385" s="456"/>
      <c r="K1385" s="457"/>
    </row>
    <row r="1386" spans="1:11" ht="15" x14ac:dyDescent="0.3">
      <c r="A1386" s="466"/>
      <c r="B1386" s="459"/>
      <c r="C1386" s="460"/>
      <c r="D1386" s="460"/>
      <c r="E1386" s="460"/>
      <c r="F1386" s="460"/>
      <c r="G1386" s="460"/>
      <c r="H1386" s="460"/>
      <c r="I1386" s="460"/>
      <c r="J1386" s="460"/>
      <c r="K1386" s="461"/>
    </row>
    <row r="1387" spans="1:11" ht="15" x14ac:dyDescent="0.3">
      <c r="A1387" s="466"/>
      <c r="B1387" s="458"/>
      <c r="C1387" s="456"/>
      <c r="D1387" s="456"/>
      <c r="E1387" s="456"/>
      <c r="F1387" s="456"/>
      <c r="G1387" s="456"/>
      <c r="H1387" s="456"/>
      <c r="I1387" s="456"/>
      <c r="J1387" s="456"/>
      <c r="K1387" s="457"/>
    </row>
    <row r="1388" spans="1:11" ht="15" x14ac:dyDescent="0.3">
      <c r="A1388" s="466"/>
      <c r="B1388" s="458"/>
      <c r="C1388" s="456"/>
      <c r="D1388" s="456"/>
      <c r="E1388" s="456"/>
      <c r="F1388" s="456"/>
      <c r="G1388" s="456"/>
      <c r="H1388" s="456"/>
      <c r="I1388" s="456"/>
      <c r="J1388" s="456"/>
      <c r="K1388" s="457"/>
    </row>
    <row r="1389" spans="1:11" ht="15" x14ac:dyDescent="0.3">
      <c r="A1389" s="466"/>
      <c r="B1389" s="458"/>
      <c r="C1389" s="456"/>
      <c r="D1389" s="456"/>
      <c r="E1389" s="456"/>
      <c r="F1389" s="456"/>
      <c r="G1389" s="456"/>
      <c r="H1389" s="456"/>
      <c r="I1389" s="456"/>
      <c r="J1389" s="456"/>
      <c r="K1389" s="457"/>
    </row>
    <row r="1390" spans="1:11" ht="15" x14ac:dyDescent="0.3">
      <c r="A1390" s="466"/>
      <c r="B1390" s="458"/>
      <c r="C1390" s="456"/>
      <c r="D1390" s="456"/>
      <c r="E1390" s="456"/>
      <c r="F1390" s="456"/>
      <c r="G1390" s="456"/>
      <c r="H1390" s="456"/>
      <c r="I1390" s="456"/>
      <c r="J1390" s="456"/>
      <c r="K1390" s="457"/>
    </row>
    <row r="1391" spans="1:11" ht="15.6" thickBot="1" x14ac:dyDescent="0.35">
      <c r="A1391" s="467"/>
      <c r="B1391" s="477"/>
      <c r="C1391" s="475"/>
      <c r="D1391" s="475"/>
      <c r="E1391" s="475"/>
      <c r="F1391" s="475"/>
      <c r="G1391" s="475"/>
      <c r="H1391" s="475"/>
      <c r="I1391" s="475"/>
      <c r="J1391" s="475"/>
      <c r="K1391" s="476"/>
    </row>
    <row r="1392" spans="1:11" ht="15" x14ac:dyDescent="0.3">
      <c r="A1392" s="465" t="s">
        <v>1144</v>
      </c>
      <c r="B1392" s="439"/>
      <c r="C1392" s="437"/>
      <c r="D1392" s="437"/>
      <c r="E1392" s="437"/>
      <c r="F1392" s="437"/>
      <c r="G1392" s="437"/>
      <c r="H1392" s="437"/>
      <c r="I1392" s="437"/>
      <c r="J1392" s="437"/>
      <c r="K1392" s="438"/>
    </row>
    <row r="1393" spans="1:11" ht="15" x14ac:dyDescent="0.3">
      <c r="A1393" s="466"/>
      <c r="B1393" s="458"/>
      <c r="C1393" s="456"/>
      <c r="D1393" s="456"/>
      <c r="E1393" s="456"/>
      <c r="F1393" s="456"/>
      <c r="G1393" s="456"/>
      <c r="H1393" s="456"/>
      <c r="I1393" s="456"/>
      <c r="J1393" s="456"/>
      <c r="K1393" s="457"/>
    </row>
    <row r="1394" spans="1:11" ht="15" x14ac:dyDescent="0.3">
      <c r="A1394" s="466"/>
      <c r="B1394" s="458"/>
      <c r="C1394" s="456"/>
      <c r="D1394" s="456"/>
      <c r="E1394" s="456"/>
      <c r="F1394" s="456"/>
      <c r="G1394" s="456"/>
      <c r="H1394" s="456"/>
      <c r="I1394" s="456"/>
      <c r="J1394" s="456"/>
      <c r="K1394" s="457"/>
    </row>
    <row r="1395" spans="1:11" ht="15" x14ac:dyDescent="0.3">
      <c r="A1395" s="466"/>
      <c r="B1395" s="459"/>
      <c r="C1395" s="460"/>
      <c r="D1395" s="460"/>
      <c r="E1395" s="460"/>
      <c r="F1395" s="460"/>
      <c r="G1395" s="460"/>
      <c r="H1395" s="460"/>
      <c r="I1395" s="460"/>
      <c r="J1395" s="460"/>
      <c r="K1395" s="461"/>
    </row>
    <row r="1396" spans="1:11" ht="15" x14ac:dyDescent="0.3">
      <c r="A1396" s="466"/>
      <c r="B1396" s="458"/>
      <c r="C1396" s="456"/>
      <c r="D1396" s="456"/>
      <c r="E1396" s="456"/>
      <c r="F1396" s="456"/>
      <c r="G1396" s="456"/>
      <c r="H1396" s="456"/>
      <c r="I1396" s="456"/>
      <c r="J1396" s="456"/>
      <c r="K1396" s="457"/>
    </row>
    <row r="1397" spans="1:11" ht="15" x14ac:dyDescent="0.3">
      <c r="A1397" s="466"/>
      <c r="B1397" s="459"/>
      <c r="C1397" s="460"/>
      <c r="D1397" s="460"/>
      <c r="E1397" s="460"/>
      <c r="F1397" s="460"/>
      <c r="G1397" s="460"/>
      <c r="H1397" s="460"/>
      <c r="I1397" s="460"/>
      <c r="J1397" s="460"/>
      <c r="K1397" s="461"/>
    </row>
    <row r="1398" spans="1:11" ht="15" x14ac:dyDescent="0.3">
      <c r="A1398" s="466"/>
      <c r="B1398" s="458"/>
      <c r="C1398" s="456"/>
      <c r="D1398" s="456"/>
      <c r="E1398" s="456"/>
      <c r="F1398" s="456"/>
      <c r="G1398" s="456"/>
      <c r="H1398" s="456"/>
      <c r="I1398" s="456"/>
      <c r="J1398" s="456"/>
      <c r="K1398" s="457"/>
    </row>
    <row r="1399" spans="1:11" ht="15" x14ac:dyDescent="0.3">
      <c r="A1399" s="466"/>
      <c r="B1399" s="458"/>
      <c r="C1399" s="456"/>
      <c r="D1399" s="456"/>
      <c r="E1399" s="456"/>
      <c r="F1399" s="456"/>
      <c r="G1399" s="456"/>
      <c r="H1399" s="456"/>
      <c r="I1399" s="456"/>
      <c r="J1399" s="456"/>
      <c r="K1399" s="457"/>
    </row>
    <row r="1400" spans="1:11" ht="15" x14ac:dyDescent="0.3">
      <c r="A1400" s="466"/>
      <c r="B1400" s="458"/>
      <c r="C1400" s="456"/>
      <c r="D1400" s="456"/>
      <c r="E1400" s="456"/>
      <c r="F1400" s="456"/>
      <c r="G1400" s="456"/>
      <c r="H1400" s="456"/>
      <c r="I1400" s="456"/>
      <c r="J1400" s="456"/>
      <c r="K1400" s="457"/>
    </row>
    <row r="1401" spans="1:11" ht="15" x14ac:dyDescent="0.3">
      <c r="A1401" s="466"/>
      <c r="B1401" s="458"/>
      <c r="C1401" s="456"/>
      <c r="D1401" s="456"/>
      <c r="E1401" s="456"/>
      <c r="F1401" s="456"/>
      <c r="G1401" s="456"/>
      <c r="H1401" s="456"/>
      <c r="I1401" s="456"/>
      <c r="J1401" s="456"/>
      <c r="K1401" s="457"/>
    </row>
    <row r="1402" spans="1:11" ht="15" x14ac:dyDescent="0.3">
      <c r="A1402" s="466"/>
      <c r="B1402" s="458"/>
      <c r="C1402" s="456"/>
      <c r="D1402" s="456"/>
      <c r="E1402" s="456"/>
      <c r="F1402" s="456"/>
      <c r="G1402" s="456"/>
      <c r="H1402" s="456"/>
      <c r="I1402" s="456"/>
      <c r="J1402" s="456"/>
      <c r="K1402" s="457"/>
    </row>
    <row r="1403" spans="1:11" ht="15" x14ac:dyDescent="0.3">
      <c r="A1403" s="466"/>
      <c r="B1403" s="458"/>
      <c r="C1403" s="456"/>
      <c r="D1403" s="456"/>
      <c r="E1403" s="456"/>
      <c r="F1403" s="456"/>
      <c r="G1403" s="456"/>
      <c r="H1403" s="456"/>
      <c r="I1403" s="456"/>
      <c r="J1403" s="456"/>
      <c r="K1403" s="457"/>
    </row>
    <row r="1404" spans="1:11" ht="15" x14ac:dyDescent="0.3">
      <c r="A1404" s="466"/>
      <c r="B1404" s="458"/>
      <c r="C1404" s="456"/>
      <c r="D1404" s="456"/>
      <c r="E1404" s="456"/>
      <c r="F1404" s="456"/>
      <c r="G1404" s="456"/>
      <c r="H1404" s="456"/>
      <c r="I1404" s="456"/>
      <c r="J1404" s="456"/>
      <c r="K1404" s="457"/>
    </row>
    <row r="1405" spans="1:11" ht="15" x14ac:dyDescent="0.3">
      <c r="A1405" s="466"/>
      <c r="B1405" s="458"/>
      <c r="C1405" s="456"/>
      <c r="D1405" s="456"/>
      <c r="E1405" s="456"/>
      <c r="F1405" s="456"/>
      <c r="G1405" s="456"/>
      <c r="H1405" s="456"/>
      <c r="I1405" s="456"/>
      <c r="J1405" s="456"/>
      <c r="K1405" s="457"/>
    </row>
    <row r="1406" spans="1:11" ht="15.6" thickBot="1" x14ac:dyDescent="0.35">
      <c r="A1406" s="467"/>
      <c r="B1406" s="502"/>
      <c r="C1406" s="503"/>
      <c r="D1406" s="503"/>
      <c r="E1406" s="503"/>
      <c r="F1406" s="503"/>
      <c r="G1406" s="503"/>
      <c r="H1406" s="503"/>
      <c r="I1406" s="503"/>
      <c r="J1406" s="503"/>
      <c r="K1406" s="504"/>
    </row>
    <row r="1407" spans="1:11" x14ac:dyDescent="0.3">
      <c r="A1407" s="499" t="s">
        <v>1145</v>
      </c>
      <c r="B1407" s="491"/>
      <c r="C1407" s="491"/>
      <c r="D1407" s="491"/>
      <c r="E1407" s="491"/>
      <c r="F1407" s="491"/>
      <c r="G1407" s="490" t="s">
        <v>1146</v>
      </c>
      <c r="H1407" s="491"/>
      <c r="I1407" s="491"/>
      <c r="J1407" s="491"/>
      <c r="K1407" s="492"/>
    </row>
    <row r="1408" spans="1:11" x14ac:dyDescent="0.3">
      <c r="A1408" s="500"/>
      <c r="B1408" s="494"/>
      <c r="C1408" s="494"/>
      <c r="D1408" s="494"/>
      <c r="E1408" s="494"/>
      <c r="F1408" s="494"/>
      <c r="G1408" s="493"/>
      <c r="H1408" s="494"/>
      <c r="I1408" s="494"/>
      <c r="J1408" s="494"/>
      <c r="K1408" s="495"/>
    </row>
    <row r="1409" spans="1:11" x14ac:dyDescent="0.3">
      <c r="A1409" s="500"/>
      <c r="B1409" s="494"/>
      <c r="C1409" s="494"/>
      <c r="D1409" s="494"/>
      <c r="E1409" s="494"/>
      <c r="F1409" s="494"/>
      <c r="G1409" s="493"/>
      <c r="H1409" s="494"/>
      <c r="I1409" s="494"/>
      <c r="J1409" s="494"/>
      <c r="K1409" s="495"/>
    </row>
    <row r="1410" spans="1:11" ht="15" thickBot="1" x14ac:dyDescent="0.35">
      <c r="A1410" s="501"/>
      <c r="B1410" s="497"/>
      <c r="C1410" s="497"/>
      <c r="D1410" s="497"/>
      <c r="E1410" s="497"/>
      <c r="F1410" s="497"/>
      <c r="G1410" s="496"/>
      <c r="H1410" s="497"/>
      <c r="I1410" s="497"/>
      <c r="J1410" s="497"/>
      <c r="K1410" s="498"/>
    </row>
    <row r="1411" spans="1:11" x14ac:dyDescent="0.3">
      <c r="A1411" s="34"/>
      <c r="J1411" s="131"/>
    </row>
    <row r="1412" spans="1:11" hidden="1" x14ac:dyDescent="0.3">
      <c r="A1412" s="452"/>
      <c r="B1412" s="452"/>
      <c r="C1412" s="452"/>
      <c r="D1412" s="452"/>
      <c r="E1412" s="454" t="s">
        <v>1113</v>
      </c>
      <c r="F1412" s="454"/>
      <c r="G1412" s="454"/>
      <c r="H1412" s="454"/>
      <c r="I1412" s="452"/>
      <c r="J1412" s="452"/>
      <c r="K1412" s="452"/>
    </row>
    <row r="1413" spans="1:11" hidden="1" x14ac:dyDescent="0.3">
      <c r="A1413" s="452"/>
      <c r="B1413" s="452"/>
      <c r="C1413" s="452"/>
      <c r="D1413" s="452"/>
      <c r="E1413" s="454"/>
      <c r="F1413" s="454"/>
      <c r="G1413" s="454"/>
      <c r="H1413" s="454"/>
      <c r="I1413" s="452"/>
      <c r="J1413" s="452"/>
      <c r="K1413" s="452"/>
    </row>
    <row r="1414" spans="1:11" hidden="1" x14ac:dyDescent="0.3">
      <c r="A1414" s="453"/>
      <c r="B1414" s="453"/>
      <c r="C1414" s="453"/>
      <c r="D1414" s="453"/>
      <c r="E1414" s="455"/>
      <c r="F1414" s="455"/>
      <c r="G1414" s="455"/>
      <c r="H1414" s="455"/>
      <c r="I1414" s="453"/>
      <c r="J1414" s="453"/>
      <c r="K1414" s="453"/>
    </row>
    <row r="1415" spans="1:11" hidden="1" x14ac:dyDescent="0.3">
      <c r="A1415" s="449" t="s">
        <v>1147</v>
      </c>
      <c r="B1415" s="450"/>
      <c r="C1415" s="450"/>
      <c r="D1415" s="450"/>
      <c r="E1415" s="450"/>
      <c r="F1415" s="450"/>
      <c r="G1415" s="450"/>
      <c r="H1415" s="450"/>
      <c r="I1415" s="450"/>
      <c r="J1415" s="450"/>
      <c r="K1415" s="451"/>
    </row>
    <row r="1416" spans="1:11" ht="25.5" hidden="1" customHeight="1" x14ac:dyDescent="0.3">
      <c r="A1416" s="100" t="s">
        <v>1115</v>
      </c>
      <c r="B1416" s="101"/>
      <c r="C1416" s="101"/>
      <c r="D1416" s="101"/>
      <c r="E1416" s="101"/>
      <c r="F1416" s="101"/>
      <c r="G1416" s="102"/>
      <c r="H1416" s="103" t="s">
        <v>1116</v>
      </c>
      <c r="I1416" s="104" t="s">
        <v>1117</v>
      </c>
      <c r="J1416" s="105">
        <f>1+J1362</f>
        <v>45288</v>
      </c>
      <c r="K1416" s="106" t="s">
        <v>1118</v>
      </c>
    </row>
    <row r="1417" spans="1:11" ht="16.5" hidden="1" customHeight="1" x14ac:dyDescent="0.3">
      <c r="A1417" s="443" t="s">
        <v>2</v>
      </c>
      <c r="B1417" s="444"/>
      <c r="C1417" s="444"/>
      <c r="D1417" s="444"/>
      <c r="E1417" s="444"/>
      <c r="F1417" s="444"/>
      <c r="G1417" s="445"/>
      <c r="H1417" s="107" t="s">
        <v>1120</v>
      </c>
      <c r="I1417" s="108" t="s">
        <v>1121</v>
      </c>
      <c r="J1417" s="109" t="s">
        <v>1122</v>
      </c>
      <c r="K1417" s="110" t="s">
        <v>1123</v>
      </c>
    </row>
    <row r="1418" spans="1:11" ht="12" hidden="1" customHeight="1" x14ac:dyDescent="0.3">
      <c r="A1418" s="446"/>
      <c r="B1418" s="447"/>
      <c r="C1418" s="447"/>
      <c r="D1418" s="447"/>
      <c r="E1418" s="447"/>
      <c r="F1418" s="447"/>
      <c r="G1418" s="448"/>
      <c r="H1418" s="107" t="s">
        <v>1124</v>
      </c>
      <c r="I1418" s="111" t="s">
        <v>1125</v>
      </c>
      <c r="J1418" s="112"/>
      <c r="K1418" s="113"/>
    </row>
    <row r="1419" spans="1:11" ht="15" hidden="1" thickBot="1" x14ac:dyDescent="0.35">
      <c r="A1419" s="114" t="s">
        <v>1103</v>
      </c>
      <c r="B1419" s="115"/>
      <c r="C1419" s="115"/>
      <c r="D1419" s="115"/>
      <c r="E1419" s="115"/>
      <c r="F1419" s="115"/>
      <c r="G1419" s="116"/>
      <c r="H1419" s="117" t="s">
        <v>1126</v>
      </c>
      <c r="I1419" s="117" t="s">
        <v>1125</v>
      </c>
      <c r="J1419" s="118"/>
      <c r="K1419" s="119"/>
    </row>
    <row r="1420" spans="1:11" ht="15" hidden="1" x14ac:dyDescent="0.3">
      <c r="A1420" s="440" t="s">
        <v>1127</v>
      </c>
      <c r="B1420" s="439"/>
      <c r="C1420" s="437"/>
      <c r="D1420" s="437"/>
      <c r="E1420" s="437"/>
      <c r="F1420" s="437"/>
      <c r="G1420" s="437"/>
      <c r="H1420" s="437"/>
      <c r="I1420" s="437"/>
      <c r="J1420" s="437"/>
      <c r="K1420" s="438"/>
    </row>
    <row r="1421" spans="1:11" ht="15" hidden="1" x14ac:dyDescent="0.3">
      <c r="A1421" s="441"/>
      <c r="B1421" s="458"/>
      <c r="C1421" s="456"/>
      <c r="D1421" s="456"/>
      <c r="E1421" s="456"/>
      <c r="F1421" s="456"/>
      <c r="G1421" s="456"/>
      <c r="H1421" s="456"/>
      <c r="I1421" s="456"/>
      <c r="J1421" s="456"/>
      <c r="K1421" s="457"/>
    </row>
    <row r="1422" spans="1:11" ht="15" hidden="1" x14ac:dyDescent="0.3">
      <c r="A1422" s="441"/>
      <c r="B1422" s="458"/>
      <c r="C1422" s="456"/>
      <c r="D1422" s="456"/>
      <c r="E1422" s="456"/>
      <c r="F1422" s="456"/>
      <c r="G1422" s="456"/>
      <c r="H1422" s="456"/>
      <c r="I1422" s="456"/>
      <c r="J1422" s="456"/>
      <c r="K1422" s="457"/>
    </row>
    <row r="1423" spans="1:11" ht="15" hidden="1" x14ac:dyDescent="0.3">
      <c r="A1423" s="441"/>
      <c r="B1423" s="458"/>
      <c r="C1423" s="456"/>
      <c r="D1423" s="456"/>
      <c r="E1423" s="456"/>
      <c r="F1423" s="456"/>
      <c r="G1423" s="456"/>
      <c r="H1423" s="456"/>
      <c r="I1423" s="456"/>
      <c r="J1423" s="456"/>
      <c r="K1423" s="457"/>
    </row>
    <row r="1424" spans="1:11" ht="15.6" hidden="1" thickBot="1" x14ac:dyDescent="0.35">
      <c r="A1424" s="442"/>
      <c r="B1424" s="477"/>
      <c r="C1424" s="475"/>
      <c r="D1424" s="475"/>
      <c r="E1424" s="475"/>
      <c r="F1424" s="475"/>
      <c r="G1424" s="475"/>
      <c r="H1424" s="475"/>
      <c r="I1424" s="475"/>
      <c r="J1424" s="475"/>
      <c r="K1424" s="476"/>
    </row>
    <row r="1425" spans="1:11" ht="15.6" hidden="1" thickBot="1" x14ac:dyDescent="0.35">
      <c r="A1425" s="465" t="s">
        <v>1128</v>
      </c>
      <c r="B1425" s="474" t="s">
        <v>1129</v>
      </c>
      <c r="C1425" s="472"/>
      <c r="D1425" s="472"/>
      <c r="E1425" s="472"/>
      <c r="F1425" s="120" t="s">
        <v>1130</v>
      </c>
      <c r="G1425" s="472" t="s">
        <v>1129</v>
      </c>
      <c r="H1425" s="472"/>
      <c r="I1425" s="472"/>
      <c r="J1425" s="473"/>
      <c r="K1425" s="121" t="s">
        <v>1130</v>
      </c>
    </row>
    <row r="1426" spans="1:11" ht="15" hidden="1" x14ac:dyDescent="0.3">
      <c r="A1426" s="466"/>
      <c r="B1426" s="471" t="s">
        <v>1131</v>
      </c>
      <c r="C1426" s="469"/>
      <c r="D1426" s="469"/>
      <c r="E1426" s="470"/>
      <c r="F1426" s="122"/>
      <c r="G1426" s="468" t="s">
        <v>1132</v>
      </c>
      <c r="H1426" s="469"/>
      <c r="I1426" s="469"/>
      <c r="J1426" s="470"/>
      <c r="K1426" s="123"/>
    </row>
    <row r="1427" spans="1:11" ht="15" hidden="1" x14ac:dyDescent="0.3">
      <c r="A1427" s="466"/>
      <c r="B1427" s="480" t="s">
        <v>1133</v>
      </c>
      <c r="C1427" s="481"/>
      <c r="D1427" s="481"/>
      <c r="E1427" s="482"/>
      <c r="F1427" s="124"/>
      <c r="G1427" s="483" t="s">
        <v>1134</v>
      </c>
      <c r="H1427" s="481"/>
      <c r="I1427" s="481"/>
      <c r="J1427" s="482"/>
      <c r="K1427" s="125"/>
    </row>
    <row r="1428" spans="1:11" ht="15" hidden="1" x14ac:dyDescent="0.3">
      <c r="A1428" s="466"/>
      <c r="B1428" s="480" t="s">
        <v>1135</v>
      </c>
      <c r="C1428" s="481"/>
      <c r="D1428" s="481"/>
      <c r="E1428" s="482"/>
      <c r="F1428" s="124"/>
      <c r="G1428" s="478" t="s">
        <v>1136</v>
      </c>
      <c r="H1428" s="460"/>
      <c r="I1428" s="460"/>
      <c r="J1428" s="479"/>
      <c r="K1428" s="125"/>
    </row>
    <row r="1429" spans="1:11" ht="15" hidden="1" x14ac:dyDescent="0.3">
      <c r="A1429" s="466"/>
      <c r="B1429" s="480" t="s">
        <v>1137</v>
      </c>
      <c r="C1429" s="481"/>
      <c r="D1429" s="481"/>
      <c r="E1429" s="482"/>
      <c r="F1429" s="124"/>
      <c r="G1429" s="478" t="s">
        <v>1138</v>
      </c>
      <c r="H1429" s="460"/>
      <c r="I1429" s="460"/>
      <c r="J1429" s="479"/>
      <c r="K1429" s="125"/>
    </row>
    <row r="1430" spans="1:11" ht="15" hidden="1" x14ac:dyDescent="0.3">
      <c r="A1430" s="466"/>
      <c r="B1430" s="480" t="s">
        <v>1139</v>
      </c>
      <c r="C1430" s="481"/>
      <c r="D1430" s="481"/>
      <c r="E1430" s="482"/>
      <c r="F1430" s="124"/>
      <c r="G1430" s="478" t="s">
        <v>1140</v>
      </c>
      <c r="H1430" s="460"/>
      <c r="I1430" s="460"/>
      <c r="J1430" s="479"/>
      <c r="K1430" s="125"/>
    </row>
    <row r="1431" spans="1:11" ht="15.6" hidden="1" thickBot="1" x14ac:dyDescent="0.35">
      <c r="A1431" s="467"/>
      <c r="B1431" s="487" t="s">
        <v>1141</v>
      </c>
      <c r="C1431" s="488"/>
      <c r="D1431" s="488"/>
      <c r="E1431" s="489"/>
      <c r="F1431" s="127"/>
      <c r="G1431" s="484" t="s">
        <v>1142</v>
      </c>
      <c r="H1431" s="485"/>
      <c r="I1431" s="485"/>
      <c r="J1431" s="486"/>
      <c r="K1431" s="128"/>
    </row>
    <row r="1432" spans="1:11" ht="15" hidden="1" x14ac:dyDescent="0.3">
      <c r="A1432" s="465" t="s">
        <v>1143</v>
      </c>
      <c r="B1432" s="462" t="s">
        <v>1148</v>
      </c>
      <c r="C1432" s="463"/>
      <c r="D1432" s="463"/>
      <c r="E1432" s="463"/>
      <c r="F1432" s="463"/>
      <c r="G1432" s="463"/>
      <c r="H1432" s="463"/>
      <c r="I1432" s="463"/>
      <c r="J1432" s="463"/>
      <c r="K1432" s="464"/>
    </row>
    <row r="1433" spans="1:11" ht="15" hidden="1" x14ac:dyDescent="0.3">
      <c r="A1433" s="466"/>
      <c r="B1433" s="459" t="s">
        <v>1151</v>
      </c>
      <c r="C1433" s="460"/>
      <c r="D1433" s="460"/>
      <c r="E1433" s="460"/>
      <c r="F1433" s="460"/>
      <c r="G1433" s="460"/>
      <c r="H1433" s="460"/>
      <c r="I1433" s="460"/>
      <c r="J1433" s="460"/>
      <c r="K1433" s="461"/>
    </row>
    <row r="1434" spans="1:11" ht="15" hidden="1" x14ac:dyDescent="0.3">
      <c r="A1434" s="466"/>
      <c r="B1434" s="459" t="s">
        <v>1152</v>
      </c>
      <c r="C1434" s="460"/>
      <c r="D1434" s="460"/>
      <c r="E1434" s="460"/>
      <c r="F1434" s="460"/>
      <c r="G1434" s="460"/>
      <c r="H1434" s="460"/>
      <c r="I1434" s="460"/>
      <c r="J1434" s="460"/>
      <c r="K1434" s="461"/>
    </row>
    <row r="1435" spans="1:11" ht="15" hidden="1" x14ac:dyDescent="0.3">
      <c r="A1435" s="466"/>
      <c r="B1435" s="459"/>
      <c r="C1435" s="460"/>
      <c r="D1435" s="460"/>
      <c r="E1435" s="460"/>
      <c r="F1435" s="460"/>
      <c r="G1435" s="460"/>
      <c r="H1435" s="460"/>
      <c r="I1435" s="460"/>
      <c r="J1435" s="460"/>
      <c r="K1435" s="461"/>
    </row>
    <row r="1436" spans="1:11" ht="15" hidden="1" x14ac:dyDescent="0.3">
      <c r="A1436" s="466"/>
      <c r="B1436" s="459"/>
      <c r="C1436" s="460"/>
      <c r="D1436" s="460"/>
      <c r="E1436" s="460"/>
      <c r="F1436" s="460"/>
      <c r="G1436" s="460"/>
      <c r="H1436" s="460"/>
      <c r="I1436" s="460"/>
      <c r="J1436" s="460"/>
      <c r="K1436" s="461"/>
    </row>
    <row r="1437" spans="1:11" ht="15" hidden="1" x14ac:dyDescent="0.3">
      <c r="A1437" s="466"/>
      <c r="B1437" s="459"/>
      <c r="C1437" s="460"/>
      <c r="D1437" s="460"/>
      <c r="E1437" s="460"/>
      <c r="F1437" s="460"/>
      <c r="G1437" s="460"/>
      <c r="H1437" s="460"/>
      <c r="I1437" s="460"/>
      <c r="J1437" s="460"/>
      <c r="K1437" s="461"/>
    </row>
    <row r="1438" spans="1:11" ht="15" hidden="1" x14ac:dyDescent="0.3">
      <c r="A1438" s="466"/>
      <c r="B1438" s="459"/>
      <c r="C1438" s="460"/>
      <c r="D1438" s="460"/>
      <c r="E1438" s="460"/>
      <c r="F1438" s="460"/>
      <c r="G1438" s="460"/>
      <c r="H1438" s="460"/>
      <c r="I1438" s="460"/>
      <c r="J1438" s="460"/>
      <c r="K1438" s="461"/>
    </row>
    <row r="1439" spans="1:11" ht="15" hidden="1" x14ac:dyDescent="0.3">
      <c r="A1439" s="466"/>
      <c r="B1439" s="458"/>
      <c r="C1439" s="456"/>
      <c r="D1439" s="456"/>
      <c r="E1439" s="456"/>
      <c r="F1439" s="456"/>
      <c r="G1439" s="456"/>
      <c r="H1439" s="456"/>
      <c r="I1439" s="456"/>
      <c r="J1439" s="456"/>
      <c r="K1439" s="457"/>
    </row>
    <row r="1440" spans="1:11" ht="15" hidden="1" x14ac:dyDescent="0.3">
      <c r="A1440" s="466"/>
      <c r="B1440" s="458"/>
      <c r="C1440" s="456"/>
      <c r="D1440" s="456"/>
      <c r="E1440" s="456"/>
      <c r="F1440" s="456"/>
      <c r="G1440" s="456"/>
      <c r="H1440" s="456"/>
      <c r="I1440" s="456"/>
      <c r="J1440" s="456"/>
      <c r="K1440" s="457"/>
    </row>
    <row r="1441" spans="1:11" ht="15" hidden="1" x14ac:dyDescent="0.3">
      <c r="A1441" s="466"/>
      <c r="B1441" s="458"/>
      <c r="C1441" s="456"/>
      <c r="D1441" s="456"/>
      <c r="E1441" s="456"/>
      <c r="F1441" s="456"/>
      <c r="G1441" s="456"/>
      <c r="H1441" s="456"/>
      <c r="I1441" s="456"/>
      <c r="J1441" s="456"/>
      <c r="K1441" s="457"/>
    </row>
    <row r="1442" spans="1:11" ht="15" hidden="1" x14ac:dyDescent="0.3">
      <c r="A1442" s="466"/>
      <c r="B1442" s="458"/>
      <c r="C1442" s="456"/>
      <c r="D1442" s="456"/>
      <c r="E1442" s="456"/>
      <c r="F1442" s="456"/>
      <c r="G1442" s="456"/>
      <c r="H1442" s="456"/>
      <c r="I1442" s="456"/>
      <c r="J1442" s="456"/>
      <c r="K1442" s="457"/>
    </row>
    <row r="1443" spans="1:11" ht="15" hidden="1" x14ac:dyDescent="0.3">
      <c r="A1443" s="466"/>
      <c r="B1443" s="458"/>
      <c r="C1443" s="456"/>
      <c r="D1443" s="456"/>
      <c r="E1443" s="456"/>
      <c r="F1443" s="456"/>
      <c r="G1443" s="456"/>
      <c r="H1443" s="456"/>
      <c r="I1443" s="456"/>
      <c r="J1443" s="456"/>
      <c r="K1443" s="457"/>
    </row>
    <row r="1444" spans="1:11" ht="15" hidden="1" x14ac:dyDescent="0.3">
      <c r="A1444" s="466"/>
      <c r="B1444" s="458"/>
      <c r="C1444" s="456"/>
      <c r="D1444" s="456"/>
      <c r="E1444" s="456"/>
      <c r="F1444" s="456"/>
      <c r="G1444" s="456"/>
      <c r="H1444" s="456"/>
      <c r="I1444" s="456"/>
      <c r="J1444" s="456"/>
      <c r="K1444" s="457"/>
    </row>
    <row r="1445" spans="1:11" ht="15" hidden="1" x14ac:dyDescent="0.3">
      <c r="A1445" s="466"/>
      <c r="B1445" s="458"/>
      <c r="C1445" s="456"/>
      <c r="D1445" s="456"/>
      <c r="E1445" s="456"/>
      <c r="F1445" s="456"/>
      <c r="G1445" s="456"/>
      <c r="H1445" s="456"/>
      <c r="I1445" s="456"/>
      <c r="J1445" s="456"/>
      <c r="K1445" s="457"/>
    </row>
    <row r="1446" spans="1:11" ht="15.6" hidden="1" thickBot="1" x14ac:dyDescent="0.35">
      <c r="A1446" s="467"/>
      <c r="B1446" s="477"/>
      <c r="C1446" s="475"/>
      <c r="D1446" s="475"/>
      <c r="E1446" s="475"/>
      <c r="F1446" s="475"/>
      <c r="G1446" s="475"/>
      <c r="H1446" s="475"/>
      <c r="I1446" s="475"/>
      <c r="J1446" s="475"/>
      <c r="K1446" s="476"/>
    </row>
    <row r="1447" spans="1:11" ht="15" hidden="1" x14ac:dyDescent="0.3">
      <c r="A1447" s="465" t="s">
        <v>1144</v>
      </c>
      <c r="B1447" s="439"/>
      <c r="C1447" s="437"/>
      <c r="D1447" s="437"/>
      <c r="E1447" s="437"/>
      <c r="F1447" s="437"/>
      <c r="G1447" s="437"/>
      <c r="H1447" s="437"/>
      <c r="I1447" s="437"/>
      <c r="J1447" s="437"/>
      <c r="K1447" s="438"/>
    </row>
    <row r="1448" spans="1:11" ht="15" hidden="1" x14ac:dyDescent="0.3">
      <c r="A1448" s="466"/>
      <c r="B1448" s="458"/>
      <c r="C1448" s="456"/>
      <c r="D1448" s="456"/>
      <c r="E1448" s="456"/>
      <c r="F1448" s="456"/>
      <c r="G1448" s="456"/>
      <c r="H1448" s="456"/>
      <c r="I1448" s="456"/>
      <c r="J1448" s="456"/>
      <c r="K1448" s="457"/>
    </row>
    <row r="1449" spans="1:11" ht="15" hidden="1" x14ac:dyDescent="0.3">
      <c r="A1449" s="466"/>
      <c r="B1449" s="458"/>
      <c r="C1449" s="456"/>
      <c r="D1449" s="456"/>
      <c r="E1449" s="456"/>
      <c r="F1449" s="456"/>
      <c r="G1449" s="456"/>
      <c r="H1449" s="456"/>
      <c r="I1449" s="456"/>
      <c r="J1449" s="456"/>
      <c r="K1449" s="457"/>
    </row>
    <row r="1450" spans="1:11" ht="15" hidden="1" x14ac:dyDescent="0.3">
      <c r="A1450" s="466"/>
      <c r="B1450" s="458"/>
      <c r="C1450" s="456"/>
      <c r="D1450" s="456"/>
      <c r="E1450" s="456"/>
      <c r="F1450" s="456"/>
      <c r="G1450" s="456"/>
      <c r="H1450" s="456"/>
      <c r="I1450" s="456"/>
      <c r="J1450" s="456"/>
      <c r="K1450" s="457"/>
    </row>
    <row r="1451" spans="1:11" ht="15" hidden="1" x14ac:dyDescent="0.3">
      <c r="A1451" s="466"/>
      <c r="B1451" s="458"/>
      <c r="C1451" s="456"/>
      <c r="D1451" s="456"/>
      <c r="E1451" s="456"/>
      <c r="F1451" s="456"/>
      <c r="G1451" s="456"/>
      <c r="H1451" s="456"/>
      <c r="I1451" s="456"/>
      <c r="J1451" s="456"/>
      <c r="K1451" s="457"/>
    </row>
    <row r="1452" spans="1:11" ht="15" hidden="1" x14ac:dyDescent="0.3">
      <c r="A1452" s="466"/>
      <c r="B1452" s="458"/>
      <c r="C1452" s="456"/>
      <c r="D1452" s="456"/>
      <c r="E1452" s="456"/>
      <c r="F1452" s="456"/>
      <c r="G1452" s="456"/>
      <c r="H1452" s="456"/>
      <c r="I1452" s="456"/>
      <c r="J1452" s="456"/>
      <c r="K1452" s="457"/>
    </row>
    <row r="1453" spans="1:11" ht="15" hidden="1" x14ac:dyDescent="0.3">
      <c r="A1453" s="466"/>
      <c r="B1453" s="458"/>
      <c r="C1453" s="456"/>
      <c r="D1453" s="456"/>
      <c r="E1453" s="456"/>
      <c r="F1453" s="456"/>
      <c r="G1453" s="456"/>
      <c r="H1453" s="456"/>
      <c r="I1453" s="456"/>
      <c r="J1453" s="456"/>
      <c r="K1453" s="457"/>
    </row>
    <row r="1454" spans="1:11" ht="15" hidden="1" x14ac:dyDescent="0.3">
      <c r="A1454" s="466"/>
      <c r="B1454" s="458"/>
      <c r="C1454" s="456"/>
      <c r="D1454" s="456"/>
      <c r="E1454" s="456"/>
      <c r="F1454" s="456"/>
      <c r="G1454" s="456"/>
      <c r="H1454" s="456"/>
      <c r="I1454" s="456"/>
      <c r="J1454" s="456"/>
      <c r="K1454" s="457"/>
    </row>
    <row r="1455" spans="1:11" ht="15" hidden="1" x14ac:dyDescent="0.3">
      <c r="A1455" s="466"/>
      <c r="B1455" s="458"/>
      <c r="C1455" s="456"/>
      <c r="D1455" s="456"/>
      <c r="E1455" s="456"/>
      <c r="F1455" s="456"/>
      <c r="G1455" s="456"/>
      <c r="H1455" s="456"/>
      <c r="I1455" s="456"/>
      <c r="J1455" s="456"/>
      <c r="K1455" s="457"/>
    </row>
    <row r="1456" spans="1:11" ht="15" hidden="1" x14ac:dyDescent="0.3">
      <c r="A1456" s="466"/>
      <c r="B1456" s="458"/>
      <c r="C1456" s="456"/>
      <c r="D1456" s="456"/>
      <c r="E1456" s="456"/>
      <c r="F1456" s="456"/>
      <c r="G1456" s="456"/>
      <c r="H1456" s="456"/>
      <c r="I1456" s="456"/>
      <c r="J1456" s="456"/>
      <c r="K1456" s="457"/>
    </row>
    <row r="1457" spans="1:11" ht="15" hidden="1" x14ac:dyDescent="0.3">
      <c r="A1457" s="466"/>
      <c r="B1457" s="458"/>
      <c r="C1457" s="456"/>
      <c r="D1457" s="456"/>
      <c r="E1457" s="456"/>
      <c r="F1457" s="456"/>
      <c r="G1457" s="456"/>
      <c r="H1457" s="456"/>
      <c r="I1457" s="456"/>
      <c r="J1457" s="456"/>
      <c r="K1457" s="457"/>
    </row>
    <row r="1458" spans="1:11" ht="15" hidden="1" x14ac:dyDescent="0.3">
      <c r="A1458" s="466"/>
      <c r="B1458" s="458"/>
      <c r="C1458" s="456"/>
      <c r="D1458" s="456"/>
      <c r="E1458" s="456"/>
      <c r="F1458" s="456"/>
      <c r="G1458" s="456"/>
      <c r="H1458" s="456"/>
      <c r="I1458" s="456"/>
      <c r="J1458" s="456"/>
      <c r="K1458" s="457"/>
    </row>
    <row r="1459" spans="1:11" ht="15" hidden="1" x14ac:dyDescent="0.3">
      <c r="A1459" s="466"/>
      <c r="B1459" s="458"/>
      <c r="C1459" s="456"/>
      <c r="D1459" s="456"/>
      <c r="E1459" s="456"/>
      <c r="F1459" s="456"/>
      <c r="G1459" s="456"/>
      <c r="H1459" s="456"/>
      <c r="I1459" s="456"/>
      <c r="J1459" s="456"/>
      <c r="K1459" s="457"/>
    </row>
    <row r="1460" spans="1:11" ht="15" hidden="1" x14ac:dyDescent="0.3">
      <c r="A1460" s="466"/>
      <c r="B1460" s="458"/>
      <c r="C1460" s="456"/>
      <c r="D1460" s="456"/>
      <c r="E1460" s="456"/>
      <c r="F1460" s="456"/>
      <c r="G1460" s="456"/>
      <c r="H1460" s="456"/>
      <c r="I1460" s="456"/>
      <c r="J1460" s="456"/>
      <c r="K1460" s="457"/>
    </row>
    <row r="1461" spans="1:11" ht="15.6" hidden="1" thickBot="1" x14ac:dyDescent="0.35">
      <c r="A1461" s="467"/>
      <c r="B1461" s="502"/>
      <c r="C1461" s="503"/>
      <c r="D1461" s="503"/>
      <c r="E1461" s="503"/>
      <c r="F1461" s="503"/>
      <c r="G1461" s="503"/>
      <c r="H1461" s="503"/>
      <c r="I1461" s="503"/>
      <c r="J1461" s="503"/>
      <c r="K1461" s="504"/>
    </row>
    <row r="1462" spans="1:11" hidden="1" x14ac:dyDescent="0.3">
      <c r="A1462" s="499" t="s">
        <v>1145</v>
      </c>
      <c r="B1462" s="491"/>
      <c r="C1462" s="491"/>
      <c r="D1462" s="491"/>
      <c r="E1462" s="491"/>
      <c r="F1462" s="491"/>
      <c r="G1462" s="490" t="s">
        <v>1146</v>
      </c>
      <c r="H1462" s="491"/>
      <c r="I1462" s="491"/>
      <c r="J1462" s="491"/>
      <c r="K1462" s="492"/>
    </row>
    <row r="1463" spans="1:11" hidden="1" x14ac:dyDescent="0.3">
      <c r="A1463" s="500"/>
      <c r="B1463" s="494"/>
      <c r="C1463" s="494"/>
      <c r="D1463" s="494"/>
      <c r="E1463" s="494"/>
      <c r="F1463" s="494"/>
      <c r="G1463" s="493"/>
      <c r="H1463" s="494"/>
      <c r="I1463" s="494"/>
      <c r="J1463" s="494"/>
      <c r="K1463" s="495"/>
    </row>
    <row r="1464" spans="1:11" hidden="1" x14ac:dyDescent="0.3">
      <c r="A1464" s="500"/>
      <c r="B1464" s="494"/>
      <c r="C1464" s="494"/>
      <c r="D1464" s="494"/>
      <c r="E1464" s="494"/>
      <c r="F1464" s="494"/>
      <c r="G1464" s="493"/>
      <c r="H1464" s="494"/>
      <c r="I1464" s="494"/>
      <c r="J1464" s="494"/>
      <c r="K1464" s="495"/>
    </row>
    <row r="1465" spans="1:11" ht="15" hidden="1" thickBot="1" x14ac:dyDescent="0.35">
      <c r="A1465" s="501"/>
      <c r="B1465" s="497"/>
      <c r="C1465" s="497"/>
      <c r="D1465" s="497"/>
      <c r="E1465" s="497"/>
      <c r="F1465" s="497"/>
      <c r="G1465" s="496"/>
      <c r="H1465" s="497"/>
      <c r="I1465" s="497"/>
      <c r="J1465" s="497"/>
      <c r="K1465" s="498"/>
    </row>
    <row r="1466" spans="1:11" hidden="1" x14ac:dyDescent="0.3"/>
    <row r="1467" spans="1:11" hidden="1" x14ac:dyDescent="0.3">
      <c r="A1467" s="452"/>
      <c r="B1467" s="452"/>
      <c r="C1467" s="452"/>
      <c r="D1467" s="452"/>
      <c r="E1467" s="454" t="s">
        <v>1113</v>
      </c>
      <c r="F1467" s="454"/>
      <c r="G1467" s="454"/>
      <c r="H1467" s="454"/>
      <c r="I1467" s="452"/>
      <c r="J1467" s="452"/>
      <c r="K1467" s="452"/>
    </row>
    <row r="1468" spans="1:11" hidden="1" x14ac:dyDescent="0.3">
      <c r="A1468" s="452"/>
      <c r="B1468" s="452"/>
      <c r="C1468" s="452"/>
      <c r="D1468" s="452"/>
      <c r="E1468" s="454"/>
      <c r="F1468" s="454"/>
      <c r="G1468" s="454"/>
      <c r="H1468" s="454"/>
      <c r="I1468" s="452"/>
      <c r="J1468" s="452"/>
      <c r="K1468" s="452"/>
    </row>
    <row r="1469" spans="1:11" hidden="1" x14ac:dyDescent="0.3">
      <c r="A1469" s="453"/>
      <c r="B1469" s="453"/>
      <c r="C1469" s="453"/>
      <c r="D1469" s="453"/>
      <c r="E1469" s="455"/>
      <c r="F1469" s="455"/>
      <c r="G1469" s="455"/>
      <c r="H1469" s="455"/>
      <c r="I1469" s="453"/>
      <c r="J1469" s="453"/>
      <c r="K1469" s="453"/>
    </row>
    <row r="1470" spans="1:11" hidden="1" x14ac:dyDescent="0.3">
      <c r="A1470" s="449" t="s">
        <v>1147</v>
      </c>
      <c r="B1470" s="450"/>
      <c r="C1470" s="450"/>
      <c r="D1470" s="450"/>
      <c r="E1470" s="450"/>
      <c r="F1470" s="450"/>
      <c r="G1470" s="450"/>
      <c r="H1470" s="450"/>
      <c r="I1470" s="450"/>
      <c r="J1470" s="450"/>
      <c r="K1470" s="451"/>
    </row>
    <row r="1471" spans="1:11" ht="25.5" hidden="1" customHeight="1" x14ac:dyDescent="0.3">
      <c r="A1471" s="100" t="s">
        <v>1115</v>
      </c>
      <c r="B1471" s="101"/>
      <c r="C1471" s="101"/>
      <c r="D1471" s="101"/>
      <c r="E1471" s="101"/>
      <c r="F1471" s="101"/>
      <c r="G1471" s="102"/>
      <c r="H1471" s="103" t="s">
        <v>1116</v>
      </c>
      <c r="I1471" s="104" t="s">
        <v>1117</v>
      </c>
      <c r="J1471" s="105">
        <f>1+J1416</f>
        <v>45289</v>
      </c>
      <c r="K1471" s="106" t="s">
        <v>1118</v>
      </c>
    </row>
    <row r="1472" spans="1:11" ht="16.5" hidden="1" customHeight="1" x14ac:dyDescent="0.3">
      <c r="A1472" s="443" t="s">
        <v>2</v>
      </c>
      <c r="B1472" s="444"/>
      <c r="C1472" s="444"/>
      <c r="D1472" s="444"/>
      <c r="E1472" s="444"/>
      <c r="F1472" s="444"/>
      <c r="G1472" s="445"/>
      <c r="H1472" s="107" t="s">
        <v>1120</v>
      </c>
      <c r="I1472" s="108" t="s">
        <v>1121</v>
      </c>
      <c r="J1472" s="109" t="s">
        <v>1122</v>
      </c>
      <c r="K1472" s="110" t="s">
        <v>1123</v>
      </c>
    </row>
    <row r="1473" spans="1:11" ht="12" hidden="1" customHeight="1" x14ac:dyDescent="0.3">
      <c r="A1473" s="446"/>
      <c r="B1473" s="447"/>
      <c r="C1473" s="447"/>
      <c r="D1473" s="447"/>
      <c r="E1473" s="447"/>
      <c r="F1473" s="447"/>
      <c r="G1473" s="448"/>
      <c r="H1473" s="107" t="s">
        <v>1124</v>
      </c>
      <c r="I1473" s="111" t="s">
        <v>1125</v>
      </c>
      <c r="J1473" s="112"/>
      <c r="K1473" s="113"/>
    </row>
    <row r="1474" spans="1:11" ht="15" hidden="1" thickBot="1" x14ac:dyDescent="0.35">
      <c r="A1474" s="114" t="s">
        <v>1103</v>
      </c>
      <c r="B1474" s="115"/>
      <c r="C1474" s="115"/>
      <c r="D1474" s="115"/>
      <c r="E1474" s="115"/>
      <c r="F1474" s="115"/>
      <c r="G1474" s="116"/>
      <c r="H1474" s="117" t="s">
        <v>1126</v>
      </c>
      <c r="I1474" s="117" t="s">
        <v>1125</v>
      </c>
      <c r="J1474" s="118"/>
      <c r="K1474" s="119"/>
    </row>
    <row r="1475" spans="1:11" ht="15" hidden="1" x14ac:dyDescent="0.3">
      <c r="A1475" s="440" t="s">
        <v>1127</v>
      </c>
      <c r="B1475" s="439"/>
      <c r="C1475" s="437"/>
      <c r="D1475" s="437"/>
      <c r="E1475" s="437"/>
      <c r="F1475" s="437"/>
      <c r="G1475" s="437"/>
      <c r="H1475" s="437"/>
      <c r="I1475" s="437"/>
      <c r="J1475" s="437"/>
      <c r="K1475" s="438"/>
    </row>
    <row r="1476" spans="1:11" ht="15" hidden="1" x14ac:dyDescent="0.3">
      <c r="A1476" s="441"/>
      <c r="B1476" s="458"/>
      <c r="C1476" s="456"/>
      <c r="D1476" s="456"/>
      <c r="E1476" s="456"/>
      <c r="F1476" s="456"/>
      <c r="G1476" s="456"/>
      <c r="H1476" s="456"/>
      <c r="I1476" s="456"/>
      <c r="J1476" s="456"/>
      <c r="K1476" s="457"/>
    </row>
    <row r="1477" spans="1:11" ht="15" hidden="1" x14ac:dyDescent="0.3">
      <c r="A1477" s="441"/>
      <c r="B1477" s="458"/>
      <c r="C1477" s="456"/>
      <c r="D1477" s="456"/>
      <c r="E1477" s="456"/>
      <c r="F1477" s="456"/>
      <c r="G1477" s="456"/>
      <c r="H1477" s="456"/>
      <c r="I1477" s="456"/>
      <c r="J1477" s="456"/>
      <c r="K1477" s="457"/>
    </row>
    <row r="1478" spans="1:11" ht="15" hidden="1" x14ac:dyDescent="0.3">
      <c r="A1478" s="441"/>
      <c r="B1478" s="458"/>
      <c r="C1478" s="456"/>
      <c r="D1478" s="456"/>
      <c r="E1478" s="456"/>
      <c r="F1478" s="456"/>
      <c r="G1478" s="456"/>
      <c r="H1478" s="456"/>
      <c r="I1478" s="456"/>
      <c r="J1478" s="456"/>
      <c r="K1478" s="457"/>
    </row>
    <row r="1479" spans="1:11" ht="15.6" hidden="1" thickBot="1" x14ac:dyDescent="0.35">
      <c r="A1479" s="442"/>
      <c r="B1479" s="477"/>
      <c r="C1479" s="475"/>
      <c r="D1479" s="475"/>
      <c r="E1479" s="475"/>
      <c r="F1479" s="475"/>
      <c r="G1479" s="475"/>
      <c r="H1479" s="475"/>
      <c r="I1479" s="475"/>
      <c r="J1479" s="475"/>
      <c r="K1479" s="476"/>
    </row>
    <row r="1480" spans="1:11" ht="15.6" hidden="1" thickBot="1" x14ac:dyDescent="0.35">
      <c r="A1480" s="465" t="s">
        <v>1128</v>
      </c>
      <c r="B1480" s="474" t="s">
        <v>1129</v>
      </c>
      <c r="C1480" s="472"/>
      <c r="D1480" s="472"/>
      <c r="E1480" s="472"/>
      <c r="F1480" s="120" t="s">
        <v>1130</v>
      </c>
      <c r="G1480" s="472" t="s">
        <v>1129</v>
      </c>
      <c r="H1480" s="472"/>
      <c r="I1480" s="472"/>
      <c r="J1480" s="473"/>
      <c r="K1480" s="121" t="s">
        <v>1130</v>
      </c>
    </row>
    <row r="1481" spans="1:11" ht="15" hidden="1" x14ac:dyDescent="0.3">
      <c r="A1481" s="466"/>
      <c r="B1481" s="471" t="s">
        <v>1131</v>
      </c>
      <c r="C1481" s="469"/>
      <c r="D1481" s="469"/>
      <c r="E1481" s="470"/>
      <c r="F1481" s="122"/>
      <c r="G1481" s="468" t="s">
        <v>1132</v>
      </c>
      <c r="H1481" s="469"/>
      <c r="I1481" s="469"/>
      <c r="J1481" s="470"/>
      <c r="K1481" s="123"/>
    </row>
    <row r="1482" spans="1:11" ht="15" hidden="1" x14ac:dyDescent="0.3">
      <c r="A1482" s="466"/>
      <c r="B1482" s="480" t="s">
        <v>1133</v>
      </c>
      <c r="C1482" s="481"/>
      <c r="D1482" s="481"/>
      <c r="E1482" s="482"/>
      <c r="F1482" s="124"/>
      <c r="G1482" s="483" t="s">
        <v>1134</v>
      </c>
      <c r="H1482" s="481"/>
      <c r="I1482" s="481"/>
      <c r="J1482" s="482"/>
      <c r="K1482" s="125"/>
    </row>
    <row r="1483" spans="1:11" ht="15" hidden="1" x14ac:dyDescent="0.3">
      <c r="A1483" s="466"/>
      <c r="B1483" s="480" t="s">
        <v>1135</v>
      </c>
      <c r="C1483" s="481"/>
      <c r="D1483" s="481"/>
      <c r="E1483" s="482"/>
      <c r="F1483" s="124"/>
      <c r="G1483" s="478" t="s">
        <v>1136</v>
      </c>
      <c r="H1483" s="460"/>
      <c r="I1483" s="460"/>
      <c r="J1483" s="479"/>
      <c r="K1483" s="125"/>
    </row>
    <row r="1484" spans="1:11" ht="15" hidden="1" x14ac:dyDescent="0.3">
      <c r="A1484" s="466"/>
      <c r="B1484" s="480" t="s">
        <v>1137</v>
      </c>
      <c r="C1484" s="481"/>
      <c r="D1484" s="481"/>
      <c r="E1484" s="482"/>
      <c r="F1484" s="124"/>
      <c r="G1484" s="478" t="s">
        <v>1138</v>
      </c>
      <c r="H1484" s="460"/>
      <c r="I1484" s="460"/>
      <c r="J1484" s="479"/>
      <c r="K1484" s="125"/>
    </row>
    <row r="1485" spans="1:11" ht="15" hidden="1" x14ac:dyDescent="0.3">
      <c r="A1485" s="466"/>
      <c r="B1485" s="480" t="s">
        <v>1139</v>
      </c>
      <c r="C1485" s="481"/>
      <c r="D1485" s="481"/>
      <c r="E1485" s="482"/>
      <c r="F1485" s="124"/>
      <c r="G1485" s="478" t="s">
        <v>1140</v>
      </c>
      <c r="H1485" s="460"/>
      <c r="I1485" s="460"/>
      <c r="J1485" s="479"/>
      <c r="K1485" s="125"/>
    </row>
    <row r="1486" spans="1:11" ht="15.6" hidden="1" thickBot="1" x14ac:dyDescent="0.35">
      <c r="A1486" s="467"/>
      <c r="B1486" s="487" t="s">
        <v>1141</v>
      </c>
      <c r="C1486" s="488"/>
      <c r="D1486" s="488"/>
      <c r="E1486" s="489"/>
      <c r="F1486" s="127"/>
      <c r="G1486" s="484" t="s">
        <v>1142</v>
      </c>
      <c r="H1486" s="485"/>
      <c r="I1486" s="485"/>
      <c r="J1486" s="486"/>
      <c r="K1486" s="128"/>
    </row>
    <row r="1487" spans="1:11" ht="15" hidden="1" x14ac:dyDescent="0.3">
      <c r="A1487" s="465" t="s">
        <v>1143</v>
      </c>
      <c r="B1487" s="129" t="s">
        <v>1151</v>
      </c>
      <c r="C1487" s="126"/>
      <c r="D1487" s="126"/>
      <c r="E1487" s="126"/>
      <c r="F1487" s="126"/>
      <c r="G1487" s="126"/>
      <c r="H1487" s="126"/>
      <c r="I1487" s="126"/>
      <c r="J1487" s="126"/>
      <c r="K1487" s="125"/>
    </row>
    <row r="1488" spans="1:11" ht="15" hidden="1" x14ac:dyDescent="0.3">
      <c r="A1488" s="466"/>
      <c r="B1488" s="459" t="s">
        <v>1152</v>
      </c>
      <c r="C1488" s="460"/>
      <c r="D1488" s="460"/>
      <c r="E1488" s="460"/>
      <c r="F1488" s="460"/>
      <c r="G1488" s="460"/>
      <c r="H1488" s="460"/>
      <c r="I1488" s="460"/>
      <c r="J1488" s="460"/>
      <c r="K1488" s="461"/>
    </row>
    <row r="1489" spans="1:11" ht="15" hidden="1" x14ac:dyDescent="0.3">
      <c r="A1489" s="466"/>
      <c r="B1489" s="459" t="s">
        <v>1149</v>
      </c>
      <c r="C1489" s="460"/>
      <c r="D1489" s="460"/>
      <c r="E1489" s="460"/>
      <c r="F1489" s="460"/>
      <c r="G1489" s="460"/>
      <c r="H1489" s="460"/>
      <c r="I1489" s="460"/>
      <c r="J1489" s="460"/>
      <c r="K1489" s="461"/>
    </row>
    <row r="1490" spans="1:11" ht="15" hidden="1" x14ac:dyDescent="0.3">
      <c r="A1490" s="466"/>
      <c r="B1490" s="459" t="s">
        <v>1150</v>
      </c>
      <c r="C1490" s="460"/>
      <c r="D1490" s="460"/>
      <c r="E1490" s="460"/>
      <c r="F1490" s="460"/>
      <c r="G1490" s="460"/>
      <c r="H1490" s="460"/>
      <c r="I1490" s="460"/>
      <c r="J1490" s="460"/>
      <c r="K1490" s="461"/>
    </row>
    <row r="1491" spans="1:11" ht="15" hidden="1" x14ac:dyDescent="0.3">
      <c r="A1491" s="466"/>
      <c r="B1491" s="459"/>
      <c r="C1491" s="460"/>
      <c r="D1491" s="460"/>
      <c r="E1491" s="460"/>
      <c r="F1491" s="460"/>
      <c r="G1491" s="460"/>
      <c r="H1491" s="460"/>
      <c r="I1491" s="460"/>
      <c r="J1491" s="460"/>
      <c r="K1491" s="461"/>
    </row>
    <row r="1492" spans="1:11" ht="15" hidden="1" x14ac:dyDescent="0.3">
      <c r="A1492" s="466"/>
      <c r="B1492" s="459"/>
      <c r="C1492" s="460"/>
      <c r="D1492" s="460"/>
      <c r="E1492" s="460"/>
      <c r="F1492" s="460"/>
      <c r="G1492" s="460"/>
      <c r="H1492" s="460"/>
      <c r="I1492" s="460"/>
      <c r="J1492" s="460"/>
      <c r="K1492" s="461"/>
    </row>
    <row r="1493" spans="1:11" ht="15" hidden="1" x14ac:dyDescent="0.3">
      <c r="A1493" s="466"/>
      <c r="B1493" s="459"/>
      <c r="C1493" s="460"/>
      <c r="D1493" s="460"/>
      <c r="E1493" s="460"/>
      <c r="F1493" s="460"/>
      <c r="G1493" s="460"/>
      <c r="H1493" s="460"/>
      <c r="I1493" s="460"/>
      <c r="J1493" s="460"/>
      <c r="K1493" s="461"/>
    </row>
    <row r="1494" spans="1:11" ht="15" hidden="1" x14ac:dyDescent="0.3">
      <c r="A1494" s="466"/>
      <c r="B1494" s="459"/>
      <c r="C1494" s="460"/>
      <c r="D1494" s="460"/>
      <c r="E1494" s="460"/>
      <c r="F1494" s="460"/>
      <c r="G1494" s="460"/>
      <c r="H1494" s="460"/>
      <c r="I1494" s="460"/>
      <c r="J1494" s="460"/>
      <c r="K1494" s="461"/>
    </row>
    <row r="1495" spans="1:11" ht="15" hidden="1" x14ac:dyDescent="0.3">
      <c r="A1495" s="466"/>
      <c r="B1495" s="458"/>
      <c r="C1495" s="456"/>
      <c r="D1495" s="456"/>
      <c r="E1495" s="456"/>
      <c r="F1495" s="456"/>
      <c r="G1495" s="456"/>
      <c r="H1495" s="456"/>
      <c r="I1495" s="456"/>
      <c r="J1495" s="456"/>
      <c r="K1495" s="457"/>
    </row>
    <row r="1496" spans="1:11" ht="15" hidden="1" x14ac:dyDescent="0.3">
      <c r="A1496" s="466"/>
      <c r="B1496" s="458"/>
      <c r="C1496" s="456"/>
      <c r="D1496" s="456"/>
      <c r="E1496" s="456"/>
      <c r="F1496" s="456"/>
      <c r="G1496" s="456"/>
      <c r="H1496" s="456"/>
      <c r="I1496" s="456"/>
      <c r="J1496" s="456"/>
      <c r="K1496" s="457"/>
    </row>
    <row r="1497" spans="1:11" ht="15" hidden="1" x14ac:dyDescent="0.3">
      <c r="A1497" s="466"/>
      <c r="B1497" s="458"/>
      <c r="C1497" s="456"/>
      <c r="D1497" s="456"/>
      <c r="E1497" s="456"/>
      <c r="F1497" s="456"/>
      <c r="G1497" s="456"/>
      <c r="H1497" s="456"/>
      <c r="I1497" s="456"/>
      <c r="J1497" s="456"/>
      <c r="K1497" s="457"/>
    </row>
    <row r="1498" spans="1:11" ht="15" hidden="1" x14ac:dyDescent="0.3">
      <c r="A1498" s="466"/>
      <c r="B1498" s="458"/>
      <c r="C1498" s="456"/>
      <c r="D1498" s="456"/>
      <c r="E1498" s="456"/>
      <c r="F1498" s="456"/>
      <c r="G1498" s="456"/>
      <c r="H1498" s="456"/>
      <c r="I1498" s="456"/>
      <c r="J1498" s="456"/>
      <c r="K1498" s="457"/>
    </row>
    <row r="1499" spans="1:11" ht="15" hidden="1" x14ac:dyDescent="0.3">
      <c r="A1499" s="466"/>
      <c r="B1499" s="458"/>
      <c r="C1499" s="456"/>
      <c r="D1499" s="456"/>
      <c r="E1499" s="456"/>
      <c r="F1499" s="456"/>
      <c r="G1499" s="456"/>
      <c r="H1499" s="456"/>
      <c r="I1499" s="456"/>
      <c r="J1499" s="456"/>
      <c r="K1499" s="457"/>
    </row>
    <row r="1500" spans="1:11" ht="15" hidden="1" x14ac:dyDescent="0.3">
      <c r="A1500" s="466"/>
      <c r="B1500" s="458"/>
      <c r="C1500" s="456"/>
      <c r="D1500" s="456"/>
      <c r="E1500" s="456"/>
      <c r="F1500" s="456"/>
      <c r="G1500" s="456"/>
      <c r="H1500" s="456"/>
      <c r="I1500" s="456"/>
      <c r="J1500" s="456"/>
      <c r="K1500" s="457"/>
    </row>
    <row r="1501" spans="1:11" ht="15.6" hidden="1" thickBot="1" x14ac:dyDescent="0.35">
      <c r="A1501" s="467"/>
      <c r="B1501" s="477"/>
      <c r="C1501" s="475"/>
      <c r="D1501" s="475"/>
      <c r="E1501" s="475"/>
      <c r="F1501" s="475"/>
      <c r="G1501" s="475"/>
      <c r="H1501" s="475"/>
      <c r="I1501" s="475"/>
      <c r="J1501" s="475"/>
      <c r="K1501" s="476"/>
    </row>
    <row r="1502" spans="1:11" ht="15" hidden="1" x14ac:dyDescent="0.3">
      <c r="A1502" s="465" t="s">
        <v>1144</v>
      </c>
      <c r="B1502" s="439"/>
      <c r="C1502" s="437"/>
      <c r="D1502" s="437"/>
      <c r="E1502" s="437"/>
      <c r="F1502" s="437"/>
      <c r="G1502" s="437"/>
      <c r="H1502" s="437"/>
      <c r="I1502" s="437"/>
      <c r="J1502" s="437"/>
      <c r="K1502" s="438"/>
    </row>
    <row r="1503" spans="1:11" ht="15" hidden="1" x14ac:dyDescent="0.3">
      <c r="A1503" s="466"/>
      <c r="B1503" s="458"/>
      <c r="C1503" s="456"/>
      <c r="D1503" s="456"/>
      <c r="E1503" s="456"/>
      <c r="F1503" s="456"/>
      <c r="G1503" s="456"/>
      <c r="H1503" s="456"/>
      <c r="I1503" s="456"/>
      <c r="J1503" s="456"/>
      <c r="K1503" s="457"/>
    </row>
    <row r="1504" spans="1:11" ht="15" hidden="1" x14ac:dyDescent="0.3">
      <c r="A1504" s="466"/>
      <c r="B1504" s="458"/>
      <c r="C1504" s="456"/>
      <c r="D1504" s="456"/>
      <c r="E1504" s="456"/>
      <c r="F1504" s="456"/>
      <c r="G1504" s="456"/>
      <c r="H1504" s="456"/>
      <c r="I1504" s="456"/>
      <c r="J1504" s="456"/>
      <c r="K1504" s="457"/>
    </row>
    <row r="1505" spans="1:11" ht="15" hidden="1" x14ac:dyDescent="0.3">
      <c r="A1505" s="466"/>
      <c r="B1505" s="458"/>
      <c r="C1505" s="456"/>
      <c r="D1505" s="456"/>
      <c r="E1505" s="456"/>
      <c r="F1505" s="456"/>
      <c r="G1505" s="456"/>
      <c r="H1505" s="456"/>
      <c r="I1505" s="456"/>
      <c r="J1505" s="456"/>
      <c r="K1505" s="457"/>
    </row>
    <row r="1506" spans="1:11" ht="15" hidden="1" x14ac:dyDescent="0.3">
      <c r="A1506" s="466"/>
      <c r="B1506" s="458"/>
      <c r="C1506" s="456"/>
      <c r="D1506" s="456"/>
      <c r="E1506" s="456"/>
      <c r="F1506" s="456"/>
      <c r="G1506" s="456"/>
      <c r="H1506" s="456"/>
      <c r="I1506" s="456"/>
      <c r="J1506" s="456"/>
      <c r="K1506" s="457"/>
    </row>
    <row r="1507" spans="1:11" ht="15" hidden="1" x14ac:dyDescent="0.3">
      <c r="A1507" s="466"/>
      <c r="B1507" s="458"/>
      <c r="C1507" s="456"/>
      <c r="D1507" s="456"/>
      <c r="E1507" s="456"/>
      <c r="F1507" s="456"/>
      <c r="G1507" s="456"/>
      <c r="H1507" s="456"/>
      <c r="I1507" s="456"/>
      <c r="J1507" s="456"/>
      <c r="K1507" s="457"/>
    </row>
    <row r="1508" spans="1:11" ht="15" hidden="1" x14ac:dyDescent="0.3">
      <c r="A1508" s="466"/>
      <c r="B1508" s="458"/>
      <c r="C1508" s="456"/>
      <c r="D1508" s="456"/>
      <c r="E1508" s="456"/>
      <c r="F1508" s="456"/>
      <c r="G1508" s="456"/>
      <c r="H1508" s="456"/>
      <c r="I1508" s="456"/>
      <c r="J1508" s="456"/>
      <c r="K1508" s="457"/>
    </row>
    <row r="1509" spans="1:11" ht="15" hidden="1" x14ac:dyDescent="0.3">
      <c r="A1509" s="466"/>
      <c r="B1509" s="458"/>
      <c r="C1509" s="456"/>
      <c r="D1509" s="456"/>
      <c r="E1509" s="456"/>
      <c r="F1509" s="456"/>
      <c r="G1509" s="456"/>
      <c r="H1509" s="456"/>
      <c r="I1509" s="456"/>
      <c r="J1509" s="456"/>
      <c r="K1509" s="457"/>
    </row>
    <row r="1510" spans="1:11" ht="15" hidden="1" x14ac:dyDescent="0.3">
      <c r="A1510" s="466"/>
      <c r="B1510" s="458"/>
      <c r="C1510" s="456"/>
      <c r="D1510" s="456"/>
      <c r="E1510" s="456"/>
      <c r="F1510" s="456"/>
      <c r="G1510" s="456"/>
      <c r="H1510" s="456"/>
      <c r="I1510" s="456"/>
      <c r="J1510" s="456"/>
      <c r="K1510" s="457"/>
    </row>
    <row r="1511" spans="1:11" ht="15" hidden="1" x14ac:dyDescent="0.3">
      <c r="A1511" s="466"/>
      <c r="B1511" s="458"/>
      <c r="C1511" s="456"/>
      <c r="D1511" s="456"/>
      <c r="E1511" s="456"/>
      <c r="F1511" s="456"/>
      <c r="G1511" s="456"/>
      <c r="H1511" s="456"/>
      <c r="I1511" s="456"/>
      <c r="J1511" s="456"/>
      <c r="K1511" s="457"/>
    </row>
    <row r="1512" spans="1:11" ht="15" hidden="1" x14ac:dyDescent="0.3">
      <c r="A1512" s="466"/>
      <c r="B1512" s="458"/>
      <c r="C1512" s="456"/>
      <c r="D1512" s="456"/>
      <c r="E1512" s="456"/>
      <c r="F1512" s="456"/>
      <c r="G1512" s="456"/>
      <c r="H1512" s="456"/>
      <c r="I1512" s="456"/>
      <c r="J1512" s="456"/>
      <c r="K1512" s="457"/>
    </row>
    <row r="1513" spans="1:11" ht="15" hidden="1" x14ac:dyDescent="0.3">
      <c r="A1513" s="466"/>
      <c r="B1513" s="458"/>
      <c r="C1513" s="456"/>
      <c r="D1513" s="456"/>
      <c r="E1513" s="456"/>
      <c r="F1513" s="456"/>
      <c r="G1513" s="456"/>
      <c r="H1513" s="456"/>
      <c r="I1513" s="456"/>
      <c r="J1513" s="456"/>
      <c r="K1513" s="457"/>
    </row>
    <row r="1514" spans="1:11" ht="15" hidden="1" x14ac:dyDescent="0.3">
      <c r="A1514" s="466"/>
      <c r="B1514" s="458"/>
      <c r="C1514" s="456"/>
      <c r="D1514" s="456"/>
      <c r="E1514" s="456"/>
      <c r="F1514" s="456"/>
      <c r="G1514" s="456"/>
      <c r="H1514" s="456"/>
      <c r="I1514" s="456"/>
      <c r="J1514" s="456"/>
      <c r="K1514" s="457"/>
    </row>
    <row r="1515" spans="1:11" ht="15" hidden="1" x14ac:dyDescent="0.3">
      <c r="A1515" s="466"/>
      <c r="B1515" s="458"/>
      <c r="C1515" s="456"/>
      <c r="D1515" s="456"/>
      <c r="E1515" s="456"/>
      <c r="F1515" s="456"/>
      <c r="G1515" s="456"/>
      <c r="H1515" s="456"/>
      <c r="I1515" s="456"/>
      <c r="J1515" s="456"/>
      <c r="K1515" s="457"/>
    </row>
    <row r="1516" spans="1:11" ht="15.6" hidden="1" thickBot="1" x14ac:dyDescent="0.35">
      <c r="A1516" s="467"/>
      <c r="B1516" s="502"/>
      <c r="C1516" s="503"/>
      <c r="D1516" s="503"/>
      <c r="E1516" s="503"/>
      <c r="F1516" s="503"/>
      <c r="G1516" s="503"/>
      <c r="H1516" s="503"/>
      <c r="I1516" s="503"/>
      <c r="J1516" s="503"/>
      <c r="K1516" s="504"/>
    </row>
    <row r="1517" spans="1:11" hidden="1" x14ac:dyDescent="0.3">
      <c r="A1517" s="499" t="s">
        <v>1145</v>
      </c>
      <c r="B1517" s="491"/>
      <c r="C1517" s="491"/>
      <c r="D1517" s="491"/>
      <c r="E1517" s="491"/>
      <c r="F1517" s="491"/>
      <c r="G1517" s="490" t="s">
        <v>1146</v>
      </c>
      <c r="H1517" s="491"/>
      <c r="I1517" s="491"/>
      <c r="J1517" s="491"/>
      <c r="K1517" s="492"/>
    </row>
    <row r="1518" spans="1:11" hidden="1" x14ac:dyDescent="0.3">
      <c r="A1518" s="500"/>
      <c r="B1518" s="494"/>
      <c r="C1518" s="494"/>
      <c r="D1518" s="494"/>
      <c r="E1518" s="494"/>
      <c r="F1518" s="494"/>
      <c r="G1518" s="493"/>
      <c r="H1518" s="494"/>
      <c r="I1518" s="494"/>
      <c r="J1518" s="494"/>
      <c r="K1518" s="495"/>
    </row>
    <row r="1519" spans="1:11" hidden="1" x14ac:dyDescent="0.3">
      <c r="A1519" s="500"/>
      <c r="B1519" s="494"/>
      <c r="C1519" s="494"/>
      <c r="D1519" s="494"/>
      <c r="E1519" s="494"/>
      <c r="F1519" s="494"/>
      <c r="G1519" s="493"/>
      <c r="H1519" s="494"/>
      <c r="I1519" s="494"/>
      <c r="J1519" s="494"/>
      <c r="K1519" s="495"/>
    </row>
    <row r="1520" spans="1:11" ht="15" hidden="1" thickBot="1" x14ac:dyDescent="0.35">
      <c r="A1520" s="501"/>
      <c r="B1520" s="497"/>
      <c r="C1520" s="497"/>
      <c r="D1520" s="497"/>
      <c r="E1520" s="497"/>
      <c r="F1520" s="497"/>
      <c r="G1520" s="496"/>
      <c r="H1520" s="497"/>
      <c r="I1520" s="497"/>
      <c r="J1520" s="497"/>
      <c r="K1520" s="498"/>
    </row>
    <row r="1521" spans="1:11" hidden="1" x14ac:dyDescent="0.3">
      <c r="A1521" s="34"/>
      <c r="J1521" s="131"/>
    </row>
    <row r="1522" spans="1:11" x14ac:dyDescent="0.3">
      <c r="A1522" s="452"/>
      <c r="B1522" s="452"/>
      <c r="C1522" s="452"/>
      <c r="D1522" s="452"/>
      <c r="E1522" s="454" t="s">
        <v>1113</v>
      </c>
      <c r="F1522" s="454"/>
      <c r="G1522" s="454"/>
      <c r="H1522" s="454"/>
      <c r="I1522" s="452"/>
      <c r="J1522" s="452"/>
      <c r="K1522" s="452"/>
    </row>
    <row r="1523" spans="1:11" x14ac:dyDescent="0.3">
      <c r="A1523" s="452"/>
      <c r="B1523" s="452"/>
      <c r="C1523" s="452"/>
      <c r="D1523" s="452"/>
      <c r="E1523" s="454"/>
      <c r="F1523" s="454"/>
      <c r="G1523" s="454"/>
      <c r="H1523" s="454"/>
      <c r="I1523" s="452"/>
      <c r="J1523" s="452"/>
      <c r="K1523" s="452"/>
    </row>
    <row r="1524" spans="1:11" x14ac:dyDescent="0.3">
      <c r="A1524" s="453"/>
      <c r="B1524" s="453"/>
      <c r="C1524" s="453"/>
      <c r="D1524" s="453"/>
      <c r="E1524" s="455"/>
      <c r="F1524" s="455"/>
      <c r="G1524" s="455"/>
      <c r="H1524" s="455"/>
      <c r="I1524" s="453"/>
      <c r="J1524" s="453"/>
      <c r="K1524" s="453"/>
    </row>
    <row r="1525" spans="1:11" s="99" customFormat="1" ht="15" customHeight="1" x14ac:dyDescent="0.3">
      <c r="A1525" s="505" t="s">
        <v>1114</v>
      </c>
      <c r="B1525" s="450"/>
      <c r="C1525" s="450"/>
      <c r="D1525" s="450"/>
      <c r="E1525" s="450"/>
      <c r="F1525" s="450"/>
      <c r="G1525" s="450"/>
      <c r="H1525" s="450"/>
      <c r="I1525" s="450"/>
      <c r="J1525" s="450"/>
      <c r="K1525" s="451"/>
    </row>
    <row r="1526" spans="1:11" ht="25.5" customHeight="1" x14ac:dyDescent="0.3">
      <c r="A1526" s="100" t="s">
        <v>0</v>
      </c>
      <c r="B1526" s="101"/>
      <c r="C1526" s="101"/>
      <c r="D1526" s="101"/>
      <c r="E1526" s="101"/>
      <c r="F1526" s="101"/>
      <c r="G1526" s="102"/>
      <c r="H1526" s="103" t="s">
        <v>1191</v>
      </c>
      <c r="I1526" s="104" t="s">
        <v>1117</v>
      </c>
      <c r="J1526" s="105">
        <f>1+J1362</f>
        <v>45288</v>
      </c>
      <c r="K1526" s="106" t="s">
        <v>1118</v>
      </c>
    </row>
    <row r="1527" spans="1:11" ht="16.5" customHeight="1" x14ac:dyDescent="0.3">
      <c r="A1527" s="443" t="s">
        <v>2</v>
      </c>
      <c r="B1527" s="444"/>
      <c r="C1527" s="444"/>
      <c r="D1527" s="444"/>
      <c r="E1527" s="444"/>
      <c r="F1527" s="444"/>
      <c r="G1527" s="445"/>
      <c r="H1527" s="107" t="s">
        <v>1120</v>
      </c>
      <c r="I1527" s="108" t="s">
        <v>1121</v>
      </c>
      <c r="J1527" s="109" t="s">
        <v>1122</v>
      </c>
      <c r="K1527" s="110" t="s">
        <v>1123</v>
      </c>
    </row>
    <row r="1528" spans="1:11" ht="12" customHeight="1" x14ac:dyDescent="0.3">
      <c r="A1528" s="446"/>
      <c r="B1528" s="447"/>
      <c r="C1528" s="447"/>
      <c r="D1528" s="447"/>
      <c r="E1528" s="447"/>
      <c r="F1528" s="447"/>
      <c r="G1528" s="448"/>
      <c r="H1528" s="107" t="s">
        <v>1124</v>
      </c>
      <c r="I1528" s="111" t="s">
        <v>1125</v>
      </c>
      <c r="J1528" s="112"/>
      <c r="K1528" s="113"/>
    </row>
    <row r="1529" spans="1:11" ht="15" thickBot="1" x14ac:dyDescent="0.35">
      <c r="A1529" s="114" t="s">
        <v>1103</v>
      </c>
      <c r="B1529" s="115"/>
      <c r="C1529" s="115"/>
      <c r="D1529" s="115"/>
      <c r="E1529" s="115"/>
      <c r="F1529" s="115"/>
      <c r="G1529" s="116"/>
      <c r="H1529" s="117" t="s">
        <v>1126</v>
      </c>
      <c r="I1529" s="117"/>
      <c r="J1529" s="138" t="s">
        <v>1125</v>
      </c>
      <c r="K1529" s="119"/>
    </row>
    <row r="1530" spans="1:11" ht="15" x14ac:dyDescent="0.3">
      <c r="A1530" s="440" t="s">
        <v>1127</v>
      </c>
      <c r="B1530" s="439"/>
      <c r="C1530" s="437"/>
      <c r="D1530" s="437"/>
      <c r="E1530" s="437"/>
      <c r="F1530" s="437"/>
      <c r="G1530" s="437"/>
      <c r="H1530" s="437"/>
      <c r="I1530" s="437"/>
      <c r="J1530" s="437"/>
      <c r="K1530" s="438"/>
    </row>
    <row r="1531" spans="1:11" ht="15" x14ac:dyDescent="0.3">
      <c r="A1531" s="441"/>
      <c r="B1531" s="458"/>
      <c r="C1531" s="456"/>
      <c r="D1531" s="456"/>
      <c r="E1531" s="456"/>
      <c r="F1531" s="456"/>
      <c r="G1531" s="456"/>
      <c r="H1531" s="456"/>
      <c r="I1531" s="456"/>
      <c r="J1531" s="456"/>
      <c r="K1531" s="457"/>
    </row>
    <row r="1532" spans="1:11" ht="15" x14ac:dyDescent="0.3">
      <c r="A1532" s="441"/>
      <c r="B1532" s="458"/>
      <c r="C1532" s="456"/>
      <c r="D1532" s="456"/>
      <c r="E1532" s="456"/>
      <c r="F1532" s="456"/>
      <c r="G1532" s="456"/>
      <c r="H1532" s="456"/>
      <c r="I1532" s="456"/>
      <c r="J1532" s="456"/>
      <c r="K1532" s="457"/>
    </row>
    <row r="1533" spans="1:11" ht="15" x14ac:dyDescent="0.3">
      <c r="A1533" s="441"/>
      <c r="B1533" s="458"/>
      <c r="C1533" s="456"/>
      <c r="D1533" s="456"/>
      <c r="E1533" s="456"/>
      <c r="F1533" s="456"/>
      <c r="G1533" s="456"/>
      <c r="H1533" s="456"/>
      <c r="I1533" s="456"/>
      <c r="J1533" s="456"/>
      <c r="K1533" s="457"/>
    </row>
    <row r="1534" spans="1:11" ht="15.6" thickBot="1" x14ac:dyDescent="0.35">
      <c r="A1534" s="442"/>
      <c r="B1534" s="477"/>
      <c r="C1534" s="475"/>
      <c r="D1534" s="475"/>
      <c r="E1534" s="475"/>
      <c r="F1534" s="475"/>
      <c r="G1534" s="475"/>
      <c r="H1534" s="475"/>
      <c r="I1534" s="475"/>
      <c r="J1534" s="475"/>
      <c r="K1534" s="476"/>
    </row>
    <row r="1535" spans="1:11" ht="15.6" thickBot="1" x14ac:dyDescent="0.35">
      <c r="A1535" s="465" t="s">
        <v>1128</v>
      </c>
      <c r="B1535" s="474" t="s">
        <v>1129</v>
      </c>
      <c r="C1535" s="472"/>
      <c r="D1535" s="472"/>
      <c r="E1535" s="472"/>
      <c r="F1535" s="120" t="s">
        <v>1130</v>
      </c>
      <c r="G1535" s="472" t="s">
        <v>1129</v>
      </c>
      <c r="H1535" s="472"/>
      <c r="I1535" s="472"/>
      <c r="J1535" s="473"/>
      <c r="K1535" s="121" t="s">
        <v>1130</v>
      </c>
    </row>
    <row r="1536" spans="1:11" ht="15" x14ac:dyDescent="0.3">
      <c r="A1536" s="466"/>
      <c r="B1536" s="471" t="s">
        <v>1131</v>
      </c>
      <c r="C1536" s="469"/>
      <c r="D1536" s="469"/>
      <c r="E1536" s="470"/>
      <c r="F1536" s="122"/>
      <c r="G1536" s="468" t="s">
        <v>1132</v>
      </c>
      <c r="H1536" s="469"/>
      <c r="I1536" s="469"/>
      <c r="J1536" s="470"/>
      <c r="K1536" s="123"/>
    </row>
    <row r="1537" spans="1:11" ht="15" x14ac:dyDescent="0.3">
      <c r="A1537" s="466"/>
      <c r="B1537" s="480" t="s">
        <v>1133</v>
      </c>
      <c r="C1537" s="481"/>
      <c r="D1537" s="481"/>
      <c r="E1537" s="482"/>
      <c r="F1537" s="124"/>
      <c r="G1537" s="483" t="s">
        <v>1134</v>
      </c>
      <c r="H1537" s="481"/>
      <c r="I1537" s="481"/>
      <c r="J1537" s="482"/>
      <c r="K1537" s="125"/>
    </row>
    <row r="1538" spans="1:11" ht="15" x14ac:dyDescent="0.3">
      <c r="A1538" s="466"/>
      <c r="B1538" s="480" t="s">
        <v>1135</v>
      </c>
      <c r="C1538" s="481"/>
      <c r="D1538" s="481"/>
      <c r="E1538" s="482"/>
      <c r="F1538" s="124"/>
      <c r="G1538" s="478" t="s">
        <v>1136</v>
      </c>
      <c r="H1538" s="460"/>
      <c r="I1538" s="460"/>
      <c r="J1538" s="479"/>
      <c r="K1538" s="125"/>
    </row>
    <row r="1539" spans="1:11" ht="15" x14ac:dyDescent="0.3">
      <c r="A1539" s="466"/>
      <c r="B1539" s="480" t="s">
        <v>1137</v>
      </c>
      <c r="C1539" s="481"/>
      <c r="D1539" s="481"/>
      <c r="E1539" s="482"/>
      <c r="F1539" s="124">
        <v>1</v>
      </c>
      <c r="G1539" s="478" t="s">
        <v>1138</v>
      </c>
      <c r="H1539" s="460"/>
      <c r="I1539" s="460"/>
      <c r="J1539" s="479"/>
      <c r="K1539" s="125"/>
    </row>
    <row r="1540" spans="1:11" ht="15" x14ac:dyDescent="0.3">
      <c r="A1540" s="466"/>
      <c r="B1540" s="480" t="s">
        <v>1139</v>
      </c>
      <c r="C1540" s="481"/>
      <c r="D1540" s="481"/>
      <c r="E1540" s="482"/>
      <c r="F1540" s="124"/>
      <c r="G1540" s="478" t="s">
        <v>1140</v>
      </c>
      <c r="H1540" s="460"/>
      <c r="I1540" s="460"/>
      <c r="J1540" s="479"/>
      <c r="K1540" s="125"/>
    </row>
    <row r="1541" spans="1:11" ht="15.6" thickBot="1" x14ac:dyDescent="0.35">
      <c r="A1541" s="467"/>
      <c r="B1541" s="487" t="s">
        <v>1141</v>
      </c>
      <c r="C1541" s="488"/>
      <c r="D1541" s="488"/>
      <c r="E1541" s="489"/>
      <c r="F1541" s="127">
        <v>1</v>
      </c>
      <c r="G1541" s="484" t="s">
        <v>1142</v>
      </c>
      <c r="H1541" s="485"/>
      <c r="I1541" s="485"/>
      <c r="J1541" s="486"/>
      <c r="K1541" s="128"/>
    </row>
    <row r="1542" spans="1:11" ht="15.6" x14ac:dyDescent="0.3">
      <c r="A1542" s="465" t="s">
        <v>1143</v>
      </c>
      <c r="B1542" s="434" t="s">
        <v>1170</v>
      </c>
      <c r="C1542" s="435"/>
      <c r="D1542" s="435"/>
      <c r="E1542" s="435"/>
      <c r="F1542" s="435"/>
      <c r="G1542" s="435"/>
      <c r="H1542" s="435"/>
      <c r="I1542" s="435"/>
      <c r="J1542" s="435"/>
      <c r="K1542" s="436"/>
    </row>
    <row r="1543" spans="1:11" ht="15" x14ac:dyDescent="0.3">
      <c r="A1543" s="466"/>
      <c r="B1543" s="132" t="s">
        <v>1223</v>
      </c>
      <c r="C1543" s="133"/>
      <c r="D1543" s="133"/>
      <c r="E1543" s="133"/>
      <c r="F1543" s="133"/>
      <c r="G1543" s="133"/>
      <c r="H1543" s="133"/>
      <c r="I1543" s="133"/>
      <c r="J1543" s="133"/>
      <c r="K1543" s="134"/>
    </row>
    <row r="1544" spans="1:11" ht="15" x14ac:dyDescent="0.3">
      <c r="A1544" s="466"/>
      <c r="B1544" s="132" t="s">
        <v>1224</v>
      </c>
      <c r="C1544" s="133"/>
      <c r="D1544" s="133"/>
      <c r="E1544" s="133"/>
      <c r="F1544" s="133"/>
      <c r="G1544" s="133"/>
      <c r="H1544" s="133"/>
      <c r="I1544" s="133"/>
      <c r="J1544" s="133"/>
      <c r="K1544" s="134"/>
    </row>
    <row r="1545" spans="1:11" ht="15" x14ac:dyDescent="0.3">
      <c r="A1545" s="466"/>
      <c r="B1545" s="428" t="s">
        <v>1226</v>
      </c>
      <c r="C1545" s="429"/>
      <c r="D1545" s="429"/>
      <c r="E1545" s="429"/>
      <c r="F1545" s="429"/>
      <c r="G1545" s="429"/>
      <c r="H1545" s="429"/>
      <c r="I1545" s="429"/>
      <c r="J1545" s="429"/>
      <c r="K1545" s="430"/>
    </row>
    <row r="1546" spans="1:11" ht="15" x14ac:dyDescent="0.3">
      <c r="A1546" s="466"/>
      <c r="B1546" s="428" t="s">
        <v>102</v>
      </c>
      <c r="C1546" s="429"/>
      <c r="D1546" s="429"/>
      <c r="E1546" s="429"/>
      <c r="F1546" s="429"/>
      <c r="G1546" s="429"/>
      <c r="H1546" s="429"/>
      <c r="I1546" s="429"/>
      <c r="J1546" s="429"/>
      <c r="K1546" s="430"/>
    </row>
    <row r="1547" spans="1:11" ht="15" x14ac:dyDescent="0.3">
      <c r="A1547" s="466"/>
      <c r="B1547" s="428" t="s">
        <v>1227</v>
      </c>
      <c r="C1547" s="429"/>
      <c r="D1547" s="429"/>
      <c r="E1547" s="429"/>
      <c r="F1547" s="429"/>
      <c r="G1547" s="429"/>
      <c r="H1547" s="429"/>
      <c r="I1547" s="429"/>
      <c r="J1547" s="429"/>
      <c r="K1547" s="430"/>
    </row>
    <row r="1548" spans="1:11" ht="15.6" x14ac:dyDescent="0.3">
      <c r="A1548" s="466"/>
      <c r="B1548" s="434" t="s">
        <v>1175</v>
      </c>
      <c r="C1548" s="435"/>
      <c r="D1548" s="435"/>
      <c r="E1548" s="435"/>
      <c r="F1548" s="435"/>
      <c r="G1548" s="435"/>
      <c r="H1548" s="435"/>
      <c r="I1548" s="435"/>
      <c r="J1548" s="435"/>
      <c r="K1548" s="436"/>
    </row>
    <row r="1549" spans="1:11" ht="15" x14ac:dyDescent="0.3">
      <c r="A1549" s="466"/>
      <c r="B1549" s="428" t="s">
        <v>1220</v>
      </c>
      <c r="C1549" s="429"/>
      <c r="D1549" s="429"/>
      <c r="E1549" s="429"/>
      <c r="F1549" s="429"/>
      <c r="G1549" s="429"/>
      <c r="H1549" s="429"/>
      <c r="I1549" s="429"/>
      <c r="J1549" s="429"/>
      <c r="K1549" s="430"/>
    </row>
    <row r="1550" spans="1:11" ht="15" x14ac:dyDescent="0.3">
      <c r="A1550" s="466"/>
      <c r="B1550" s="428" t="s">
        <v>1221</v>
      </c>
      <c r="C1550" s="429"/>
      <c r="D1550" s="429"/>
      <c r="E1550" s="429"/>
      <c r="F1550" s="429"/>
      <c r="G1550" s="429"/>
      <c r="H1550" s="429"/>
      <c r="I1550" s="429"/>
      <c r="J1550" s="429"/>
      <c r="K1550" s="430"/>
    </row>
    <row r="1551" spans="1:11" ht="15" x14ac:dyDescent="0.3">
      <c r="A1551" s="466"/>
      <c r="B1551" s="132" t="s">
        <v>1223</v>
      </c>
      <c r="C1551" s="133"/>
      <c r="D1551" s="133"/>
      <c r="E1551" s="133"/>
      <c r="F1551" s="133"/>
      <c r="G1551" s="133"/>
      <c r="H1551" s="133"/>
      <c r="I1551" s="133"/>
      <c r="J1551" s="133"/>
      <c r="K1551" s="134"/>
    </row>
    <row r="1552" spans="1:11" ht="15" x14ac:dyDescent="0.3">
      <c r="A1552" s="466"/>
      <c r="B1552" s="428" t="s">
        <v>1224</v>
      </c>
      <c r="C1552" s="429"/>
      <c r="D1552" s="429"/>
      <c r="E1552" s="429"/>
      <c r="F1552" s="429"/>
      <c r="G1552" s="429"/>
      <c r="H1552" s="429"/>
      <c r="I1552" s="429"/>
      <c r="J1552" s="429"/>
      <c r="K1552" s="430"/>
    </row>
    <row r="1553" spans="1:11" ht="15" x14ac:dyDescent="0.3">
      <c r="A1553" s="466"/>
      <c r="B1553" s="458"/>
      <c r="C1553" s="456"/>
      <c r="D1553" s="456"/>
      <c r="E1553" s="456"/>
      <c r="F1553" s="456"/>
      <c r="G1553" s="456"/>
      <c r="H1553" s="456"/>
      <c r="I1553" s="456"/>
      <c r="J1553" s="456"/>
      <c r="K1553" s="457"/>
    </row>
    <row r="1554" spans="1:11" ht="15" x14ac:dyDescent="0.3">
      <c r="A1554" s="466"/>
      <c r="B1554" s="458"/>
      <c r="C1554" s="456"/>
      <c r="D1554" s="456"/>
      <c r="E1554" s="456"/>
      <c r="F1554" s="456"/>
      <c r="G1554" s="456"/>
      <c r="H1554" s="456"/>
      <c r="I1554" s="456"/>
      <c r="J1554" s="456"/>
      <c r="K1554" s="457"/>
    </row>
    <row r="1555" spans="1:11" ht="15.6" thickBot="1" x14ac:dyDescent="0.35">
      <c r="A1555" s="467"/>
      <c r="B1555" s="477"/>
      <c r="C1555" s="475"/>
      <c r="D1555" s="475"/>
      <c r="E1555" s="475"/>
      <c r="F1555" s="475"/>
      <c r="G1555" s="475"/>
      <c r="H1555" s="475"/>
      <c r="I1555" s="475"/>
      <c r="J1555" s="475"/>
      <c r="K1555" s="476"/>
    </row>
    <row r="1556" spans="1:11" ht="15" x14ac:dyDescent="0.3">
      <c r="A1556" s="465" t="s">
        <v>1144</v>
      </c>
      <c r="B1556" s="439"/>
      <c r="C1556" s="437"/>
      <c r="D1556" s="437"/>
      <c r="E1556" s="437"/>
      <c r="F1556" s="437"/>
      <c r="G1556" s="437"/>
      <c r="H1556" s="437"/>
      <c r="I1556" s="437"/>
      <c r="J1556" s="437"/>
      <c r="K1556" s="438"/>
    </row>
    <row r="1557" spans="1:11" ht="15" x14ac:dyDescent="0.3">
      <c r="A1557" s="466"/>
      <c r="B1557" s="458"/>
      <c r="C1557" s="456"/>
      <c r="D1557" s="456"/>
      <c r="E1557" s="456"/>
      <c r="F1557" s="456"/>
      <c r="G1557" s="456"/>
      <c r="H1557" s="456"/>
      <c r="I1557" s="456"/>
      <c r="J1557" s="456"/>
      <c r="K1557" s="457"/>
    </row>
    <row r="1558" spans="1:11" ht="15" x14ac:dyDescent="0.3">
      <c r="A1558" s="466"/>
      <c r="B1558" s="458"/>
      <c r="C1558" s="456"/>
      <c r="D1558" s="456"/>
      <c r="E1558" s="456"/>
      <c r="F1558" s="456"/>
      <c r="G1558" s="456"/>
      <c r="H1558" s="456"/>
      <c r="I1558" s="456"/>
      <c r="J1558" s="456"/>
      <c r="K1558" s="457"/>
    </row>
    <row r="1559" spans="1:11" ht="15" x14ac:dyDescent="0.3">
      <c r="A1559" s="466"/>
      <c r="B1559" s="459"/>
      <c r="C1559" s="460"/>
      <c r="D1559" s="460"/>
      <c r="E1559" s="460"/>
      <c r="F1559" s="460"/>
      <c r="G1559" s="460"/>
      <c r="H1559" s="460"/>
      <c r="I1559" s="460"/>
      <c r="J1559" s="460"/>
      <c r="K1559" s="461"/>
    </row>
    <row r="1560" spans="1:11" ht="15" x14ac:dyDescent="0.3">
      <c r="A1560" s="466"/>
      <c r="B1560" s="458"/>
      <c r="C1560" s="456"/>
      <c r="D1560" s="456"/>
      <c r="E1560" s="456"/>
      <c r="F1560" s="456"/>
      <c r="G1560" s="456"/>
      <c r="H1560" s="456"/>
      <c r="I1560" s="456"/>
      <c r="J1560" s="456"/>
      <c r="K1560" s="457"/>
    </row>
    <row r="1561" spans="1:11" ht="15" x14ac:dyDescent="0.3">
      <c r="A1561" s="466"/>
      <c r="B1561" s="459"/>
      <c r="C1561" s="460"/>
      <c r="D1561" s="460"/>
      <c r="E1561" s="460"/>
      <c r="F1561" s="460"/>
      <c r="G1561" s="460"/>
      <c r="H1561" s="460"/>
      <c r="I1561" s="460"/>
      <c r="J1561" s="460"/>
      <c r="K1561" s="461"/>
    </row>
    <row r="1562" spans="1:11" ht="15" x14ac:dyDescent="0.3">
      <c r="A1562" s="466"/>
      <c r="B1562" s="458"/>
      <c r="C1562" s="456"/>
      <c r="D1562" s="456"/>
      <c r="E1562" s="456"/>
      <c r="F1562" s="456"/>
      <c r="G1562" s="456"/>
      <c r="H1562" s="456"/>
      <c r="I1562" s="456"/>
      <c r="J1562" s="456"/>
      <c r="K1562" s="457"/>
    </row>
    <row r="1563" spans="1:11" ht="15" x14ac:dyDescent="0.3">
      <c r="A1563" s="466"/>
      <c r="B1563" s="458"/>
      <c r="C1563" s="456"/>
      <c r="D1563" s="456"/>
      <c r="E1563" s="456"/>
      <c r="F1563" s="456"/>
      <c r="G1563" s="456"/>
      <c r="H1563" s="456"/>
      <c r="I1563" s="456"/>
      <c r="J1563" s="456"/>
      <c r="K1563" s="457"/>
    </row>
    <row r="1564" spans="1:11" ht="15" x14ac:dyDescent="0.3">
      <c r="A1564" s="466"/>
      <c r="B1564" s="458"/>
      <c r="C1564" s="456"/>
      <c r="D1564" s="456"/>
      <c r="E1564" s="456"/>
      <c r="F1564" s="456"/>
      <c r="G1564" s="456"/>
      <c r="H1564" s="456"/>
      <c r="I1564" s="456"/>
      <c r="J1564" s="456"/>
      <c r="K1564" s="457"/>
    </row>
    <row r="1565" spans="1:11" ht="15" x14ac:dyDescent="0.3">
      <c r="A1565" s="466"/>
      <c r="B1565" s="458"/>
      <c r="C1565" s="456"/>
      <c r="D1565" s="456"/>
      <c r="E1565" s="456"/>
      <c r="F1565" s="456"/>
      <c r="G1565" s="456"/>
      <c r="H1565" s="456"/>
      <c r="I1565" s="456"/>
      <c r="J1565" s="456"/>
      <c r="K1565" s="457"/>
    </row>
    <row r="1566" spans="1:11" ht="15" x14ac:dyDescent="0.3">
      <c r="A1566" s="466"/>
      <c r="B1566" s="458"/>
      <c r="C1566" s="456"/>
      <c r="D1566" s="456"/>
      <c r="E1566" s="456"/>
      <c r="F1566" s="456"/>
      <c r="G1566" s="456"/>
      <c r="H1566" s="456"/>
      <c r="I1566" s="456"/>
      <c r="J1566" s="456"/>
      <c r="K1566" s="457"/>
    </row>
    <row r="1567" spans="1:11" ht="15" x14ac:dyDescent="0.3">
      <c r="A1567" s="466"/>
      <c r="B1567" s="458"/>
      <c r="C1567" s="456"/>
      <c r="D1567" s="456"/>
      <c r="E1567" s="456"/>
      <c r="F1567" s="456"/>
      <c r="G1567" s="456"/>
      <c r="H1567" s="456"/>
      <c r="I1567" s="456"/>
      <c r="J1567" s="456"/>
      <c r="K1567" s="457"/>
    </row>
    <row r="1568" spans="1:11" ht="15" x14ac:dyDescent="0.3">
      <c r="A1568" s="466"/>
      <c r="B1568" s="458"/>
      <c r="C1568" s="456"/>
      <c r="D1568" s="456"/>
      <c r="E1568" s="456"/>
      <c r="F1568" s="456"/>
      <c r="G1568" s="456"/>
      <c r="H1568" s="456"/>
      <c r="I1568" s="456"/>
      <c r="J1568" s="456"/>
      <c r="K1568" s="457"/>
    </row>
    <row r="1569" spans="1:11" ht="15" x14ac:dyDescent="0.3">
      <c r="A1569" s="466"/>
      <c r="B1569" s="458"/>
      <c r="C1569" s="456"/>
      <c r="D1569" s="456"/>
      <c r="E1569" s="456"/>
      <c r="F1569" s="456"/>
      <c r="G1569" s="456"/>
      <c r="H1569" s="456"/>
      <c r="I1569" s="456"/>
      <c r="J1569" s="456"/>
      <c r="K1569" s="457"/>
    </row>
    <row r="1570" spans="1:11" ht="15.6" thickBot="1" x14ac:dyDescent="0.35">
      <c r="A1570" s="467"/>
      <c r="B1570" s="502"/>
      <c r="C1570" s="503"/>
      <c r="D1570" s="503"/>
      <c r="E1570" s="503"/>
      <c r="F1570" s="503"/>
      <c r="G1570" s="503"/>
      <c r="H1570" s="503"/>
      <c r="I1570" s="503"/>
      <c r="J1570" s="503"/>
      <c r="K1570" s="504"/>
    </row>
    <row r="1571" spans="1:11" x14ac:dyDescent="0.3">
      <c r="A1571" s="499" t="s">
        <v>1145</v>
      </c>
      <c r="B1571" s="491"/>
      <c r="C1571" s="491"/>
      <c r="D1571" s="491"/>
      <c r="E1571" s="491"/>
      <c r="F1571" s="491"/>
      <c r="G1571" s="490" t="s">
        <v>1146</v>
      </c>
      <c r="H1571" s="491"/>
      <c r="I1571" s="491"/>
      <c r="J1571" s="491"/>
      <c r="K1571" s="492"/>
    </row>
    <row r="1572" spans="1:11" x14ac:dyDescent="0.3">
      <c r="A1572" s="500"/>
      <c r="B1572" s="494"/>
      <c r="C1572" s="494"/>
      <c r="D1572" s="494"/>
      <c r="E1572" s="494"/>
      <c r="F1572" s="494"/>
      <c r="G1572" s="493"/>
      <c r="H1572" s="494"/>
      <c r="I1572" s="494"/>
      <c r="J1572" s="494"/>
      <c r="K1572" s="495"/>
    </row>
    <row r="1573" spans="1:11" x14ac:dyDescent="0.3">
      <c r="A1573" s="500"/>
      <c r="B1573" s="494"/>
      <c r="C1573" s="494"/>
      <c r="D1573" s="494"/>
      <c r="E1573" s="494"/>
      <c r="F1573" s="494"/>
      <c r="G1573" s="493"/>
      <c r="H1573" s="494"/>
      <c r="I1573" s="494"/>
      <c r="J1573" s="494"/>
      <c r="K1573" s="495"/>
    </row>
    <row r="1574" spans="1:11" ht="15" thickBot="1" x14ac:dyDescent="0.35">
      <c r="A1574" s="501"/>
      <c r="B1574" s="497"/>
      <c r="C1574" s="497"/>
      <c r="D1574" s="497"/>
      <c r="E1574" s="497"/>
      <c r="F1574" s="497"/>
      <c r="G1574" s="496"/>
      <c r="H1574" s="497"/>
      <c r="I1574" s="497"/>
      <c r="J1574" s="497"/>
      <c r="K1574" s="498"/>
    </row>
    <row r="1575" spans="1:11" x14ac:dyDescent="0.3">
      <c r="A1575" s="34"/>
      <c r="J1575" s="131"/>
    </row>
    <row r="1576" spans="1:11" x14ac:dyDescent="0.3">
      <c r="A1576" s="452"/>
      <c r="B1576" s="452"/>
      <c r="C1576" s="452"/>
      <c r="D1576" s="452"/>
      <c r="E1576" s="454" t="s">
        <v>1113</v>
      </c>
      <c r="F1576" s="454"/>
      <c r="G1576" s="454"/>
      <c r="H1576" s="454"/>
      <c r="I1576" s="452"/>
      <c r="J1576" s="452"/>
      <c r="K1576" s="452"/>
    </row>
    <row r="1577" spans="1:11" x14ac:dyDescent="0.3">
      <c r="A1577" s="452"/>
      <c r="B1577" s="452"/>
      <c r="C1577" s="452"/>
      <c r="D1577" s="452"/>
      <c r="E1577" s="454"/>
      <c r="F1577" s="454"/>
      <c r="G1577" s="454"/>
      <c r="H1577" s="454"/>
      <c r="I1577" s="452"/>
      <c r="J1577" s="452"/>
      <c r="K1577" s="452"/>
    </row>
    <row r="1578" spans="1:11" x14ac:dyDescent="0.3">
      <c r="A1578" s="453"/>
      <c r="B1578" s="453"/>
      <c r="C1578" s="453"/>
      <c r="D1578" s="453"/>
      <c r="E1578" s="455"/>
      <c r="F1578" s="455"/>
      <c r="G1578" s="455"/>
      <c r="H1578" s="455"/>
      <c r="I1578" s="453"/>
      <c r="J1578" s="453"/>
      <c r="K1578" s="453"/>
    </row>
    <row r="1579" spans="1:11" x14ac:dyDescent="0.3">
      <c r="A1579" s="449" t="s">
        <v>1147</v>
      </c>
      <c r="B1579" s="450"/>
      <c r="C1579" s="450"/>
      <c r="D1579" s="450"/>
      <c r="E1579" s="450"/>
      <c r="F1579" s="450"/>
      <c r="G1579" s="450"/>
      <c r="H1579" s="450"/>
      <c r="I1579" s="450"/>
      <c r="J1579" s="450"/>
      <c r="K1579" s="451"/>
    </row>
    <row r="1580" spans="1:11" ht="25.5" customHeight="1" x14ac:dyDescent="0.3">
      <c r="A1580" s="100" t="s">
        <v>0</v>
      </c>
      <c r="B1580" s="101"/>
      <c r="C1580" s="101"/>
      <c r="D1580" s="101"/>
      <c r="E1580" s="101"/>
      <c r="F1580" s="101"/>
      <c r="G1580" s="102"/>
      <c r="H1580" s="103" t="s">
        <v>1191</v>
      </c>
      <c r="I1580" s="104" t="s">
        <v>1117</v>
      </c>
      <c r="J1580" s="105">
        <f>1+J1526</f>
        <v>45289</v>
      </c>
      <c r="K1580" s="106" t="s">
        <v>1118</v>
      </c>
    </row>
    <row r="1581" spans="1:11" ht="16.5" customHeight="1" x14ac:dyDescent="0.3">
      <c r="A1581" s="443" t="s">
        <v>2</v>
      </c>
      <c r="B1581" s="444"/>
      <c r="C1581" s="444"/>
      <c r="D1581" s="444"/>
      <c r="E1581" s="444"/>
      <c r="F1581" s="444"/>
      <c r="G1581" s="445"/>
      <c r="H1581" s="107" t="s">
        <v>1120</v>
      </c>
      <c r="I1581" s="108" t="s">
        <v>1121</v>
      </c>
      <c r="J1581" s="109" t="s">
        <v>1122</v>
      </c>
      <c r="K1581" s="110" t="s">
        <v>1123</v>
      </c>
    </row>
    <row r="1582" spans="1:11" ht="12" customHeight="1" x14ac:dyDescent="0.3">
      <c r="A1582" s="446"/>
      <c r="B1582" s="447"/>
      <c r="C1582" s="447"/>
      <c r="D1582" s="447"/>
      <c r="E1582" s="447"/>
      <c r="F1582" s="447"/>
      <c r="G1582" s="448"/>
      <c r="H1582" s="107" t="s">
        <v>1124</v>
      </c>
      <c r="I1582" s="111" t="s">
        <v>1125</v>
      </c>
      <c r="J1582" s="112"/>
      <c r="K1582" s="113"/>
    </row>
    <row r="1583" spans="1:11" ht="15" thickBot="1" x14ac:dyDescent="0.35">
      <c r="A1583" s="114" t="s">
        <v>1103</v>
      </c>
      <c r="B1583" s="115"/>
      <c r="C1583" s="115"/>
      <c r="D1583" s="115"/>
      <c r="E1583" s="115"/>
      <c r="F1583" s="115"/>
      <c r="G1583" s="116"/>
      <c r="H1583" s="117" t="s">
        <v>1126</v>
      </c>
      <c r="I1583" s="117"/>
      <c r="J1583" s="138" t="s">
        <v>1125</v>
      </c>
      <c r="K1583" s="119"/>
    </row>
    <row r="1584" spans="1:11" ht="15" x14ac:dyDescent="0.3">
      <c r="A1584" s="440" t="s">
        <v>1127</v>
      </c>
      <c r="B1584" s="439"/>
      <c r="C1584" s="437"/>
      <c r="D1584" s="437"/>
      <c r="E1584" s="437"/>
      <c r="F1584" s="437"/>
      <c r="G1584" s="437"/>
      <c r="H1584" s="437"/>
      <c r="I1584" s="437"/>
      <c r="J1584" s="437"/>
      <c r="K1584" s="438"/>
    </row>
    <row r="1585" spans="1:11" ht="15" x14ac:dyDescent="0.3">
      <c r="A1585" s="441"/>
      <c r="B1585" s="458"/>
      <c r="C1585" s="456"/>
      <c r="D1585" s="456"/>
      <c r="E1585" s="456"/>
      <c r="F1585" s="456"/>
      <c r="G1585" s="456"/>
      <c r="H1585" s="456"/>
      <c r="I1585" s="456"/>
      <c r="J1585" s="456"/>
      <c r="K1585" s="457"/>
    </row>
    <row r="1586" spans="1:11" ht="15" x14ac:dyDescent="0.3">
      <c r="A1586" s="441"/>
      <c r="B1586" s="458"/>
      <c r="C1586" s="456"/>
      <c r="D1586" s="456"/>
      <c r="E1586" s="456"/>
      <c r="F1586" s="456"/>
      <c r="G1586" s="456"/>
      <c r="H1586" s="456"/>
      <c r="I1586" s="456"/>
      <c r="J1586" s="456"/>
      <c r="K1586" s="457"/>
    </row>
    <row r="1587" spans="1:11" ht="15" x14ac:dyDescent="0.3">
      <c r="A1587" s="441"/>
      <c r="B1587" s="458"/>
      <c r="C1587" s="456"/>
      <c r="D1587" s="456"/>
      <c r="E1587" s="456"/>
      <c r="F1587" s="456"/>
      <c r="G1587" s="456"/>
      <c r="H1587" s="456"/>
      <c r="I1587" s="456"/>
      <c r="J1587" s="456"/>
      <c r="K1587" s="457"/>
    </row>
    <row r="1588" spans="1:11" ht="15.6" thickBot="1" x14ac:dyDescent="0.35">
      <c r="A1588" s="442"/>
      <c r="B1588" s="477"/>
      <c r="C1588" s="475"/>
      <c r="D1588" s="475"/>
      <c r="E1588" s="475"/>
      <c r="F1588" s="475"/>
      <c r="G1588" s="475"/>
      <c r="H1588" s="475"/>
      <c r="I1588" s="475"/>
      <c r="J1588" s="475"/>
      <c r="K1588" s="476"/>
    </row>
    <row r="1589" spans="1:11" ht="15.6" thickBot="1" x14ac:dyDescent="0.35">
      <c r="A1589" s="465" t="s">
        <v>1128</v>
      </c>
      <c r="B1589" s="474" t="s">
        <v>1129</v>
      </c>
      <c r="C1589" s="472"/>
      <c r="D1589" s="472"/>
      <c r="E1589" s="472"/>
      <c r="F1589" s="120" t="s">
        <v>1130</v>
      </c>
      <c r="G1589" s="472" t="s">
        <v>1129</v>
      </c>
      <c r="H1589" s="472"/>
      <c r="I1589" s="472"/>
      <c r="J1589" s="473"/>
      <c r="K1589" s="121" t="s">
        <v>1130</v>
      </c>
    </row>
    <row r="1590" spans="1:11" ht="15" x14ac:dyDescent="0.3">
      <c r="A1590" s="466"/>
      <c r="B1590" s="471" t="s">
        <v>1131</v>
      </c>
      <c r="C1590" s="469"/>
      <c r="D1590" s="469"/>
      <c r="E1590" s="470"/>
      <c r="F1590" s="122"/>
      <c r="G1590" s="468" t="s">
        <v>1132</v>
      </c>
      <c r="H1590" s="469"/>
      <c r="I1590" s="469"/>
      <c r="J1590" s="470"/>
      <c r="K1590" s="123"/>
    </row>
    <row r="1591" spans="1:11" ht="15" x14ac:dyDescent="0.3">
      <c r="A1591" s="466"/>
      <c r="B1591" s="480" t="s">
        <v>1133</v>
      </c>
      <c r="C1591" s="481"/>
      <c r="D1591" s="481"/>
      <c r="E1591" s="482"/>
      <c r="F1591" s="124"/>
      <c r="G1591" s="483" t="s">
        <v>1134</v>
      </c>
      <c r="H1591" s="481"/>
      <c r="I1591" s="481"/>
      <c r="J1591" s="482"/>
      <c r="K1591" s="125"/>
    </row>
    <row r="1592" spans="1:11" ht="15" x14ac:dyDescent="0.3">
      <c r="A1592" s="466"/>
      <c r="B1592" s="480" t="s">
        <v>1135</v>
      </c>
      <c r="C1592" s="481"/>
      <c r="D1592" s="481"/>
      <c r="E1592" s="482"/>
      <c r="F1592" s="124"/>
      <c r="G1592" s="478" t="s">
        <v>1136</v>
      </c>
      <c r="H1592" s="460"/>
      <c r="I1592" s="460"/>
      <c r="J1592" s="479"/>
      <c r="K1592" s="125"/>
    </row>
    <row r="1593" spans="1:11" ht="15" x14ac:dyDescent="0.3">
      <c r="A1593" s="466"/>
      <c r="B1593" s="480" t="s">
        <v>1137</v>
      </c>
      <c r="C1593" s="481"/>
      <c r="D1593" s="481"/>
      <c r="E1593" s="482"/>
      <c r="F1593" s="124">
        <v>1</v>
      </c>
      <c r="G1593" s="478" t="s">
        <v>1138</v>
      </c>
      <c r="H1593" s="460"/>
      <c r="I1593" s="460"/>
      <c r="J1593" s="479"/>
      <c r="K1593" s="125"/>
    </row>
    <row r="1594" spans="1:11" ht="15" x14ac:dyDescent="0.3">
      <c r="A1594" s="466"/>
      <c r="B1594" s="480" t="s">
        <v>1139</v>
      </c>
      <c r="C1594" s="481"/>
      <c r="D1594" s="481"/>
      <c r="E1594" s="482"/>
      <c r="F1594" s="124"/>
      <c r="G1594" s="478" t="s">
        <v>1140</v>
      </c>
      <c r="H1594" s="460"/>
      <c r="I1594" s="460"/>
      <c r="J1594" s="479"/>
      <c r="K1594" s="125"/>
    </row>
    <row r="1595" spans="1:11" ht="15.6" thickBot="1" x14ac:dyDescent="0.35">
      <c r="A1595" s="467"/>
      <c r="B1595" s="487" t="s">
        <v>1141</v>
      </c>
      <c r="C1595" s="488"/>
      <c r="D1595" s="488"/>
      <c r="E1595" s="489"/>
      <c r="F1595" s="127">
        <v>1</v>
      </c>
      <c r="G1595" s="484" t="s">
        <v>1142</v>
      </c>
      <c r="H1595" s="485"/>
      <c r="I1595" s="485"/>
      <c r="J1595" s="486"/>
      <c r="K1595" s="128"/>
    </row>
    <row r="1596" spans="1:11" ht="15.6" x14ac:dyDescent="0.3">
      <c r="A1596" s="465" t="s">
        <v>1143</v>
      </c>
      <c r="B1596" s="434" t="s">
        <v>1170</v>
      </c>
      <c r="C1596" s="435"/>
      <c r="D1596" s="435"/>
      <c r="E1596" s="435"/>
      <c r="F1596" s="435"/>
      <c r="G1596" s="435"/>
      <c r="H1596" s="435"/>
      <c r="I1596" s="435"/>
      <c r="J1596" s="435"/>
      <c r="K1596" s="436"/>
    </row>
    <row r="1597" spans="1:11" ht="15" x14ac:dyDescent="0.3">
      <c r="A1597" s="466"/>
      <c r="B1597" s="132" t="s">
        <v>1223</v>
      </c>
      <c r="C1597" s="133"/>
      <c r="D1597" s="133"/>
      <c r="E1597" s="133"/>
      <c r="F1597" s="133"/>
      <c r="G1597" s="133"/>
      <c r="H1597" s="133"/>
      <c r="I1597" s="133"/>
      <c r="J1597" s="133"/>
      <c r="K1597" s="134"/>
    </row>
    <row r="1598" spans="1:11" ht="15" x14ac:dyDescent="0.3">
      <c r="A1598" s="466"/>
      <c r="B1598" s="132" t="s">
        <v>1224</v>
      </c>
      <c r="C1598" s="133"/>
      <c r="D1598" s="133"/>
      <c r="E1598" s="133"/>
      <c r="F1598" s="133"/>
      <c r="G1598" s="133"/>
      <c r="H1598" s="133"/>
      <c r="I1598" s="133"/>
      <c r="J1598" s="133"/>
      <c r="K1598" s="134"/>
    </row>
    <row r="1599" spans="1:11" ht="15" x14ac:dyDescent="0.3">
      <c r="A1599" s="466"/>
      <c r="B1599" s="428" t="s">
        <v>1226</v>
      </c>
      <c r="C1599" s="429"/>
      <c r="D1599" s="429"/>
      <c r="E1599" s="429"/>
      <c r="F1599" s="429"/>
      <c r="G1599" s="429"/>
      <c r="H1599" s="429"/>
      <c r="I1599" s="429"/>
      <c r="J1599" s="429"/>
      <c r="K1599" s="430"/>
    </row>
    <row r="1600" spans="1:11" ht="15" x14ac:dyDescent="0.3">
      <c r="A1600" s="466"/>
      <c r="B1600" s="428" t="s">
        <v>102</v>
      </c>
      <c r="C1600" s="429"/>
      <c r="D1600" s="429"/>
      <c r="E1600" s="429"/>
      <c r="F1600" s="429"/>
      <c r="G1600" s="429"/>
      <c r="H1600" s="429"/>
      <c r="I1600" s="429"/>
      <c r="J1600" s="429"/>
      <c r="K1600" s="430"/>
    </row>
    <row r="1601" spans="1:11" ht="15" x14ac:dyDescent="0.3">
      <c r="A1601" s="466"/>
      <c r="B1601" s="428" t="s">
        <v>1227</v>
      </c>
      <c r="C1601" s="429"/>
      <c r="D1601" s="429"/>
      <c r="E1601" s="429"/>
      <c r="F1601" s="429"/>
      <c r="G1601" s="429"/>
      <c r="H1601" s="429"/>
      <c r="I1601" s="429"/>
      <c r="J1601" s="429"/>
      <c r="K1601" s="430"/>
    </row>
    <row r="1602" spans="1:11" ht="15.6" x14ac:dyDescent="0.3">
      <c r="A1602" s="466"/>
      <c r="B1602" s="434" t="s">
        <v>1175</v>
      </c>
      <c r="C1602" s="435"/>
      <c r="D1602" s="435"/>
      <c r="E1602" s="435"/>
      <c r="F1602" s="435"/>
      <c r="G1602" s="435"/>
      <c r="H1602" s="435"/>
      <c r="I1602" s="435"/>
      <c r="J1602" s="435"/>
      <c r="K1602" s="436"/>
    </row>
    <row r="1603" spans="1:11" ht="15" x14ac:dyDescent="0.3">
      <c r="A1603" s="466"/>
      <c r="B1603" s="428" t="s">
        <v>1220</v>
      </c>
      <c r="C1603" s="429"/>
      <c r="D1603" s="429"/>
      <c r="E1603" s="429"/>
      <c r="F1603" s="429"/>
      <c r="G1603" s="429"/>
      <c r="H1603" s="429"/>
      <c r="I1603" s="429"/>
      <c r="J1603" s="429"/>
      <c r="K1603" s="430"/>
    </row>
    <row r="1604" spans="1:11" ht="15" x14ac:dyDescent="0.3">
      <c r="A1604" s="466"/>
      <c r="B1604" s="428" t="s">
        <v>1221</v>
      </c>
      <c r="C1604" s="429"/>
      <c r="D1604" s="429"/>
      <c r="E1604" s="429"/>
      <c r="F1604" s="429"/>
      <c r="G1604" s="429"/>
      <c r="H1604" s="429"/>
      <c r="I1604" s="429"/>
      <c r="J1604" s="429"/>
      <c r="K1604" s="430"/>
    </row>
    <row r="1605" spans="1:11" ht="15" x14ac:dyDescent="0.3">
      <c r="A1605" s="466"/>
      <c r="B1605" s="132" t="s">
        <v>1223</v>
      </c>
      <c r="C1605" s="133"/>
      <c r="D1605" s="133"/>
      <c r="E1605" s="133"/>
      <c r="F1605" s="133"/>
      <c r="G1605" s="133"/>
      <c r="H1605" s="133"/>
      <c r="I1605" s="133"/>
      <c r="J1605" s="133"/>
      <c r="K1605" s="134"/>
    </row>
    <row r="1606" spans="1:11" ht="15" x14ac:dyDescent="0.3">
      <c r="A1606" s="466"/>
      <c r="B1606" s="428" t="s">
        <v>1224</v>
      </c>
      <c r="C1606" s="429"/>
      <c r="D1606" s="429"/>
      <c r="E1606" s="429"/>
      <c r="F1606" s="429"/>
      <c r="G1606" s="429"/>
      <c r="H1606" s="429"/>
      <c r="I1606" s="429"/>
      <c r="J1606" s="429"/>
      <c r="K1606" s="430"/>
    </row>
    <row r="1607" spans="1:11" ht="15" x14ac:dyDescent="0.3">
      <c r="A1607" s="466"/>
      <c r="B1607" s="458"/>
      <c r="C1607" s="456"/>
      <c r="D1607" s="456"/>
      <c r="E1607" s="456"/>
      <c r="F1607" s="456"/>
      <c r="G1607" s="456"/>
      <c r="H1607" s="456"/>
      <c r="I1607" s="456"/>
      <c r="J1607" s="456"/>
      <c r="K1607" s="457"/>
    </row>
    <row r="1608" spans="1:11" ht="15" x14ac:dyDescent="0.3">
      <c r="A1608" s="466"/>
      <c r="B1608" s="458"/>
      <c r="C1608" s="456"/>
      <c r="D1608" s="456"/>
      <c r="E1608" s="456"/>
      <c r="F1608" s="456"/>
      <c r="G1608" s="456"/>
      <c r="H1608" s="456"/>
      <c r="I1608" s="456"/>
      <c r="J1608" s="456"/>
      <c r="K1608" s="457"/>
    </row>
    <row r="1609" spans="1:11" ht="15.6" thickBot="1" x14ac:dyDescent="0.35">
      <c r="A1609" s="467"/>
      <c r="B1609" s="477"/>
      <c r="C1609" s="475"/>
      <c r="D1609" s="475"/>
      <c r="E1609" s="475"/>
      <c r="F1609" s="475"/>
      <c r="G1609" s="475"/>
      <c r="H1609" s="475"/>
      <c r="I1609" s="475"/>
      <c r="J1609" s="475"/>
      <c r="K1609" s="476"/>
    </row>
    <row r="1610" spans="1:11" ht="15" x14ac:dyDescent="0.3">
      <c r="A1610" s="465" t="s">
        <v>1144</v>
      </c>
      <c r="B1610" s="439"/>
      <c r="C1610" s="437"/>
      <c r="D1610" s="437"/>
      <c r="E1610" s="437"/>
      <c r="F1610" s="437"/>
      <c r="G1610" s="437"/>
      <c r="H1610" s="437"/>
      <c r="I1610" s="437"/>
      <c r="J1610" s="437"/>
      <c r="K1610" s="438"/>
    </row>
    <row r="1611" spans="1:11" ht="15" x14ac:dyDescent="0.3">
      <c r="A1611" s="466"/>
      <c r="B1611" s="458"/>
      <c r="C1611" s="456"/>
      <c r="D1611" s="456"/>
      <c r="E1611" s="456"/>
      <c r="F1611" s="456"/>
      <c r="G1611" s="456"/>
      <c r="H1611" s="456"/>
      <c r="I1611" s="456"/>
      <c r="J1611" s="456"/>
      <c r="K1611" s="457"/>
    </row>
    <row r="1612" spans="1:11" ht="15" x14ac:dyDescent="0.3">
      <c r="A1612" s="466"/>
      <c r="B1612" s="458"/>
      <c r="C1612" s="456"/>
      <c r="D1612" s="456"/>
      <c r="E1612" s="456"/>
      <c r="F1612" s="456"/>
      <c r="G1612" s="456"/>
      <c r="H1612" s="456"/>
      <c r="I1612" s="456"/>
      <c r="J1612" s="456"/>
      <c r="K1612" s="457"/>
    </row>
    <row r="1613" spans="1:11" ht="15" x14ac:dyDescent="0.3">
      <c r="A1613" s="466"/>
      <c r="B1613" s="458"/>
      <c r="C1613" s="456"/>
      <c r="D1613" s="456"/>
      <c r="E1613" s="456"/>
      <c r="F1613" s="456"/>
      <c r="G1613" s="456"/>
      <c r="H1613" s="456"/>
      <c r="I1613" s="456"/>
      <c r="J1613" s="456"/>
      <c r="K1613" s="457"/>
    </row>
    <row r="1614" spans="1:11" ht="15" x14ac:dyDescent="0.3">
      <c r="A1614" s="466"/>
      <c r="B1614" s="458"/>
      <c r="C1614" s="456"/>
      <c r="D1614" s="456"/>
      <c r="E1614" s="456"/>
      <c r="F1614" s="456"/>
      <c r="G1614" s="456"/>
      <c r="H1614" s="456"/>
      <c r="I1614" s="456"/>
      <c r="J1614" s="456"/>
      <c r="K1614" s="457"/>
    </row>
    <row r="1615" spans="1:11" ht="15" x14ac:dyDescent="0.3">
      <c r="A1615" s="466"/>
      <c r="B1615" s="458"/>
      <c r="C1615" s="456"/>
      <c r="D1615" s="456"/>
      <c r="E1615" s="456"/>
      <c r="F1615" s="456"/>
      <c r="G1615" s="456"/>
      <c r="H1615" s="456"/>
      <c r="I1615" s="456"/>
      <c r="J1615" s="456"/>
      <c r="K1615" s="457"/>
    </row>
    <row r="1616" spans="1:11" ht="15" x14ac:dyDescent="0.3">
      <c r="A1616" s="466"/>
      <c r="B1616" s="458"/>
      <c r="C1616" s="456"/>
      <c r="D1616" s="456"/>
      <c r="E1616" s="456"/>
      <c r="F1616" s="456"/>
      <c r="G1616" s="456"/>
      <c r="H1616" s="456"/>
      <c r="I1616" s="456"/>
      <c r="J1616" s="456"/>
      <c r="K1616" s="457"/>
    </row>
    <row r="1617" spans="1:11" ht="15" x14ac:dyDescent="0.3">
      <c r="A1617" s="466"/>
      <c r="B1617" s="458"/>
      <c r="C1617" s="456"/>
      <c r="D1617" s="456"/>
      <c r="E1617" s="456"/>
      <c r="F1617" s="456"/>
      <c r="G1617" s="456"/>
      <c r="H1617" s="456"/>
      <c r="I1617" s="456"/>
      <c r="J1617" s="456"/>
      <c r="K1617" s="457"/>
    </row>
    <row r="1618" spans="1:11" ht="15" x14ac:dyDescent="0.3">
      <c r="A1618" s="466"/>
      <c r="B1618" s="458"/>
      <c r="C1618" s="456"/>
      <c r="D1618" s="456"/>
      <c r="E1618" s="456"/>
      <c r="F1618" s="456"/>
      <c r="G1618" s="456"/>
      <c r="H1618" s="456"/>
      <c r="I1618" s="456"/>
      <c r="J1618" s="456"/>
      <c r="K1618" s="457"/>
    </row>
    <row r="1619" spans="1:11" ht="15" x14ac:dyDescent="0.3">
      <c r="A1619" s="466"/>
      <c r="B1619" s="458"/>
      <c r="C1619" s="456"/>
      <c r="D1619" s="456"/>
      <c r="E1619" s="456"/>
      <c r="F1619" s="456"/>
      <c r="G1619" s="456"/>
      <c r="H1619" s="456"/>
      <c r="I1619" s="456"/>
      <c r="J1619" s="456"/>
      <c r="K1619" s="457"/>
    </row>
    <row r="1620" spans="1:11" ht="15" x14ac:dyDescent="0.3">
      <c r="A1620" s="466"/>
      <c r="B1620" s="458"/>
      <c r="C1620" s="456"/>
      <c r="D1620" s="456"/>
      <c r="E1620" s="456"/>
      <c r="F1620" s="456"/>
      <c r="G1620" s="456"/>
      <c r="H1620" s="456"/>
      <c r="I1620" s="456"/>
      <c r="J1620" s="456"/>
      <c r="K1620" s="457"/>
    </row>
    <row r="1621" spans="1:11" ht="15" x14ac:dyDescent="0.3">
      <c r="A1621" s="466"/>
      <c r="B1621" s="458"/>
      <c r="C1621" s="456"/>
      <c r="D1621" s="456"/>
      <c r="E1621" s="456"/>
      <c r="F1621" s="456"/>
      <c r="G1621" s="456"/>
      <c r="H1621" s="456"/>
      <c r="I1621" s="456"/>
      <c r="J1621" s="456"/>
      <c r="K1621" s="457"/>
    </row>
    <row r="1622" spans="1:11" ht="15" x14ac:dyDescent="0.3">
      <c r="A1622" s="466"/>
      <c r="B1622" s="458"/>
      <c r="C1622" s="456"/>
      <c r="D1622" s="456"/>
      <c r="E1622" s="456"/>
      <c r="F1622" s="456"/>
      <c r="G1622" s="456"/>
      <c r="H1622" s="456"/>
      <c r="I1622" s="456"/>
      <c r="J1622" s="456"/>
      <c r="K1622" s="457"/>
    </row>
    <row r="1623" spans="1:11" ht="15" x14ac:dyDescent="0.3">
      <c r="A1623" s="466"/>
      <c r="B1623" s="458"/>
      <c r="C1623" s="456"/>
      <c r="D1623" s="456"/>
      <c r="E1623" s="456"/>
      <c r="F1623" s="456"/>
      <c r="G1623" s="456"/>
      <c r="H1623" s="456"/>
      <c r="I1623" s="456"/>
      <c r="J1623" s="456"/>
      <c r="K1623" s="457"/>
    </row>
    <row r="1624" spans="1:11" ht="15.6" thickBot="1" x14ac:dyDescent="0.35">
      <c r="A1624" s="467"/>
      <c r="B1624" s="502"/>
      <c r="C1624" s="503"/>
      <c r="D1624" s="503"/>
      <c r="E1624" s="503"/>
      <c r="F1624" s="503"/>
      <c r="G1624" s="503"/>
      <c r="H1624" s="503"/>
      <c r="I1624" s="503"/>
      <c r="J1624" s="503"/>
      <c r="K1624" s="504"/>
    </row>
    <row r="1625" spans="1:11" x14ac:dyDescent="0.3">
      <c r="A1625" s="499" t="s">
        <v>1145</v>
      </c>
      <c r="B1625" s="491"/>
      <c r="C1625" s="491"/>
      <c r="D1625" s="491"/>
      <c r="E1625" s="491"/>
      <c r="F1625" s="491"/>
      <c r="G1625" s="490" t="s">
        <v>1146</v>
      </c>
      <c r="H1625" s="491"/>
      <c r="I1625" s="491"/>
      <c r="J1625" s="491"/>
      <c r="K1625" s="492"/>
    </row>
    <row r="1626" spans="1:11" x14ac:dyDescent="0.3">
      <c r="A1626" s="500"/>
      <c r="B1626" s="494"/>
      <c r="C1626" s="494"/>
      <c r="D1626" s="494"/>
      <c r="E1626" s="494"/>
      <c r="F1626" s="494"/>
      <c r="G1626" s="493"/>
      <c r="H1626" s="494"/>
      <c r="I1626" s="494"/>
      <c r="J1626" s="494"/>
      <c r="K1626" s="495"/>
    </row>
    <row r="1627" spans="1:11" x14ac:dyDescent="0.3">
      <c r="A1627" s="500"/>
      <c r="B1627" s="494"/>
      <c r="C1627" s="494"/>
      <c r="D1627" s="494"/>
      <c r="E1627" s="494"/>
      <c r="F1627" s="494"/>
      <c r="G1627" s="493"/>
      <c r="H1627" s="494"/>
      <c r="I1627" s="494"/>
      <c r="J1627" s="494"/>
      <c r="K1627" s="495"/>
    </row>
    <row r="1628" spans="1:11" ht="15" thickBot="1" x14ac:dyDescent="0.35">
      <c r="A1628" s="501"/>
      <c r="B1628" s="497"/>
      <c r="C1628" s="497"/>
      <c r="D1628" s="497"/>
      <c r="E1628" s="497"/>
      <c r="F1628" s="497"/>
      <c r="G1628" s="496"/>
      <c r="H1628" s="497"/>
      <c r="I1628" s="497"/>
      <c r="J1628" s="497"/>
      <c r="K1628" s="498"/>
    </row>
    <row r="1630" spans="1:11" x14ac:dyDescent="0.3">
      <c r="A1630" s="452"/>
      <c r="B1630" s="452"/>
      <c r="C1630" s="452"/>
      <c r="D1630" s="452"/>
      <c r="E1630" s="454" t="s">
        <v>1113</v>
      </c>
      <c r="F1630" s="454"/>
      <c r="G1630" s="454"/>
      <c r="H1630" s="454"/>
      <c r="I1630" s="452"/>
      <c r="J1630" s="452"/>
      <c r="K1630" s="452"/>
    </row>
    <row r="1631" spans="1:11" x14ac:dyDescent="0.3">
      <c r="A1631" s="452"/>
      <c r="B1631" s="452"/>
      <c r="C1631" s="452"/>
      <c r="D1631" s="452"/>
      <c r="E1631" s="454"/>
      <c r="F1631" s="454"/>
      <c r="G1631" s="454"/>
      <c r="H1631" s="454"/>
      <c r="I1631" s="452"/>
      <c r="J1631" s="452"/>
      <c r="K1631" s="452"/>
    </row>
    <row r="1632" spans="1:11" x14ac:dyDescent="0.3">
      <c r="A1632" s="453"/>
      <c r="B1632" s="453"/>
      <c r="C1632" s="453"/>
      <c r="D1632" s="453"/>
      <c r="E1632" s="455"/>
      <c r="F1632" s="455"/>
      <c r="G1632" s="455"/>
      <c r="H1632" s="455"/>
      <c r="I1632" s="453"/>
      <c r="J1632" s="453"/>
      <c r="K1632" s="453"/>
    </row>
    <row r="1633" spans="1:11" x14ac:dyDescent="0.3">
      <c r="A1633" s="449" t="s">
        <v>1147</v>
      </c>
      <c r="B1633" s="450"/>
      <c r="C1633" s="450"/>
      <c r="D1633" s="450"/>
      <c r="E1633" s="450"/>
      <c r="F1633" s="450"/>
      <c r="G1633" s="450"/>
      <c r="H1633" s="450"/>
      <c r="I1633" s="450"/>
      <c r="J1633" s="450"/>
      <c r="K1633" s="451"/>
    </row>
    <row r="1634" spans="1:11" ht="25.5" customHeight="1" x14ac:dyDescent="0.3">
      <c r="A1634" s="100" t="s">
        <v>0</v>
      </c>
      <c r="B1634" s="101"/>
      <c r="C1634" s="101"/>
      <c r="D1634" s="101"/>
      <c r="E1634" s="101"/>
      <c r="F1634" s="101"/>
      <c r="G1634" s="102"/>
      <c r="H1634" s="103" t="s">
        <v>1191</v>
      </c>
      <c r="I1634" s="104" t="s">
        <v>1117</v>
      </c>
      <c r="J1634" s="105">
        <f>4+J1580</f>
        <v>45293</v>
      </c>
      <c r="K1634" s="106" t="s">
        <v>1118</v>
      </c>
    </row>
    <row r="1635" spans="1:11" ht="16.5" customHeight="1" x14ac:dyDescent="0.3">
      <c r="A1635" s="443" t="s">
        <v>2</v>
      </c>
      <c r="B1635" s="444"/>
      <c r="C1635" s="444"/>
      <c r="D1635" s="444"/>
      <c r="E1635" s="444"/>
      <c r="F1635" s="444"/>
      <c r="G1635" s="445"/>
      <c r="H1635" s="107" t="s">
        <v>1120</v>
      </c>
      <c r="I1635" s="108" t="s">
        <v>1121</v>
      </c>
      <c r="J1635" s="109" t="s">
        <v>1122</v>
      </c>
      <c r="K1635" s="110" t="s">
        <v>1123</v>
      </c>
    </row>
    <row r="1636" spans="1:11" ht="12" customHeight="1" x14ac:dyDescent="0.3">
      <c r="A1636" s="446"/>
      <c r="B1636" s="447"/>
      <c r="C1636" s="447"/>
      <c r="D1636" s="447"/>
      <c r="E1636" s="447"/>
      <c r="F1636" s="447"/>
      <c r="G1636" s="448"/>
      <c r="H1636" s="107" t="s">
        <v>1124</v>
      </c>
      <c r="I1636" s="111" t="s">
        <v>1125</v>
      </c>
      <c r="J1636" s="112"/>
      <c r="K1636" s="113"/>
    </row>
    <row r="1637" spans="1:11" ht="15" thickBot="1" x14ac:dyDescent="0.35">
      <c r="A1637" s="114" t="s">
        <v>1103</v>
      </c>
      <c r="B1637" s="115"/>
      <c r="C1637" s="115"/>
      <c r="D1637" s="115"/>
      <c r="E1637" s="115"/>
      <c r="F1637" s="115"/>
      <c r="G1637" s="116"/>
      <c r="H1637" s="117" t="s">
        <v>1126</v>
      </c>
      <c r="I1637" s="117"/>
      <c r="J1637" s="138" t="s">
        <v>1125</v>
      </c>
      <c r="K1637" s="119"/>
    </row>
    <row r="1638" spans="1:11" ht="15" x14ac:dyDescent="0.3">
      <c r="A1638" s="440" t="s">
        <v>1127</v>
      </c>
      <c r="B1638" s="439"/>
      <c r="C1638" s="437"/>
      <c r="D1638" s="437"/>
      <c r="E1638" s="437"/>
      <c r="F1638" s="437"/>
      <c r="G1638" s="437"/>
      <c r="H1638" s="437"/>
      <c r="I1638" s="437"/>
      <c r="J1638" s="437"/>
      <c r="K1638" s="438"/>
    </row>
    <row r="1639" spans="1:11" ht="15" x14ac:dyDescent="0.3">
      <c r="A1639" s="441"/>
      <c r="B1639" s="458"/>
      <c r="C1639" s="456"/>
      <c r="D1639" s="456"/>
      <c r="E1639" s="456"/>
      <c r="F1639" s="456"/>
      <c r="G1639" s="456"/>
      <c r="H1639" s="456"/>
      <c r="I1639" s="456"/>
      <c r="J1639" s="456"/>
      <c r="K1639" s="457"/>
    </row>
    <row r="1640" spans="1:11" ht="15" x14ac:dyDescent="0.3">
      <c r="A1640" s="441"/>
      <c r="B1640" s="458"/>
      <c r="C1640" s="456"/>
      <c r="D1640" s="456"/>
      <c r="E1640" s="456"/>
      <c r="F1640" s="456"/>
      <c r="G1640" s="456"/>
      <c r="H1640" s="456"/>
      <c r="I1640" s="456"/>
      <c r="J1640" s="456"/>
      <c r="K1640" s="457"/>
    </row>
    <row r="1641" spans="1:11" ht="15" x14ac:dyDescent="0.3">
      <c r="A1641" s="441"/>
      <c r="B1641" s="458"/>
      <c r="C1641" s="456"/>
      <c r="D1641" s="456"/>
      <c r="E1641" s="456"/>
      <c r="F1641" s="456"/>
      <c r="G1641" s="456"/>
      <c r="H1641" s="456"/>
      <c r="I1641" s="456"/>
      <c r="J1641" s="456"/>
      <c r="K1641" s="457"/>
    </row>
    <row r="1642" spans="1:11" ht="15.6" thickBot="1" x14ac:dyDescent="0.35">
      <c r="A1642" s="442"/>
      <c r="B1642" s="477"/>
      <c r="C1642" s="475"/>
      <c r="D1642" s="475"/>
      <c r="E1642" s="475"/>
      <c r="F1642" s="475"/>
      <c r="G1642" s="475"/>
      <c r="H1642" s="475"/>
      <c r="I1642" s="475"/>
      <c r="J1642" s="475"/>
      <c r="K1642" s="476"/>
    </row>
    <row r="1643" spans="1:11" ht="15.6" thickBot="1" x14ac:dyDescent="0.35">
      <c r="A1643" s="465" t="s">
        <v>1128</v>
      </c>
      <c r="B1643" s="474" t="s">
        <v>1129</v>
      </c>
      <c r="C1643" s="472"/>
      <c r="D1643" s="472"/>
      <c r="E1643" s="472"/>
      <c r="F1643" s="120" t="s">
        <v>1130</v>
      </c>
      <c r="G1643" s="472" t="s">
        <v>1129</v>
      </c>
      <c r="H1643" s="472"/>
      <c r="I1643" s="472"/>
      <c r="J1643" s="473"/>
      <c r="K1643" s="121" t="s">
        <v>1130</v>
      </c>
    </row>
    <row r="1644" spans="1:11" ht="15" x14ac:dyDescent="0.3">
      <c r="A1644" s="466"/>
      <c r="B1644" s="471" t="s">
        <v>1131</v>
      </c>
      <c r="C1644" s="469"/>
      <c r="D1644" s="469"/>
      <c r="E1644" s="470"/>
      <c r="F1644" s="122"/>
      <c r="G1644" s="468" t="s">
        <v>1132</v>
      </c>
      <c r="H1644" s="469"/>
      <c r="I1644" s="469"/>
      <c r="J1644" s="470"/>
      <c r="K1644" s="123"/>
    </row>
    <row r="1645" spans="1:11" ht="15" x14ac:dyDescent="0.3">
      <c r="A1645" s="466"/>
      <c r="B1645" s="480" t="s">
        <v>1133</v>
      </c>
      <c r="C1645" s="481"/>
      <c r="D1645" s="481"/>
      <c r="E1645" s="482"/>
      <c r="F1645" s="124"/>
      <c r="G1645" s="483" t="s">
        <v>1134</v>
      </c>
      <c r="H1645" s="481"/>
      <c r="I1645" s="481"/>
      <c r="J1645" s="482"/>
      <c r="K1645" s="125"/>
    </row>
    <row r="1646" spans="1:11" ht="15" x14ac:dyDescent="0.3">
      <c r="A1646" s="466"/>
      <c r="B1646" s="480" t="s">
        <v>1135</v>
      </c>
      <c r="C1646" s="481"/>
      <c r="D1646" s="481"/>
      <c r="E1646" s="482"/>
      <c r="F1646" s="124"/>
      <c r="G1646" s="478" t="s">
        <v>1136</v>
      </c>
      <c r="H1646" s="460"/>
      <c r="I1646" s="460"/>
      <c r="J1646" s="479"/>
      <c r="K1646" s="125"/>
    </row>
    <row r="1647" spans="1:11" ht="15" x14ac:dyDescent="0.3">
      <c r="A1647" s="466"/>
      <c r="B1647" s="480" t="s">
        <v>1137</v>
      </c>
      <c r="C1647" s="481"/>
      <c r="D1647" s="481"/>
      <c r="E1647" s="482"/>
      <c r="F1647" s="124">
        <v>2</v>
      </c>
      <c r="G1647" s="478" t="s">
        <v>1138</v>
      </c>
      <c r="H1647" s="460"/>
      <c r="I1647" s="460"/>
      <c r="J1647" s="479"/>
      <c r="K1647" s="125"/>
    </row>
    <row r="1648" spans="1:11" ht="15" x14ac:dyDescent="0.3">
      <c r="A1648" s="466"/>
      <c r="B1648" s="480" t="s">
        <v>1139</v>
      </c>
      <c r="C1648" s="481"/>
      <c r="D1648" s="481"/>
      <c r="E1648" s="482"/>
      <c r="F1648" s="124"/>
      <c r="G1648" s="478" t="s">
        <v>1140</v>
      </c>
      <c r="H1648" s="460"/>
      <c r="I1648" s="460"/>
      <c r="J1648" s="479"/>
      <c r="K1648" s="125"/>
    </row>
    <row r="1649" spans="1:11" ht="15.6" thickBot="1" x14ac:dyDescent="0.35">
      <c r="A1649" s="467"/>
      <c r="B1649" s="487" t="s">
        <v>1141</v>
      </c>
      <c r="C1649" s="488"/>
      <c r="D1649" s="488"/>
      <c r="E1649" s="489"/>
      <c r="F1649" s="127">
        <v>5</v>
      </c>
      <c r="G1649" s="484" t="s">
        <v>1142</v>
      </c>
      <c r="H1649" s="485"/>
      <c r="I1649" s="485"/>
      <c r="J1649" s="486"/>
      <c r="K1649" s="128"/>
    </row>
    <row r="1650" spans="1:11" ht="15.6" x14ac:dyDescent="0.3">
      <c r="A1650" s="465" t="s">
        <v>1143</v>
      </c>
      <c r="B1650" s="434" t="s">
        <v>1175</v>
      </c>
      <c r="C1650" s="435"/>
      <c r="D1650" s="435"/>
      <c r="E1650" s="435"/>
      <c r="F1650" s="435"/>
      <c r="G1650" s="435"/>
      <c r="H1650" s="435"/>
      <c r="I1650" s="435"/>
      <c r="J1650" s="435"/>
      <c r="K1650" s="436"/>
    </row>
    <row r="1651" spans="1:11" ht="15" x14ac:dyDescent="0.3">
      <c r="A1651" s="466"/>
      <c r="B1651" s="428" t="s">
        <v>1220</v>
      </c>
      <c r="C1651" s="429"/>
      <c r="D1651" s="429"/>
      <c r="E1651" s="429"/>
      <c r="F1651" s="429"/>
      <c r="G1651" s="429"/>
      <c r="H1651" s="429"/>
      <c r="I1651" s="429"/>
      <c r="J1651" s="429"/>
      <c r="K1651" s="430"/>
    </row>
    <row r="1652" spans="1:11" ht="15" x14ac:dyDescent="0.3">
      <c r="A1652" s="466"/>
      <c r="B1652" s="428" t="s">
        <v>1221</v>
      </c>
      <c r="C1652" s="429"/>
      <c r="D1652" s="429"/>
      <c r="E1652" s="429"/>
      <c r="F1652" s="429"/>
      <c r="G1652" s="429"/>
      <c r="H1652" s="429"/>
      <c r="I1652" s="429"/>
      <c r="J1652" s="429"/>
      <c r="K1652" s="430"/>
    </row>
    <row r="1653" spans="1:11" ht="15" x14ac:dyDescent="0.3">
      <c r="A1653" s="466"/>
      <c r="B1653" s="132" t="s">
        <v>1223</v>
      </c>
      <c r="C1653" s="133"/>
      <c r="D1653" s="133"/>
      <c r="E1653" s="133"/>
      <c r="F1653" s="133"/>
      <c r="G1653" s="133"/>
      <c r="H1653" s="133"/>
      <c r="I1653" s="133"/>
      <c r="J1653" s="133"/>
      <c r="K1653" s="134"/>
    </row>
    <row r="1654" spans="1:11" ht="15" x14ac:dyDescent="0.3">
      <c r="A1654" s="466"/>
      <c r="B1654" s="428" t="s">
        <v>1224</v>
      </c>
      <c r="C1654" s="429"/>
      <c r="D1654" s="429"/>
      <c r="E1654" s="429"/>
      <c r="F1654" s="429"/>
      <c r="G1654" s="429"/>
      <c r="H1654" s="429"/>
      <c r="I1654" s="429"/>
      <c r="J1654" s="429"/>
      <c r="K1654" s="430"/>
    </row>
    <row r="1655" spans="1:11" ht="15" x14ac:dyDescent="0.3">
      <c r="A1655" s="466"/>
      <c r="B1655" s="458"/>
      <c r="C1655" s="456"/>
      <c r="D1655" s="456"/>
      <c r="E1655" s="456"/>
      <c r="F1655" s="456"/>
      <c r="G1655" s="456"/>
      <c r="H1655" s="456"/>
      <c r="I1655" s="456"/>
      <c r="J1655" s="456"/>
      <c r="K1655" s="457"/>
    </row>
    <row r="1656" spans="1:11" ht="15.6" x14ac:dyDescent="0.3">
      <c r="A1656" s="466"/>
      <c r="B1656" s="434"/>
      <c r="C1656" s="435"/>
      <c r="D1656" s="435"/>
      <c r="E1656" s="435"/>
      <c r="F1656" s="435"/>
      <c r="G1656" s="435"/>
      <c r="H1656" s="435"/>
      <c r="I1656" s="435"/>
      <c r="J1656" s="435"/>
      <c r="K1656" s="436"/>
    </row>
    <row r="1657" spans="1:11" ht="15" x14ac:dyDescent="0.3">
      <c r="A1657" s="466"/>
      <c r="B1657" s="428"/>
      <c r="C1657" s="429"/>
      <c r="D1657" s="429"/>
      <c r="E1657" s="429"/>
      <c r="F1657" s="429"/>
      <c r="G1657" s="429"/>
      <c r="H1657" s="429"/>
      <c r="I1657" s="429"/>
      <c r="J1657" s="429"/>
      <c r="K1657" s="430"/>
    </row>
    <row r="1658" spans="1:11" ht="15" x14ac:dyDescent="0.3">
      <c r="A1658" s="466"/>
      <c r="B1658" s="428"/>
      <c r="C1658" s="429"/>
      <c r="D1658" s="429"/>
      <c r="E1658" s="429"/>
      <c r="F1658" s="429"/>
      <c r="G1658" s="429"/>
      <c r="H1658" s="429"/>
      <c r="I1658" s="429"/>
      <c r="J1658" s="429"/>
      <c r="K1658" s="430"/>
    </row>
    <row r="1659" spans="1:11" ht="15" x14ac:dyDescent="0.3">
      <c r="A1659" s="466"/>
      <c r="B1659" s="132"/>
      <c r="C1659" s="133"/>
      <c r="D1659" s="133"/>
      <c r="E1659" s="133"/>
      <c r="F1659" s="133"/>
      <c r="G1659" s="133"/>
      <c r="H1659" s="133"/>
      <c r="I1659" s="133"/>
      <c r="J1659" s="133"/>
      <c r="K1659" s="134"/>
    </row>
    <row r="1660" spans="1:11" ht="15" x14ac:dyDescent="0.3">
      <c r="A1660" s="466"/>
      <c r="B1660" s="428"/>
      <c r="C1660" s="429"/>
      <c r="D1660" s="429"/>
      <c r="E1660" s="429"/>
      <c r="F1660" s="429"/>
      <c r="G1660" s="429"/>
      <c r="H1660" s="429"/>
      <c r="I1660" s="429"/>
      <c r="J1660" s="429"/>
      <c r="K1660" s="430"/>
    </row>
    <row r="1661" spans="1:11" ht="15" x14ac:dyDescent="0.3">
      <c r="A1661" s="466"/>
      <c r="B1661" s="458"/>
      <c r="C1661" s="456"/>
      <c r="D1661" s="456"/>
      <c r="E1661" s="456"/>
      <c r="F1661" s="456"/>
      <c r="G1661" s="456"/>
      <c r="H1661" s="456"/>
      <c r="I1661" s="456"/>
      <c r="J1661" s="456"/>
      <c r="K1661" s="457"/>
    </row>
    <row r="1662" spans="1:11" ht="15" x14ac:dyDescent="0.3">
      <c r="A1662" s="466"/>
      <c r="B1662" s="458"/>
      <c r="C1662" s="456"/>
      <c r="D1662" s="456"/>
      <c r="E1662" s="456"/>
      <c r="F1662" s="456"/>
      <c r="G1662" s="456"/>
      <c r="H1662" s="456"/>
      <c r="I1662" s="456"/>
      <c r="J1662" s="456"/>
      <c r="K1662" s="457"/>
    </row>
    <row r="1663" spans="1:11" ht="15.6" thickBot="1" x14ac:dyDescent="0.35">
      <c r="A1663" s="467"/>
      <c r="B1663" s="477"/>
      <c r="C1663" s="475"/>
      <c r="D1663" s="475"/>
      <c r="E1663" s="475"/>
      <c r="F1663" s="475"/>
      <c r="G1663" s="475"/>
      <c r="H1663" s="475"/>
      <c r="I1663" s="475"/>
      <c r="J1663" s="475"/>
      <c r="K1663" s="476"/>
    </row>
    <row r="1664" spans="1:11" ht="15" x14ac:dyDescent="0.3">
      <c r="A1664" s="465" t="s">
        <v>1144</v>
      </c>
      <c r="B1664" s="439"/>
      <c r="C1664" s="437"/>
      <c r="D1664" s="437"/>
      <c r="E1664" s="437"/>
      <c r="F1664" s="437"/>
      <c r="G1664" s="437"/>
      <c r="H1664" s="437"/>
      <c r="I1664" s="437"/>
      <c r="J1664" s="437"/>
      <c r="K1664" s="438"/>
    </row>
    <row r="1665" spans="1:11" ht="15" x14ac:dyDescent="0.3">
      <c r="A1665" s="466"/>
      <c r="B1665" s="458"/>
      <c r="C1665" s="456"/>
      <c r="D1665" s="456"/>
      <c r="E1665" s="456"/>
      <c r="F1665" s="456"/>
      <c r="G1665" s="456"/>
      <c r="H1665" s="456"/>
      <c r="I1665" s="456"/>
      <c r="J1665" s="456"/>
      <c r="K1665" s="457"/>
    </row>
    <row r="1666" spans="1:11" ht="15" x14ac:dyDescent="0.3">
      <c r="A1666" s="466"/>
      <c r="B1666" s="458"/>
      <c r="C1666" s="456"/>
      <c r="D1666" s="456"/>
      <c r="E1666" s="456"/>
      <c r="F1666" s="456"/>
      <c r="G1666" s="456"/>
      <c r="H1666" s="456"/>
      <c r="I1666" s="456"/>
      <c r="J1666" s="456"/>
      <c r="K1666" s="457"/>
    </row>
    <row r="1667" spans="1:11" ht="15" x14ac:dyDescent="0.3">
      <c r="A1667" s="466"/>
      <c r="B1667" s="458"/>
      <c r="C1667" s="456"/>
      <c r="D1667" s="456"/>
      <c r="E1667" s="456"/>
      <c r="F1667" s="456"/>
      <c r="G1667" s="456"/>
      <c r="H1667" s="456"/>
      <c r="I1667" s="456"/>
      <c r="J1667" s="456"/>
      <c r="K1667" s="457"/>
    </row>
    <row r="1668" spans="1:11" ht="15" x14ac:dyDescent="0.3">
      <c r="A1668" s="466"/>
      <c r="B1668" s="458"/>
      <c r="C1668" s="456"/>
      <c r="D1668" s="456"/>
      <c r="E1668" s="456"/>
      <c r="F1668" s="456"/>
      <c r="G1668" s="456"/>
      <c r="H1668" s="456"/>
      <c r="I1668" s="456"/>
      <c r="J1668" s="456"/>
      <c r="K1668" s="457"/>
    </row>
    <row r="1669" spans="1:11" ht="15" x14ac:dyDescent="0.3">
      <c r="A1669" s="466"/>
      <c r="B1669" s="458"/>
      <c r="C1669" s="456"/>
      <c r="D1669" s="456"/>
      <c r="E1669" s="456"/>
      <c r="F1669" s="456"/>
      <c r="G1669" s="456"/>
      <c r="H1669" s="456"/>
      <c r="I1669" s="456"/>
      <c r="J1669" s="456"/>
      <c r="K1669" s="457"/>
    </row>
    <row r="1670" spans="1:11" ht="15" x14ac:dyDescent="0.3">
      <c r="A1670" s="466"/>
      <c r="B1670" s="458"/>
      <c r="C1670" s="456"/>
      <c r="D1670" s="456"/>
      <c r="E1670" s="456"/>
      <c r="F1670" s="456"/>
      <c r="G1670" s="456"/>
      <c r="H1670" s="456"/>
      <c r="I1670" s="456"/>
      <c r="J1670" s="456"/>
      <c r="K1670" s="457"/>
    </row>
    <row r="1671" spans="1:11" ht="15" x14ac:dyDescent="0.3">
      <c r="A1671" s="466"/>
      <c r="B1671" s="458"/>
      <c r="C1671" s="456"/>
      <c r="D1671" s="456"/>
      <c r="E1671" s="456"/>
      <c r="F1671" s="456"/>
      <c r="G1671" s="456"/>
      <c r="H1671" s="456"/>
      <c r="I1671" s="456"/>
      <c r="J1671" s="456"/>
      <c r="K1671" s="457"/>
    </row>
    <row r="1672" spans="1:11" ht="15" x14ac:dyDescent="0.3">
      <c r="A1672" s="466"/>
      <c r="B1672" s="458"/>
      <c r="C1672" s="456"/>
      <c r="D1672" s="456"/>
      <c r="E1672" s="456"/>
      <c r="F1672" s="456"/>
      <c r="G1672" s="456"/>
      <c r="H1672" s="456"/>
      <c r="I1672" s="456"/>
      <c r="J1672" s="456"/>
      <c r="K1672" s="457"/>
    </row>
    <row r="1673" spans="1:11" ht="15" x14ac:dyDescent="0.3">
      <c r="A1673" s="466"/>
      <c r="B1673" s="458"/>
      <c r="C1673" s="456"/>
      <c r="D1673" s="456"/>
      <c r="E1673" s="456"/>
      <c r="F1673" s="456"/>
      <c r="G1673" s="456"/>
      <c r="H1673" s="456"/>
      <c r="I1673" s="456"/>
      <c r="J1673" s="456"/>
      <c r="K1673" s="457"/>
    </row>
    <row r="1674" spans="1:11" ht="15" x14ac:dyDescent="0.3">
      <c r="A1674" s="466"/>
      <c r="B1674" s="458"/>
      <c r="C1674" s="456"/>
      <c r="D1674" s="456"/>
      <c r="E1674" s="456"/>
      <c r="F1674" s="456"/>
      <c r="G1674" s="456"/>
      <c r="H1674" s="456"/>
      <c r="I1674" s="456"/>
      <c r="J1674" s="456"/>
      <c r="K1674" s="457"/>
    </row>
    <row r="1675" spans="1:11" ht="15" x14ac:dyDescent="0.3">
      <c r="A1675" s="466"/>
      <c r="B1675" s="458"/>
      <c r="C1675" s="456"/>
      <c r="D1675" s="456"/>
      <c r="E1675" s="456"/>
      <c r="F1675" s="456"/>
      <c r="G1675" s="456"/>
      <c r="H1675" s="456"/>
      <c r="I1675" s="456"/>
      <c r="J1675" s="456"/>
      <c r="K1675" s="457"/>
    </row>
    <row r="1676" spans="1:11" ht="15" x14ac:dyDescent="0.3">
      <c r="A1676" s="466"/>
      <c r="B1676" s="458"/>
      <c r="C1676" s="456"/>
      <c r="D1676" s="456"/>
      <c r="E1676" s="456"/>
      <c r="F1676" s="456"/>
      <c r="G1676" s="456"/>
      <c r="H1676" s="456"/>
      <c r="I1676" s="456"/>
      <c r="J1676" s="456"/>
      <c r="K1676" s="457"/>
    </row>
    <row r="1677" spans="1:11" ht="15" x14ac:dyDescent="0.3">
      <c r="A1677" s="466"/>
      <c r="B1677" s="458"/>
      <c r="C1677" s="456"/>
      <c r="D1677" s="456"/>
      <c r="E1677" s="456"/>
      <c r="F1677" s="456"/>
      <c r="G1677" s="456"/>
      <c r="H1677" s="456"/>
      <c r="I1677" s="456"/>
      <c r="J1677" s="456"/>
      <c r="K1677" s="457"/>
    </row>
    <row r="1678" spans="1:11" ht="15.6" thickBot="1" x14ac:dyDescent="0.35">
      <c r="A1678" s="467"/>
      <c r="B1678" s="502"/>
      <c r="C1678" s="503"/>
      <c r="D1678" s="503"/>
      <c r="E1678" s="503"/>
      <c r="F1678" s="503"/>
      <c r="G1678" s="503"/>
      <c r="H1678" s="503"/>
      <c r="I1678" s="503"/>
      <c r="J1678" s="503"/>
      <c r="K1678" s="504"/>
    </row>
    <row r="1679" spans="1:11" x14ac:dyDescent="0.3">
      <c r="A1679" s="499" t="s">
        <v>1145</v>
      </c>
      <c r="B1679" s="491"/>
      <c r="C1679" s="491"/>
      <c r="D1679" s="491"/>
      <c r="E1679" s="491"/>
      <c r="F1679" s="491"/>
      <c r="G1679" s="490" t="s">
        <v>1146</v>
      </c>
      <c r="H1679" s="491"/>
      <c r="I1679" s="491"/>
      <c r="J1679" s="491"/>
      <c r="K1679" s="492"/>
    </row>
    <row r="1680" spans="1:11" x14ac:dyDescent="0.3">
      <c r="A1680" s="500"/>
      <c r="B1680" s="494"/>
      <c r="C1680" s="494"/>
      <c r="D1680" s="494"/>
      <c r="E1680" s="494"/>
      <c r="F1680" s="494"/>
      <c r="G1680" s="493"/>
      <c r="H1680" s="494"/>
      <c r="I1680" s="494"/>
      <c r="J1680" s="494"/>
      <c r="K1680" s="495"/>
    </row>
    <row r="1681" spans="1:11" x14ac:dyDescent="0.3">
      <c r="A1681" s="500"/>
      <c r="B1681" s="494"/>
      <c r="C1681" s="494"/>
      <c r="D1681" s="494"/>
      <c r="E1681" s="494"/>
      <c r="F1681" s="494"/>
      <c r="G1681" s="493"/>
      <c r="H1681" s="494"/>
      <c r="I1681" s="494"/>
      <c r="J1681" s="494"/>
      <c r="K1681" s="495"/>
    </row>
    <row r="1682" spans="1:11" ht="15" thickBot="1" x14ac:dyDescent="0.35">
      <c r="A1682" s="501"/>
      <c r="B1682" s="497"/>
      <c r="C1682" s="497"/>
      <c r="D1682" s="497"/>
      <c r="E1682" s="497"/>
      <c r="F1682" s="497"/>
      <c r="G1682" s="496"/>
      <c r="H1682" s="497"/>
      <c r="I1682" s="497"/>
      <c r="J1682" s="497"/>
      <c r="K1682" s="498"/>
    </row>
    <row r="1683" spans="1:11" x14ac:dyDescent="0.3">
      <c r="A1683" s="34"/>
      <c r="J1683" s="131"/>
    </row>
    <row r="1684" spans="1:11" x14ac:dyDescent="0.3">
      <c r="A1684" s="452"/>
      <c r="B1684" s="452"/>
      <c r="C1684" s="452"/>
      <c r="D1684" s="452"/>
      <c r="E1684" s="454" t="s">
        <v>1113</v>
      </c>
      <c r="F1684" s="454"/>
      <c r="G1684" s="454"/>
      <c r="H1684" s="454"/>
      <c r="I1684" s="452"/>
      <c r="J1684" s="452"/>
      <c r="K1684" s="452"/>
    </row>
    <row r="1685" spans="1:11" x14ac:dyDescent="0.3">
      <c r="A1685" s="452"/>
      <c r="B1685" s="452"/>
      <c r="C1685" s="452"/>
      <c r="D1685" s="452"/>
      <c r="E1685" s="454"/>
      <c r="F1685" s="454"/>
      <c r="G1685" s="454"/>
      <c r="H1685" s="454"/>
      <c r="I1685" s="452"/>
      <c r="J1685" s="452"/>
      <c r="K1685" s="452"/>
    </row>
    <row r="1686" spans="1:11" x14ac:dyDescent="0.3">
      <c r="A1686" s="453"/>
      <c r="B1686" s="453"/>
      <c r="C1686" s="453"/>
      <c r="D1686" s="453"/>
      <c r="E1686" s="455"/>
      <c r="F1686" s="455"/>
      <c r="G1686" s="455"/>
      <c r="H1686" s="455"/>
      <c r="I1686" s="453"/>
      <c r="J1686" s="453"/>
      <c r="K1686" s="453"/>
    </row>
    <row r="1687" spans="1:11" s="99" customFormat="1" ht="15" customHeight="1" x14ac:dyDescent="0.3">
      <c r="A1687" s="505" t="s">
        <v>1114</v>
      </c>
      <c r="B1687" s="450"/>
      <c r="C1687" s="450"/>
      <c r="D1687" s="450"/>
      <c r="E1687" s="450"/>
      <c r="F1687" s="450"/>
      <c r="G1687" s="450"/>
      <c r="H1687" s="450"/>
      <c r="I1687" s="450"/>
      <c r="J1687" s="450"/>
      <c r="K1687" s="451"/>
    </row>
    <row r="1688" spans="1:11" ht="25.5" customHeight="1" x14ac:dyDescent="0.3">
      <c r="A1688" s="100" t="s">
        <v>0</v>
      </c>
      <c r="B1688" s="101"/>
      <c r="C1688" s="101"/>
      <c r="D1688" s="101"/>
      <c r="E1688" s="101"/>
      <c r="F1688" s="101"/>
      <c r="G1688" s="102"/>
      <c r="H1688" s="103" t="s">
        <v>1191</v>
      </c>
      <c r="I1688" s="104" t="s">
        <v>1117</v>
      </c>
      <c r="J1688" s="105">
        <f>1+J1634</f>
        <v>45294</v>
      </c>
      <c r="K1688" s="106" t="s">
        <v>1118</v>
      </c>
    </row>
    <row r="1689" spans="1:11" ht="16.5" customHeight="1" x14ac:dyDescent="0.3">
      <c r="A1689" s="443" t="s">
        <v>2</v>
      </c>
      <c r="B1689" s="444"/>
      <c r="C1689" s="444"/>
      <c r="D1689" s="444"/>
      <c r="E1689" s="444"/>
      <c r="F1689" s="444"/>
      <c r="G1689" s="445"/>
      <c r="H1689" s="107" t="s">
        <v>1120</v>
      </c>
      <c r="I1689" s="108" t="s">
        <v>1121</v>
      </c>
      <c r="J1689" s="109" t="s">
        <v>1122</v>
      </c>
      <c r="K1689" s="110" t="s">
        <v>1123</v>
      </c>
    </row>
    <row r="1690" spans="1:11" ht="12" customHeight="1" x14ac:dyDescent="0.3">
      <c r="A1690" s="446"/>
      <c r="B1690" s="447"/>
      <c r="C1690" s="447"/>
      <c r="D1690" s="447"/>
      <c r="E1690" s="447"/>
      <c r="F1690" s="447"/>
      <c r="G1690" s="448"/>
      <c r="H1690" s="107" t="s">
        <v>1124</v>
      </c>
      <c r="I1690" s="111" t="s">
        <v>1103</v>
      </c>
      <c r="J1690" s="112" t="s">
        <v>1125</v>
      </c>
      <c r="K1690" s="113"/>
    </row>
    <row r="1691" spans="1:11" ht="15" thickBot="1" x14ac:dyDescent="0.35">
      <c r="A1691" s="114" t="s">
        <v>1103</v>
      </c>
      <c r="B1691" s="115"/>
      <c r="C1691" s="115"/>
      <c r="D1691" s="115"/>
      <c r="E1691" s="115"/>
      <c r="F1691" s="115"/>
      <c r="G1691" s="116"/>
      <c r="H1691" s="117" t="s">
        <v>1126</v>
      </c>
      <c r="I1691" s="117" t="s">
        <v>1125</v>
      </c>
      <c r="J1691" s="118"/>
      <c r="K1691" s="119"/>
    </row>
    <row r="1692" spans="1:11" ht="15" x14ac:dyDescent="0.3">
      <c r="A1692" s="440" t="s">
        <v>1127</v>
      </c>
      <c r="B1692" s="439"/>
      <c r="C1692" s="437"/>
      <c r="D1692" s="437"/>
      <c r="E1692" s="437"/>
      <c r="F1692" s="437"/>
      <c r="G1692" s="437"/>
      <c r="H1692" s="437"/>
      <c r="I1692" s="437"/>
      <c r="J1692" s="437"/>
      <c r="K1692" s="438"/>
    </row>
    <row r="1693" spans="1:11" ht="15" x14ac:dyDescent="0.3">
      <c r="A1693" s="441"/>
      <c r="B1693" s="458"/>
      <c r="C1693" s="456"/>
      <c r="D1693" s="456"/>
      <c r="E1693" s="456"/>
      <c r="F1693" s="456"/>
      <c r="G1693" s="456"/>
      <c r="H1693" s="456"/>
      <c r="I1693" s="456"/>
      <c r="J1693" s="456"/>
      <c r="K1693" s="457"/>
    </row>
    <row r="1694" spans="1:11" ht="15" x14ac:dyDescent="0.3">
      <c r="A1694" s="441"/>
      <c r="B1694" s="458"/>
      <c r="C1694" s="456"/>
      <c r="D1694" s="456"/>
      <c r="E1694" s="456"/>
      <c r="F1694" s="456"/>
      <c r="G1694" s="456"/>
      <c r="H1694" s="456"/>
      <c r="I1694" s="456"/>
      <c r="J1694" s="456"/>
      <c r="K1694" s="457"/>
    </row>
    <row r="1695" spans="1:11" ht="15" x14ac:dyDescent="0.3">
      <c r="A1695" s="441"/>
      <c r="B1695" s="458"/>
      <c r="C1695" s="456"/>
      <c r="D1695" s="456"/>
      <c r="E1695" s="456"/>
      <c r="F1695" s="456"/>
      <c r="G1695" s="456"/>
      <c r="H1695" s="456"/>
      <c r="I1695" s="456"/>
      <c r="J1695" s="456"/>
      <c r="K1695" s="457"/>
    </row>
    <row r="1696" spans="1:11" ht="15.6" thickBot="1" x14ac:dyDescent="0.35">
      <c r="A1696" s="442"/>
      <c r="B1696" s="477"/>
      <c r="C1696" s="475"/>
      <c r="D1696" s="475"/>
      <c r="E1696" s="475"/>
      <c r="F1696" s="475"/>
      <c r="G1696" s="475"/>
      <c r="H1696" s="475"/>
      <c r="I1696" s="475"/>
      <c r="J1696" s="475"/>
      <c r="K1696" s="476"/>
    </row>
    <row r="1697" spans="1:11" ht="15.6" thickBot="1" x14ac:dyDescent="0.35">
      <c r="A1697" s="465" t="s">
        <v>1128</v>
      </c>
      <c r="B1697" s="474" t="s">
        <v>1129</v>
      </c>
      <c r="C1697" s="472"/>
      <c r="D1697" s="472"/>
      <c r="E1697" s="472"/>
      <c r="F1697" s="120" t="s">
        <v>1130</v>
      </c>
      <c r="G1697" s="472" t="s">
        <v>1129</v>
      </c>
      <c r="H1697" s="472"/>
      <c r="I1697" s="472"/>
      <c r="J1697" s="473"/>
      <c r="K1697" s="121" t="s">
        <v>1130</v>
      </c>
    </row>
    <row r="1698" spans="1:11" ht="15" x14ac:dyDescent="0.3">
      <c r="A1698" s="466"/>
      <c r="B1698" s="471" t="s">
        <v>1131</v>
      </c>
      <c r="C1698" s="469"/>
      <c r="D1698" s="469"/>
      <c r="E1698" s="470"/>
      <c r="F1698" s="122"/>
      <c r="G1698" s="468" t="s">
        <v>1132</v>
      </c>
      <c r="H1698" s="469"/>
      <c r="I1698" s="469"/>
      <c r="J1698" s="470"/>
      <c r="K1698" s="123"/>
    </row>
    <row r="1699" spans="1:11" ht="15" x14ac:dyDescent="0.3">
      <c r="A1699" s="466"/>
      <c r="B1699" s="480" t="s">
        <v>1133</v>
      </c>
      <c r="C1699" s="481"/>
      <c r="D1699" s="481"/>
      <c r="E1699" s="482"/>
      <c r="F1699" s="124"/>
      <c r="G1699" s="483" t="s">
        <v>1134</v>
      </c>
      <c r="H1699" s="481"/>
      <c r="I1699" s="481"/>
      <c r="J1699" s="482"/>
      <c r="K1699" s="125"/>
    </row>
    <row r="1700" spans="1:11" ht="15" x14ac:dyDescent="0.3">
      <c r="A1700" s="466"/>
      <c r="B1700" s="480" t="s">
        <v>1135</v>
      </c>
      <c r="C1700" s="481"/>
      <c r="D1700" s="481"/>
      <c r="E1700" s="482"/>
      <c r="F1700" s="124"/>
      <c r="G1700" s="478" t="s">
        <v>1136</v>
      </c>
      <c r="H1700" s="460"/>
      <c r="I1700" s="460"/>
      <c r="J1700" s="479"/>
      <c r="K1700" s="125"/>
    </row>
    <row r="1701" spans="1:11" ht="15" x14ac:dyDescent="0.3">
      <c r="A1701" s="466"/>
      <c r="B1701" s="480" t="s">
        <v>1137</v>
      </c>
      <c r="C1701" s="481"/>
      <c r="D1701" s="481"/>
      <c r="E1701" s="482"/>
      <c r="F1701" s="124">
        <v>2</v>
      </c>
      <c r="G1701" s="478" t="s">
        <v>1138</v>
      </c>
      <c r="H1701" s="460"/>
      <c r="I1701" s="460"/>
      <c r="J1701" s="479"/>
      <c r="K1701" s="125"/>
    </row>
    <row r="1702" spans="1:11" ht="15" x14ac:dyDescent="0.3">
      <c r="A1702" s="466"/>
      <c r="B1702" s="480" t="s">
        <v>1139</v>
      </c>
      <c r="C1702" s="481"/>
      <c r="D1702" s="481"/>
      <c r="E1702" s="482"/>
      <c r="F1702" s="124"/>
      <c r="G1702" s="478" t="s">
        <v>1140</v>
      </c>
      <c r="H1702" s="460"/>
      <c r="I1702" s="460"/>
      <c r="J1702" s="479"/>
      <c r="K1702" s="125"/>
    </row>
    <row r="1703" spans="1:11" ht="15.6" thickBot="1" x14ac:dyDescent="0.35">
      <c r="A1703" s="467"/>
      <c r="B1703" s="487" t="s">
        <v>1141</v>
      </c>
      <c r="C1703" s="488"/>
      <c r="D1703" s="488"/>
      <c r="E1703" s="489"/>
      <c r="F1703" s="127">
        <v>5</v>
      </c>
      <c r="G1703" s="484" t="s">
        <v>1142</v>
      </c>
      <c r="H1703" s="485"/>
      <c r="I1703" s="485"/>
      <c r="J1703" s="486"/>
      <c r="K1703" s="128"/>
    </row>
    <row r="1704" spans="1:11" ht="15.6" x14ac:dyDescent="0.3">
      <c r="A1704" s="465" t="s">
        <v>1143</v>
      </c>
      <c r="B1704" s="434" t="s">
        <v>1175</v>
      </c>
      <c r="C1704" s="435"/>
      <c r="D1704" s="435"/>
      <c r="E1704" s="435"/>
      <c r="F1704" s="435"/>
      <c r="G1704" s="435"/>
      <c r="H1704" s="435"/>
      <c r="I1704" s="435"/>
      <c r="J1704" s="435"/>
      <c r="K1704" s="436"/>
    </row>
    <row r="1705" spans="1:11" ht="15" x14ac:dyDescent="0.3">
      <c r="A1705" s="466"/>
      <c r="B1705" s="428" t="s">
        <v>1220</v>
      </c>
      <c r="C1705" s="429"/>
      <c r="D1705" s="429"/>
      <c r="E1705" s="429"/>
      <c r="F1705" s="429"/>
      <c r="G1705" s="429"/>
      <c r="H1705" s="429"/>
      <c r="I1705" s="429"/>
      <c r="J1705" s="429"/>
      <c r="K1705" s="430"/>
    </row>
    <row r="1706" spans="1:11" ht="15" x14ac:dyDescent="0.3">
      <c r="A1706" s="466"/>
      <c r="B1706" s="428" t="s">
        <v>1221</v>
      </c>
      <c r="C1706" s="429"/>
      <c r="D1706" s="429"/>
      <c r="E1706" s="429"/>
      <c r="F1706" s="429"/>
      <c r="G1706" s="429"/>
      <c r="H1706" s="429"/>
      <c r="I1706" s="429"/>
      <c r="J1706" s="429"/>
      <c r="K1706" s="430"/>
    </row>
    <row r="1707" spans="1:11" ht="15" x14ac:dyDescent="0.3">
      <c r="A1707" s="466"/>
      <c r="B1707" s="132" t="s">
        <v>1223</v>
      </c>
      <c r="C1707" s="133"/>
      <c r="D1707" s="133"/>
      <c r="E1707" s="133"/>
      <c r="F1707" s="133"/>
      <c r="G1707" s="133"/>
      <c r="H1707" s="133"/>
      <c r="I1707" s="133"/>
      <c r="J1707" s="133"/>
      <c r="K1707" s="134"/>
    </row>
    <row r="1708" spans="1:11" ht="15" x14ac:dyDescent="0.3">
      <c r="A1708" s="466"/>
      <c r="B1708" s="428" t="s">
        <v>1224</v>
      </c>
      <c r="C1708" s="429"/>
      <c r="D1708" s="429"/>
      <c r="E1708" s="429"/>
      <c r="F1708" s="429"/>
      <c r="G1708" s="429"/>
      <c r="H1708" s="429"/>
      <c r="I1708" s="429"/>
      <c r="J1708" s="429"/>
      <c r="K1708" s="430"/>
    </row>
    <row r="1709" spans="1:11" ht="15" x14ac:dyDescent="0.3">
      <c r="A1709" s="466"/>
      <c r="B1709" s="458"/>
      <c r="C1709" s="456"/>
      <c r="D1709" s="456"/>
      <c r="E1709" s="456"/>
      <c r="F1709" s="456"/>
      <c r="G1709" s="456"/>
      <c r="H1709" s="456"/>
      <c r="I1709" s="456"/>
      <c r="J1709" s="456"/>
      <c r="K1709" s="457"/>
    </row>
    <row r="1710" spans="1:11" ht="15.6" x14ac:dyDescent="0.3">
      <c r="A1710" s="466"/>
      <c r="B1710" s="434"/>
      <c r="C1710" s="435"/>
      <c r="D1710" s="435"/>
      <c r="E1710" s="435"/>
      <c r="F1710" s="435"/>
      <c r="G1710" s="435"/>
      <c r="H1710" s="435"/>
      <c r="I1710" s="435"/>
      <c r="J1710" s="435"/>
      <c r="K1710" s="436"/>
    </row>
    <row r="1711" spans="1:11" ht="15" x14ac:dyDescent="0.3">
      <c r="A1711" s="466"/>
      <c r="B1711" s="459"/>
      <c r="C1711" s="460"/>
      <c r="D1711" s="460"/>
      <c r="E1711" s="460"/>
      <c r="F1711" s="460"/>
      <c r="G1711" s="460"/>
      <c r="H1711" s="460"/>
      <c r="I1711" s="460"/>
      <c r="J1711" s="460"/>
      <c r="K1711" s="461"/>
    </row>
    <row r="1712" spans="1:11" ht="15" x14ac:dyDescent="0.3">
      <c r="A1712" s="466"/>
      <c r="B1712" s="459"/>
      <c r="C1712" s="460"/>
      <c r="D1712" s="460"/>
      <c r="E1712" s="460"/>
      <c r="F1712" s="460"/>
      <c r="G1712" s="460"/>
      <c r="H1712" s="460"/>
      <c r="I1712" s="460"/>
      <c r="J1712" s="460"/>
      <c r="K1712" s="461"/>
    </row>
    <row r="1713" spans="1:11" ht="15" x14ac:dyDescent="0.3">
      <c r="A1713" s="466"/>
      <c r="B1713" s="458"/>
      <c r="C1713" s="456"/>
      <c r="D1713" s="456"/>
      <c r="E1713" s="456"/>
      <c r="F1713" s="456"/>
      <c r="G1713" s="456"/>
      <c r="H1713" s="456"/>
      <c r="I1713" s="456"/>
      <c r="J1713" s="456"/>
      <c r="K1713" s="457"/>
    </row>
    <row r="1714" spans="1:11" ht="15" x14ac:dyDescent="0.3">
      <c r="A1714" s="466"/>
      <c r="B1714" s="458"/>
      <c r="C1714" s="456"/>
      <c r="D1714" s="456"/>
      <c r="E1714" s="456"/>
      <c r="F1714" s="456"/>
      <c r="G1714" s="456"/>
      <c r="H1714" s="456"/>
      <c r="I1714" s="456"/>
      <c r="J1714" s="456"/>
      <c r="K1714" s="457"/>
    </row>
    <row r="1715" spans="1:11" ht="15" x14ac:dyDescent="0.3">
      <c r="A1715" s="466"/>
      <c r="B1715" s="458"/>
      <c r="C1715" s="456"/>
      <c r="D1715" s="456"/>
      <c r="E1715" s="456"/>
      <c r="F1715" s="456"/>
      <c r="G1715" s="456"/>
      <c r="H1715" s="456"/>
      <c r="I1715" s="456"/>
      <c r="J1715" s="456"/>
      <c r="K1715" s="457"/>
    </row>
    <row r="1716" spans="1:11" ht="15" x14ac:dyDescent="0.3">
      <c r="A1716" s="466"/>
      <c r="B1716" s="458"/>
      <c r="C1716" s="456"/>
      <c r="D1716" s="456"/>
      <c r="E1716" s="456"/>
      <c r="F1716" s="456"/>
      <c r="G1716" s="456"/>
      <c r="H1716" s="456"/>
      <c r="I1716" s="456"/>
      <c r="J1716" s="456"/>
      <c r="K1716" s="457"/>
    </row>
    <row r="1717" spans="1:11" ht="15.6" thickBot="1" x14ac:dyDescent="0.35">
      <c r="A1717" s="467"/>
      <c r="B1717" s="477"/>
      <c r="C1717" s="475"/>
      <c r="D1717" s="475"/>
      <c r="E1717" s="475"/>
      <c r="F1717" s="475"/>
      <c r="G1717" s="475"/>
      <c r="H1717" s="475"/>
      <c r="I1717" s="475"/>
      <c r="J1717" s="475"/>
      <c r="K1717" s="476"/>
    </row>
    <row r="1718" spans="1:11" ht="15" x14ac:dyDescent="0.3">
      <c r="A1718" s="465" t="s">
        <v>1144</v>
      </c>
      <c r="B1718" s="439"/>
      <c r="C1718" s="437"/>
      <c r="D1718" s="437"/>
      <c r="E1718" s="437"/>
      <c r="F1718" s="437"/>
      <c r="G1718" s="437"/>
      <c r="H1718" s="437"/>
      <c r="I1718" s="437"/>
      <c r="J1718" s="437"/>
      <c r="K1718" s="438"/>
    </row>
    <row r="1719" spans="1:11" ht="15" x14ac:dyDescent="0.3">
      <c r="A1719" s="466"/>
      <c r="B1719" s="458"/>
      <c r="C1719" s="456"/>
      <c r="D1719" s="456"/>
      <c r="E1719" s="456"/>
      <c r="F1719" s="456"/>
      <c r="G1719" s="456"/>
      <c r="H1719" s="456"/>
      <c r="I1719" s="456"/>
      <c r="J1719" s="456"/>
      <c r="K1719" s="457"/>
    </row>
    <row r="1720" spans="1:11" ht="15" x14ac:dyDescent="0.3">
      <c r="A1720" s="466"/>
      <c r="B1720" s="458"/>
      <c r="C1720" s="456"/>
      <c r="D1720" s="456"/>
      <c r="E1720" s="456"/>
      <c r="F1720" s="456"/>
      <c r="G1720" s="456"/>
      <c r="H1720" s="456"/>
      <c r="I1720" s="456"/>
      <c r="J1720" s="456"/>
      <c r="K1720" s="457"/>
    </row>
    <row r="1721" spans="1:11" ht="15" x14ac:dyDescent="0.3">
      <c r="A1721" s="466"/>
      <c r="B1721" s="459"/>
      <c r="C1721" s="460"/>
      <c r="D1721" s="460"/>
      <c r="E1721" s="460"/>
      <c r="F1721" s="460"/>
      <c r="G1721" s="460"/>
      <c r="H1721" s="460"/>
      <c r="I1721" s="460"/>
      <c r="J1721" s="460"/>
      <c r="K1721" s="461"/>
    </row>
    <row r="1722" spans="1:11" ht="15" x14ac:dyDescent="0.3">
      <c r="A1722" s="466"/>
      <c r="B1722" s="458"/>
      <c r="C1722" s="456"/>
      <c r="D1722" s="456"/>
      <c r="E1722" s="456"/>
      <c r="F1722" s="456"/>
      <c r="G1722" s="456"/>
      <c r="H1722" s="456"/>
      <c r="I1722" s="456"/>
      <c r="J1722" s="456"/>
      <c r="K1722" s="457"/>
    </row>
    <row r="1723" spans="1:11" ht="15" x14ac:dyDescent="0.3">
      <c r="A1723" s="466"/>
      <c r="B1723" s="459"/>
      <c r="C1723" s="460"/>
      <c r="D1723" s="460"/>
      <c r="E1723" s="460"/>
      <c r="F1723" s="460"/>
      <c r="G1723" s="460"/>
      <c r="H1723" s="460"/>
      <c r="I1723" s="460"/>
      <c r="J1723" s="460"/>
      <c r="K1723" s="461"/>
    </row>
    <row r="1724" spans="1:11" ht="15" x14ac:dyDescent="0.3">
      <c r="A1724" s="466"/>
      <c r="B1724" s="458"/>
      <c r="C1724" s="456"/>
      <c r="D1724" s="456"/>
      <c r="E1724" s="456"/>
      <c r="F1724" s="456"/>
      <c r="G1724" s="456"/>
      <c r="H1724" s="456"/>
      <c r="I1724" s="456"/>
      <c r="J1724" s="456"/>
      <c r="K1724" s="457"/>
    </row>
    <row r="1725" spans="1:11" ht="15" x14ac:dyDescent="0.3">
      <c r="A1725" s="466"/>
      <c r="B1725" s="458"/>
      <c r="C1725" s="456"/>
      <c r="D1725" s="456"/>
      <c r="E1725" s="456"/>
      <c r="F1725" s="456"/>
      <c r="G1725" s="456"/>
      <c r="H1725" s="456"/>
      <c r="I1725" s="456"/>
      <c r="J1725" s="456"/>
      <c r="K1725" s="457"/>
    </row>
    <row r="1726" spans="1:11" ht="15" x14ac:dyDescent="0.3">
      <c r="A1726" s="466"/>
      <c r="B1726" s="458"/>
      <c r="C1726" s="456"/>
      <c r="D1726" s="456"/>
      <c r="E1726" s="456"/>
      <c r="F1726" s="456"/>
      <c r="G1726" s="456"/>
      <c r="H1726" s="456"/>
      <c r="I1726" s="456"/>
      <c r="J1726" s="456"/>
      <c r="K1726" s="457"/>
    </row>
    <row r="1727" spans="1:11" ht="15" x14ac:dyDescent="0.3">
      <c r="A1727" s="466"/>
      <c r="B1727" s="458"/>
      <c r="C1727" s="456"/>
      <c r="D1727" s="456"/>
      <c r="E1727" s="456"/>
      <c r="F1727" s="456"/>
      <c r="G1727" s="456"/>
      <c r="H1727" s="456"/>
      <c r="I1727" s="456"/>
      <c r="J1727" s="456"/>
      <c r="K1727" s="457"/>
    </row>
    <row r="1728" spans="1:11" ht="15" x14ac:dyDescent="0.3">
      <c r="A1728" s="466"/>
      <c r="B1728" s="458"/>
      <c r="C1728" s="456"/>
      <c r="D1728" s="456"/>
      <c r="E1728" s="456"/>
      <c r="F1728" s="456"/>
      <c r="G1728" s="456"/>
      <c r="H1728" s="456"/>
      <c r="I1728" s="456"/>
      <c r="J1728" s="456"/>
      <c r="K1728" s="457"/>
    </row>
    <row r="1729" spans="1:11" ht="15" x14ac:dyDescent="0.3">
      <c r="A1729" s="466"/>
      <c r="B1729" s="458"/>
      <c r="C1729" s="456"/>
      <c r="D1729" s="456"/>
      <c r="E1729" s="456"/>
      <c r="F1729" s="456"/>
      <c r="G1729" s="456"/>
      <c r="H1729" s="456"/>
      <c r="I1729" s="456"/>
      <c r="J1729" s="456"/>
      <c r="K1729" s="457"/>
    </row>
    <row r="1730" spans="1:11" ht="15" x14ac:dyDescent="0.3">
      <c r="A1730" s="466"/>
      <c r="B1730" s="458"/>
      <c r="C1730" s="456"/>
      <c r="D1730" s="456"/>
      <c r="E1730" s="456"/>
      <c r="F1730" s="456"/>
      <c r="G1730" s="456"/>
      <c r="H1730" s="456"/>
      <c r="I1730" s="456"/>
      <c r="J1730" s="456"/>
      <c r="K1730" s="457"/>
    </row>
    <row r="1731" spans="1:11" ht="15" x14ac:dyDescent="0.3">
      <c r="A1731" s="466"/>
      <c r="B1731" s="458"/>
      <c r="C1731" s="456"/>
      <c r="D1731" s="456"/>
      <c r="E1731" s="456"/>
      <c r="F1731" s="456"/>
      <c r="G1731" s="456"/>
      <c r="H1731" s="456"/>
      <c r="I1731" s="456"/>
      <c r="J1731" s="456"/>
      <c r="K1731" s="457"/>
    </row>
    <row r="1732" spans="1:11" ht="15.6" thickBot="1" x14ac:dyDescent="0.35">
      <c r="A1732" s="467"/>
      <c r="B1732" s="502"/>
      <c r="C1732" s="503"/>
      <c r="D1732" s="503"/>
      <c r="E1732" s="503"/>
      <c r="F1732" s="503"/>
      <c r="G1732" s="503"/>
      <c r="H1732" s="503"/>
      <c r="I1732" s="503"/>
      <c r="J1732" s="503"/>
      <c r="K1732" s="504"/>
    </row>
    <row r="1733" spans="1:11" x14ac:dyDescent="0.3">
      <c r="A1733" s="499" t="s">
        <v>1145</v>
      </c>
      <c r="B1733" s="491"/>
      <c r="C1733" s="491"/>
      <c r="D1733" s="491"/>
      <c r="E1733" s="491"/>
      <c r="F1733" s="491"/>
      <c r="G1733" s="490" t="s">
        <v>1146</v>
      </c>
      <c r="H1733" s="491"/>
      <c r="I1733" s="491"/>
      <c r="J1733" s="491"/>
      <c r="K1733" s="492"/>
    </row>
    <row r="1734" spans="1:11" x14ac:dyDescent="0.3">
      <c r="A1734" s="500"/>
      <c r="B1734" s="494"/>
      <c r="C1734" s="494"/>
      <c r="D1734" s="494"/>
      <c r="E1734" s="494"/>
      <c r="F1734" s="494"/>
      <c r="G1734" s="493"/>
      <c r="H1734" s="494"/>
      <c r="I1734" s="494"/>
      <c r="J1734" s="494"/>
      <c r="K1734" s="495"/>
    </row>
    <row r="1735" spans="1:11" x14ac:dyDescent="0.3">
      <c r="A1735" s="500"/>
      <c r="B1735" s="494"/>
      <c r="C1735" s="494"/>
      <c r="D1735" s="494"/>
      <c r="E1735" s="494"/>
      <c r="F1735" s="494"/>
      <c r="G1735" s="493"/>
      <c r="H1735" s="494"/>
      <c r="I1735" s="494"/>
      <c r="J1735" s="494"/>
      <c r="K1735" s="495"/>
    </row>
    <row r="1736" spans="1:11" ht="15" thickBot="1" x14ac:dyDescent="0.35">
      <c r="A1736" s="501"/>
      <c r="B1736" s="497"/>
      <c r="C1736" s="497"/>
      <c r="D1736" s="497"/>
      <c r="E1736" s="497"/>
      <c r="F1736" s="497"/>
      <c r="G1736" s="496"/>
      <c r="H1736" s="497"/>
      <c r="I1736" s="497"/>
      <c r="J1736" s="497"/>
      <c r="K1736" s="498"/>
    </row>
    <row r="1737" spans="1:11" x14ac:dyDescent="0.3">
      <c r="A1737" s="34"/>
      <c r="J1737" s="131"/>
    </row>
    <row r="1738" spans="1:11" x14ac:dyDescent="0.3">
      <c r="A1738" s="452"/>
      <c r="B1738" s="452"/>
      <c r="C1738" s="452"/>
      <c r="D1738" s="452"/>
      <c r="E1738" s="454" t="s">
        <v>1113</v>
      </c>
      <c r="F1738" s="454"/>
      <c r="G1738" s="454"/>
      <c r="H1738" s="454"/>
      <c r="I1738" s="452"/>
      <c r="J1738" s="452"/>
      <c r="K1738" s="452"/>
    </row>
    <row r="1739" spans="1:11" x14ac:dyDescent="0.3">
      <c r="A1739" s="452"/>
      <c r="B1739" s="452"/>
      <c r="C1739" s="452"/>
      <c r="D1739" s="452"/>
      <c r="E1739" s="454"/>
      <c r="F1739" s="454"/>
      <c r="G1739" s="454"/>
      <c r="H1739" s="454"/>
      <c r="I1739" s="452"/>
      <c r="J1739" s="452"/>
      <c r="K1739" s="452"/>
    </row>
    <row r="1740" spans="1:11" x14ac:dyDescent="0.3">
      <c r="A1740" s="453"/>
      <c r="B1740" s="453"/>
      <c r="C1740" s="453"/>
      <c r="D1740" s="453"/>
      <c r="E1740" s="455"/>
      <c r="F1740" s="455"/>
      <c r="G1740" s="455"/>
      <c r="H1740" s="455"/>
      <c r="I1740" s="453"/>
      <c r="J1740" s="453"/>
      <c r="K1740" s="453"/>
    </row>
    <row r="1741" spans="1:11" x14ac:dyDescent="0.3">
      <c r="A1741" s="449" t="s">
        <v>1147</v>
      </c>
      <c r="B1741" s="450"/>
      <c r="C1741" s="450"/>
      <c r="D1741" s="450"/>
      <c r="E1741" s="450"/>
      <c r="F1741" s="450"/>
      <c r="G1741" s="450"/>
      <c r="H1741" s="450"/>
      <c r="I1741" s="450"/>
      <c r="J1741" s="450"/>
      <c r="K1741" s="451"/>
    </row>
    <row r="1742" spans="1:11" ht="25.5" customHeight="1" x14ac:dyDescent="0.3">
      <c r="A1742" s="100" t="s">
        <v>0</v>
      </c>
      <c r="B1742" s="101"/>
      <c r="C1742" s="101"/>
      <c r="D1742" s="101"/>
      <c r="E1742" s="101"/>
      <c r="F1742" s="101"/>
      <c r="G1742" s="102"/>
      <c r="H1742" s="103" t="s">
        <v>1191</v>
      </c>
      <c r="I1742" s="104" t="s">
        <v>1117</v>
      </c>
      <c r="J1742" s="105">
        <f>1+J1688</f>
        <v>45295</v>
      </c>
      <c r="K1742" s="106" t="s">
        <v>1118</v>
      </c>
    </row>
    <row r="1743" spans="1:11" ht="16.5" customHeight="1" x14ac:dyDescent="0.3">
      <c r="A1743" s="443" t="s">
        <v>2</v>
      </c>
      <c r="B1743" s="444"/>
      <c r="C1743" s="444"/>
      <c r="D1743" s="444"/>
      <c r="E1743" s="444"/>
      <c r="F1743" s="444"/>
      <c r="G1743" s="445"/>
      <c r="H1743" s="107" t="s">
        <v>1120</v>
      </c>
      <c r="I1743" s="108" t="s">
        <v>1121</v>
      </c>
      <c r="J1743" s="109" t="s">
        <v>1122</v>
      </c>
      <c r="K1743" s="110" t="s">
        <v>1123</v>
      </c>
    </row>
    <row r="1744" spans="1:11" ht="12" customHeight="1" x14ac:dyDescent="0.3">
      <c r="A1744" s="446"/>
      <c r="B1744" s="447"/>
      <c r="C1744" s="447"/>
      <c r="D1744" s="447"/>
      <c r="E1744" s="447"/>
      <c r="F1744" s="447"/>
      <c r="G1744" s="448"/>
      <c r="H1744" s="107" t="s">
        <v>1124</v>
      </c>
      <c r="I1744" s="111" t="s">
        <v>1125</v>
      </c>
      <c r="J1744" s="112"/>
      <c r="K1744" s="113"/>
    </row>
    <row r="1745" spans="1:11" ht="15" thickBot="1" x14ac:dyDescent="0.35">
      <c r="A1745" s="114" t="s">
        <v>1103</v>
      </c>
      <c r="B1745" s="115"/>
      <c r="C1745" s="115"/>
      <c r="D1745" s="115"/>
      <c r="E1745" s="115"/>
      <c r="F1745" s="115"/>
      <c r="G1745" s="116"/>
      <c r="H1745" s="117" t="s">
        <v>1126</v>
      </c>
      <c r="I1745" s="117" t="s">
        <v>1125</v>
      </c>
      <c r="J1745" s="118"/>
      <c r="K1745" s="119"/>
    </row>
    <row r="1746" spans="1:11" ht="15" x14ac:dyDescent="0.3">
      <c r="A1746" s="440" t="s">
        <v>1127</v>
      </c>
      <c r="B1746" s="439"/>
      <c r="C1746" s="437"/>
      <c r="D1746" s="437"/>
      <c r="E1746" s="437"/>
      <c r="F1746" s="437"/>
      <c r="G1746" s="437"/>
      <c r="H1746" s="437"/>
      <c r="I1746" s="437"/>
      <c r="J1746" s="437"/>
      <c r="K1746" s="438"/>
    </row>
    <row r="1747" spans="1:11" ht="15" x14ac:dyDescent="0.3">
      <c r="A1747" s="441"/>
      <c r="B1747" s="458"/>
      <c r="C1747" s="456"/>
      <c r="D1747" s="456"/>
      <c r="E1747" s="456"/>
      <c r="F1747" s="456"/>
      <c r="G1747" s="456"/>
      <c r="H1747" s="456"/>
      <c r="I1747" s="456"/>
      <c r="J1747" s="456"/>
      <c r="K1747" s="457"/>
    </row>
    <row r="1748" spans="1:11" ht="15" x14ac:dyDescent="0.3">
      <c r="A1748" s="441"/>
      <c r="B1748" s="458"/>
      <c r="C1748" s="456"/>
      <c r="D1748" s="456"/>
      <c r="E1748" s="456"/>
      <c r="F1748" s="456"/>
      <c r="G1748" s="456"/>
      <c r="H1748" s="456"/>
      <c r="I1748" s="456"/>
      <c r="J1748" s="456"/>
      <c r="K1748" s="457"/>
    </row>
    <row r="1749" spans="1:11" ht="15" x14ac:dyDescent="0.3">
      <c r="A1749" s="441"/>
      <c r="B1749" s="458"/>
      <c r="C1749" s="456"/>
      <c r="D1749" s="456"/>
      <c r="E1749" s="456"/>
      <c r="F1749" s="456"/>
      <c r="G1749" s="456"/>
      <c r="H1749" s="456"/>
      <c r="I1749" s="456"/>
      <c r="J1749" s="456"/>
      <c r="K1749" s="457"/>
    </row>
    <row r="1750" spans="1:11" ht="15.6" thickBot="1" x14ac:dyDescent="0.35">
      <c r="A1750" s="442"/>
      <c r="B1750" s="477"/>
      <c r="C1750" s="475"/>
      <c r="D1750" s="475"/>
      <c r="E1750" s="475"/>
      <c r="F1750" s="475"/>
      <c r="G1750" s="475"/>
      <c r="H1750" s="475"/>
      <c r="I1750" s="475"/>
      <c r="J1750" s="475"/>
      <c r="K1750" s="476"/>
    </row>
    <row r="1751" spans="1:11" ht="15.6" thickBot="1" x14ac:dyDescent="0.35">
      <c r="A1751" s="465" t="s">
        <v>1128</v>
      </c>
      <c r="B1751" s="474" t="s">
        <v>1129</v>
      </c>
      <c r="C1751" s="472"/>
      <c r="D1751" s="472"/>
      <c r="E1751" s="472"/>
      <c r="F1751" s="120" t="s">
        <v>1130</v>
      </c>
      <c r="G1751" s="472" t="s">
        <v>1129</v>
      </c>
      <c r="H1751" s="472"/>
      <c r="I1751" s="472"/>
      <c r="J1751" s="473"/>
      <c r="K1751" s="121" t="s">
        <v>1130</v>
      </c>
    </row>
    <row r="1752" spans="1:11" ht="15" x14ac:dyDescent="0.3">
      <c r="A1752" s="466"/>
      <c r="B1752" s="471" t="s">
        <v>1131</v>
      </c>
      <c r="C1752" s="469"/>
      <c r="D1752" s="469"/>
      <c r="E1752" s="470"/>
      <c r="F1752" s="122"/>
      <c r="G1752" s="468" t="s">
        <v>1132</v>
      </c>
      <c r="H1752" s="469"/>
      <c r="I1752" s="469"/>
      <c r="J1752" s="470"/>
      <c r="K1752" s="123"/>
    </row>
    <row r="1753" spans="1:11" ht="15" x14ac:dyDescent="0.3">
      <c r="A1753" s="466"/>
      <c r="B1753" s="480" t="s">
        <v>1133</v>
      </c>
      <c r="C1753" s="481"/>
      <c r="D1753" s="481"/>
      <c r="E1753" s="482"/>
      <c r="F1753" s="124"/>
      <c r="G1753" s="483" t="s">
        <v>1134</v>
      </c>
      <c r="H1753" s="481"/>
      <c r="I1753" s="481"/>
      <c r="J1753" s="482"/>
      <c r="K1753" s="125"/>
    </row>
    <row r="1754" spans="1:11" ht="15" x14ac:dyDescent="0.3">
      <c r="A1754" s="466"/>
      <c r="B1754" s="480" t="s">
        <v>1135</v>
      </c>
      <c r="C1754" s="481"/>
      <c r="D1754" s="481"/>
      <c r="E1754" s="482"/>
      <c r="F1754" s="124"/>
      <c r="G1754" s="478" t="s">
        <v>1136</v>
      </c>
      <c r="H1754" s="460"/>
      <c r="I1754" s="460"/>
      <c r="J1754" s="479"/>
      <c r="K1754" s="125"/>
    </row>
    <row r="1755" spans="1:11" ht="15" x14ac:dyDescent="0.3">
      <c r="A1755" s="466"/>
      <c r="B1755" s="480" t="s">
        <v>1137</v>
      </c>
      <c r="C1755" s="481"/>
      <c r="D1755" s="481"/>
      <c r="E1755" s="482"/>
      <c r="F1755" s="124">
        <v>2</v>
      </c>
      <c r="G1755" s="478" t="s">
        <v>1138</v>
      </c>
      <c r="H1755" s="460"/>
      <c r="I1755" s="460"/>
      <c r="J1755" s="479"/>
      <c r="K1755" s="125"/>
    </row>
    <row r="1756" spans="1:11" ht="15" x14ac:dyDescent="0.3">
      <c r="A1756" s="466"/>
      <c r="B1756" s="480" t="s">
        <v>1139</v>
      </c>
      <c r="C1756" s="481"/>
      <c r="D1756" s="481"/>
      <c r="E1756" s="482"/>
      <c r="F1756" s="124"/>
      <c r="G1756" s="478" t="s">
        <v>1140</v>
      </c>
      <c r="H1756" s="460"/>
      <c r="I1756" s="460"/>
      <c r="J1756" s="479"/>
      <c r="K1756" s="125"/>
    </row>
    <row r="1757" spans="1:11" ht="15.6" thickBot="1" x14ac:dyDescent="0.35">
      <c r="A1757" s="467"/>
      <c r="B1757" s="487" t="s">
        <v>1141</v>
      </c>
      <c r="C1757" s="488"/>
      <c r="D1757" s="488"/>
      <c r="E1757" s="489"/>
      <c r="F1757" s="127">
        <v>5</v>
      </c>
      <c r="G1757" s="484" t="s">
        <v>1142</v>
      </c>
      <c r="H1757" s="485"/>
      <c r="I1757" s="485"/>
      <c r="J1757" s="486"/>
      <c r="K1757" s="128"/>
    </row>
    <row r="1758" spans="1:11" ht="15.6" x14ac:dyDescent="0.3">
      <c r="A1758" s="465" t="s">
        <v>1143</v>
      </c>
      <c r="B1758" s="434" t="s">
        <v>1175</v>
      </c>
      <c r="C1758" s="435"/>
      <c r="D1758" s="435"/>
      <c r="E1758" s="435"/>
      <c r="F1758" s="435"/>
      <c r="G1758" s="435"/>
      <c r="H1758" s="435"/>
      <c r="I1758" s="435"/>
      <c r="J1758" s="435"/>
      <c r="K1758" s="436"/>
    </row>
    <row r="1759" spans="1:11" ht="15" x14ac:dyDescent="0.3">
      <c r="A1759" s="466"/>
      <c r="B1759" s="428" t="s">
        <v>1220</v>
      </c>
      <c r="C1759" s="429"/>
      <c r="D1759" s="429"/>
      <c r="E1759" s="429"/>
      <c r="F1759" s="429"/>
      <c r="G1759" s="429"/>
      <c r="H1759" s="429"/>
      <c r="I1759" s="429"/>
      <c r="J1759" s="429"/>
      <c r="K1759" s="430"/>
    </row>
    <row r="1760" spans="1:11" ht="15" x14ac:dyDescent="0.3">
      <c r="A1760" s="466"/>
      <c r="B1760" s="428" t="s">
        <v>1221</v>
      </c>
      <c r="C1760" s="429"/>
      <c r="D1760" s="429"/>
      <c r="E1760" s="429"/>
      <c r="F1760" s="429"/>
      <c r="G1760" s="429"/>
      <c r="H1760" s="429"/>
      <c r="I1760" s="429"/>
      <c r="J1760" s="429"/>
      <c r="K1760" s="430"/>
    </row>
    <row r="1761" spans="1:11" ht="15" x14ac:dyDescent="0.3">
      <c r="A1761" s="466"/>
      <c r="B1761" s="132" t="s">
        <v>1223</v>
      </c>
      <c r="C1761" s="133"/>
      <c r="D1761" s="133"/>
      <c r="E1761" s="133"/>
      <c r="F1761" s="133"/>
      <c r="G1761" s="133"/>
      <c r="H1761" s="133"/>
      <c r="I1761" s="133"/>
      <c r="J1761" s="133"/>
      <c r="K1761" s="134"/>
    </row>
    <row r="1762" spans="1:11" ht="15" x14ac:dyDescent="0.3">
      <c r="A1762" s="466"/>
      <c r="B1762" s="428" t="s">
        <v>1224</v>
      </c>
      <c r="C1762" s="429"/>
      <c r="D1762" s="429"/>
      <c r="E1762" s="429"/>
      <c r="F1762" s="429"/>
      <c r="G1762" s="429"/>
      <c r="H1762" s="429"/>
      <c r="I1762" s="429"/>
      <c r="J1762" s="429"/>
      <c r="K1762" s="430"/>
    </row>
    <row r="1763" spans="1:11" ht="15" x14ac:dyDescent="0.3">
      <c r="A1763" s="466"/>
      <c r="B1763" s="458"/>
      <c r="C1763" s="456"/>
      <c r="D1763" s="456"/>
      <c r="E1763" s="456"/>
      <c r="F1763" s="456"/>
      <c r="G1763" s="456"/>
      <c r="H1763" s="456"/>
      <c r="I1763" s="456"/>
      <c r="J1763" s="456"/>
      <c r="K1763" s="457"/>
    </row>
    <row r="1764" spans="1:11" ht="15.6" x14ac:dyDescent="0.3">
      <c r="A1764" s="466"/>
      <c r="B1764" s="434"/>
      <c r="C1764" s="435"/>
      <c r="D1764" s="435"/>
      <c r="E1764" s="435"/>
      <c r="F1764" s="435"/>
      <c r="G1764" s="435"/>
      <c r="H1764" s="435"/>
      <c r="I1764" s="435"/>
      <c r="J1764" s="435"/>
      <c r="K1764" s="436"/>
    </row>
    <row r="1765" spans="1:11" ht="15" x14ac:dyDescent="0.3">
      <c r="A1765" s="466"/>
      <c r="B1765" s="458"/>
      <c r="C1765" s="456"/>
      <c r="D1765" s="456"/>
      <c r="E1765" s="456"/>
      <c r="F1765" s="456"/>
      <c r="G1765" s="456"/>
      <c r="H1765" s="456"/>
      <c r="I1765" s="456"/>
      <c r="J1765" s="456"/>
      <c r="K1765" s="457"/>
    </row>
    <row r="1766" spans="1:11" ht="15" x14ac:dyDescent="0.3">
      <c r="A1766" s="466"/>
      <c r="B1766" s="458"/>
      <c r="C1766" s="456"/>
      <c r="D1766" s="456"/>
      <c r="E1766" s="456"/>
      <c r="F1766" s="456"/>
      <c r="G1766" s="456"/>
      <c r="H1766" s="456"/>
      <c r="I1766" s="456"/>
      <c r="J1766" s="456"/>
      <c r="K1766" s="457"/>
    </row>
    <row r="1767" spans="1:11" ht="15" x14ac:dyDescent="0.3">
      <c r="A1767" s="466"/>
      <c r="B1767" s="458"/>
      <c r="C1767" s="456"/>
      <c r="D1767" s="456"/>
      <c r="E1767" s="456"/>
      <c r="F1767" s="456"/>
      <c r="G1767" s="456"/>
      <c r="H1767" s="456"/>
      <c r="I1767" s="456"/>
      <c r="J1767" s="456"/>
      <c r="K1767" s="457"/>
    </row>
    <row r="1768" spans="1:11" ht="15" x14ac:dyDescent="0.3">
      <c r="A1768" s="466"/>
      <c r="B1768" s="458"/>
      <c r="C1768" s="456"/>
      <c r="D1768" s="456"/>
      <c r="E1768" s="456"/>
      <c r="F1768" s="456"/>
      <c r="G1768" s="456"/>
      <c r="H1768" s="456"/>
      <c r="I1768" s="456"/>
      <c r="J1768" s="456"/>
      <c r="K1768" s="457"/>
    </row>
    <row r="1769" spans="1:11" ht="15" x14ac:dyDescent="0.3">
      <c r="A1769" s="466"/>
      <c r="B1769" s="458"/>
      <c r="C1769" s="456"/>
      <c r="D1769" s="456"/>
      <c r="E1769" s="456"/>
      <c r="F1769" s="456"/>
      <c r="G1769" s="456"/>
      <c r="H1769" s="456"/>
      <c r="I1769" s="456"/>
      <c r="J1769" s="456"/>
      <c r="K1769" s="457"/>
    </row>
    <row r="1770" spans="1:11" ht="15" x14ac:dyDescent="0.3">
      <c r="A1770" s="466"/>
      <c r="B1770" s="458"/>
      <c r="C1770" s="456"/>
      <c r="D1770" s="456"/>
      <c r="E1770" s="456"/>
      <c r="F1770" s="456"/>
      <c r="G1770" s="456"/>
      <c r="H1770" s="456"/>
      <c r="I1770" s="456"/>
      <c r="J1770" s="456"/>
      <c r="K1770" s="457"/>
    </row>
    <row r="1771" spans="1:11" ht="15.6" thickBot="1" x14ac:dyDescent="0.35">
      <c r="A1771" s="467"/>
      <c r="B1771" s="477"/>
      <c r="C1771" s="475"/>
      <c r="D1771" s="475"/>
      <c r="E1771" s="475"/>
      <c r="F1771" s="475"/>
      <c r="G1771" s="475"/>
      <c r="H1771" s="475"/>
      <c r="I1771" s="475"/>
      <c r="J1771" s="475"/>
      <c r="K1771" s="476"/>
    </row>
    <row r="1772" spans="1:11" ht="15" x14ac:dyDescent="0.3">
      <c r="A1772" s="465" t="s">
        <v>1144</v>
      </c>
      <c r="B1772" s="439"/>
      <c r="C1772" s="437"/>
      <c r="D1772" s="437"/>
      <c r="E1772" s="437"/>
      <c r="F1772" s="437"/>
      <c r="G1772" s="437"/>
      <c r="H1772" s="437"/>
      <c r="I1772" s="437"/>
      <c r="J1772" s="437"/>
      <c r="K1772" s="438"/>
    </row>
    <row r="1773" spans="1:11" ht="15" x14ac:dyDescent="0.3">
      <c r="A1773" s="466"/>
      <c r="B1773" s="458"/>
      <c r="C1773" s="456"/>
      <c r="D1773" s="456"/>
      <c r="E1773" s="456"/>
      <c r="F1773" s="456"/>
      <c r="G1773" s="456"/>
      <c r="H1773" s="456"/>
      <c r="I1773" s="456"/>
      <c r="J1773" s="456"/>
      <c r="K1773" s="457"/>
    </row>
    <row r="1774" spans="1:11" ht="15" x14ac:dyDescent="0.3">
      <c r="A1774" s="466"/>
      <c r="B1774" s="458"/>
      <c r="C1774" s="456"/>
      <c r="D1774" s="456"/>
      <c r="E1774" s="456"/>
      <c r="F1774" s="456"/>
      <c r="G1774" s="456"/>
      <c r="H1774" s="456"/>
      <c r="I1774" s="456"/>
      <c r="J1774" s="456"/>
      <c r="K1774" s="457"/>
    </row>
    <row r="1775" spans="1:11" ht="15" x14ac:dyDescent="0.3">
      <c r="A1775" s="466"/>
      <c r="B1775" s="458"/>
      <c r="C1775" s="456"/>
      <c r="D1775" s="456"/>
      <c r="E1775" s="456"/>
      <c r="F1775" s="456"/>
      <c r="G1775" s="456"/>
      <c r="H1775" s="456"/>
      <c r="I1775" s="456"/>
      <c r="J1775" s="456"/>
      <c r="K1775" s="457"/>
    </row>
    <row r="1776" spans="1:11" ht="15" x14ac:dyDescent="0.3">
      <c r="A1776" s="466"/>
      <c r="B1776" s="458"/>
      <c r="C1776" s="456"/>
      <c r="D1776" s="456"/>
      <c r="E1776" s="456"/>
      <c r="F1776" s="456"/>
      <c r="G1776" s="456"/>
      <c r="H1776" s="456"/>
      <c r="I1776" s="456"/>
      <c r="J1776" s="456"/>
      <c r="K1776" s="457"/>
    </row>
    <row r="1777" spans="1:11" ht="15" x14ac:dyDescent="0.3">
      <c r="A1777" s="466"/>
      <c r="B1777" s="458"/>
      <c r="C1777" s="456"/>
      <c r="D1777" s="456"/>
      <c r="E1777" s="456"/>
      <c r="F1777" s="456"/>
      <c r="G1777" s="456"/>
      <c r="H1777" s="456"/>
      <c r="I1777" s="456"/>
      <c r="J1777" s="456"/>
      <c r="K1777" s="457"/>
    </row>
    <row r="1778" spans="1:11" ht="15" x14ac:dyDescent="0.3">
      <c r="A1778" s="466"/>
      <c r="B1778" s="458"/>
      <c r="C1778" s="456"/>
      <c r="D1778" s="456"/>
      <c r="E1778" s="456"/>
      <c r="F1778" s="456"/>
      <c r="G1778" s="456"/>
      <c r="H1778" s="456"/>
      <c r="I1778" s="456"/>
      <c r="J1778" s="456"/>
      <c r="K1778" s="457"/>
    </row>
    <row r="1779" spans="1:11" ht="15" x14ac:dyDescent="0.3">
      <c r="A1779" s="466"/>
      <c r="B1779" s="458"/>
      <c r="C1779" s="456"/>
      <c r="D1779" s="456"/>
      <c r="E1779" s="456"/>
      <c r="F1779" s="456"/>
      <c r="G1779" s="456"/>
      <c r="H1779" s="456"/>
      <c r="I1779" s="456"/>
      <c r="J1779" s="456"/>
      <c r="K1779" s="457"/>
    </row>
    <row r="1780" spans="1:11" ht="15" x14ac:dyDescent="0.3">
      <c r="A1780" s="466"/>
      <c r="B1780" s="458"/>
      <c r="C1780" s="456"/>
      <c r="D1780" s="456"/>
      <c r="E1780" s="456"/>
      <c r="F1780" s="456"/>
      <c r="G1780" s="456"/>
      <c r="H1780" s="456"/>
      <c r="I1780" s="456"/>
      <c r="J1780" s="456"/>
      <c r="K1780" s="457"/>
    </row>
    <row r="1781" spans="1:11" ht="15" x14ac:dyDescent="0.3">
      <c r="A1781" s="466"/>
      <c r="B1781" s="458"/>
      <c r="C1781" s="456"/>
      <c r="D1781" s="456"/>
      <c r="E1781" s="456"/>
      <c r="F1781" s="456"/>
      <c r="G1781" s="456"/>
      <c r="H1781" s="456"/>
      <c r="I1781" s="456"/>
      <c r="J1781" s="456"/>
      <c r="K1781" s="457"/>
    </row>
    <row r="1782" spans="1:11" ht="15" x14ac:dyDescent="0.3">
      <c r="A1782" s="466"/>
      <c r="B1782" s="458"/>
      <c r="C1782" s="456"/>
      <c r="D1782" s="456"/>
      <c r="E1782" s="456"/>
      <c r="F1782" s="456"/>
      <c r="G1782" s="456"/>
      <c r="H1782" s="456"/>
      <c r="I1782" s="456"/>
      <c r="J1782" s="456"/>
      <c r="K1782" s="457"/>
    </row>
    <row r="1783" spans="1:11" ht="15" x14ac:dyDescent="0.3">
      <c r="A1783" s="466"/>
      <c r="B1783" s="458"/>
      <c r="C1783" s="456"/>
      <c r="D1783" s="456"/>
      <c r="E1783" s="456"/>
      <c r="F1783" s="456"/>
      <c r="G1783" s="456"/>
      <c r="H1783" s="456"/>
      <c r="I1783" s="456"/>
      <c r="J1783" s="456"/>
      <c r="K1783" s="457"/>
    </row>
    <row r="1784" spans="1:11" ht="15" x14ac:dyDescent="0.3">
      <c r="A1784" s="466"/>
      <c r="B1784" s="458"/>
      <c r="C1784" s="456"/>
      <c r="D1784" s="456"/>
      <c r="E1784" s="456"/>
      <c r="F1784" s="456"/>
      <c r="G1784" s="456"/>
      <c r="H1784" s="456"/>
      <c r="I1784" s="456"/>
      <c r="J1784" s="456"/>
      <c r="K1784" s="457"/>
    </row>
    <row r="1785" spans="1:11" ht="15" x14ac:dyDescent="0.3">
      <c r="A1785" s="466"/>
      <c r="B1785" s="458"/>
      <c r="C1785" s="456"/>
      <c r="D1785" s="456"/>
      <c r="E1785" s="456"/>
      <c r="F1785" s="456"/>
      <c r="G1785" s="456"/>
      <c r="H1785" s="456"/>
      <c r="I1785" s="456"/>
      <c r="J1785" s="456"/>
      <c r="K1785" s="457"/>
    </row>
    <row r="1786" spans="1:11" ht="15.6" thickBot="1" x14ac:dyDescent="0.35">
      <c r="A1786" s="467"/>
      <c r="B1786" s="502"/>
      <c r="C1786" s="503"/>
      <c r="D1786" s="503"/>
      <c r="E1786" s="503"/>
      <c r="F1786" s="503"/>
      <c r="G1786" s="503"/>
      <c r="H1786" s="503"/>
      <c r="I1786" s="503"/>
      <c r="J1786" s="503"/>
      <c r="K1786" s="504"/>
    </row>
    <row r="1787" spans="1:11" x14ac:dyDescent="0.3">
      <c r="A1787" s="499" t="s">
        <v>1145</v>
      </c>
      <c r="B1787" s="491"/>
      <c r="C1787" s="491"/>
      <c r="D1787" s="491"/>
      <c r="E1787" s="491"/>
      <c r="F1787" s="491"/>
      <c r="G1787" s="490" t="s">
        <v>1146</v>
      </c>
      <c r="H1787" s="491"/>
      <c r="I1787" s="491"/>
      <c r="J1787" s="491"/>
      <c r="K1787" s="492"/>
    </row>
    <row r="1788" spans="1:11" x14ac:dyDescent="0.3">
      <c r="A1788" s="500"/>
      <c r="B1788" s="494"/>
      <c r="C1788" s="494"/>
      <c r="D1788" s="494"/>
      <c r="E1788" s="494"/>
      <c r="F1788" s="494"/>
      <c r="G1788" s="493"/>
      <c r="H1788" s="494"/>
      <c r="I1788" s="494"/>
      <c r="J1788" s="494"/>
      <c r="K1788" s="495"/>
    </row>
    <row r="1789" spans="1:11" x14ac:dyDescent="0.3">
      <c r="A1789" s="500"/>
      <c r="B1789" s="494"/>
      <c r="C1789" s="494"/>
      <c r="D1789" s="494"/>
      <c r="E1789" s="494"/>
      <c r="F1789" s="494"/>
      <c r="G1789" s="493"/>
      <c r="H1789" s="494"/>
      <c r="I1789" s="494"/>
      <c r="J1789" s="494"/>
      <c r="K1789" s="495"/>
    </row>
    <row r="1790" spans="1:11" ht="15" thickBot="1" x14ac:dyDescent="0.35">
      <c r="A1790" s="501"/>
      <c r="B1790" s="497"/>
      <c r="C1790" s="497"/>
      <c r="D1790" s="497"/>
      <c r="E1790" s="497"/>
      <c r="F1790" s="497"/>
      <c r="G1790" s="496"/>
      <c r="H1790" s="497"/>
      <c r="I1790" s="497"/>
      <c r="J1790" s="497"/>
      <c r="K1790" s="498"/>
    </row>
    <row r="1792" spans="1:11" hidden="1" x14ac:dyDescent="0.3">
      <c r="A1792" s="452"/>
      <c r="B1792" s="452"/>
      <c r="C1792" s="452"/>
      <c r="D1792" s="452"/>
      <c r="E1792" s="454" t="s">
        <v>1113</v>
      </c>
      <c r="F1792" s="454"/>
      <c r="G1792" s="454"/>
      <c r="H1792" s="454"/>
      <c r="I1792" s="452"/>
      <c r="J1792" s="452"/>
      <c r="K1792" s="452"/>
    </row>
    <row r="1793" spans="1:11" hidden="1" x14ac:dyDescent="0.3">
      <c r="A1793" s="452"/>
      <c r="B1793" s="452"/>
      <c r="C1793" s="452"/>
      <c r="D1793" s="452"/>
      <c r="E1793" s="454"/>
      <c r="F1793" s="454"/>
      <c r="G1793" s="454"/>
      <c r="H1793" s="454"/>
      <c r="I1793" s="452"/>
      <c r="J1793" s="452"/>
      <c r="K1793" s="452"/>
    </row>
    <row r="1794" spans="1:11" hidden="1" x14ac:dyDescent="0.3">
      <c r="A1794" s="453"/>
      <c r="B1794" s="453"/>
      <c r="C1794" s="453"/>
      <c r="D1794" s="453"/>
      <c r="E1794" s="455"/>
      <c r="F1794" s="455"/>
      <c r="G1794" s="455"/>
      <c r="H1794" s="455"/>
      <c r="I1794" s="453"/>
      <c r="J1794" s="453"/>
      <c r="K1794" s="453"/>
    </row>
    <row r="1795" spans="1:11" hidden="1" x14ac:dyDescent="0.3">
      <c r="A1795" s="449" t="s">
        <v>1147</v>
      </c>
      <c r="B1795" s="450"/>
      <c r="C1795" s="450"/>
      <c r="D1795" s="450"/>
      <c r="E1795" s="450"/>
      <c r="F1795" s="450"/>
      <c r="G1795" s="450"/>
      <c r="H1795" s="450"/>
      <c r="I1795" s="450"/>
      <c r="J1795" s="450"/>
      <c r="K1795" s="451"/>
    </row>
    <row r="1796" spans="1:11" ht="25.5" hidden="1" customHeight="1" x14ac:dyDescent="0.3">
      <c r="A1796" s="100" t="s">
        <v>1115</v>
      </c>
      <c r="B1796" s="101"/>
      <c r="C1796" s="101"/>
      <c r="D1796" s="101"/>
      <c r="E1796" s="101"/>
      <c r="F1796" s="101"/>
      <c r="G1796" s="102"/>
      <c r="H1796" s="103" t="s">
        <v>1116</v>
      </c>
      <c r="I1796" s="104" t="s">
        <v>1117</v>
      </c>
      <c r="J1796" s="105">
        <f>1+J1742</f>
        <v>45296</v>
      </c>
      <c r="K1796" s="106" t="s">
        <v>1118</v>
      </c>
    </row>
    <row r="1797" spans="1:11" ht="16.5" hidden="1" customHeight="1" x14ac:dyDescent="0.3">
      <c r="A1797" s="443" t="s">
        <v>2</v>
      </c>
      <c r="B1797" s="444"/>
      <c r="C1797" s="444"/>
      <c r="D1797" s="444"/>
      <c r="E1797" s="444"/>
      <c r="F1797" s="444"/>
      <c r="G1797" s="445"/>
      <c r="H1797" s="107" t="s">
        <v>1120</v>
      </c>
      <c r="I1797" s="108" t="s">
        <v>1121</v>
      </c>
      <c r="J1797" s="109" t="s">
        <v>1122</v>
      </c>
      <c r="K1797" s="110" t="s">
        <v>1123</v>
      </c>
    </row>
    <row r="1798" spans="1:11" ht="12" hidden="1" customHeight="1" x14ac:dyDescent="0.3">
      <c r="A1798" s="446"/>
      <c r="B1798" s="447"/>
      <c r="C1798" s="447"/>
      <c r="D1798" s="447"/>
      <c r="E1798" s="447"/>
      <c r="F1798" s="447"/>
      <c r="G1798" s="448"/>
      <c r="H1798" s="107" t="s">
        <v>1124</v>
      </c>
      <c r="I1798" s="111" t="s">
        <v>1125</v>
      </c>
      <c r="J1798" s="112"/>
      <c r="K1798" s="113"/>
    </row>
    <row r="1799" spans="1:11" ht="15" hidden="1" thickBot="1" x14ac:dyDescent="0.35">
      <c r="A1799" s="114" t="s">
        <v>1103</v>
      </c>
      <c r="B1799" s="115"/>
      <c r="C1799" s="115"/>
      <c r="D1799" s="115"/>
      <c r="E1799" s="115"/>
      <c r="F1799" s="115"/>
      <c r="G1799" s="116"/>
      <c r="H1799" s="117" t="s">
        <v>1126</v>
      </c>
      <c r="I1799" s="117" t="s">
        <v>1125</v>
      </c>
      <c r="J1799" s="118"/>
      <c r="K1799" s="119"/>
    </row>
    <row r="1800" spans="1:11" ht="15" hidden="1" x14ac:dyDescent="0.3">
      <c r="A1800" s="440" t="s">
        <v>1127</v>
      </c>
      <c r="B1800" s="439"/>
      <c r="C1800" s="437"/>
      <c r="D1800" s="437"/>
      <c r="E1800" s="437"/>
      <c r="F1800" s="437"/>
      <c r="G1800" s="437"/>
      <c r="H1800" s="437"/>
      <c r="I1800" s="437"/>
      <c r="J1800" s="437"/>
      <c r="K1800" s="438"/>
    </row>
    <row r="1801" spans="1:11" ht="15" hidden="1" x14ac:dyDescent="0.3">
      <c r="A1801" s="441"/>
      <c r="B1801" s="458"/>
      <c r="C1801" s="456"/>
      <c r="D1801" s="456"/>
      <c r="E1801" s="456"/>
      <c r="F1801" s="456"/>
      <c r="G1801" s="456"/>
      <c r="H1801" s="456"/>
      <c r="I1801" s="456"/>
      <c r="J1801" s="456"/>
      <c r="K1801" s="457"/>
    </row>
    <row r="1802" spans="1:11" ht="15" hidden="1" x14ac:dyDescent="0.3">
      <c r="A1802" s="441"/>
      <c r="B1802" s="458"/>
      <c r="C1802" s="456"/>
      <c r="D1802" s="456"/>
      <c r="E1802" s="456"/>
      <c r="F1802" s="456"/>
      <c r="G1802" s="456"/>
      <c r="H1802" s="456"/>
      <c r="I1802" s="456"/>
      <c r="J1802" s="456"/>
      <c r="K1802" s="457"/>
    </row>
    <row r="1803" spans="1:11" ht="15" hidden="1" x14ac:dyDescent="0.3">
      <c r="A1803" s="441"/>
      <c r="B1803" s="458"/>
      <c r="C1803" s="456"/>
      <c r="D1803" s="456"/>
      <c r="E1803" s="456"/>
      <c r="F1803" s="456"/>
      <c r="G1803" s="456"/>
      <c r="H1803" s="456"/>
      <c r="I1803" s="456"/>
      <c r="J1803" s="456"/>
      <c r="K1803" s="457"/>
    </row>
    <row r="1804" spans="1:11" ht="15.6" hidden="1" thickBot="1" x14ac:dyDescent="0.35">
      <c r="A1804" s="442"/>
      <c r="B1804" s="477"/>
      <c r="C1804" s="475"/>
      <c r="D1804" s="475"/>
      <c r="E1804" s="475"/>
      <c r="F1804" s="475"/>
      <c r="G1804" s="475"/>
      <c r="H1804" s="475"/>
      <c r="I1804" s="475"/>
      <c r="J1804" s="475"/>
      <c r="K1804" s="476"/>
    </row>
    <row r="1805" spans="1:11" ht="15.6" hidden="1" thickBot="1" x14ac:dyDescent="0.35">
      <c r="A1805" s="465" t="s">
        <v>1128</v>
      </c>
      <c r="B1805" s="474" t="s">
        <v>1129</v>
      </c>
      <c r="C1805" s="472"/>
      <c r="D1805" s="472"/>
      <c r="E1805" s="472"/>
      <c r="F1805" s="120" t="s">
        <v>1130</v>
      </c>
      <c r="G1805" s="472" t="s">
        <v>1129</v>
      </c>
      <c r="H1805" s="472"/>
      <c r="I1805" s="472"/>
      <c r="J1805" s="473"/>
      <c r="K1805" s="121" t="s">
        <v>1130</v>
      </c>
    </row>
    <row r="1806" spans="1:11" ht="15" hidden="1" x14ac:dyDescent="0.3">
      <c r="A1806" s="466"/>
      <c r="B1806" s="471" t="s">
        <v>1131</v>
      </c>
      <c r="C1806" s="469"/>
      <c r="D1806" s="469"/>
      <c r="E1806" s="470"/>
      <c r="F1806" s="122"/>
      <c r="G1806" s="468" t="s">
        <v>1132</v>
      </c>
      <c r="H1806" s="469"/>
      <c r="I1806" s="469"/>
      <c r="J1806" s="470"/>
      <c r="K1806" s="123"/>
    </row>
    <row r="1807" spans="1:11" ht="15" hidden="1" x14ac:dyDescent="0.3">
      <c r="A1807" s="466"/>
      <c r="B1807" s="480" t="s">
        <v>1133</v>
      </c>
      <c r="C1807" s="481"/>
      <c r="D1807" s="481"/>
      <c r="E1807" s="482"/>
      <c r="F1807" s="124"/>
      <c r="G1807" s="483" t="s">
        <v>1134</v>
      </c>
      <c r="H1807" s="481"/>
      <c r="I1807" s="481"/>
      <c r="J1807" s="482"/>
      <c r="K1807" s="125"/>
    </row>
    <row r="1808" spans="1:11" ht="15" hidden="1" x14ac:dyDescent="0.3">
      <c r="A1808" s="466"/>
      <c r="B1808" s="480" t="s">
        <v>1135</v>
      </c>
      <c r="C1808" s="481"/>
      <c r="D1808" s="481"/>
      <c r="E1808" s="482"/>
      <c r="F1808" s="124"/>
      <c r="G1808" s="478" t="s">
        <v>1136</v>
      </c>
      <c r="H1808" s="460"/>
      <c r="I1808" s="460"/>
      <c r="J1808" s="479"/>
      <c r="K1808" s="125"/>
    </row>
    <row r="1809" spans="1:11" ht="15" hidden="1" x14ac:dyDescent="0.3">
      <c r="A1809" s="466"/>
      <c r="B1809" s="480" t="s">
        <v>1137</v>
      </c>
      <c r="C1809" s="481"/>
      <c r="D1809" s="481"/>
      <c r="E1809" s="482"/>
      <c r="F1809" s="124"/>
      <c r="G1809" s="478" t="s">
        <v>1138</v>
      </c>
      <c r="H1809" s="460"/>
      <c r="I1809" s="460"/>
      <c r="J1809" s="479"/>
      <c r="K1809" s="125"/>
    </row>
    <row r="1810" spans="1:11" ht="15" hidden="1" x14ac:dyDescent="0.3">
      <c r="A1810" s="466"/>
      <c r="B1810" s="480" t="s">
        <v>1139</v>
      </c>
      <c r="C1810" s="481"/>
      <c r="D1810" s="481"/>
      <c r="E1810" s="482"/>
      <c r="F1810" s="124"/>
      <c r="G1810" s="478" t="s">
        <v>1140</v>
      </c>
      <c r="H1810" s="460"/>
      <c r="I1810" s="460"/>
      <c r="J1810" s="479"/>
      <c r="K1810" s="125"/>
    </row>
    <row r="1811" spans="1:11" ht="15.6" hidden="1" thickBot="1" x14ac:dyDescent="0.35">
      <c r="A1811" s="467"/>
      <c r="B1811" s="487" t="s">
        <v>1141</v>
      </c>
      <c r="C1811" s="488"/>
      <c r="D1811" s="488"/>
      <c r="E1811" s="489"/>
      <c r="F1811" s="127"/>
      <c r="G1811" s="484" t="s">
        <v>1142</v>
      </c>
      <c r="H1811" s="485"/>
      <c r="I1811" s="485"/>
      <c r="J1811" s="486"/>
      <c r="K1811" s="128"/>
    </row>
    <row r="1812" spans="1:11" ht="15" hidden="1" x14ac:dyDescent="0.3">
      <c r="A1812" s="465" t="s">
        <v>1143</v>
      </c>
      <c r="B1812" s="459" t="s">
        <v>1153</v>
      </c>
      <c r="C1812" s="460"/>
      <c r="D1812" s="460"/>
      <c r="E1812" s="460"/>
      <c r="F1812" s="460"/>
      <c r="G1812" s="460"/>
      <c r="H1812" s="460"/>
      <c r="I1812" s="460"/>
      <c r="J1812" s="460"/>
      <c r="K1812" s="461"/>
    </row>
    <row r="1813" spans="1:11" ht="15" hidden="1" x14ac:dyDescent="0.3">
      <c r="A1813" s="466"/>
      <c r="B1813" s="459" t="s">
        <v>1152</v>
      </c>
      <c r="C1813" s="460"/>
      <c r="D1813" s="460"/>
      <c r="E1813" s="460"/>
      <c r="F1813" s="460"/>
      <c r="G1813" s="460"/>
      <c r="H1813" s="460"/>
      <c r="I1813" s="460"/>
      <c r="J1813" s="460"/>
      <c r="K1813" s="461"/>
    </row>
    <row r="1814" spans="1:11" ht="15" hidden="1" x14ac:dyDescent="0.3">
      <c r="A1814" s="466"/>
      <c r="B1814" s="459" t="s">
        <v>1154</v>
      </c>
      <c r="C1814" s="460"/>
      <c r="D1814" s="460"/>
      <c r="E1814" s="460"/>
      <c r="F1814" s="460"/>
      <c r="G1814" s="460"/>
      <c r="H1814" s="460"/>
      <c r="I1814" s="460"/>
      <c r="J1814" s="460"/>
      <c r="K1814" s="461"/>
    </row>
    <row r="1815" spans="1:11" ht="15" hidden="1" x14ac:dyDescent="0.3">
      <c r="A1815" s="466"/>
      <c r="B1815" s="459"/>
      <c r="C1815" s="460"/>
      <c r="D1815" s="460"/>
      <c r="E1815" s="460"/>
      <c r="F1815" s="460"/>
      <c r="G1815" s="460"/>
      <c r="H1815" s="460"/>
      <c r="I1815" s="460"/>
      <c r="J1815" s="460"/>
      <c r="K1815" s="461"/>
    </row>
    <row r="1816" spans="1:11" ht="15" hidden="1" x14ac:dyDescent="0.3">
      <c r="A1816" s="466"/>
      <c r="B1816" s="459"/>
      <c r="C1816" s="460"/>
      <c r="D1816" s="460"/>
      <c r="E1816" s="460"/>
      <c r="F1816" s="460"/>
      <c r="G1816" s="460"/>
      <c r="H1816" s="460"/>
      <c r="I1816" s="460"/>
      <c r="J1816" s="460"/>
      <c r="K1816" s="461"/>
    </row>
    <row r="1817" spans="1:11" ht="15" hidden="1" x14ac:dyDescent="0.3">
      <c r="A1817" s="466"/>
      <c r="B1817" s="459"/>
      <c r="C1817" s="460"/>
      <c r="D1817" s="460"/>
      <c r="E1817" s="460"/>
      <c r="F1817" s="460"/>
      <c r="G1817" s="460"/>
      <c r="H1817" s="460"/>
      <c r="I1817" s="460"/>
      <c r="J1817" s="460"/>
      <c r="K1817" s="461"/>
    </row>
    <row r="1818" spans="1:11" ht="15" hidden="1" x14ac:dyDescent="0.3">
      <c r="A1818" s="466"/>
      <c r="B1818" s="459"/>
      <c r="C1818" s="460"/>
      <c r="D1818" s="460"/>
      <c r="E1818" s="460"/>
      <c r="F1818" s="460"/>
      <c r="G1818" s="460"/>
      <c r="H1818" s="460"/>
      <c r="I1818" s="460"/>
      <c r="J1818" s="460"/>
      <c r="K1818" s="461"/>
    </row>
    <row r="1819" spans="1:11" ht="15" hidden="1" x14ac:dyDescent="0.3">
      <c r="A1819" s="466"/>
      <c r="B1819" s="459"/>
      <c r="C1819" s="460"/>
      <c r="D1819" s="460"/>
      <c r="E1819" s="460"/>
      <c r="F1819" s="460"/>
      <c r="G1819" s="460"/>
      <c r="H1819" s="460"/>
      <c r="I1819" s="460"/>
      <c r="J1819" s="460"/>
      <c r="K1819" s="461"/>
    </row>
    <row r="1820" spans="1:11" ht="15" hidden="1" x14ac:dyDescent="0.3">
      <c r="A1820" s="466"/>
      <c r="B1820" s="458"/>
      <c r="C1820" s="456"/>
      <c r="D1820" s="456"/>
      <c r="E1820" s="456"/>
      <c r="F1820" s="456"/>
      <c r="G1820" s="456"/>
      <c r="H1820" s="456"/>
      <c r="I1820" s="456"/>
      <c r="J1820" s="456"/>
      <c r="K1820" s="457"/>
    </row>
    <row r="1821" spans="1:11" ht="15" hidden="1" x14ac:dyDescent="0.3">
      <c r="A1821" s="466"/>
      <c r="B1821" s="458"/>
      <c r="C1821" s="456"/>
      <c r="D1821" s="456"/>
      <c r="E1821" s="456"/>
      <c r="F1821" s="456"/>
      <c r="G1821" s="456"/>
      <c r="H1821" s="456"/>
      <c r="I1821" s="456"/>
      <c r="J1821" s="456"/>
      <c r="K1821" s="457"/>
    </row>
    <row r="1822" spans="1:11" ht="15" hidden="1" x14ac:dyDescent="0.3">
      <c r="A1822" s="466"/>
      <c r="B1822" s="458"/>
      <c r="C1822" s="456"/>
      <c r="D1822" s="456"/>
      <c r="E1822" s="456"/>
      <c r="F1822" s="456"/>
      <c r="G1822" s="456"/>
      <c r="H1822" s="456"/>
      <c r="I1822" s="456"/>
      <c r="J1822" s="456"/>
      <c r="K1822" s="457"/>
    </row>
    <row r="1823" spans="1:11" ht="15" hidden="1" x14ac:dyDescent="0.3">
      <c r="A1823" s="466"/>
      <c r="B1823" s="458"/>
      <c r="C1823" s="456"/>
      <c r="D1823" s="456"/>
      <c r="E1823" s="456"/>
      <c r="F1823" s="456"/>
      <c r="G1823" s="456"/>
      <c r="H1823" s="456"/>
      <c r="I1823" s="456"/>
      <c r="J1823" s="456"/>
      <c r="K1823" s="457"/>
    </row>
    <row r="1824" spans="1:11" ht="15" hidden="1" x14ac:dyDescent="0.3">
      <c r="A1824" s="466"/>
      <c r="B1824" s="458"/>
      <c r="C1824" s="456"/>
      <c r="D1824" s="456"/>
      <c r="E1824" s="456"/>
      <c r="F1824" s="456"/>
      <c r="G1824" s="456"/>
      <c r="H1824" s="456"/>
      <c r="I1824" s="456"/>
      <c r="J1824" s="456"/>
      <c r="K1824" s="457"/>
    </row>
    <row r="1825" spans="1:11" ht="15" hidden="1" x14ac:dyDescent="0.3">
      <c r="A1825" s="466"/>
      <c r="B1825" s="458"/>
      <c r="C1825" s="456"/>
      <c r="D1825" s="456"/>
      <c r="E1825" s="456"/>
      <c r="F1825" s="456"/>
      <c r="G1825" s="456"/>
      <c r="H1825" s="456"/>
      <c r="I1825" s="456"/>
      <c r="J1825" s="456"/>
      <c r="K1825" s="457"/>
    </row>
    <row r="1826" spans="1:11" ht="15.6" hidden="1" thickBot="1" x14ac:dyDescent="0.35">
      <c r="A1826" s="467"/>
      <c r="B1826" s="477"/>
      <c r="C1826" s="475"/>
      <c r="D1826" s="475"/>
      <c r="E1826" s="475"/>
      <c r="F1826" s="475"/>
      <c r="G1826" s="475"/>
      <c r="H1826" s="475"/>
      <c r="I1826" s="475"/>
      <c r="J1826" s="475"/>
      <c r="K1826" s="476"/>
    </row>
    <row r="1827" spans="1:11" ht="15" hidden="1" x14ac:dyDescent="0.3">
      <c r="A1827" s="465" t="s">
        <v>1144</v>
      </c>
      <c r="B1827" s="439"/>
      <c r="C1827" s="437"/>
      <c r="D1827" s="437"/>
      <c r="E1827" s="437"/>
      <c r="F1827" s="437"/>
      <c r="G1827" s="437"/>
      <c r="H1827" s="437"/>
      <c r="I1827" s="437"/>
      <c r="J1827" s="437"/>
      <c r="K1827" s="438"/>
    </row>
    <row r="1828" spans="1:11" ht="15" hidden="1" x14ac:dyDescent="0.3">
      <c r="A1828" s="466"/>
      <c r="B1828" s="458"/>
      <c r="C1828" s="456"/>
      <c r="D1828" s="456"/>
      <c r="E1828" s="456"/>
      <c r="F1828" s="456"/>
      <c r="G1828" s="456"/>
      <c r="H1828" s="456"/>
      <c r="I1828" s="456"/>
      <c r="J1828" s="456"/>
      <c r="K1828" s="457"/>
    </row>
    <row r="1829" spans="1:11" ht="15" hidden="1" x14ac:dyDescent="0.3">
      <c r="A1829" s="466"/>
      <c r="B1829" s="458"/>
      <c r="C1829" s="456"/>
      <c r="D1829" s="456"/>
      <c r="E1829" s="456"/>
      <c r="F1829" s="456"/>
      <c r="G1829" s="456"/>
      <c r="H1829" s="456"/>
      <c r="I1829" s="456"/>
      <c r="J1829" s="456"/>
      <c r="K1829" s="457"/>
    </row>
    <row r="1830" spans="1:11" ht="15" hidden="1" x14ac:dyDescent="0.3">
      <c r="A1830" s="466"/>
      <c r="B1830" s="458"/>
      <c r="C1830" s="456"/>
      <c r="D1830" s="456"/>
      <c r="E1830" s="456"/>
      <c r="F1830" s="456"/>
      <c r="G1830" s="456"/>
      <c r="H1830" s="456"/>
      <c r="I1830" s="456"/>
      <c r="J1830" s="456"/>
      <c r="K1830" s="457"/>
    </row>
    <row r="1831" spans="1:11" ht="15" hidden="1" x14ac:dyDescent="0.3">
      <c r="A1831" s="466"/>
      <c r="B1831" s="458"/>
      <c r="C1831" s="456"/>
      <c r="D1831" s="456"/>
      <c r="E1831" s="456"/>
      <c r="F1831" s="456"/>
      <c r="G1831" s="456"/>
      <c r="H1831" s="456"/>
      <c r="I1831" s="456"/>
      <c r="J1831" s="456"/>
      <c r="K1831" s="457"/>
    </row>
    <row r="1832" spans="1:11" ht="15" hidden="1" x14ac:dyDescent="0.3">
      <c r="A1832" s="466"/>
      <c r="B1832" s="458"/>
      <c r="C1832" s="456"/>
      <c r="D1832" s="456"/>
      <c r="E1832" s="456"/>
      <c r="F1832" s="456"/>
      <c r="G1832" s="456"/>
      <c r="H1832" s="456"/>
      <c r="I1832" s="456"/>
      <c r="J1832" s="456"/>
      <c r="K1832" s="457"/>
    </row>
    <row r="1833" spans="1:11" ht="15" hidden="1" x14ac:dyDescent="0.3">
      <c r="A1833" s="466"/>
      <c r="B1833" s="458"/>
      <c r="C1833" s="456"/>
      <c r="D1833" s="456"/>
      <c r="E1833" s="456"/>
      <c r="F1833" s="456"/>
      <c r="G1833" s="456"/>
      <c r="H1833" s="456"/>
      <c r="I1833" s="456"/>
      <c r="J1833" s="456"/>
      <c r="K1833" s="457"/>
    </row>
    <row r="1834" spans="1:11" ht="15" hidden="1" x14ac:dyDescent="0.3">
      <c r="A1834" s="466"/>
      <c r="B1834" s="458"/>
      <c r="C1834" s="456"/>
      <c r="D1834" s="456"/>
      <c r="E1834" s="456"/>
      <c r="F1834" s="456"/>
      <c r="G1834" s="456"/>
      <c r="H1834" s="456"/>
      <c r="I1834" s="456"/>
      <c r="J1834" s="456"/>
      <c r="K1834" s="457"/>
    </row>
    <row r="1835" spans="1:11" ht="15" hidden="1" x14ac:dyDescent="0.3">
      <c r="A1835" s="466"/>
      <c r="B1835" s="458"/>
      <c r="C1835" s="456"/>
      <c r="D1835" s="456"/>
      <c r="E1835" s="456"/>
      <c r="F1835" s="456"/>
      <c r="G1835" s="456"/>
      <c r="H1835" s="456"/>
      <c r="I1835" s="456"/>
      <c r="J1835" s="456"/>
      <c r="K1835" s="457"/>
    </row>
    <row r="1836" spans="1:11" ht="15" hidden="1" x14ac:dyDescent="0.3">
      <c r="A1836" s="466"/>
      <c r="B1836" s="458"/>
      <c r="C1836" s="456"/>
      <c r="D1836" s="456"/>
      <c r="E1836" s="456"/>
      <c r="F1836" s="456"/>
      <c r="G1836" s="456"/>
      <c r="H1836" s="456"/>
      <c r="I1836" s="456"/>
      <c r="J1836" s="456"/>
      <c r="K1836" s="457"/>
    </row>
    <row r="1837" spans="1:11" ht="15" hidden="1" x14ac:dyDescent="0.3">
      <c r="A1837" s="466"/>
      <c r="B1837" s="458"/>
      <c r="C1837" s="456"/>
      <c r="D1837" s="456"/>
      <c r="E1837" s="456"/>
      <c r="F1837" s="456"/>
      <c r="G1837" s="456"/>
      <c r="H1837" s="456"/>
      <c r="I1837" s="456"/>
      <c r="J1837" s="456"/>
      <c r="K1837" s="457"/>
    </row>
    <row r="1838" spans="1:11" ht="15" hidden="1" x14ac:dyDescent="0.3">
      <c r="A1838" s="466"/>
      <c r="B1838" s="458"/>
      <c r="C1838" s="456"/>
      <c r="D1838" s="456"/>
      <c r="E1838" s="456"/>
      <c r="F1838" s="456"/>
      <c r="G1838" s="456"/>
      <c r="H1838" s="456"/>
      <c r="I1838" s="456"/>
      <c r="J1838" s="456"/>
      <c r="K1838" s="457"/>
    </row>
    <row r="1839" spans="1:11" ht="15" hidden="1" x14ac:dyDescent="0.3">
      <c r="A1839" s="466"/>
      <c r="B1839" s="458"/>
      <c r="C1839" s="456"/>
      <c r="D1839" s="456"/>
      <c r="E1839" s="456"/>
      <c r="F1839" s="456"/>
      <c r="G1839" s="456"/>
      <c r="H1839" s="456"/>
      <c r="I1839" s="456"/>
      <c r="J1839" s="456"/>
      <c r="K1839" s="457"/>
    </row>
    <row r="1840" spans="1:11" ht="15" hidden="1" x14ac:dyDescent="0.3">
      <c r="A1840" s="466"/>
      <c r="B1840" s="458"/>
      <c r="C1840" s="456"/>
      <c r="D1840" s="456"/>
      <c r="E1840" s="456"/>
      <c r="F1840" s="456"/>
      <c r="G1840" s="456"/>
      <c r="H1840" s="456"/>
      <c r="I1840" s="456"/>
      <c r="J1840" s="456"/>
      <c r="K1840" s="457"/>
    </row>
    <row r="1841" spans="1:11" ht="15.6" hidden="1" thickBot="1" x14ac:dyDescent="0.35">
      <c r="A1841" s="467"/>
      <c r="B1841" s="502"/>
      <c r="C1841" s="503"/>
      <c r="D1841" s="503"/>
      <c r="E1841" s="503"/>
      <c r="F1841" s="503"/>
      <c r="G1841" s="503"/>
      <c r="H1841" s="503"/>
      <c r="I1841" s="503"/>
      <c r="J1841" s="503"/>
      <c r="K1841" s="504"/>
    </row>
    <row r="1842" spans="1:11" hidden="1" x14ac:dyDescent="0.3">
      <c r="A1842" s="499" t="s">
        <v>1145</v>
      </c>
      <c r="B1842" s="491"/>
      <c r="C1842" s="491"/>
      <c r="D1842" s="491"/>
      <c r="E1842" s="491"/>
      <c r="F1842" s="491"/>
      <c r="G1842" s="490" t="s">
        <v>1146</v>
      </c>
      <c r="H1842" s="491"/>
      <c r="I1842" s="491"/>
      <c r="J1842" s="491"/>
      <c r="K1842" s="492"/>
    </row>
    <row r="1843" spans="1:11" hidden="1" x14ac:dyDescent="0.3">
      <c r="A1843" s="500"/>
      <c r="B1843" s="494"/>
      <c r="C1843" s="494"/>
      <c r="D1843" s="494"/>
      <c r="E1843" s="494"/>
      <c r="F1843" s="494"/>
      <c r="G1843" s="493"/>
      <c r="H1843" s="494"/>
      <c r="I1843" s="494"/>
      <c r="J1843" s="494"/>
      <c r="K1843" s="495"/>
    </row>
    <row r="1844" spans="1:11" hidden="1" x14ac:dyDescent="0.3">
      <c r="A1844" s="500"/>
      <c r="B1844" s="494"/>
      <c r="C1844" s="494"/>
      <c r="D1844" s="494"/>
      <c r="E1844" s="494"/>
      <c r="F1844" s="494"/>
      <c r="G1844" s="493"/>
      <c r="H1844" s="494"/>
      <c r="I1844" s="494"/>
      <c r="J1844" s="494"/>
      <c r="K1844" s="495"/>
    </row>
    <row r="1845" spans="1:11" ht="15" hidden="1" thickBot="1" x14ac:dyDescent="0.35">
      <c r="A1845" s="501"/>
      <c r="B1845" s="497"/>
      <c r="C1845" s="497"/>
      <c r="D1845" s="497"/>
      <c r="E1845" s="497"/>
      <c r="F1845" s="497"/>
      <c r="G1845" s="496"/>
      <c r="H1845" s="497"/>
      <c r="I1845" s="497"/>
      <c r="J1845" s="497"/>
      <c r="K1845" s="498"/>
    </row>
    <row r="1846" spans="1:11" hidden="1" x14ac:dyDescent="0.3">
      <c r="A1846" s="34"/>
      <c r="J1846" s="131"/>
    </row>
    <row r="1847" spans="1:11" hidden="1" x14ac:dyDescent="0.3">
      <c r="A1847" s="452"/>
      <c r="B1847" s="452"/>
      <c r="C1847" s="452"/>
      <c r="D1847" s="452"/>
      <c r="E1847" s="454" t="s">
        <v>1113</v>
      </c>
      <c r="F1847" s="454"/>
      <c r="G1847" s="454"/>
      <c r="H1847" s="454"/>
      <c r="I1847" s="452"/>
      <c r="J1847" s="452"/>
      <c r="K1847" s="452"/>
    </row>
    <row r="1848" spans="1:11" hidden="1" x14ac:dyDescent="0.3">
      <c r="A1848" s="452"/>
      <c r="B1848" s="452"/>
      <c r="C1848" s="452"/>
      <c r="D1848" s="452"/>
      <c r="E1848" s="454"/>
      <c r="F1848" s="454"/>
      <c r="G1848" s="454"/>
      <c r="H1848" s="454"/>
      <c r="I1848" s="452"/>
      <c r="J1848" s="452"/>
      <c r="K1848" s="452"/>
    </row>
    <row r="1849" spans="1:11" hidden="1" x14ac:dyDescent="0.3">
      <c r="A1849" s="453"/>
      <c r="B1849" s="453"/>
      <c r="C1849" s="453"/>
      <c r="D1849" s="453"/>
      <c r="E1849" s="455"/>
      <c r="F1849" s="455"/>
      <c r="G1849" s="455"/>
      <c r="H1849" s="455"/>
      <c r="I1849" s="453"/>
      <c r="J1849" s="453"/>
      <c r="K1849" s="453"/>
    </row>
    <row r="1850" spans="1:11" s="99" customFormat="1" ht="15" hidden="1" customHeight="1" x14ac:dyDescent="0.3">
      <c r="A1850" s="505" t="s">
        <v>1114</v>
      </c>
      <c r="B1850" s="450"/>
      <c r="C1850" s="450"/>
      <c r="D1850" s="450"/>
      <c r="E1850" s="450"/>
      <c r="F1850" s="450"/>
      <c r="G1850" s="450"/>
      <c r="H1850" s="450"/>
      <c r="I1850" s="450"/>
      <c r="J1850" s="450"/>
      <c r="K1850" s="451"/>
    </row>
    <row r="1851" spans="1:11" ht="25.5" hidden="1" customHeight="1" x14ac:dyDescent="0.3">
      <c r="A1851" s="100" t="s">
        <v>1115</v>
      </c>
      <c r="B1851" s="101"/>
      <c r="C1851" s="101"/>
      <c r="D1851" s="101"/>
      <c r="E1851" s="101"/>
      <c r="F1851" s="101"/>
      <c r="G1851" s="102"/>
      <c r="H1851" s="103" t="s">
        <v>1116</v>
      </c>
      <c r="I1851" s="104" t="s">
        <v>1117</v>
      </c>
      <c r="J1851" s="105">
        <f>1+J1796</f>
        <v>45297</v>
      </c>
      <c r="K1851" s="106" t="s">
        <v>1118</v>
      </c>
    </row>
    <row r="1852" spans="1:11" ht="16.5" hidden="1" customHeight="1" x14ac:dyDescent="0.3">
      <c r="A1852" s="443" t="s">
        <v>2</v>
      </c>
      <c r="B1852" s="444"/>
      <c r="C1852" s="444"/>
      <c r="D1852" s="444"/>
      <c r="E1852" s="444"/>
      <c r="F1852" s="444"/>
      <c r="G1852" s="445"/>
      <c r="H1852" s="107" t="s">
        <v>1120</v>
      </c>
      <c r="I1852" s="108" t="s">
        <v>1121</v>
      </c>
      <c r="J1852" s="109" t="s">
        <v>1122</v>
      </c>
      <c r="K1852" s="110" t="s">
        <v>1123</v>
      </c>
    </row>
    <row r="1853" spans="1:11" ht="12" hidden="1" customHeight="1" x14ac:dyDescent="0.3">
      <c r="A1853" s="446"/>
      <c r="B1853" s="447"/>
      <c r="C1853" s="447"/>
      <c r="D1853" s="447"/>
      <c r="E1853" s="447"/>
      <c r="F1853" s="447"/>
      <c r="G1853" s="448"/>
      <c r="H1853" s="107" t="s">
        <v>1124</v>
      </c>
      <c r="I1853" s="111" t="s">
        <v>1125</v>
      </c>
      <c r="J1853" s="112"/>
      <c r="K1853" s="113"/>
    </row>
    <row r="1854" spans="1:11" ht="15" hidden="1" thickBot="1" x14ac:dyDescent="0.35">
      <c r="A1854" s="114" t="s">
        <v>1103</v>
      </c>
      <c r="B1854" s="115"/>
      <c r="C1854" s="115"/>
      <c r="D1854" s="115"/>
      <c r="E1854" s="115"/>
      <c r="F1854" s="115"/>
      <c r="G1854" s="116"/>
      <c r="H1854" s="117" t="s">
        <v>1126</v>
      </c>
      <c r="I1854" s="117" t="s">
        <v>1125</v>
      </c>
      <c r="J1854" s="118"/>
      <c r="K1854" s="119"/>
    </row>
    <row r="1855" spans="1:11" ht="15" hidden="1" x14ac:dyDescent="0.3">
      <c r="A1855" s="440" t="s">
        <v>1127</v>
      </c>
      <c r="B1855" s="439"/>
      <c r="C1855" s="437"/>
      <c r="D1855" s="437"/>
      <c r="E1855" s="437"/>
      <c r="F1855" s="437"/>
      <c r="G1855" s="437"/>
      <c r="H1855" s="437"/>
      <c r="I1855" s="437"/>
      <c r="J1855" s="437"/>
      <c r="K1855" s="438"/>
    </row>
    <row r="1856" spans="1:11" ht="15" hidden="1" x14ac:dyDescent="0.3">
      <c r="A1856" s="441"/>
      <c r="B1856" s="458"/>
      <c r="C1856" s="456"/>
      <c r="D1856" s="456"/>
      <c r="E1856" s="456"/>
      <c r="F1856" s="456"/>
      <c r="G1856" s="456"/>
      <c r="H1856" s="456"/>
      <c r="I1856" s="456"/>
      <c r="J1856" s="456"/>
      <c r="K1856" s="457"/>
    </row>
    <row r="1857" spans="1:11" ht="15" hidden="1" x14ac:dyDescent="0.3">
      <c r="A1857" s="441"/>
      <c r="B1857" s="458"/>
      <c r="C1857" s="456"/>
      <c r="D1857" s="456"/>
      <c r="E1857" s="456"/>
      <c r="F1857" s="456"/>
      <c r="G1857" s="456"/>
      <c r="H1857" s="456"/>
      <c r="I1857" s="456"/>
      <c r="J1857" s="456"/>
      <c r="K1857" s="457"/>
    </row>
    <row r="1858" spans="1:11" ht="15" hidden="1" x14ac:dyDescent="0.3">
      <c r="A1858" s="441"/>
      <c r="B1858" s="458"/>
      <c r="C1858" s="456"/>
      <c r="D1858" s="456"/>
      <c r="E1858" s="456"/>
      <c r="F1858" s="456"/>
      <c r="G1858" s="456"/>
      <c r="H1858" s="456"/>
      <c r="I1858" s="456"/>
      <c r="J1858" s="456"/>
      <c r="K1858" s="457"/>
    </row>
    <row r="1859" spans="1:11" ht="15.6" hidden="1" thickBot="1" x14ac:dyDescent="0.35">
      <c r="A1859" s="442"/>
      <c r="B1859" s="477"/>
      <c r="C1859" s="475"/>
      <c r="D1859" s="475"/>
      <c r="E1859" s="475"/>
      <c r="F1859" s="475"/>
      <c r="G1859" s="475"/>
      <c r="H1859" s="475"/>
      <c r="I1859" s="475"/>
      <c r="J1859" s="475"/>
      <c r="K1859" s="476"/>
    </row>
    <row r="1860" spans="1:11" ht="15.6" hidden="1" thickBot="1" x14ac:dyDescent="0.35">
      <c r="A1860" s="465" t="s">
        <v>1128</v>
      </c>
      <c r="B1860" s="474" t="s">
        <v>1129</v>
      </c>
      <c r="C1860" s="472"/>
      <c r="D1860" s="472"/>
      <c r="E1860" s="472"/>
      <c r="F1860" s="120" t="s">
        <v>1130</v>
      </c>
      <c r="G1860" s="472" t="s">
        <v>1129</v>
      </c>
      <c r="H1860" s="472"/>
      <c r="I1860" s="472"/>
      <c r="J1860" s="473"/>
      <c r="K1860" s="121" t="s">
        <v>1130</v>
      </c>
    </row>
    <row r="1861" spans="1:11" ht="15" hidden="1" x14ac:dyDescent="0.3">
      <c r="A1861" s="466"/>
      <c r="B1861" s="471" t="s">
        <v>1131</v>
      </c>
      <c r="C1861" s="469"/>
      <c r="D1861" s="469"/>
      <c r="E1861" s="470"/>
      <c r="F1861" s="122"/>
      <c r="G1861" s="468" t="s">
        <v>1132</v>
      </c>
      <c r="H1861" s="469"/>
      <c r="I1861" s="469"/>
      <c r="J1861" s="470"/>
      <c r="K1861" s="123"/>
    </row>
    <row r="1862" spans="1:11" ht="15" hidden="1" x14ac:dyDescent="0.3">
      <c r="A1862" s="466"/>
      <c r="B1862" s="480" t="s">
        <v>1133</v>
      </c>
      <c r="C1862" s="481"/>
      <c r="D1862" s="481"/>
      <c r="E1862" s="482"/>
      <c r="F1862" s="124"/>
      <c r="G1862" s="483" t="s">
        <v>1134</v>
      </c>
      <c r="H1862" s="481"/>
      <c r="I1862" s="481"/>
      <c r="J1862" s="482"/>
      <c r="K1862" s="125"/>
    </row>
    <row r="1863" spans="1:11" ht="15" hidden="1" x14ac:dyDescent="0.3">
      <c r="A1863" s="466"/>
      <c r="B1863" s="480" t="s">
        <v>1135</v>
      </c>
      <c r="C1863" s="481"/>
      <c r="D1863" s="481"/>
      <c r="E1863" s="482"/>
      <c r="F1863" s="124"/>
      <c r="G1863" s="478" t="s">
        <v>1136</v>
      </c>
      <c r="H1863" s="460"/>
      <c r="I1863" s="460"/>
      <c r="J1863" s="479"/>
      <c r="K1863" s="125"/>
    </row>
    <row r="1864" spans="1:11" ht="15" hidden="1" x14ac:dyDescent="0.3">
      <c r="A1864" s="466"/>
      <c r="B1864" s="480" t="s">
        <v>1137</v>
      </c>
      <c r="C1864" s="481"/>
      <c r="D1864" s="481"/>
      <c r="E1864" s="482"/>
      <c r="F1864" s="124"/>
      <c r="G1864" s="478" t="s">
        <v>1138</v>
      </c>
      <c r="H1864" s="460"/>
      <c r="I1864" s="460"/>
      <c r="J1864" s="479"/>
      <c r="K1864" s="125"/>
    </row>
    <row r="1865" spans="1:11" ht="15" hidden="1" x14ac:dyDescent="0.3">
      <c r="A1865" s="466"/>
      <c r="B1865" s="480" t="s">
        <v>1139</v>
      </c>
      <c r="C1865" s="481"/>
      <c r="D1865" s="481"/>
      <c r="E1865" s="482"/>
      <c r="F1865" s="124"/>
      <c r="G1865" s="478" t="s">
        <v>1140</v>
      </c>
      <c r="H1865" s="460"/>
      <c r="I1865" s="460"/>
      <c r="J1865" s="479"/>
      <c r="K1865" s="125"/>
    </row>
    <row r="1866" spans="1:11" ht="15.6" hidden="1" thickBot="1" x14ac:dyDescent="0.35">
      <c r="A1866" s="467"/>
      <c r="B1866" s="487" t="s">
        <v>1141</v>
      </c>
      <c r="C1866" s="488"/>
      <c r="D1866" s="488"/>
      <c r="E1866" s="489"/>
      <c r="F1866" s="127"/>
      <c r="G1866" s="484" t="s">
        <v>1142</v>
      </c>
      <c r="H1866" s="485"/>
      <c r="I1866" s="485"/>
      <c r="J1866" s="486"/>
      <c r="K1866" s="128"/>
    </row>
    <row r="1867" spans="1:11" ht="15" hidden="1" x14ac:dyDescent="0.3">
      <c r="A1867" s="465" t="s">
        <v>1143</v>
      </c>
      <c r="B1867" s="459" t="s">
        <v>1153</v>
      </c>
      <c r="C1867" s="460"/>
      <c r="D1867" s="460"/>
      <c r="E1867" s="460"/>
      <c r="F1867" s="460"/>
      <c r="G1867" s="460"/>
      <c r="H1867" s="460"/>
      <c r="I1867" s="460"/>
      <c r="J1867" s="460"/>
      <c r="K1867" s="461"/>
    </row>
    <row r="1868" spans="1:11" ht="15" hidden="1" x14ac:dyDescent="0.3">
      <c r="A1868" s="466"/>
      <c r="B1868" s="459" t="s">
        <v>1152</v>
      </c>
      <c r="C1868" s="460"/>
      <c r="D1868" s="460"/>
      <c r="E1868" s="460"/>
      <c r="F1868" s="460"/>
      <c r="G1868" s="460"/>
      <c r="H1868" s="460"/>
      <c r="I1868" s="460"/>
      <c r="J1868" s="460"/>
      <c r="K1868" s="461"/>
    </row>
    <row r="1869" spans="1:11" ht="15" hidden="1" x14ac:dyDescent="0.3">
      <c r="A1869" s="466"/>
      <c r="B1869" s="459" t="s">
        <v>1154</v>
      </c>
      <c r="C1869" s="460"/>
      <c r="D1869" s="460"/>
      <c r="E1869" s="460"/>
      <c r="F1869" s="460"/>
      <c r="G1869" s="460"/>
      <c r="H1869" s="460"/>
      <c r="I1869" s="460"/>
      <c r="J1869" s="460"/>
      <c r="K1869" s="461"/>
    </row>
    <row r="1870" spans="1:11" ht="15" hidden="1" x14ac:dyDescent="0.3">
      <c r="A1870" s="466"/>
      <c r="B1870" s="459"/>
      <c r="C1870" s="460"/>
      <c r="D1870" s="460"/>
      <c r="E1870" s="460"/>
      <c r="F1870" s="460"/>
      <c r="G1870" s="460"/>
      <c r="H1870" s="460"/>
      <c r="I1870" s="460"/>
      <c r="J1870" s="460"/>
      <c r="K1870" s="461"/>
    </row>
    <row r="1871" spans="1:11" ht="15" hidden="1" x14ac:dyDescent="0.3">
      <c r="A1871" s="466"/>
      <c r="B1871" s="459"/>
      <c r="C1871" s="460"/>
      <c r="D1871" s="460"/>
      <c r="E1871" s="460"/>
      <c r="F1871" s="460"/>
      <c r="G1871" s="460"/>
      <c r="H1871" s="460"/>
      <c r="I1871" s="460"/>
      <c r="J1871" s="460"/>
      <c r="K1871" s="461"/>
    </row>
    <row r="1872" spans="1:11" ht="15" hidden="1" x14ac:dyDescent="0.3">
      <c r="A1872" s="466"/>
      <c r="B1872" s="459"/>
      <c r="C1872" s="460"/>
      <c r="D1872" s="460"/>
      <c r="E1872" s="460"/>
      <c r="F1872" s="460"/>
      <c r="G1872" s="460"/>
      <c r="H1872" s="460"/>
      <c r="I1872" s="460"/>
      <c r="J1872" s="460"/>
      <c r="K1872" s="461"/>
    </row>
    <row r="1873" spans="1:11" ht="15" hidden="1" x14ac:dyDescent="0.3">
      <c r="A1873" s="466"/>
      <c r="B1873" s="459"/>
      <c r="C1873" s="460"/>
      <c r="D1873" s="460"/>
      <c r="E1873" s="460"/>
      <c r="F1873" s="460"/>
      <c r="G1873" s="460"/>
      <c r="H1873" s="460"/>
      <c r="I1873" s="460"/>
      <c r="J1873" s="460"/>
      <c r="K1873" s="461"/>
    </row>
    <row r="1874" spans="1:11" ht="15" hidden="1" x14ac:dyDescent="0.3">
      <c r="A1874" s="466"/>
      <c r="B1874" s="458"/>
      <c r="C1874" s="456"/>
      <c r="D1874" s="456"/>
      <c r="E1874" s="456"/>
      <c r="F1874" s="456"/>
      <c r="G1874" s="456"/>
      <c r="H1874" s="456"/>
      <c r="I1874" s="456"/>
      <c r="J1874" s="456"/>
      <c r="K1874" s="457"/>
    </row>
    <row r="1875" spans="1:11" ht="15" hidden="1" x14ac:dyDescent="0.3">
      <c r="A1875" s="466"/>
      <c r="B1875" s="459"/>
      <c r="C1875" s="460"/>
      <c r="D1875" s="460"/>
      <c r="E1875" s="460"/>
      <c r="F1875" s="460"/>
      <c r="G1875" s="460"/>
      <c r="H1875" s="460"/>
      <c r="I1875" s="460"/>
      <c r="J1875" s="460"/>
      <c r="K1875" s="461"/>
    </row>
    <row r="1876" spans="1:11" ht="15" hidden="1" x14ac:dyDescent="0.3">
      <c r="A1876" s="466"/>
      <c r="B1876" s="458"/>
      <c r="C1876" s="456"/>
      <c r="D1876" s="456"/>
      <c r="E1876" s="456"/>
      <c r="F1876" s="456"/>
      <c r="G1876" s="456"/>
      <c r="H1876" s="456"/>
      <c r="I1876" s="456"/>
      <c r="J1876" s="456"/>
      <c r="K1876" s="457"/>
    </row>
    <row r="1877" spans="1:11" ht="15" hidden="1" x14ac:dyDescent="0.3">
      <c r="A1877" s="466"/>
      <c r="B1877" s="458"/>
      <c r="C1877" s="456"/>
      <c r="D1877" s="456"/>
      <c r="E1877" s="456"/>
      <c r="F1877" s="456"/>
      <c r="G1877" s="456"/>
      <c r="H1877" s="456"/>
      <c r="I1877" s="456"/>
      <c r="J1877" s="456"/>
      <c r="K1877" s="457"/>
    </row>
    <row r="1878" spans="1:11" ht="15" hidden="1" x14ac:dyDescent="0.3">
      <c r="A1878" s="466"/>
      <c r="B1878" s="458"/>
      <c r="C1878" s="456"/>
      <c r="D1878" s="456"/>
      <c r="E1878" s="456"/>
      <c r="F1878" s="456"/>
      <c r="G1878" s="456"/>
      <c r="H1878" s="456"/>
      <c r="I1878" s="456"/>
      <c r="J1878" s="456"/>
      <c r="K1878" s="457"/>
    </row>
    <row r="1879" spans="1:11" ht="15" hidden="1" x14ac:dyDescent="0.3">
      <c r="A1879" s="466"/>
      <c r="B1879" s="458"/>
      <c r="C1879" s="456"/>
      <c r="D1879" s="456"/>
      <c r="E1879" s="456"/>
      <c r="F1879" s="456"/>
      <c r="G1879" s="456"/>
      <c r="H1879" s="456"/>
      <c r="I1879" s="456"/>
      <c r="J1879" s="456"/>
      <c r="K1879" s="457"/>
    </row>
    <row r="1880" spans="1:11" ht="15" hidden="1" x14ac:dyDescent="0.3">
      <c r="A1880" s="466"/>
      <c r="B1880" s="458"/>
      <c r="C1880" s="456"/>
      <c r="D1880" s="456"/>
      <c r="E1880" s="456"/>
      <c r="F1880" s="456"/>
      <c r="G1880" s="456"/>
      <c r="H1880" s="456"/>
      <c r="I1880" s="456"/>
      <c r="J1880" s="456"/>
      <c r="K1880" s="457"/>
    </row>
    <row r="1881" spans="1:11" ht="15.6" hidden="1" thickBot="1" x14ac:dyDescent="0.35">
      <c r="A1881" s="467"/>
      <c r="B1881" s="477"/>
      <c r="C1881" s="475"/>
      <c r="D1881" s="475"/>
      <c r="E1881" s="475"/>
      <c r="F1881" s="475"/>
      <c r="G1881" s="475"/>
      <c r="H1881" s="475"/>
      <c r="I1881" s="475"/>
      <c r="J1881" s="475"/>
      <c r="K1881" s="476"/>
    </row>
    <row r="1882" spans="1:11" ht="15" hidden="1" x14ac:dyDescent="0.3">
      <c r="A1882" s="465" t="s">
        <v>1144</v>
      </c>
      <c r="B1882" s="439"/>
      <c r="C1882" s="437"/>
      <c r="D1882" s="437"/>
      <c r="E1882" s="437"/>
      <c r="F1882" s="437"/>
      <c r="G1882" s="437"/>
      <c r="H1882" s="437"/>
      <c r="I1882" s="437"/>
      <c r="J1882" s="437"/>
      <c r="K1882" s="438"/>
    </row>
    <row r="1883" spans="1:11" ht="15" hidden="1" x14ac:dyDescent="0.3">
      <c r="A1883" s="466"/>
      <c r="B1883" s="458"/>
      <c r="C1883" s="456"/>
      <c r="D1883" s="456"/>
      <c r="E1883" s="456"/>
      <c r="F1883" s="456"/>
      <c r="G1883" s="456"/>
      <c r="H1883" s="456"/>
      <c r="I1883" s="456"/>
      <c r="J1883" s="456"/>
      <c r="K1883" s="457"/>
    </row>
    <row r="1884" spans="1:11" ht="15" hidden="1" x14ac:dyDescent="0.3">
      <c r="A1884" s="466"/>
      <c r="B1884" s="458"/>
      <c r="C1884" s="456"/>
      <c r="D1884" s="456"/>
      <c r="E1884" s="456"/>
      <c r="F1884" s="456"/>
      <c r="G1884" s="456"/>
      <c r="H1884" s="456"/>
      <c r="I1884" s="456"/>
      <c r="J1884" s="456"/>
      <c r="K1884" s="457"/>
    </row>
    <row r="1885" spans="1:11" ht="15" hidden="1" x14ac:dyDescent="0.3">
      <c r="A1885" s="466"/>
      <c r="B1885" s="459"/>
      <c r="C1885" s="460"/>
      <c r="D1885" s="460"/>
      <c r="E1885" s="460"/>
      <c r="F1885" s="460"/>
      <c r="G1885" s="460"/>
      <c r="H1885" s="460"/>
      <c r="I1885" s="460"/>
      <c r="J1885" s="460"/>
      <c r="K1885" s="461"/>
    </row>
    <row r="1886" spans="1:11" ht="15" hidden="1" x14ac:dyDescent="0.3">
      <c r="A1886" s="466"/>
      <c r="B1886" s="458"/>
      <c r="C1886" s="456"/>
      <c r="D1886" s="456"/>
      <c r="E1886" s="456"/>
      <c r="F1886" s="456"/>
      <c r="G1886" s="456"/>
      <c r="H1886" s="456"/>
      <c r="I1886" s="456"/>
      <c r="J1886" s="456"/>
      <c r="K1886" s="457"/>
    </row>
    <row r="1887" spans="1:11" ht="15" hidden="1" x14ac:dyDescent="0.3">
      <c r="A1887" s="466"/>
      <c r="B1887" s="459"/>
      <c r="C1887" s="460"/>
      <c r="D1887" s="460"/>
      <c r="E1887" s="460"/>
      <c r="F1887" s="460"/>
      <c r="G1887" s="460"/>
      <c r="H1887" s="460"/>
      <c r="I1887" s="460"/>
      <c r="J1887" s="460"/>
      <c r="K1887" s="461"/>
    </row>
    <row r="1888" spans="1:11" ht="15" hidden="1" x14ac:dyDescent="0.3">
      <c r="A1888" s="466"/>
      <c r="B1888" s="458"/>
      <c r="C1888" s="456"/>
      <c r="D1888" s="456"/>
      <c r="E1888" s="456"/>
      <c r="F1888" s="456"/>
      <c r="G1888" s="456"/>
      <c r="H1888" s="456"/>
      <c r="I1888" s="456"/>
      <c r="J1888" s="456"/>
      <c r="K1888" s="457"/>
    </row>
    <row r="1889" spans="1:11" ht="15" hidden="1" x14ac:dyDescent="0.3">
      <c r="A1889" s="466"/>
      <c r="B1889" s="458"/>
      <c r="C1889" s="456"/>
      <c r="D1889" s="456"/>
      <c r="E1889" s="456"/>
      <c r="F1889" s="456"/>
      <c r="G1889" s="456"/>
      <c r="H1889" s="456"/>
      <c r="I1889" s="456"/>
      <c r="J1889" s="456"/>
      <c r="K1889" s="457"/>
    </row>
    <row r="1890" spans="1:11" ht="15" hidden="1" x14ac:dyDescent="0.3">
      <c r="A1890" s="466"/>
      <c r="B1890" s="458"/>
      <c r="C1890" s="456"/>
      <c r="D1890" s="456"/>
      <c r="E1890" s="456"/>
      <c r="F1890" s="456"/>
      <c r="G1890" s="456"/>
      <c r="H1890" s="456"/>
      <c r="I1890" s="456"/>
      <c r="J1890" s="456"/>
      <c r="K1890" s="457"/>
    </row>
    <row r="1891" spans="1:11" ht="15" hidden="1" x14ac:dyDescent="0.3">
      <c r="A1891" s="466"/>
      <c r="B1891" s="458"/>
      <c r="C1891" s="456"/>
      <c r="D1891" s="456"/>
      <c r="E1891" s="456"/>
      <c r="F1891" s="456"/>
      <c r="G1891" s="456"/>
      <c r="H1891" s="456"/>
      <c r="I1891" s="456"/>
      <c r="J1891" s="456"/>
      <c r="K1891" s="457"/>
    </row>
    <row r="1892" spans="1:11" ht="15" hidden="1" x14ac:dyDescent="0.3">
      <c r="A1892" s="466"/>
      <c r="B1892" s="458"/>
      <c r="C1892" s="456"/>
      <c r="D1892" s="456"/>
      <c r="E1892" s="456"/>
      <c r="F1892" s="456"/>
      <c r="G1892" s="456"/>
      <c r="H1892" s="456"/>
      <c r="I1892" s="456"/>
      <c r="J1892" s="456"/>
      <c r="K1892" s="457"/>
    </row>
    <row r="1893" spans="1:11" ht="15" hidden="1" x14ac:dyDescent="0.3">
      <c r="A1893" s="466"/>
      <c r="B1893" s="458"/>
      <c r="C1893" s="456"/>
      <c r="D1893" s="456"/>
      <c r="E1893" s="456"/>
      <c r="F1893" s="456"/>
      <c r="G1893" s="456"/>
      <c r="H1893" s="456"/>
      <c r="I1893" s="456"/>
      <c r="J1893" s="456"/>
      <c r="K1893" s="457"/>
    </row>
    <row r="1894" spans="1:11" ht="15" hidden="1" x14ac:dyDescent="0.3">
      <c r="A1894" s="466"/>
      <c r="B1894" s="458"/>
      <c r="C1894" s="456"/>
      <c r="D1894" s="456"/>
      <c r="E1894" s="456"/>
      <c r="F1894" s="456"/>
      <c r="G1894" s="456"/>
      <c r="H1894" s="456"/>
      <c r="I1894" s="456"/>
      <c r="J1894" s="456"/>
      <c r="K1894" s="457"/>
    </row>
    <row r="1895" spans="1:11" ht="15" hidden="1" x14ac:dyDescent="0.3">
      <c r="A1895" s="466"/>
      <c r="B1895" s="458"/>
      <c r="C1895" s="456"/>
      <c r="D1895" s="456"/>
      <c r="E1895" s="456"/>
      <c r="F1895" s="456"/>
      <c r="G1895" s="456"/>
      <c r="H1895" s="456"/>
      <c r="I1895" s="456"/>
      <c r="J1895" s="456"/>
      <c r="K1895" s="457"/>
    </row>
    <row r="1896" spans="1:11" ht="15.6" hidden="1" thickBot="1" x14ac:dyDescent="0.35">
      <c r="A1896" s="467"/>
      <c r="B1896" s="502"/>
      <c r="C1896" s="503"/>
      <c r="D1896" s="503"/>
      <c r="E1896" s="503"/>
      <c r="F1896" s="503"/>
      <c r="G1896" s="503"/>
      <c r="H1896" s="503"/>
      <c r="I1896" s="503"/>
      <c r="J1896" s="503"/>
      <c r="K1896" s="504"/>
    </row>
    <row r="1897" spans="1:11" hidden="1" x14ac:dyDescent="0.3">
      <c r="A1897" s="499" t="s">
        <v>1145</v>
      </c>
      <c r="B1897" s="491"/>
      <c r="C1897" s="491"/>
      <c r="D1897" s="491"/>
      <c r="E1897" s="491"/>
      <c r="F1897" s="491"/>
      <c r="G1897" s="490" t="s">
        <v>1146</v>
      </c>
      <c r="H1897" s="491"/>
      <c r="I1897" s="491"/>
      <c r="J1897" s="491"/>
      <c r="K1897" s="492"/>
    </row>
    <row r="1898" spans="1:11" hidden="1" x14ac:dyDescent="0.3">
      <c r="A1898" s="500"/>
      <c r="B1898" s="494"/>
      <c r="C1898" s="494"/>
      <c r="D1898" s="494"/>
      <c r="E1898" s="494"/>
      <c r="F1898" s="494"/>
      <c r="G1898" s="493"/>
      <c r="H1898" s="494"/>
      <c r="I1898" s="494"/>
      <c r="J1898" s="494"/>
      <c r="K1898" s="495"/>
    </row>
    <row r="1899" spans="1:11" hidden="1" x14ac:dyDescent="0.3">
      <c r="A1899" s="500"/>
      <c r="B1899" s="494"/>
      <c r="C1899" s="494"/>
      <c r="D1899" s="494"/>
      <c r="E1899" s="494"/>
      <c r="F1899" s="494"/>
      <c r="G1899" s="493"/>
      <c r="H1899" s="494"/>
      <c r="I1899" s="494"/>
      <c r="J1899" s="494"/>
      <c r="K1899" s="495"/>
    </row>
    <row r="1900" spans="1:11" ht="15" hidden="1" thickBot="1" x14ac:dyDescent="0.35">
      <c r="A1900" s="501"/>
      <c r="B1900" s="497"/>
      <c r="C1900" s="497"/>
      <c r="D1900" s="497"/>
      <c r="E1900" s="497"/>
      <c r="F1900" s="497"/>
      <c r="G1900" s="496"/>
      <c r="H1900" s="497"/>
      <c r="I1900" s="497"/>
      <c r="J1900" s="497"/>
      <c r="K1900" s="498"/>
    </row>
    <row r="1901" spans="1:11" hidden="1" x14ac:dyDescent="0.3">
      <c r="A1901" s="34"/>
      <c r="J1901" s="131"/>
    </row>
    <row r="1902" spans="1:11" x14ac:dyDescent="0.3">
      <c r="A1902" s="452"/>
      <c r="B1902" s="452"/>
      <c r="C1902" s="452"/>
      <c r="D1902" s="452"/>
      <c r="E1902" s="454" t="s">
        <v>1113</v>
      </c>
      <c r="F1902" s="454"/>
      <c r="G1902" s="454"/>
      <c r="H1902" s="454"/>
      <c r="I1902" s="452"/>
      <c r="J1902" s="452"/>
      <c r="K1902" s="452"/>
    </row>
    <row r="1903" spans="1:11" x14ac:dyDescent="0.3">
      <c r="A1903" s="452"/>
      <c r="B1903" s="452"/>
      <c r="C1903" s="452"/>
      <c r="D1903" s="452"/>
      <c r="E1903" s="454"/>
      <c r="F1903" s="454"/>
      <c r="G1903" s="454"/>
      <c r="H1903" s="454"/>
      <c r="I1903" s="452"/>
      <c r="J1903" s="452"/>
      <c r="K1903" s="452"/>
    </row>
    <row r="1904" spans="1:11" x14ac:dyDescent="0.3">
      <c r="A1904" s="453"/>
      <c r="B1904" s="453"/>
      <c r="C1904" s="453"/>
      <c r="D1904" s="453"/>
      <c r="E1904" s="455"/>
      <c r="F1904" s="455"/>
      <c r="G1904" s="455"/>
      <c r="H1904" s="455"/>
      <c r="I1904" s="453"/>
      <c r="J1904" s="453"/>
      <c r="K1904" s="453"/>
    </row>
    <row r="1905" spans="1:11" x14ac:dyDescent="0.3">
      <c r="A1905" s="449" t="s">
        <v>1147</v>
      </c>
      <c r="B1905" s="450"/>
      <c r="C1905" s="450"/>
      <c r="D1905" s="450"/>
      <c r="E1905" s="450"/>
      <c r="F1905" s="450"/>
      <c r="G1905" s="450"/>
      <c r="H1905" s="450"/>
      <c r="I1905" s="450"/>
      <c r="J1905" s="450"/>
      <c r="K1905" s="451"/>
    </row>
    <row r="1906" spans="1:11" ht="25.5" customHeight="1" x14ac:dyDescent="0.3">
      <c r="A1906" s="100" t="s">
        <v>0</v>
      </c>
      <c r="B1906" s="101"/>
      <c r="C1906" s="101"/>
      <c r="D1906" s="101"/>
      <c r="E1906" s="101"/>
      <c r="F1906" s="101"/>
      <c r="G1906" s="102"/>
      <c r="H1906" s="103" t="s">
        <v>1191</v>
      </c>
      <c r="I1906" s="104" t="s">
        <v>1117</v>
      </c>
      <c r="J1906" s="105">
        <f>1+J1742</f>
        <v>45296</v>
      </c>
      <c r="K1906" s="106" t="s">
        <v>1118</v>
      </c>
    </row>
    <row r="1907" spans="1:11" ht="16.5" customHeight="1" x14ac:dyDescent="0.3">
      <c r="A1907" s="443" t="s">
        <v>2</v>
      </c>
      <c r="B1907" s="444"/>
      <c r="C1907" s="444"/>
      <c r="D1907" s="444"/>
      <c r="E1907" s="444"/>
      <c r="F1907" s="444"/>
      <c r="G1907" s="445"/>
      <c r="H1907" s="107" t="s">
        <v>1120</v>
      </c>
      <c r="I1907" s="108" t="s">
        <v>1121</v>
      </c>
      <c r="J1907" s="109" t="s">
        <v>1122</v>
      </c>
      <c r="K1907" s="110" t="s">
        <v>1123</v>
      </c>
    </row>
    <row r="1908" spans="1:11" ht="12" customHeight="1" x14ac:dyDescent="0.3">
      <c r="A1908" s="446"/>
      <c r="B1908" s="447"/>
      <c r="C1908" s="447"/>
      <c r="D1908" s="447"/>
      <c r="E1908" s="447"/>
      <c r="F1908" s="447"/>
      <c r="G1908" s="448"/>
      <c r="H1908" s="107" t="s">
        <v>1124</v>
      </c>
      <c r="I1908" s="111"/>
      <c r="J1908" s="112"/>
      <c r="K1908" s="113" t="s">
        <v>1125</v>
      </c>
    </row>
    <row r="1909" spans="1:11" ht="15" thickBot="1" x14ac:dyDescent="0.35">
      <c r="A1909" s="114" t="s">
        <v>1103</v>
      </c>
      <c r="B1909" s="115"/>
      <c r="C1909" s="115"/>
      <c r="D1909" s="115"/>
      <c r="E1909" s="115"/>
      <c r="F1909" s="115"/>
      <c r="G1909" s="116"/>
      <c r="H1909" s="117" t="s">
        <v>1126</v>
      </c>
      <c r="I1909" s="117" t="s">
        <v>1103</v>
      </c>
      <c r="J1909" s="138" t="s">
        <v>1125</v>
      </c>
      <c r="K1909" s="110"/>
    </row>
    <row r="1910" spans="1:11" ht="15" x14ac:dyDescent="0.3">
      <c r="A1910" s="440" t="s">
        <v>1127</v>
      </c>
      <c r="B1910" s="439"/>
      <c r="C1910" s="437"/>
      <c r="D1910" s="437"/>
      <c r="E1910" s="437"/>
      <c r="F1910" s="437"/>
      <c r="G1910" s="437"/>
      <c r="H1910" s="437"/>
      <c r="I1910" s="437"/>
      <c r="J1910" s="437"/>
      <c r="K1910" s="438"/>
    </row>
    <row r="1911" spans="1:11" ht="15" x14ac:dyDescent="0.3">
      <c r="A1911" s="441"/>
      <c r="B1911" s="458"/>
      <c r="C1911" s="456"/>
      <c r="D1911" s="456"/>
      <c r="E1911" s="456"/>
      <c r="F1911" s="456"/>
      <c r="G1911" s="456"/>
      <c r="H1911" s="456"/>
      <c r="I1911" s="456"/>
      <c r="J1911" s="456"/>
      <c r="K1911" s="457"/>
    </row>
    <row r="1912" spans="1:11" ht="15" x14ac:dyDescent="0.3">
      <c r="A1912" s="441"/>
      <c r="B1912" s="458"/>
      <c r="C1912" s="456"/>
      <c r="D1912" s="456"/>
      <c r="E1912" s="456"/>
      <c r="F1912" s="456"/>
      <c r="G1912" s="456"/>
      <c r="H1912" s="456"/>
      <c r="I1912" s="456"/>
      <c r="J1912" s="456"/>
      <c r="K1912" s="457"/>
    </row>
    <row r="1913" spans="1:11" ht="15" x14ac:dyDescent="0.3">
      <c r="A1913" s="441"/>
      <c r="B1913" s="458"/>
      <c r="C1913" s="456"/>
      <c r="D1913" s="456"/>
      <c r="E1913" s="456"/>
      <c r="F1913" s="456"/>
      <c r="G1913" s="456"/>
      <c r="H1913" s="456"/>
      <c r="I1913" s="456"/>
      <c r="J1913" s="456"/>
      <c r="K1913" s="457"/>
    </row>
    <row r="1914" spans="1:11" ht="15.6" thickBot="1" x14ac:dyDescent="0.35">
      <c r="A1914" s="442"/>
      <c r="B1914" s="477"/>
      <c r="C1914" s="475"/>
      <c r="D1914" s="475"/>
      <c r="E1914" s="475"/>
      <c r="F1914" s="475"/>
      <c r="G1914" s="475"/>
      <c r="H1914" s="475"/>
      <c r="I1914" s="475"/>
      <c r="J1914" s="475"/>
      <c r="K1914" s="476"/>
    </row>
    <row r="1915" spans="1:11" ht="15.6" thickBot="1" x14ac:dyDescent="0.35">
      <c r="A1915" s="465" t="s">
        <v>1128</v>
      </c>
      <c r="B1915" s="474" t="s">
        <v>1129</v>
      </c>
      <c r="C1915" s="472"/>
      <c r="D1915" s="472"/>
      <c r="E1915" s="472"/>
      <c r="F1915" s="120" t="s">
        <v>1130</v>
      </c>
      <c r="G1915" s="472" t="s">
        <v>1129</v>
      </c>
      <c r="H1915" s="472"/>
      <c r="I1915" s="472"/>
      <c r="J1915" s="473"/>
      <c r="K1915" s="121" t="s">
        <v>1130</v>
      </c>
    </row>
    <row r="1916" spans="1:11" ht="15" x14ac:dyDescent="0.3">
      <c r="A1916" s="466"/>
      <c r="B1916" s="471" t="s">
        <v>1131</v>
      </c>
      <c r="C1916" s="469"/>
      <c r="D1916" s="469"/>
      <c r="E1916" s="470"/>
      <c r="F1916" s="122"/>
      <c r="G1916" s="468" t="s">
        <v>1132</v>
      </c>
      <c r="H1916" s="469"/>
      <c r="I1916" s="469"/>
      <c r="J1916" s="470"/>
      <c r="K1916" s="123"/>
    </row>
    <row r="1917" spans="1:11" ht="15" x14ac:dyDescent="0.3">
      <c r="A1917" s="466"/>
      <c r="B1917" s="480" t="s">
        <v>1133</v>
      </c>
      <c r="C1917" s="481"/>
      <c r="D1917" s="481"/>
      <c r="E1917" s="482"/>
      <c r="F1917" s="124"/>
      <c r="G1917" s="483" t="s">
        <v>1134</v>
      </c>
      <c r="H1917" s="481"/>
      <c r="I1917" s="481"/>
      <c r="J1917" s="482"/>
      <c r="K1917" s="125"/>
    </row>
    <row r="1918" spans="1:11" ht="15" x14ac:dyDescent="0.3">
      <c r="A1918" s="466"/>
      <c r="B1918" s="480" t="s">
        <v>1135</v>
      </c>
      <c r="C1918" s="481"/>
      <c r="D1918" s="481"/>
      <c r="E1918" s="482"/>
      <c r="F1918" s="124"/>
      <c r="G1918" s="478" t="s">
        <v>1136</v>
      </c>
      <c r="H1918" s="460"/>
      <c r="I1918" s="460"/>
      <c r="J1918" s="479"/>
      <c r="K1918" s="125"/>
    </row>
    <row r="1919" spans="1:11" ht="15" x14ac:dyDescent="0.3">
      <c r="A1919" s="466"/>
      <c r="B1919" s="480" t="s">
        <v>1137</v>
      </c>
      <c r="C1919" s="481"/>
      <c r="D1919" s="481"/>
      <c r="E1919" s="482"/>
      <c r="F1919" s="124">
        <v>2</v>
      </c>
      <c r="G1919" s="478" t="s">
        <v>1138</v>
      </c>
      <c r="H1919" s="460"/>
      <c r="I1919" s="460"/>
      <c r="J1919" s="479"/>
      <c r="K1919" s="125"/>
    </row>
    <row r="1920" spans="1:11" ht="15" x14ac:dyDescent="0.3">
      <c r="A1920" s="466"/>
      <c r="B1920" s="480" t="s">
        <v>1139</v>
      </c>
      <c r="C1920" s="481"/>
      <c r="D1920" s="481"/>
      <c r="E1920" s="482"/>
      <c r="F1920" s="124"/>
      <c r="G1920" s="478" t="s">
        <v>1140</v>
      </c>
      <c r="H1920" s="460"/>
      <c r="I1920" s="460"/>
      <c r="J1920" s="479"/>
      <c r="K1920" s="125"/>
    </row>
    <row r="1921" spans="1:23" ht="15.6" thickBot="1" x14ac:dyDescent="0.35">
      <c r="A1921" s="467"/>
      <c r="B1921" s="487" t="s">
        <v>1141</v>
      </c>
      <c r="C1921" s="488"/>
      <c r="D1921" s="488"/>
      <c r="E1921" s="489"/>
      <c r="F1921" s="127">
        <v>5</v>
      </c>
      <c r="G1921" s="484" t="s">
        <v>1142</v>
      </c>
      <c r="H1921" s="485"/>
      <c r="I1921" s="485"/>
      <c r="J1921" s="486"/>
      <c r="K1921" s="128"/>
    </row>
    <row r="1922" spans="1:23" ht="15.6" x14ac:dyDescent="0.3">
      <c r="A1922" s="465" t="s">
        <v>1143</v>
      </c>
      <c r="B1922" s="434" t="s">
        <v>1175</v>
      </c>
      <c r="C1922" s="435"/>
      <c r="D1922" s="435"/>
      <c r="E1922" s="435"/>
      <c r="F1922" s="435"/>
      <c r="G1922" s="435"/>
      <c r="H1922" s="435"/>
      <c r="I1922" s="435"/>
      <c r="J1922" s="435"/>
      <c r="K1922" s="436"/>
      <c r="N1922" s="434" t="s">
        <v>1175</v>
      </c>
      <c r="O1922" s="435"/>
      <c r="P1922" s="435"/>
      <c r="Q1922" s="435"/>
      <c r="R1922" s="435"/>
      <c r="S1922" s="435"/>
      <c r="T1922" s="435"/>
      <c r="U1922" s="435"/>
      <c r="V1922" s="435"/>
      <c r="W1922" s="436"/>
    </row>
    <row r="1923" spans="1:23" ht="15" x14ac:dyDescent="0.3">
      <c r="A1923" s="466"/>
      <c r="B1923" s="132" t="s">
        <v>1223</v>
      </c>
      <c r="C1923" s="133"/>
      <c r="D1923" s="133"/>
      <c r="E1923" s="133"/>
      <c r="F1923" s="133"/>
      <c r="G1923" s="133"/>
      <c r="H1923" s="133"/>
      <c r="I1923" s="133"/>
      <c r="J1923" s="133"/>
      <c r="K1923" s="134"/>
      <c r="N1923" s="428" t="s">
        <v>1220</v>
      </c>
      <c r="O1923" s="429"/>
      <c r="P1923" s="429"/>
      <c r="Q1923" s="429"/>
      <c r="R1923" s="429"/>
      <c r="S1923" s="429"/>
      <c r="T1923" s="429"/>
      <c r="U1923" s="429"/>
      <c r="V1923" s="429"/>
      <c r="W1923" s="430"/>
    </row>
    <row r="1924" spans="1:23" ht="15" x14ac:dyDescent="0.3">
      <c r="A1924" s="466"/>
      <c r="B1924" s="428" t="s">
        <v>1224</v>
      </c>
      <c r="C1924" s="429"/>
      <c r="D1924" s="429"/>
      <c r="E1924" s="429"/>
      <c r="F1924" s="429"/>
      <c r="G1924" s="429"/>
      <c r="H1924" s="429"/>
      <c r="I1924" s="429"/>
      <c r="J1924" s="429"/>
      <c r="K1924" s="430"/>
      <c r="N1924" s="428" t="s">
        <v>1221</v>
      </c>
      <c r="O1924" s="429"/>
      <c r="P1924" s="429"/>
      <c r="Q1924" s="429"/>
      <c r="R1924" s="429"/>
      <c r="S1924" s="429"/>
      <c r="T1924" s="429"/>
      <c r="U1924" s="429"/>
      <c r="V1924" s="429"/>
      <c r="W1924" s="430"/>
    </row>
    <row r="1925" spans="1:23" ht="15" x14ac:dyDescent="0.3">
      <c r="A1925" s="466"/>
      <c r="B1925" s="428" t="s">
        <v>1228</v>
      </c>
      <c r="C1925" s="429"/>
      <c r="D1925" s="429"/>
      <c r="E1925" s="429"/>
      <c r="F1925" s="429"/>
      <c r="G1925" s="429"/>
      <c r="H1925" s="429"/>
      <c r="I1925" s="429"/>
      <c r="J1925" s="429"/>
      <c r="K1925" s="430"/>
      <c r="N1925" s="132" t="s">
        <v>1223</v>
      </c>
      <c r="O1925" s="133"/>
      <c r="P1925" s="133"/>
      <c r="Q1925" s="133"/>
      <c r="R1925" s="133"/>
      <c r="S1925" s="133"/>
      <c r="T1925" s="133"/>
      <c r="U1925" s="133"/>
      <c r="V1925" s="133"/>
      <c r="W1925" s="134"/>
    </row>
    <row r="1926" spans="1:23" ht="15.6" x14ac:dyDescent="0.3">
      <c r="A1926" s="466"/>
      <c r="B1926" s="434" t="s">
        <v>1180</v>
      </c>
      <c r="C1926" s="435"/>
      <c r="D1926" s="435"/>
      <c r="E1926" s="435"/>
      <c r="F1926" s="435"/>
      <c r="G1926" s="435"/>
      <c r="H1926" s="435"/>
      <c r="I1926" s="435"/>
      <c r="J1926" s="435"/>
      <c r="K1926" s="436"/>
      <c r="N1926" s="428" t="s">
        <v>1224</v>
      </c>
      <c r="O1926" s="429"/>
      <c r="P1926" s="429"/>
      <c r="Q1926" s="429"/>
      <c r="R1926" s="429"/>
      <c r="S1926" s="429"/>
      <c r="T1926" s="429"/>
      <c r="U1926" s="429"/>
      <c r="V1926" s="429"/>
      <c r="W1926" s="430"/>
    </row>
    <row r="1927" spans="1:23" ht="15" x14ac:dyDescent="0.3">
      <c r="A1927" s="466"/>
      <c r="B1927" s="428" t="s">
        <v>1220</v>
      </c>
      <c r="C1927" s="429"/>
      <c r="D1927" s="429"/>
      <c r="E1927" s="429"/>
      <c r="F1927" s="429"/>
      <c r="G1927" s="429"/>
      <c r="H1927" s="429"/>
      <c r="I1927" s="429"/>
      <c r="J1927" s="429"/>
      <c r="K1927" s="430"/>
      <c r="N1927" s="458"/>
      <c r="O1927" s="456"/>
      <c r="P1927" s="456"/>
      <c r="Q1927" s="456"/>
      <c r="R1927" s="456"/>
      <c r="S1927" s="456"/>
      <c r="T1927" s="456"/>
      <c r="U1927" s="456"/>
      <c r="V1927" s="456"/>
      <c r="W1927" s="457"/>
    </row>
    <row r="1928" spans="1:23" ht="15.6" x14ac:dyDescent="0.3">
      <c r="A1928" s="466"/>
      <c r="B1928" s="428" t="s">
        <v>1221</v>
      </c>
      <c r="C1928" s="429"/>
      <c r="D1928" s="429"/>
      <c r="E1928" s="429"/>
      <c r="F1928" s="429"/>
      <c r="G1928" s="429"/>
      <c r="H1928" s="429"/>
      <c r="I1928" s="429"/>
      <c r="J1928" s="429"/>
      <c r="K1928" s="430"/>
      <c r="N1928" s="434"/>
      <c r="O1928" s="435"/>
      <c r="P1928" s="435"/>
      <c r="Q1928" s="435"/>
      <c r="R1928" s="435"/>
      <c r="S1928" s="435"/>
      <c r="T1928" s="435"/>
      <c r="U1928" s="435"/>
      <c r="V1928" s="435"/>
      <c r="W1928" s="436"/>
    </row>
    <row r="1929" spans="1:23" ht="15" x14ac:dyDescent="0.3">
      <c r="A1929" s="466"/>
      <c r="B1929" s="132" t="s">
        <v>1223</v>
      </c>
      <c r="C1929" s="133"/>
      <c r="D1929" s="133"/>
      <c r="E1929" s="133"/>
      <c r="F1929" s="133"/>
      <c r="G1929" s="133"/>
      <c r="H1929" s="133"/>
      <c r="I1929" s="133"/>
      <c r="J1929" s="133"/>
      <c r="K1929" s="134"/>
    </row>
    <row r="1930" spans="1:23" ht="15" x14ac:dyDescent="0.3">
      <c r="A1930" s="466"/>
      <c r="B1930" s="428" t="s">
        <v>1224</v>
      </c>
      <c r="C1930" s="429"/>
      <c r="D1930" s="429"/>
      <c r="E1930" s="429"/>
      <c r="F1930" s="429"/>
      <c r="G1930" s="429"/>
      <c r="H1930" s="429"/>
      <c r="I1930" s="429"/>
      <c r="J1930" s="429"/>
      <c r="K1930" s="430"/>
    </row>
    <row r="1931" spans="1:23" ht="15" x14ac:dyDescent="0.3">
      <c r="A1931" s="466"/>
      <c r="B1931" s="511"/>
      <c r="C1931" s="512"/>
      <c r="D1931" s="512"/>
      <c r="E1931" s="512"/>
      <c r="F1931" s="512"/>
      <c r="G1931" s="512"/>
      <c r="H1931" s="512"/>
      <c r="I1931" s="512"/>
      <c r="J1931" s="512"/>
      <c r="K1931" s="513"/>
    </row>
    <row r="1932" spans="1:23" ht="15" x14ac:dyDescent="0.3">
      <c r="A1932" s="466"/>
      <c r="B1932" s="511"/>
      <c r="C1932" s="512"/>
      <c r="D1932" s="512"/>
      <c r="E1932" s="512"/>
      <c r="F1932" s="512"/>
      <c r="G1932" s="512"/>
      <c r="H1932" s="512"/>
      <c r="I1932" s="512"/>
      <c r="J1932" s="512"/>
      <c r="K1932" s="513"/>
    </row>
    <row r="1933" spans="1:23" ht="15" x14ac:dyDescent="0.3">
      <c r="A1933" s="466"/>
      <c r="B1933" s="458"/>
      <c r="C1933" s="456"/>
      <c r="D1933" s="456"/>
      <c r="E1933" s="456"/>
      <c r="F1933" s="456"/>
      <c r="G1933" s="456"/>
      <c r="H1933" s="456"/>
      <c r="I1933" s="456"/>
      <c r="J1933" s="456"/>
      <c r="K1933" s="457"/>
    </row>
    <row r="1934" spans="1:23" ht="15" x14ac:dyDescent="0.3">
      <c r="A1934" s="466"/>
      <c r="B1934" s="458"/>
      <c r="C1934" s="456"/>
      <c r="D1934" s="456"/>
      <c r="E1934" s="456"/>
      <c r="F1934" s="456"/>
      <c r="G1934" s="456"/>
      <c r="H1934" s="456"/>
      <c r="I1934" s="456"/>
      <c r="J1934" s="456"/>
      <c r="K1934" s="457"/>
    </row>
    <row r="1935" spans="1:23" ht="15.6" thickBot="1" x14ac:dyDescent="0.35">
      <c r="A1935" s="467"/>
      <c r="B1935" s="477"/>
      <c r="C1935" s="475"/>
      <c r="D1935" s="475"/>
      <c r="E1935" s="475"/>
      <c r="F1935" s="475"/>
      <c r="G1935" s="475"/>
      <c r="H1935" s="475"/>
      <c r="I1935" s="475"/>
      <c r="J1935" s="475"/>
      <c r="K1935" s="476"/>
    </row>
    <row r="1936" spans="1:23" ht="15" x14ac:dyDescent="0.3">
      <c r="A1936" s="465" t="s">
        <v>1144</v>
      </c>
      <c r="B1936" s="439"/>
      <c r="C1936" s="437"/>
      <c r="D1936" s="437"/>
      <c r="E1936" s="437"/>
      <c r="F1936" s="437"/>
      <c r="G1936" s="437"/>
      <c r="H1936" s="437"/>
      <c r="I1936" s="437"/>
      <c r="J1936" s="437"/>
      <c r="K1936" s="438"/>
    </row>
    <row r="1937" spans="1:11" ht="15" x14ac:dyDescent="0.3">
      <c r="A1937" s="466"/>
      <c r="B1937" s="458"/>
      <c r="C1937" s="456"/>
      <c r="D1937" s="456"/>
      <c r="E1937" s="456"/>
      <c r="F1937" s="456"/>
      <c r="G1937" s="456"/>
      <c r="H1937" s="456"/>
      <c r="I1937" s="456"/>
      <c r="J1937" s="456"/>
      <c r="K1937" s="457"/>
    </row>
    <row r="1938" spans="1:11" ht="15" x14ac:dyDescent="0.3">
      <c r="A1938" s="466"/>
      <c r="B1938" s="458"/>
      <c r="C1938" s="456"/>
      <c r="D1938" s="456"/>
      <c r="E1938" s="456"/>
      <c r="F1938" s="456"/>
      <c r="G1938" s="456"/>
      <c r="H1938" s="456"/>
      <c r="I1938" s="456"/>
      <c r="J1938" s="456"/>
      <c r="K1938" s="457"/>
    </row>
    <row r="1939" spans="1:11" ht="15" x14ac:dyDescent="0.3">
      <c r="A1939" s="466"/>
      <c r="B1939" s="458"/>
      <c r="C1939" s="456"/>
      <c r="D1939" s="456"/>
      <c r="E1939" s="456"/>
      <c r="F1939" s="456"/>
      <c r="G1939" s="456"/>
      <c r="H1939" s="456"/>
      <c r="I1939" s="456"/>
      <c r="J1939" s="456"/>
      <c r="K1939" s="457"/>
    </row>
    <row r="1940" spans="1:11" ht="15" x14ac:dyDescent="0.3">
      <c r="A1940" s="466"/>
      <c r="B1940" s="458"/>
      <c r="C1940" s="456"/>
      <c r="D1940" s="456"/>
      <c r="E1940" s="456"/>
      <c r="F1940" s="456"/>
      <c r="G1940" s="456"/>
      <c r="H1940" s="456"/>
      <c r="I1940" s="456"/>
      <c r="J1940" s="456"/>
      <c r="K1940" s="457"/>
    </row>
    <row r="1941" spans="1:11" ht="15" x14ac:dyDescent="0.3">
      <c r="A1941" s="466"/>
      <c r="B1941" s="458"/>
      <c r="C1941" s="456"/>
      <c r="D1941" s="456"/>
      <c r="E1941" s="456"/>
      <c r="F1941" s="456"/>
      <c r="G1941" s="456"/>
      <c r="H1941" s="456"/>
      <c r="I1941" s="456"/>
      <c r="J1941" s="456"/>
      <c r="K1941" s="457"/>
    </row>
    <row r="1942" spans="1:11" ht="15" x14ac:dyDescent="0.3">
      <c r="A1942" s="466"/>
      <c r="B1942" s="458"/>
      <c r="C1942" s="456"/>
      <c r="D1942" s="456"/>
      <c r="E1942" s="456"/>
      <c r="F1942" s="456"/>
      <c r="G1942" s="456"/>
      <c r="H1942" s="456"/>
      <c r="I1942" s="456"/>
      <c r="J1942" s="456"/>
      <c r="K1942" s="457"/>
    </row>
    <row r="1943" spans="1:11" ht="15" x14ac:dyDescent="0.3">
      <c r="A1943" s="466"/>
      <c r="B1943" s="458"/>
      <c r="C1943" s="456"/>
      <c r="D1943" s="456"/>
      <c r="E1943" s="456"/>
      <c r="F1943" s="456"/>
      <c r="G1943" s="456"/>
      <c r="H1943" s="456"/>
      <c r="I1943" s="456"/>
      <c r="J1943" s="456"/>
      <c r="K1943" s="457"/>
    </row>
    <row r="1944" spans="1:11" ht="15" x14ac:dyDescent="0.3">
      <c r="A1944" s="466"/>
      <c r="B1944" s="458"/>
      <c r="C1944" s="456"/>
      <c r="D1944" s="456"/>
      <c r="E1944" s="456"/>
      <c r="F1944" s="456"/>
      <c r="G1944" s="456"/>
      <c r="H1944" s="456"/>
      <c r="I1944" s="456"/>
      <c r="J1944" s="456"/>
      <c r="K1944" s="457"/>
    </row>
    <row r="1945" spans="1:11" ht="15" x14ac:dyDescent="0.3">
      <c r="A1945" s="466"/>
      <c r="B1945" s="458"/>
      <c r="C1945" s="456"/>
      <c r="D1945" s="456"/>
      <c r="E1945" s="456"/>
      <c r="F1945" s="456"/>
      <c r="G1945" s="456"/>
      <c r="H1945" s="456"/>
      <c r="I1945" s="456"/>
      <c r="J1945" s="456"/>
      <c r="K1945" s="457"/>
    </row>
    <row r="1946" spans="1:11" ht="15" x14ac:dyDescent="0.3">
      <c r="A1946" s="466"/>
      <c r="B1946" s="458"/>
      <c r="C1946" s="456"/>
      <c r="D1946" s="456"/>
      <c r="E1946" s="456"/>
      <c r="F1946" s="456"/>
      <c r="G1946" s="456"/>
      <c r="H1946" s="456"/>
      <c r="I1946" s="456"/>
      <c r="J1946" s="456"/>
      <c r="K1946" s="457"/>
    </row>
    <row r="1947" spans="1:11" ht="15" x14ac:dyDescent="0.3">
      <c r="A1947" s="466"/>
      <c r="B1947" s="458"/>
      <c r="C1947" s="456"/>
      <c r="D1947" s="456"/>
      <c r="E1947" s="456"/>
      <c r="F1947" s="456"/>
      <c r="G1947" s="456"/>
      <c r="H1947" s="456"/>
      <c r="I1947" s="456"/>
      <c r="J1947" s="456"/>
      <c r="K1947" s="457"/>
    </row>
    <row r="1948" spans="1:11" ht="15" x14ac:dyDescent="0.3">
      <c r="A1948" s="466"/>
      <c r="B1948" s="458"/>
      <c r="C1948" s="456"/>
      <c r="D1948" s="456"/>
      <c r="E1948" s="456"/>
      <c r="F1948" s="456"/>
      <c r="G1948" s="456"/>
      <c r="H1948" s="456"/>
      <c r="I1948" s="456"/>
      <c r="J1948" s="456"/>
      <c r="K1948" s="457"/>
    </row>
    <row r="1949" spans="1:11" ht="15" x14ac:dyDescent="0.3">
      <c r="A1949" s="466"/>
      <c r="B1949" s="458"/>
      <c r="C1949" s="456"/>
      <c r="D1949" s="456"/>
      <c r="E1949" s="456"/>
      <c r="F1949" s="456"/>
      <c r="G1949" s="456"/>
      <c r="H1949" s="456"/>
      <c r="I1949" s="456"/>
      <c r="J1949" s="456"/>
      <c r="K1949" s="457"/>
    </row>
    <row r="1950" spans="1:11" ht="15.6" thickBot="1" x14ac:dyDescent="0.35">
      <c r="A1950" s="467"/>
      <c r="B1950" s="502"/>
      <c r="C1950" s="503"/>
      <c r="D1950" s="503"/>
      <c r="E1950" s="503"/>
      <c r="F1950" s="503"/>
      <c r="G1950" s="503"/>
      <c r="H1950" s="503"/>
      <c r="I1950" s="503"/>
      <c r="J1950" s="503"/>
      <c r="K1950" s="504"/>
    </row>
    <row r="1951" spans="1:11" x14ac:dyDescent="0.3">
      <c r="A1951" s="499" t="s">
        <v>1145</v>
      </c>
      <c r="B1951" s="491"/>
      <c r="C1951" s="491"/>
      <c r="D1951" s="491"/>
      <c r="E1951" s="491"/>
      <c r="F1951" s="491"/>
      <c r="G1951" s="490" t="s">
        <v>1146</v>
      </c>
      <c r="H1951" s="491"/>
      <c r="I1951" s="491"/>
      <c r="J1951" s="491"/>
      <c r="K1951" s="492"/>
    </row>
    <row r="1952" spans="1:11" x14ac:dyDescent="0.3">
      <c r="A1952" s="500"/>
      <c r="B1952" s="494"/>
      <c r="C1952" s="494"/>
      <c r="D1952" s="494"/>
      <c r="E1952" s="494"/>
      <c r="F1952" s="494"/>
      <c r="G1952" s="493"/>
      <c r="H1952" s="494"/>
      <c r="I1952" s="494"/>
      <c r="J1952" s="494"/>
      <c r="K1952" s="495"/>
    </row>
    <row r="1953" spans="1:11" x14ac:dyDescent="0.3">
      <c r="A1953" s="500"/>
      <c r="B1953" s="494"/>
      <c r="C1953" s="494"/>
      <c r="D1953" s="494"/>
      <c r="E1953" s="494"/>
      <c r="F1953" s="494"/>
      <c r="G1953" s="493"/>
      <c r="H1953" s="494"/>
      <c r="I1953" s="494"/>
      <c r="J1953" s="494"/>
      <c r="K1953" s="495"/>
    </row>
    <row r="1954" spans="1:11" ht="15" thickBot="1" x14ac:dyDescent="0.35">
      <c r="A1954" s="501"/>
      <c r="B1954" s="497"/>
      <c r="C1954" s="497"/>
      <c r="D1954" s="497"/>
      <c r="E1954" s="497"/>
      <c r="F1954" s="497"/>
      <c r="G1954" s="496"/>
      <c r="H1954" s="497"/>
      <c r="I1954" s="497"/>
      <c r="J1954" s="497"/>
      <c r="K1954" s="498"/>
    </row>
    <row r="1956" spans="1:11" x14ac:dyDescent="0.3">
      <c r="A1956" s="452"/>
      <c r="B1956" s="452"/>
      <c r="C1956" s="452"/>
      <c r="D1956" s="452"/>
      <c r="E1956" s="454" t="s">
        <v>1113</v>
      </c>
      <c r="F1956" s="454"/>
      <c r="G1956" s="454"/>
      <c r="H1956" s="454"/>
      <c r="I1956" s="452"/>
      <c r="J1956" s="452"/>
      <c r="K1956" s="452"/>
    </row>
    <row r="1957" spans="1:11" x14ac:dyDescent="0.3">
      <c r="A1957" s="452"/>
      <c r="B1957" s="452"/>
      <c r="C1957" s="452"/>
      <c r="D1957" s="452"/>
      <c r="E1957" s="454"/>
      <c r="F1957" s="454"/>
      <c r="G1957" s="454"/>
      <c r="H1957" s="454"/>
      <c r="I1957" s="452"/>
      <c r="J1957" s="452"/>
      <c r="K1957" s="452"/>
    </row>
    <row r="1958" spans="1:11" x14ac:dyDescent="0.3">
      <c r="A1958" s="453"/>
      <c r="B1958" s="453"/>
      <c r="C1958" s="453"/>
      <c r="D1958" s="453"/>
      <c r="E1958" s="455"/>
      <c r="F1958" s="455"/>
      <c r="G1958" s="455"/>
      <c r="H1958" s="455"/>
      <c r="I1958" s="453"/>
      <c r="J1958" s="453"/>
      <c r="K1958" s="453"/>
    </row>
    <row r="1959" spans="1:11" x14ac:dyDescent="0.3">
      <c r="A1959" s="449" t="s">
        <v>1147</v>
      </c>
      <c r="B1959" s="450"/>
      <c r="C1959" s="450"/>
      <c r="D1959" s="450"/>
      <c r="E1959" s="450"/>
      <c r="F1959" s="450"/>
      <c r="G1959" s="450"/>
      <c r="H1959" s="450"/>
      <c r="I1959" s="450"/>
      <c r="J1959" s="450"/>
      <c r="K1959" s="451"/>
    </row>
    <row r="1960" spans="1:11" ht="25.5" customHeight="1" x14ac:dyDescent="0.3">
      <c r="A1960" s="100" t="s">
        <v>0</v>
      </c>
      <c r="B1960" s="101"/>
      <c r="C1960" s="101"/>
      <c r="D1960" s="101"/>
      <c r="E1960" s="101"/>
      <c r="F1960" s="101"/>
      <c r="G1960" s="102"/>
      <c r="H1960" s="103" t="s">
        <v>1191</v>
      </c>
      <c r="I1960" s="104" t="s">
        <v>1117</v>
      </c>
      <c r="J1960" s="105">
        <f>3+J1906</f>
        <v>45299</v>
      </c>
      <c r="K1960" s="106" t="s">
        <v>1118</v>
      </c>
    </row>
    <row r="1961" spans="1:11" ht="16.5" customHeight="1" x14ac:dyDescent="0.3">
      <c r="A1961" s="443" t="s">
        <v>2</v>
      </c>
      <c r="B1961" s="444"/>
      <c r="C1961" s="444"/>
      <c r="D1961" s="444"/>
      <c r="E1961" s="444"/>
      <c r="F1961" s="444"/>
      <c r="G1961" s="445"/>
      <c r="H1961" s="107" t="s">
        <v>1120</v>
      </c>
      <c r="I1961" s="108" t="s">
        <v>1121</v>
      </c>
      <c r="J1961" s="109" t="s">
        <v>1122</v>
      </c>
      <c r="K1961" s="110" t="s">
        <v>1123</v>
      </c>
    </row>
    <row r="1962" spans="1:11" ht="12" customHeight="1" x14ac:dyDescent="0.3">
      <c r="A1962" s="446"/>
      <c r="B1962" s="447"/>
      <c r="C1962" s="447"/>
      <c r="D1962" s="447"/>
      <c r="E1962" s="447"/>
      <c r="F1962" s="447"/>
      <c r="G1962" s="448"/>
      <c r="H1962" s="107" t="s">
        <v>1124</v>
      </c>
      <c r="I1962" s="111"/>
      <c r="J1962" s="112"/>
      <c r="K1962" s="113" t="s">
        <v>1125</v>
      </c>
    </row>
    <row r="1963" spans="1:11" ht="15" thickBot="1" x14ac:dyDescent="0.35">
      <c r="A1963" s="114" t="s">
        <v>1103</v>
      </c>
      <c r="B1963" s="115"/>
      <c r="C1963" s="115"/>
      <c r="D1963" s="115"/>
      <c r="E1963" s="115"/>
      <c r="F1963" s="115"/>
      <c r="G1963" s="116"/>
      <c r="H1963" s="117" t="s">
        <v>1126</v>
      </c>
      <c r="I1963" s="117" t="s">
        <v>1103</v>
      </c>
      <c r="J1963" s="138" t="s">
        <v>1125</v>
      </c>
      <c r="K1963" s="110"/>
    </row>
    <row r="1964" spans="1:11" ht="15" x14ac:dyDescent="0.3">
      <c r="A1964" s="440" t="s">
        <v>1127</v>
      </c>
      <c r="B1964" s="439"/>
      <c r="C1964" s="437"/>
      <c r="D1964" s="437"/>
      <c r="E1964" s="437"/>
      <c r="F1964" s="437"/>
      <c r="G1964" s="437"/>
      <c r="H1964" s="437"/>
      <c r="I1964" s="437"/>
      <c r="J1964" s="437"/>
      <c r="K1964" s="438"/>
    </row>
    <row r="1965" spans="1:11" ht="15" x14ac:dyDescent="0.3">
      <c r="A1965" s="441"/>
      <c r="B1965" s="458"/>
      <c r="C1965" s="456"/>
      <c r="D1965" s="456"/>
      <c r="E1965" s="456"/>
      <c r="F1965" s="456"/>
      <c r="G1965" s="456"/>
      <c r="H1965" s="456"/>
      <c r="I1965" s="456"/>
      <c r="J1965" s="456"/>
      <c r="K1965" s="457"/>
    </row>
    <row r="1966" spans="1:11" ht="15" x14ac:dyDescent="0.3">
      <c r="A1966" s="441"/>
      <c r="B1966" s="458"/>
      <c r="C1966" s="456"/>
      <c r="D1966" s="456"/>
      <c r="E1966" s="456"/>
      <c r="F1966" s="456"/>
      <c r="G1966" s="456"/>
      <c r="H1966" s="456"/>
      <c r="I1966" s="456"/>
      <c r="J1966" s="456"/>
      <c r="K1966" s="457"/>
    </row>
    <row r="1967" spans="1:11" ht="15" x14ac:dyDescent="0.3">
      <c r="A1967" s="441"/>
      <c r="B1967" s="458"/>
      <c r="C1967" s="456"/>
      <c r="D1967" s="456"/>
      <c r="E1967" s="456"/>
      <c r="F1967" s="456"/>
      <c r="G1967" s="456"/>
      <c r="H1967" s="456"/>
      <c r="I1967" s="456"/>
      <c r="J1967" s="456"/>
      <c r="K1967" s="457"/>
    </row>
    <row r="1968" spans="1:11" ht="15.6" thickBot="1" x14ac:dyDescent="0.35">
      <c r="A1968" s="442"/>
      <c r="B1968" s="477"/>
      <c r="C1968" s="475"/>
      <c r="D1968" s="475"/>
      <c r="E1968" s="475"/>
      <c r="F1968" s="475"/>
      <c r="G1968" s="475"/>
      <c r="H1968" s="475"/>
      <c r="I1968" s="475"/>
      <c r="J1968" s="475"/>
      <c r="K1968" s="476"/>
    </row>
    <row r="1969" spans="1:11" ht="15.6" thickBot="1" x14ac:dyDescent="0.35">
      <c r="A1969" s="465" t="s">
        <v>1128</v>
      </c>
      <c r="B1969" s="474" t="s">
        <v>1129</v>
      </c>
      <c r="C1969" s="472"/>
      <c r="D1969" s="472"/>
      <c r="E1969" s="472"/>
      <c r="F1969" s="120" t="s">
        <v>1130</v>
      </c>
      <c r="G1969" s="472" t="s">
        <v>1129</v>
      </c>
      <c r="H1969" s="472"/>
      <c r="I1969" s="472"/>
      <c r="J1969" s="473"/>
      <c r="K1969" s="121" t="s">
        <v>1130</v>
      </c>
    </row>
    <row r="1970" spans="1:11" ht="15" x14ac:dyDescent="0.3">
      <c r="A1970" s="466"/>
      <c r="B1970" s="471" t="s">
        <v>1131</v>
      </c>
      <c r="C1970" s="469"/>
      <c r="D1970" s="469"/>
      <c r="E1970" s="470"/>
      <c r="F1970" s="122"/>
      <c r="G1970" s="468" t="s">
        <v>1132</v>
      </c>
      <c r="H1970" s="469"/>
      <c r="I1970" s="469"/>
      <c r="J1970" s="470"/>
      <c r="K1970" s="123"/>
    </row>
    <row r="1971" spans="1:11" ht="15" x14ac:dyDescent="0.3">
      <c r="A1971" s="466"/>
      <c r="B1971" s="480" t="s">
        <v>1133</v>
      </c>
      <c r="C1971" s="481"/>
      <c r="D1971" s="481"/>
      <c r="E1971" s="482"/>
      <c r="F1971" s="124"/>
      <c r="G1971" s="483" t="s">
        <v>1134</v>
      </c>
      <c r="H1971" s="481"/>
      <c r="I1971" s="481"/>
      <c r="J1971" s="482"/>
      <c r="K1971" s="125"/>
    </row>
    <row r="1972" spans="1:11" ht="15" x14ac:dyDescent="0.3">
      <c r="A1972" s="466"/>
      <c r="B1972" s="480" t="s">
        <v>1135</v>
      </c>
      <c r="C1972" s="481"/>
      <c r="D1972" s="481"/>
      <c r="E1972" s="482"/>
      <c r="F1972" s="124"/>
      <c r="G1972" s="478" t="s">
        <v>1136</v>
      </c>
      <c r="H1972" s="460"/>
      <c r="I1972" s="460"/>
      <c r="J1972" s="479"/>
      <c r="K1972" s="125"/>
    </row>
    <row r="1973" spans="1:11" ht="15" x14ac:dyDescent="0.3">
      <c r="A1973" s="466"/>
      <c r="B1973" s="480" t="s">
        <v>1137</v>
      </c>
      <c r="C1973" s="481"/>
      <c r="D1973" s="481"/>
      <c r="E1973" s="482"/>
      <c r="F1973" s="124">
        <v>2</v>
      </c>
      <c r="G1973" s="478" t="s">
        <v>1138</v>
      </c>
      <c r="H1973" s="460"/>
      <c r="I1973" s="460"/>
      <c r="J1973" s="479"/>
      <c r="K1973" s="125"/>
    </row>
    <row r="1974" spans="1:11" ht="15" x14ac:dyDescent="0.3">
      <c r="A1974" s="466"/>
      <c r="B1974" s="480" t="s">
        <v>1139</v>
      </c>
      <c r="C1974" s="481"/>
      <c r="D1974" s="481"/>
      <c r="E1974" s="482"/>
      <c r="F1974" s="124"/>
      <c r="G1974" s="478" t="s">
        <v>1140</v>
      </c>
      <c r="H1974" s="460"/>
      <c r="I1974" s="460"/>
      <c r="J1974" s="479"/>
      <c r="K1974" s="125"/>
    </row>
    <row r="1975" spans="1:11" ht="15.6" thickBot="1" x14ac:dyDescent="0.35">
      <c r="A1975" s="467"/>
      <c r="B1975" s="487" t="s">
        <v>1141</v>
      </c>
      <c r="C1975" s="488"/>
      <c r="D1975" s="488"/>
      <c r="E1975" s="489"/>
      <c r="F1975" s="127">
        <v>5</v>
      </c>
      <c r="G1975" s="484" t="s">
        <v>1142</v>
      </c>
      <c r="H1975" s="485"/>
      <c r="I1975" s="485"/>
      <c r="J1975" s="486"/>
      <c r="K1975" s="128"/>
    </row>
    <row r="1976" spans="1:11" ht="15.6" x14ac:dyDescent="0.3">
      <c r="A1976" s="465" t="s">
        <v>1143</v>
      </c>
      <c r="B1976" s="434" t="s">
        <v>1175</v>
      </c>
      <c r="C1976" s="435"/>
      <c r="D1976" s="435"/>
      <c r="E1976" s="435"/>
      <c r="F1976" s="435"/>
      <c r="G1976" s="435"/>
      <c r="H1976" s="435"/>
      <c r="I1976" s="435"/>
      <c r="J1976" s="435"/>
      <c r="K1976" s="436"/>
    </row>
    <row r="1977" spans="1:11" ht="15" x14ac:dyDescent="0.3">
      <c r="A1977" s="466"/>
      <c r="B1977" s="132" t="s">
        <v>1223</v>
      </c>
      <c r="C1977" s="133"/>
      <c r="D1977" s="133"/>
      <c r="E1977" s="133"/>
      <c r="F1977" s="133"/>
      <c r="G1977" s="133"/>
      <c r="H1977" s="133"/>
      <c r="I1977" s="133"/>
      <c r="J1977" s="133"/>
      <c r="K1977" s="134"/>
    </row>
    <row r="1978" spans="1:11" ht="15" x14ac:dyDescent="0.3">
      <c r="A1978" s="466"/>
      <c r="B1978" s="428" t="s">
        <v>1224</v>
      </c>
      <c r="C1978" s="429"/>
      <c r="D1978" s="429"/>
      <c r="E1978" s="429"/>
      <c r="F1978" s="429"/>
      <c r="G1978" s="429"/>
      <c r="H1978" s="429"/>
      <c r="I1978" s="429"/>
      <c r="J1978" s="429"/>
      <c r="K1978" s="430"/>
    </row>
    <row r="1979" spans="1:11" ht="15" x14ac:dyDescent="0.3">
      <c r="A1979" s="466"/>
      <c r="B1979" s="428" t="s">
        <v>1228</v>
      </c>
      <c r="C1979" s="429"/>
      <c r="D1979" s="429"/>
      <c r="E1979" s="429"/>
      <c r="F1979" s="429"/>
      <c r="G1979" s="429"/>
      <c r="H1979" s="429"/>
      <c r="I1979" s="429"/>
      <c r="J1979" s="429"/>
      <c r="K1979" s="430"/>
    </row>
    <row r="1980" spans="1:11" ht="15.6" x14ac:dyDescent="0.3">
      <c r="A1980" s="466"/>
      <c r="B1980" s="434" t="s">
        <v>1180</v>
      </c>
      <c r="C1980" s="435"/>
      <c r="D1980" s="435"/>
      <c r="E1980" s="435"/>
      <c r="F1980" s="435"/>
      <c r="G1980" s="435"/>
      <c r="H1980" s="435"/>
      <c r="I1980" s="435"/>
      <c r="J1980" s="435"/>
      <c r="K1980" s="436"/>
    </row>
    <row r="1981" spans="1:11" ht="15" x14ac:dyDescent="0.3">
      <c r="A1981" s="466"/>
      <c r="B1981" s="428" t="s">
        <v>1220</v>
      </c>
      <c r="C1981" s="429"/>
      <c r="D1981" s="429"/>
      <c r="E1981" s="429"/>
      <c r="F1981" s="429"/>
      <c r="G1981" s="429"/>
      <c r="H1981" s="429"/>
      <c r="I1981" s="429"/>
      <c r="J1981" s="429"/>
      <c r="K1981" s="430"/>
    </row>
    <row r="1982" spans="1:11" ht="15" x14ac:dyDescent="0.3">
      <c r="A1982" s="466"/>
      <c r="B1982" s="428" t="s">
        <v>1221</v>
      </c>
      <c r="C1982" s="429"/>
      <c r="D1982" s="429"/>
      <c r="E1982" s="429"/>
      <c r="F1982" s="429"/>
      <c r="G1982" s="429"/>
      <c r="H1982" s="429"/>
      <c r="I1982" s="429"/>
      <c r="J1982" s="429"/>
      <c r="K1982" s="430"/>
    </row>
    <row r="1983" spans="1:11" ht="15" x14ac:dyDescent="0.3">
      <c r="A1983" s="466"/>
      <c r="B1983" s="132" t="s">
        <v>1223</v>
      </c>
      <c r="C1983" s="133"/>
      <c r="D1983" s="133"/>
      <c r="E1983" s="133"/>
      <c r="F1983" s="133"/>
      <c r="G1983" s="133"/>
      <c r="H1983" s="133"/>
      <c r="I1983" s="133"/>
      <c r="J1983" s="133"/>
      <c r="K1983" s="134"/>
    </row>
    <row r="1984" spans="1:11" ht="15" x14ac:dyDescent="0.3">
      <c r="A1984" s="466"/>
      <c r="B1984" s="428" t="s">
        <v>1224</v>
      </c>
      <c r="C1984" s="429"/>
      <c r="D1984" s="429"/>
      <c r="E1984" s="429"/>
      <c r="F1984" s="429"/>
      <c r="G1984" s="429"/>
      <c r="H1984" s="429"/>
      <c r="I1984" s="429"/>
      <c r="J1984" s="429"/>
      <c r="K1984" s="430"/>
    </row>
    <row r="1985" spans="1:11" ht="15" x14ac:dyDescent="0.3">
      <c r="A1985" s="466"/>
      <c r="B1985" s="511"/>
      <c r="C1985" s="512"/>
      <c r="D1985" s="512"/>
      <c r="E1985" s="512"/>
      <c r="F1985" s="512"/>
      <c r="G1985" s="512"/>
      <c r="H1985" s="512"/>
      <c r="I1985" s="512"/>
      <c r="J1985" s="512"/>
      <c r="K1985" s="513"/>
    </row>
    <row r="1986" spans="1:11" ht="15" x14ac:dyDescent="0.3">
      <c r="A1986" s="466"/>
      <c r="B1986" s="458"/>
      <c r="C1986" s="456"/>
      <c r="D1986" s="456"/>
      <c r="E1986" s="456"/>
      <c r="F1986" s="456"/>
      <c r="G1986" s="456"/>
      <c r="H1986" s="456"/>
      <c r="I1986" s="456"/>
      <c r="J1986" s="456"/>
      <c r="K1986" s="457"/>
    </row>
    <row r="1987" spans="1:11" ht="15" x14ac:dyDescent="0.3">
      <c r="A1987" s="466"/>
      <c r="B1987" s="458"/>
      <c r="C1987" s="456"/>
      <c r="D1987" s="456"/>
      <c r="E1987" s="456"/>
      <c r="F1987" s="456"/>
      <c r="G1987" s="456"/>
      <c r="H1987" s="456"/>
      <c r="I1987" s="456"/>
      <c r="J1987" s="456"/>
      <c r="K1987" s="457"/>
    </row>
    <row r="1988" spans="1:11" ht="15" x14ac:dyDescent="0.3">
      <c r="A1988" s="466"/>
      <c r="B1988" s="458"/>
      <c r="C1988" s="456"/>
      <c r="D1988" s="456"/>
      <c r="E1988" s="456"/>
      <c r="F1988" s="456"/>
      <c r="G1988" s="456"/>
      <c r="H1988" s="456"/>
      <c r="I1988" s="456"/>
      <c r="J1988" s="456"/>
      <c r="K1988" s="457"/>
    </row>
    <row r="1989" spans="1:11" ht="15.6" thickBot="1" x14ac:dyDescent="0.35">
      <c r="A1989" s="467"/>
      <c r="B1989" s="477"/>
      <c r="C1989" s="475"/>
      <c r="D1989" s="475"/>
      <c r="E1989" s="475"/>
      <c r="F1989" s="475"/>
      <c r="G1989" s="475"/>
      <c r="H1989" s="475"/>
      <c r="I1989" s="475"/>
      <c r="J1989" s="475"/>
      <c r="K1989" s="476"/>
    </row>
    <row r="1990" spans="1:11" ht="15" x14ac:dyDescent="0.3">
      <c r="A1990" s="465" t="s">
        <v>1144</v>
      </c>
      <c r="B1990" s="439"/>
      <c r="C1990" s="437"/>
      <c r="D1990" s="437"/>
      <c r="E1990" s="437"/>
      <c r="F1990" s="437"/>
      <c r="G1990" s="437"/>
      <c r="H1990" s="437"/>
      <c r="I1990" s="437"/>
      <c r="J1990" s="437"/>
      <c r="K1990" s="438"/>
    </row>
    <row r="1991" spans="1:11" ht="15" x14ac:dyDescent="0.3">
      <c r="A1991" s="466"/>
      <c r="B1991" s="458"/>
      <c r="C1991" s="456"/>
      <c r="D1991" s="456"/>
      <c r="E1991" s="456"/>
      <c r="F1991" s="456"/>
      <c r="G1991" s="456"/>
      <c r="H1991" s="456"/>
      <c r="I1991" s="456"/>
      <c r="J1991" s="456"/>
      <c r="K1991" s="457"/>
    </row>
    <row r="1992" spans="1:11" ht="15" x14ac:dyDescent="0.3">
      <c r="A1992" s="466"/>
      <c r="B1992" s="458"/>
      <c r="C1992" s="456"/>
      <c r="D1992" s="456"/>
      <c r="E1992" s="456"/>
      <c r="F1992" s="456"/>
      <c r="G1992" s="456"/>
      <c r="H1992" s="456"/>
      <c r="I1992" s="456"/>
      <c r="J1992" s="456"/>
      <c r="K1992" s="457"/>
    </row>
    <row r="1993" spans="1:11" ht="15" x14ac:dyDescent="0.3">
      <c r="A1993" s="466"/>
      <c r="B1993" s="458"/>
      <c r="C1993" s="456"/>
      <c r="D1993" s="456"/>
      <c r="E1993" s="456"/>
      <c r="F1993" s="456"/>
      <c r="G1993" s="456"/>
      <c r="H1993" s="456"/>
      <c r="I1993" s="456"/>
      <c r="J1993" s="456"/>
      <c r="K1993" s="457"/>
    </row>
    <row r="1994" spans="1:11" ht="15" x14ac:dyDescent="0.3">
      <c r="A1994" s="466"/>
      <c r="B1994" s="458"/>
      <c r="C1994" s="456"/>
      <c r="D1994" s="456"/>
      <c r="E1994" s="456"/>
      <c r="F1994" s="456"/>
      <c r="G1994" s="456"/>
      <c r="H1994" s="456"/>
      <c r="I1994" s="456"/>
      <c r="J1994" s="456"/>
      <c r="K1994" s="457"/>
    </row>
    <row r="1995" spans="1:11" ht="15" x14ac:dyDescent="0.3">
      <c r="A1995" s="466"/>
      <c r="B1995" s="458"/>
      <c r="C1995" s="456"/>
      <c r="D1995" s="456"/>
      <c r="E1995" s="456"/>
      <c r="F1995" s="456"/>
      <c r="G1995" s="456"/>
      <c r="H1995" s="456"/>
      <c r="I1995" s="456"/>
      <c r="J1995" s="456"/>
      <c r="K1995" s="457"/>
    </row>
    <row r="1996" spans="1:11" ht="15" x14ac:dyDescent="0.3">
      <c r="A1996" s="466"/>
      <c r="B1996" s="458"/>
      <c r="C1996" s="456"/>
      <c r="D1996" s="456"/>
      <c r="E1996" s="456"/>
      <c r="F1996" s="456"/>
      <c r="G1996" s="456"/>
      <c r="H1996" s="456"/>
      <c r="I1996" s="456"/>
      <c r="J1996" s="456"/>
      <c r="K1996" s="457"/>
    </row>
    <row r="1997" spans="1:11" ht="15" x14ac:dyDescent="0.3">
      <c r="A1997" s="466"/>
      <c r="B1997" s="458"/>
      <c r="C1997" s="456"/>
      <c r="D1997" s="456"/>
      <c r="E1997" s="456"/>
      <c r="F1997" s="456"/>
      <c r="G1997" s="456"/>
      <c r="H1997" s="456"/>
      <c r="I1997" s="456"/>
      <c r="J1997" s="456"/>
      <c r="K1997" s="457"/>
    </row>
    <row r="1998" spans="1:11" ht="15" x14ac:dyDescent="0.3">
      <c r="A1998" s="466"/>
      <c r="B1998" s="458"/>
      <c r="C1998" s="456"/>
      <c r="D1998" s="456"/>
      <c r="E1998" s="456"/>
      <c r="F1998" s="456"/>
      <c r="G1998" s="456"/>
      <c r="H1998" s="456"/>
      <c r="I1998" s="456"/>
      <c r="J1998" s="456"/>
      <c r="K1998" s="457"/>
    </row>
    <row r="1999" spans="1:11" ht="15" x14ac:dyDescent="0.3">
      <c r="A1999" s="466"/>
      <c r="B1999" s="458"/>
      <c r="C1999" s="456"/>
      <c r="D1999" s="456"/>
      <c r="E1999" s="456"/>
      <c r="F1999" s="456"/>
      <c r="G1999" s="456"/>
      <c r="H1999" s="456"/>
      <c r="I1999" s="456"/>
      <c r="J1999" s="456"/>
      <c r="K1999" s="457"/>
    </row>
    <row r="2000" spans="1:11" ht="15" x14ac:dyDescent="0.3">
      <c r="A2000" s="466"/>
      <c r="B2000" s="458"/>
      <c r="C2000" s="456"/>
      <c r="D2000" s="456"/>
      <c r="E2000" s="456"/>
      <c r="F2000" s="456"/>
      <c r="G2000" s="456"/>
      <c r="H2000" s="456"/>
      <c r="I2000" s="456"/>
      <c r="J2000" s="456"/>
      <c r="K2000" s="457"/>
    </row>
    <row r="2001" spans="1:11" ht="15" x14ac:dyDescent="0.3">
      <c r="A2001" s="466"/>
      <c r="B2001" s="458"/>
      <c r="C2001" s="456"/>
      <c r="D2001" s="456"/>
      <c r="E2001" s="456"/>
      <c r="F2001" s="456"/>
      <c r="G2001" s="456"/>
      <c r="H2001" s="456"/>
      <c r="I2001" s="456"/>
      <c r="J2001" s="456"/>
      <c r="K2001" s="457"/>
    </row>
    <row r="2002" spans="1:11" ht="15" x14ac:dyDescent="0.3">
      <c r="A2002" s="466"/>
      <c r="B2002" s="458"/>
      <c r="C2002" s="456"/>
      <c r="D2002" s="456"/>
      <c r="E2002" s="456"/>
      <c r="F2002" s="456"/>
      <c r="G2002" s="456"/>
      <c r="H2002" s="456"/>
      <c r="I2002" s="456"/>
      <c r="J2002" s="456"/>
      <c r="K2002" s="457"/>
    </row>
    <row r="2003" spans="1:11" ht="15" x14ac:dyDescent="0.3">
      <c r="A2003" s="466"/>
      <c r="B2003" s="458"/>
      <c r="C2003" s="456"/>
      <c r="D2003" s="456"/>
      <c r="E2003" s="456"/>
      <c r="F2003" s="456"/>
      <c r="G2003" s="456"/>
      <c r="H2003" s="456"/>
      <c r="I2003" s="456"/>
      <c r="J2003" s="456"/>
      <c r="K2003" s="457"/>
    </row>
    <row r="2004" spans="1:11" ht="15.6" thickBot="1" x14ac:dyDescent="0.35">
      <c r="A2004" s="467"/>
      <c r="B2004" s="502"/>
      <c r="C2004" s="503"/>
      <c r="D2004" s="503"/>
      <c r="E2004" s="503"/>
      <c r="F2004" s="503"/>
      <c r="G2004" s="503"/>
      <c r="H2004" s="503"/>
      <c r="I2004" s="503"/>
      <c r="J2004" s="503"/>
      <c r="K2004" s="504"/>
    </row>
    <row r="2005" spans="1:11" x14ac:dyDescent="0.3">
      <c r="A2005" s="499" t="s">
        <v>1145</v>
      </c>
      <c r="B2005" s="491"/>
      <c r="C2005" s="491"/>
      <c r="D2005" s="491"/>
      <c r="E2005" s="491"/>
      <c r="F2005" s="491"/>
      <c r="G2005" s="490" t="s">
        <v>1146</v>
      </c>
      <c r="H2005" s="491"/>
      <c r="I2005" s="491"/>
      <c r="J2005" s="491"/>
      <c r="K2005" s="492"/>
    </row>
    <row r="2006" spans="1:11" x14ac:dyDescent="0.3">
      <c r="A2006" s="500"/>
      <c r="B2006" s="494"/>
      <c r="C2006" s="494"/>
      <c r="D2006" s="494"/>
      <c r="E2006" s="494"/>
      <c r="F2006" s="494"/>
      <c r="G2006" s="493"/>
      <c r="H2006" s="494"/>
      <c r="I2006" s="494"/>
      <c r="J2006" s="494"/>
      <c r="K2006" s="495"/>
    </row>
    <row r="2007" spans="1:11" x14ac:dyDescent="0.3">
      <c r="A2007" s="500"/>
      <c r="B2007" s="494"/>
      <c r="C2007" s="494"/>
      <c r="D2007" s="494"/>
      <c r="E2007" s="494"/>
      <c r="F2007" s="494"/>
      <c r="G2007" s="493"/>
      <c r="H2007" s="494"/>
      <c r="I2007" s="494"/>
      <c r="J2007" s="494"/>
      <c r="K2007" s="495"/>
    </row>
    <row r="2008" spans="1:11" ht="15" thickBot="1" x14ac:dyDescent="0.35">
      <c r="A2008" s="501"/>
      <c r="B2008" s="497"/>
      <c r="C2008" s="497"/>
      <c r="D2008" s="497"/>
      <c r="E2008" s="497"/>
      <c r="F2008" s="497"/>
      <c r="G2008" s="496"/>
      <c r="H2008" s="497"/>
      <c r="I2008" s="497"/>
      <c r="J2008" s="497"/>
      <c r="K2008" s="498"/>
    </row>
    <row r="2009" spans="1:11" x14ac:dyDescent="0.3">
      <c r="A2009" s="34"/>
      <c r="J2009" s="131"/>
    </row>
    <row r="2010" spans="1:11" x14ac:dyDescent="0.3">
      <c r="A2010" s="452"/>
      <c r="B2010" s="452"/>
      <c r="C2010" s="452"/>
      <c r="D2010" s="452"/>
      <c r="E2010" s="454" t="s">
        <v>1113</v>
      </c>
      <c r="F2010" s="454"/>
      <c r="G2010" s="454"/>
      <c r="H2010" s="454"/>
      <c r="I2010" s="452"/>
      <c r="J2010" s="452"/>
      <c r="K2010" s="452"/>
    </row>
    <row r="2011" spans="1:11" x14ac:dyDescent="0.3">
      <c r="A2011" s="452"/>
      <c r="B2011" s="452"/>
      <c r="C2011" s="452"/>
      <c r="D2011" s="452"/>
      <c r="E2011" s="454"/>
      <c r="F2011" s="454"/>
      <c r="G2011" s="454"/>
      <c r="H2011" s="454"/>
      <c r="I2011" s="452"/>
      <c r="J2011" s="452"/>
      <c r="K2011" s="452"/>
    </row>
    <row r="2012" spans="1:11" x14ac:dyDescent="0.3">
      <c r="A2012" s="453"/>
      <c r="B2012" s="453"/>
      <c r="C2012" s="453"/>
      <c r="D2012" s="453"/>
      <c r="E2012" s="455"/>
      <c r="F2012" s="455"/>
      <c r="G2012" s="455"/>
      <c r="H2012" s="455"/>
      <c r="I2012" s="453"/>
      <c r="J2012" s="453"/>
      <c r="K2012" s="453"/>
    </row>
    <row r="2013" spans="1:11" s="99" customFormat="1" ht="15" customHeight="1" x14ac:dyDescent="0.3">
      <c r="A2013" s="505" t="s">
        <v>1114</v>
      </c>
      <c r="B2013" s="450"/>
      <c r="C2013" s="450"/>
      <c r="D2013" s="450"/>
      <c r="E2013" s="450"/>
      <c r="F2013" s="450"/>
      <c r="G2013" s="450"/>
      <c r="H2013" s="450"/>
      <c r="I2013" s="450"/>
      <c r="J2013" s="450"/>
      <c r="K2013" s="451"/>
    </row>
    <row r="2014" spans="1:11" ht="25.5" customHeight="1" x14ac:dyDescent="0.3">
      <c r="A2014" s="100" t="s">
        <v>0</v>
      </c>
      <c r="B2014" s="101"/>
      <c r="C2014" s="101"/>
      <c r="D2014" s="101"/>
      <c r="E2014" s="101"/>
      <c r="F2014" s="101"/>
      <c r="G2014" s="102"/>
      <c r="H2014" s="103" t="s">
        <v>1191</v>
      </c>
      <c r="I2014" s="104" t="s">
        <v>1117</v>
      </c>
      <c r="J2014" s="105">
        <f>1+J1960</f>
        <v>45300</v>
      </c>
      <c r="K2014" s="106" t="s">
        <v>1118</v>
      </c>
    </row>
    <row r="2015" spans="1:11" ht="16.5" customHeight="1" x14ac:dyDescent="0.3">
      <c r="A2015" s="443" t="s">
        <v>2</v>
      </c>
      <c r="B2015" s="444"/>
      <c r="C2015" s="444"/>
      <c r="D2015" s="444"/>
      <c r="E2015" s="444"/>
      <c r="F2015" s="444"/>
      <c r="G2015" s="445"/>
      <c r="H2015" s="107" t="s">
        <v>1120</v>
      </c>
      <c r="I2015" s="108" t="s">
        <v>1121</v>
      </c>
      <c r="J2015" s="109" t="s">
        <v>1122</v>
      </c>
      <c r="K2015" s="110" t="s">
        <v>1123</v>
      </c>
    </row>
    <row r="2016" spans="1:11" ht="12" customHeight="1" x14ac:dyDescent="0.3">
      <c r="A2016" s="446"/>
      <c r="B2016" s="447"/>
      <c r="C2016" s="447"/>
      <c r="D2016" s="447"/>
      <c r="E2016" s="447"/>
      <c r="F2016" s="447"/>
      <c r="G2016" s="448"/>
      <c r="H2016" s="107" t="s">
        <v>1124</v>
      </c>
      <c r="I2016" s="111" t="s">
        <v>1125</v>
      </c>
      <c r="J2016" s="112"/>
      <c r="K2016" s="113"/>
    </row>
    <row r="2017" spans="1:11" ht="15" thickBot="1" x14ac:dyDescent="0.35">
      <c r="A2017" s="114" t="s">
        <v>1103</v>
      </c>
      <c r="B2017" s="115"/>
      <c r="C2017" s="115"/>
      <c r="D2017" s="115"/>
      <c r="E2017" s="115"/>
      <c r="F2017" s="115"/>
      <c r="G2017" s="116"/>
      <c r="H2017" s="117" t="s">
        <v>1126</v>
      </c>
      <c r="I2017" s="117" t="s">
        <v>1125</v>
      </c>
      <c r="J2017" s="118"/>
      <c r="K2017" s="119"/>
    </row>
    <row r="2018" spans="1:11" ht="15" x14ac:dyDescent="0.3">
      <c r="A2018" s="440" t="s">
        <v>1127</v>
      </c>
      <c r="B2018" s="439"/>
      <c r="C2018" s="437"/>
      <c r="D2018" s="437"/>
      <c r="E2018" s="437"/>
      <c r="F2018" s="437"/>
      <c r="G2018" s="437"/>
      <c r="H2018" s="437"/>
      <c r="I2018" s="437"/>
      <c r="J2018" s="437"/>
      <c r="K2018" s="438"/>
    </row>
    <row r="2019" spans="1:11" ht="15" x14ac:dyDescent="0.3">
      <c r="A2019" s="441"/>
      <c r="B2019" s="458"/>
      <c r="C2019" s="456"/>
      <c r="D2019" s="456"/>
      <c r="E2019" s="456"/>
      <c r="F2019" s="456"/>
      <c r="G2019" s="456"/>
      <c r="H2019" s="456"/>
      <c r="I2019" s="456"/>
      <c r="J2019" s="456"/>
      <c r="K2019" s="457"/>
    </row>
    <row r="2020" spans="1:11" ht="15" x14ac:dyDescent="0.3">
      <c r="A2020" s="441"/>
      <c r="B2020" s="458"/>
      <c r="C2020" s="456"/>
      <c r="D2020" s="456"/>
      <c r="E2020" s="456"/>
      <c r="F2020" s="456"/>
      <c r="G2020" s="456"/>
      <c r="H2020" s="456"/>
      <c r="I2020" s="456"/>
      <c r="J2020" s="456"/>
      <c r="K2020" s="457"/>
    </row>
    <row r="2021" spans="1:11" ht="15" x14ac:dyDescent="0.3">
      <c r="A2021" s="441"/>
      <c r="B2021" s="458"/>
      <c r="C2021" s="456"/>
      <c r="D2021" s="456"/>
      <c r="E2021" s="456"/>
      <c r="F2021" s="456"/>
      <c r="G2021" s="456"/>
      <c r="H2021" s="456"/>
      <c r="I2021" s="456"/>
      <c r="J2021" s="456"/>
      <c r="K2021" s="457"/>
    </row>
    <row r="2022" spans="1:11" ht="15.6" thickBot="1" x14ac:dyDescent="0.35">
      <c r="A2022" s="442"/>
      <c r="B2022" s="477"/>
      <c r="C2022" s="475"/>
      <c r="D2022" s="475"/>
      <c r="E2022" s="475"/>
      <c r="F2022" s="475"/>
      <c r="G2022" s="475"/>
      <c r="H2022" s="475"/>
      <c r="I2022" s="475"/>
      <c r="J2022" s="475"/>
      <c r="K2022" s="476"/>
    </row>
    <row r="2023" spans="1:11" ht="15.6" thickBot="1" x14ac:dyDescent="0.35">
      <c r="A2023" s="465" t="s">
        <v>1128</v>
      </c>
      <c r="B2023" s="474" t="s">
        <v>1129</v>
      </c>
      <c r="C2023" s="472"/>
      <c r="D2023" s="472"/>
      <c r="E2023" s="472"/>
      <c r="F2023" s="120" t="s">
        <v>1130</v>
      </c>
      <c r="G2023" s="472" t="s">
        <v>1129</v>
      </c>
      <c r="H2023" s="472"/>
      <c r="I2023" s="472"/>
      <c r="J2023" s="473"/>
      <c r="K2023" s="121" t="s">
        <v>1130</v>
      </c>
    </row>
    <row r="2024" spans="1:11" ht="15" x14ac:dyDescent="0.3">
      <c r="A2024" s="466"/>
      <c r="B2024" s="471" t="s">
        <v>1131</v>
      </c>
      <c r="C2024" s="469"/>
      <c r="D2024" s="469"/>
      <c r="E2024" s="470"/>
      <c r="F2024" s="122"/>
      <c r="G2024" s="468" t="s">
        <v>1132</v>
      </c>
      <c r="H2024" s="469"/>
      <c r="I2024" s="469"/>
      <c r="J2024" s="470"/>
      <c r="K2024" s="123"/>
    </row>
    <row r="2025" spans="1:11" ht="15" x14ac:dyDescent="0.3">
      <c r="A2025" s="466"/>
      <c r="B2025" s="480" t="s">
        <v>1133</v>
      </c>
      <c r="C2025" s="481"/>
      <c r="D2025" s="481"/>
      <c r="E2025" s="482"/>
      <c r="F2025" s="124"/>
      <c r="G2025" s="483" t="s">
        <v>1134</v>
      </c>
      <c r="H2025" s="481"/>
      <c r="I2025" s="481"/>
      <c r="J2025" s="482"/>
      <c r="K2025" s="125"/>
    </row>
    <row r="2026" spans="1:11" ht="15" x14ac:dyDescent="0.3">
      <c r="A2026" s="466"/>
      <c r="B2026" s="480" t="s">
        <v>1135</v>
      </c>
      <c r="C2026" s="481"/>
      <c r="D2026" s="481"/>
      <c r="E2026" s="482"/>
      <c r="F2026" s="124"/>
      <c r="G2026" s="478" t="s">
        <v>1136</v>
      </c>
      <c r="H2026" s="460"/>
      <c r="I2026" s="460"/>
      <c r="J2026" s="479"/>
      <c r="K2026" s="125"/>
    </row>
    <row r="2027" spans="1:11" ht="15" x14ac:dyDescent="0.3">
      <c r="A2027" s="466"/>
      <c r="B2027" s="480" t="s">
        <v>1137</v>
      </c>
      <c r="C2027" s="481"/>
      <c r="D2027" s="481"/>
      <c r="E2027" s="482"/>
      <c r="F2027" s="124">
        <v>2</v>
      </c>
      <c r="G2027" s="478" t="s">
        <v>1138</v>
      </c>
      <c r="H2027" s="460"/>
      <c r="I2027" s="460"/>
      <c r="J2027" s="479"/>
      <c r="K2027" s="125"/>
    </row>
    <row r="2028" spans="1:11" ht="15" x14ac:dyDescent="0.3">
      <c r="A2028" s="466"/>
      <c r="B2028" s="480" t="s">
        <v>1139</v>
      </c>
      <c r="C2028" s="481"/>
      <c r="D2028" s="481"/>
      <c r="E2028" s="482"/>
      <c r="F2028" s="124"/>
      <c r="G2028" s="478" t="s">
        <v>1140</v>
      </c>
      <c r="H2028" s="460"/>
      <c r="I2028" s="460"/>
      <c r="J2028" s="479"/>
      <c r="K2028" s="125"/>
    </row>
    <row r="2029" spans="1:11" ht="15.6" thickBot="1" x14ac:dyDescent="0.35">
      <c r="A2029" s="467"/>
      <c r="B2029" s="487" t="s">
        <v>1141</v>
      </c>
      <c r="C2029" s="488"/>
      <c r="D2029" s="488"/>
      <c r="E2029" s="489"/>
      <c r="F2029" s="127">
        <v>5</v>
      </c>
      <c r="G2029" s="484" t="s">
        <v>1142</v>
      </c>
      <c r="H2029" s="485"/>
      <c r="I2029" s="485"/>
      <c r="J2029" s="486"/>
      <c r="K2029" s="128"/>
    </row>
    <row r="2030" spans="1:11" ht="15.6" x14ac:dyDescent="0.3">
      <c r="A2030" s="465" t="s">
        <v>1143</v>
      </c>
      <c r="B2030" s="434" t="s">
        <v>1175</v>
      </c>
      <c r="C2030" s="435"/>
      <c r="D2030" s="435"/>
      <c r="E2030" s="435"/>
      <c r="F2030" s="435"/>
      <c r="G2030" s="435"/>
      <c r="H2030" s="435"/>
      <c r="I2030" s="435"/>
      <c r="J2030" s="435"/>
      <c r="K2030" s="436"/>
    </row>
    <row r="2031" spans="1:11" ht="15" x14ac:dyDescent="0.3">
      <c r="A2031" s="466"/>
      <c r="B2031" s="132" t="s">
        <v>1223</v>
      </c>
      <c r="C2031" s="133"/>
      <c r="D2031" s="133"/>
      <c r="E2031" s="133"/>
      <c r="F2031" s="133"/>
      <c r="G2031" s="133"/>
      <c r="H2031" s="133"/>
      <c r="I2031" s="133"/>
      <c r="J2031" s="133"/>
      <c r="K2031" s="134"/>
    </row>
    <row r="2032" spans="1:11" ht="15" x14ac:dyDescent="0.3">
      <c r="A2032" s="466"/>
      <c r="B2032" s="428" t="s">
        <v>1224</v>
      </c>
      <c r="C2032" s="429"/>
      <c r="D2032" s="429"/>
      <c r="E2032" s="429"/>
      <c r="F2032" s="429"/>
      <c r="G2032" s="429"/>
      <c r="H2032" s="429"/>
      <c r="I2032" s="429"/>
      <c r="J2032" s="429"/>
      <c r="K2032" s="430"/>
    </row>
    <row r="2033" spans="1:11" ht="15" x14ac:dyDescent="0.3">
      <c r="A2033" s="466"/>
      <c r="B2033" s="428" t="s">
        <v>1228</v>
      </c>
      <c r="C2033" s="429"/>
      <c r="D2033" s="429"/>
      <c r="E2033" s="429"/>
      <c r="F2033" s="429"/>
      <c r="G2033" s="429"/>
      <c r="H2033" s="429"/>
      <c r="I2033" s="429"/>
      <c r="J2033" s="429"/>
      <c r="K2033" s="430"/>
    </row>
    <row r="2034" spans="1:11" ht="15.6" x14ac:dyDescent="0.3">
      <c r="A2034" s="466"/>
      <c r="B2034" s="434" t="s">
        <v>1180</v>
      </c>
      <c r="C2034" s="435"/>
      <c r="D2034" s="435"/>
      <c r="E2034" s="435"/>
      <c r="F2034" s="435"/>
      <c r="G2034" s="435"/>
      <c r="H2034" s="435"/>
      <c r="I2034" s="435"/>
      <c r="J2034" s="435"/>
      <c r="K2034" s="436"/>
    </row>
    <row r="2035" spans="1:11" ht="15" x14ac:dyDescent="0.3">
      <c r="A2035" s="466"/>
      <c r="B2035" s="428" t="s">
        <v>1220</v>
      </c>
      <c r="C2035" s="429"/>
      <c r="D2035" s="429"/>
      <c r="E2035" s="429"/>
      <c r="F2035" s="429"/>
      <c r="G2035" s="429"/>
      <c r="H2035" s="429"/>
      <c r="I2035" s="429"/>
      <c r="J2035" s="429"/>
      <c r="K2035" s="430"/>
    </row>
    <row r="2036" spans="1:11" ht="15" x14ac:dyDescent="0.3">
      <c r="A2036" s="466"/>
      <c r="B2036" s="428" t="s">
        <v>1221</v>
      </c>
      <c r="C2036" s="429"/>
      <c r="D2036" s="429"/>
      <c r="E2036" s="429"/>
      <c r="F2036" s="429"/>
      <c r="G2036" s="429"/>
      <c r="H2036" s="429"/>
      <c r="I2036" s="429"/>
      <c r="J2036" s="429"/>
      <c r="K2036" s="430"/>
    </row>
    <row r="2037" spans="1:11" ht="15" x14ac:dyDescent="0.3">
      <c r="A2037" s="466"/>
      <c r="B2037" s="132" t="s">
        <v>1223</v>
      </c>
      <c r="C2037" s="133"/>
      <c r="D2037" s="133"/>
      <c r="E2037" s="133"/>
      <c r="F2037" s="133"/>
      <c r="G2037" s="133"/>
      <c r="H2037" s="133"/>
      <c r="I2037" s="133"/>
      <c r="J2037" s="133"/>
      <c r="K2037" s="134"/>
    </row>
    <row r="2038" spans="1:11" ht="15" x14ac:dyDescent="0.3">
      <c r="A2038" s="466"/>
      <c r="B2038" s="428" t="s">
        <v>1224</v>
      </c>
      <c r="C2038" s="429"/>
      <c r="D2038" s="429"/>
      <c r="E2038" s="429"/>
      <c r="F2038" s="429"/>
      <c r="G2038" s="429"/>
      <c r="H2038" s="429"/>
      <c r="I2038" s="429"/>
      <c r="J2038" s="429"/>
      <c r="K2038" s="430"/>
    </row>
    <row r="2039" spans="1:11" ht="15" x14ac:dyDescent="0.3">
      <c r="A2039" s="466"/>
      <c r="B2039" s="511"/>
      <c r="C2039" s="512"/>
      <c r="D2039" s="512"/>
      <c r="E2039" s="512"/>
      <c r="F2039" s="512"/>
      <c r="G2039" s="512"/>
      <c r="H2039" s="512"/>
      <c r="I2039" s="512"/>
      <c r="J2039" s="512"/>
      <c r="K2039" s="513"/>
    </row>
    <row r="2040" spans="1:11" ht="15" x14ac:dyDescent="0.3">
      <c r="A2040" s="466"/>
      <c r="B2040" s="458"/>
      <c r="C2040" s="456"/>
      <c r="D2040" s="456"/>
      <c r="E2040" s="456"/>
      <c r="F2040" s="456"/>
      <c r="G2040" s="456"/>
      <c r="H2040" s="456"/>
      <c r="I2040" s="456"/>
      <c r="J2040" s="456"/>
      <c r="K2040" s="457"/>
    </row>
    <row r="2041" spans="1:11" ht="15" x14ac:dyDescent="0.3">
      <c r="A2041" s="466"/>
      <c r="B2041" s="458"/>
      <c r="C2041" s="456"/>
      <c r="D2041" s="456"/>
      <c r="E2041" s="456"/>
      <c r="F2041" s="456"/>
      <c r="G2041" s="456"/>
      <c r="H2041" s="456"/>
      <c r="I2041" s="456"/>
      <c r="J2041" s="456"/>
      <c r="K2041" s="457"/>
    </row>
    <row r="2042" spans="1:11" ht="15" x14ac:dyDescent="0.3">
      <c r="A2042" s="466"/>
      <c r="B2042" s="458"/>
      <c r="C2042" s="456"/>
      <c r="D2042" s="456"/>
      <c r="E2042" s="456"/>
      <c r="F2042" s="456"/>
      <c r="G2042" s="456"/>
      <c r="H2042" s="456"/>
      <c r="I2042" s="456"/>
      <c r="J2042" s="456"/>
      <c r="K2042" s="457"/>
    </row>
    <row r="2043" spans="1:11" ht="15.6" thickBot="1" x14ac:dyDescent="0.35">
      <c r="A2043" s="467"/>
      <c r="B2043" s="477"/>
      <c r="C2043" s="475"/>
      <c r="D2043" s="475"/>
      <c r="E2043" s="475"/>
      <c r="F2043" s="475"/>
      <c r="G2043" s="475"/>
      <c r="H2043" s="475"/>
      <c r="I2043" s="475"/>
      <c r="J2043" s="475"/>
      <c r="K2043" s="476"/>
    </row>
    <row r="2044" spans="1:11" ht="15" x14ac:dyDescent="0.3">
      <c r="A2044" s="465" t="s">
        <v>1144</v>
      </c>
      <c r="B2044" s="439"/>
      <c r="C2044" s="437"/>
      <c r="D2044" s="437"/>
      <c r="E2044" s="437"/>
      <c r="F2044" s="437"/>
      <c r="G2044" s="437"/>
      <c r="H2044" s="437"/>
      <c r="I2044" s="437"/>
      <c r="J2044" s="437"/>
      <c r="K2044" s="438"/>
    </row>
    <row r="2045" spans="1:11" ht="15" x14ac:dyDescent="0.3">
      <c r="A2045" s="466"/>
      <c r="B2045" s="458"/>
      <c r="C2045" s="456"/>
      <c r="D2045" s="456"/>
      <c r="E2045" s="456"/>
      <c r="F2045" s="456"/>
      <c r="G2045" s="456"/>
      <c r="H2045" s="456"/>
      <c r="I2045" s="456"/>
      <c r="J2045" s="456"/>
      <c r="K2045" s="457"/>
    </row>
    <row r="2046" spans="1:11" ht="15" x14ac:dyDescent="0.3">
      <c r="A2046" s="466"/>
      <c r="B2046" s="458"/>
      <c r="C2046" s="456"/>
      <c r="D2046" s="456"/>
      <c r="E2046" s="456"/>
      <c r="F2046" s="456"/>
      <c r="G2046" s="456"/>
      <c r="H2046" s="456"/>
      <c r="I2046" s="456"/>
      <c r="J2046" s="456"/>
      <c r="K2046" s="457"/>
    </row>
    <row r="2047" spans="1:11" ht="15" x14ac:dyDescent="0.3">
      <c r="A2047" s="466"/>
      <c r="B2047" s="459"/>
      <c r="C2047" s="460"/>
      <c r="D2047" s="460"/>
      <c r="E2047" s="460"/>
      <c r="F2047" s="460"/>
      <c r="G2047" s="460"/>
      <c r="H2047" s="460"/>
      <c r="I2047" s="460"/>
      <c r="J2047" s="460"/>
      <c r="K2047" s="461"/>
    </row>
    <row r="2048" spans="1:11" ht="15" x14ac:dyDescent="0.3">
      <c r="A2048" s="466"/>
      <c r="B2048" s="458"/>
      <c r="C2048" s="456"/>
      <c r="D2048" s="456"/>
      <c r="E2048" s="456"/>
      <c r="F2048" s="456"/>
      <c r="G2048" s="456"/>
      <c r="H2048" s="456"/>
      <c r="I2048" s="456"/>
      <c r="J2048" s="456"/>
      <c r="K2048" s="457"/>
    </row>
    <row r="2049" spans="1:11" ht="15" x14ac:dyDescent="0.3">
      <c r="A2049" s="466"/>
      <c r="B2049" s="459"/>
      <c r="C2049" s="460"/>
      <c r="D2049" s="460"/>
      <c r="E2049" s="460"/>
      <c r="F2049" s="460"/>
      <c r="G2049" s="460"/>
      <c r="H2049" s="460"/>
      <c r="I2049" s="460"/>
      <c r="J2049" s="460"/>
      <c r="K2049" s="461"/>
    </row>
    <row r="2050" spans="1:11" ht="15" x14ac:dyDescent="0.3">
      <c r="A2050" s="466"/>
      <c r="B2050" s="458"/>
      <c r="C2050" s="456"/>
      <c r="D2050" s="456"/>
      <c r="E2050" s="456"/>
      <c r="F2050" s="456"/>
      <c r="G2050" s="456"/>
      <c r="H2050" s="456"/>
      <c r="I2050" s="456"/>
      <c r="J2050" s="456"/>
      <c r="K2050" s="457"/>
    </row>
    <row r="2051" spans="1:11" ht="15" x14ac:dyDescent="0.3">
      <c r="A2051" s="466"/>
      <c r="B2051" s="458"/>
      <c r="C2051" s="456"/>
      <c r="D2051" s="456"/>
      <c r="E2051" s="456"/>
      <c r="F2051" s="456"/>
      <c r="G2051" s="456"/>
      <c r="H2051" s="456"/>
      <c r="I2051" s="456"/>
      <c r="J2051" s="456"/>
      <c r="K2051" s="457"/>
    </row>
    <row r="2052" spans="1:11" ht="15" x14ac:dyDescent="0.3">
      <c r="A2052" s="466"/>
      <c r="B2052" s="458"/>
      <c r="C2052" s="456"/>
      <c r="D2052" s="456"/>
      <c r="E2052" s="456"/>
      <c r="F2052" s="456"/>
      <c r="G2052" s="456"/>
      <c r="H2052" s="456"/>
      <c r="I2052" s="456"/>
      <c r="J2052" s="456"/>
      <c r="K2052" s="457"/>
    </row>
    <row r="2053" spans="1:11" ht="15" x14ac:dyDescent="0.3">
      <c r="A2053" s="466"/>
      <c r="B2053" s="458"/>
      <c r="C2053" s="456"/>
      <c r="D2053" s="456"/>
      <c r="E2053" s="456"/>
      <c r="F2053" s="456"/>
      <c r="G2053" s="456"/>
      <c r="H2053" s="456"/>
      <c r="I2053" s="456"/>
      <c r="J2053" s="456"/>
      <c r="K2053" s="457"/>
    </row>
    <row r="2054" spans="1:11" ht="15" x14ac:dyDescent="0.3">
      <c r="A2054" s="466"/>
      <c r="B2054" s="458"/>
      <c r="C2054" s="456"/>
      <c r="D2054" s="456"/>
      <c r="E2054" s="456"/>
      <c r="F2054" s="456"/>
      <c r="G2054" s="456"/>
      <c r="H2054" s="456"/>
      <c r="I2054" s="456"/>
      <c r="J2054" s="456"/>
      <c r="K2054" s="457"/>
    </row>
    <row r="2055" spans="1:11" ht="15" x14ac:dyDescent="0.3">
      <c r="A2055" s="466"/>
      <c r="B2055" s="458"/>
      <c r="C2055" s="456"/>
      <c r="D2055" s="456"/>
      <c r="E2055" s="456"/>
      <c r="F2055" s="456"/>
      <c r="G2055" s="456"/>
      <c r="H2055" s="456"/>
      <c r="I2055" s="456"/>
      <c r="J2055" s="456"/>
      <c r="K2055" s="457"/>
    </row>
    <row r="2056" spans="1:11" ht="15" x14ac:dyDescent="0.3">
      <c r="A2056" s="466"/>
      <c r="B2056" s="458"/>
      <c r="C2056" s="456"/>
      <c r="D2056" s="456"/>
      <c r="E2056" s="456"/>
      <c r="F2056" s="456"/>
      <c r="G2056" s="456"/>
      <c r="H2056" s="456"/>
      <c r="I2056" s="456"/>
      <c r="J2056" s="456"/>
      <c r="K2056" s="457"/>
    </row>
    <row r="2057" spans="1:11" ht="15" x14ac:dyDescent="0.3">
      <c r="A2057" s="466"/>
      <c r="B2057" s="458"/>
      <c r="C2057" s="456"/>
      <c r="D2057" s="456"/>
      <c r="E2057" s="456"/>
      <c r="F2057" s="456"/>
      <c r="G2057" s="456"/>
      <c r="H2057" s="456"/>
      <c r="I2057" s="456"/>
      <c r="J2057" s="456"/>
      <c r="K2057" s="457"/>
    </row>
    <row r="2058" spans="1:11" ht="15.6" thickBot="1" x14ac:dyDescent="0.35">
      <c r="A2058" s="467"/>
      <c r="B2058" s="502"/>
      <c r="C2058" s="503"/>
      <c r="D2058" s="503"/>
      <c r="E2058" s="503"/>
      <c r="F2058" s="503"/>
      <c r="G2058" s="503"/>
      <c r="H2058" s="503"/>
      <c r="I2058" s="503"/>
      <c r="J2058" s="503"/>
      <c r="K2058" s="504"/>
    </row>
    <row r="2059" spans="1:11" x14ac:dyDescent="0.3">
      <c r="A2059" s="499" t="s">
        <v>1145</v>
      </c>
      <c r="B2059" s="491"/>
      <c r="C2059" s="491"/>
      <c r="D2059" s="491"/>
      <c r="E2059" s="491"/>
      <c r="F2059" s="491"/>
      <c r="G2059" s="490" t="s">
        <v>1146</v>
      </c>
      <c r="H2059" s="491"/>
      <c r="I2059" s="491"/>
      <c r="J2059" s="491"/>
      <c r="K2059" s="492"/>
    </row>
    <row r="2060" spans="1:11" x14ac:dyDescent="0.3">
      <c r="A2060" s="500"/>
      <c r="B2060" s="494"/>
      <c r="C2060" s="494"/>
      <c r="D2060" s="494"/>
      <c r="E2060" s="494"/>
      <c r="F2060" s="494"/>
      <c r="G2060" s="493"/>
      <c r="H2060" s="494"/>
      <c r="I2060" s="494"/>
      <c r="J2060" s="494"/>
      <c r="K2060" s="495"/>
    </row>
    <row r="2061" spans="1:11" x14ac:dyDescent="0.3">
      <c r="A2061" s="500"/>
      <c r="B2061" s="494"/>
      <c r="C2061" s="494"/>
      <c r="D2061" s="494"/>
      <c r="E2061" s="494"/>
      <c r="F2061" s="494"/>
      <c r="G2061" s="493"/>
      <c r="H2061" s="494"/>
      <c r="I2061" s="494"/>
      <c r="J2061" s="494"/>
      <c r="K2061" s="495"/>
    </row>
    <row r="2062" spans="1:11" ht="15" thickBot="1" x14ac:dyDescent="0.35">
      <c r="A2062" s="501"/>
      <c r="B2062" s="497"/>
      <c r="C2062" s="497"/>
      <c r="D2062" s="497"/>
      <c r="E2062" s="497"/>
      <c r="F2062" s="497"/>
      <c r="G2062" s="496"/>
      <c r="H2062" s="497"/>
      <c r="I2062" s="497"/>
      <c r="J2062" s="497"/>
      <c r="K2062" s="498"/>
    </row>
    <row r="2063" spans="1:11" x14ac:dyDescent="0.3">
      <c r="A2063" s="34"/>
      <c r="J2063" s="131"/>
    </row>
    <row r="2064" spans="1:11" x14ac:dyDescent="0.3">
      <c r="A2064" s="452"/>
      <c r="B2064" s="452"/>
      <c r="C2064" s="452"/>
      <c r="D2064" s="452"/>
      <c r="E2064" s="454" t="s">
        <v>1113</v>
      </c>
      <c r="F2064" s="454"/>
      <c r="G2064" s="454"/>
      <c r="H2064" s="454"/>
      <c r="I2064" s="452"/>
      <c r="J2064" s="452"/>
      <c r="K2064" s="452"/>
    </row>
    <row r="2065" spans="1:11" x14ac:dyDescent="0.3">
      <c r="A2065" s="452"/>
      <c r="B2065" s="452"/>
      <c r="C2065" s="452"/>
      <c r="D2065" s="452"/>
      <c r="E2065" s="454"/>
      <c r="F2065" s="454"/>
      <c r="G2065" s="454"/>
      <c r="H2065" s="454"/>
      <c r="I2065" s="452"/>
      <c r="J2065" s="452"/>
      <c r="K2065" s="452"/>
    </row>
    <row r="2066" spans="1:11" x14ac:dyDescent="0.3">
      <c r="A2066" s="453"/>
      <c r="B2066" s="453"/>
      <c r="C2066" s="453"/>
      <c r="D2066" s="453"/>
      <c r="E2066" s="455"/>
      <c r="F2066" s="455"/>
      <c r="G2066" s="455"/>
      <c r="H2066" s="455"/>
      <c r="I2066" s="453"/>
      <c r="J2066" s="453"/>
      <c r="K2066" s="453"/>
    </row>
    <row r="2067" spans="1:11" x14ac:dyDescent="0.3">
      <c r="A2067" s="449" t="s">
        <v>1147</v>
      </c>
      <c r="B2067" s="450"/>
      <c r="C2067" s="450"/>
      <c r="D2067" s="450"/>
      <c r="E2067" s="450"/>
      <c r="F2067" s="450"/>
      <c r="G2067" s="450"/>
      <c r="H2067" s="450"/>
      <c r="I2067" s="450"/>
      <c r="J2067" s="450"/>
      <c r="K2067" s="451"/>
    </row>
    <row r="2068" spans="1:11" ht="25.5" customHeight="1" x14ac:dyDescent="0.3">
      <c r="A2068" s="100" t="s">
        <v>0</v>
      </c>
      <c r="B2068" s="101"/>
      <c r="C2068" s="101"/>
      <c r="D2068" s="101"/>
      <c r="E2068" s="101"/>
      <c r="F2068" s="101"/>
      <c r="G2068" s="102"/>
      <c r="H2068" s="103" t="s">
        <v>1191</v>
      </c>
      <c r="I2068" s="104" t="s">
        <v>1117</v>
      </c>
      <c r="J2068" s="105">
        <f>1+J2014</f>
        <v>45301</v>
      </c>
      <c r="K2068" s="106" t="s">
        <v>1118</v>
      </c>
    </row>
    <row r="2069" spans="1:11" ht="16.5" customHeight="1" x14ac:dyDescent="0.3">
      <c r="A2069" s="443" t="s">
        <v>2</v>
      </c>
      <c r="B2069" s="444"/>
      <c r="C2069" s="444"/>
      <c r="D2069" s="444"/>
      <c r="E2069" s="444"/>
      <c r="F2069" s="444"/>
      <c r="G2069" s="445"/>
      <c r="H2069" s="107" t="s">
        <v>1120</v>
      </c>
      <c r="I2069" s="108" t="s">
        <v>1121</v>
      </c>
      <c r="J2069" s="109" t="s">
        <v>1122</v>
      </c>
      <c r="K2069" s="110" t="s">
        <v>1123</v>
      </c>
    </row>
    <row r="2070" spans="1:11" ht="12" customHeight="1" x14ac:dyDescent="0.3">
      <c r="A2070" s="446"/>
      <c r="B2070" s="447"/>
      <c r="C2070" s="447"/>
      <c r="D2070" s="447"/>
      <c r="E2070" s="447"/>
      <c r="F2070" s="447"/>
      <c r="G2070" s="448"/>
      <c r="H2070" s="107" t="s">
        <v>1124</v>
      </c>
      <c r="I2070" s="111" t="s">
        <v>1125</v>
      </c>
      <c r="J2070" s="112"/>
      <c r="K2070" s="113"/>
    </row>
    <row r="2071" spans="1:11" ht="15" thickBot="1" x14ac:dyDescent="0.35">
      <c r="A2071" s="114" t="s">
        <v>1103</v>
      </c>
      <c r="B2071" s="115"/>
      <c r="C2071" s="115"/>
      <c r="D2071" s="115"/>
      <c r="E2071" s="115"/>
      <c r="F2071" s="115"/>
      <c r="G2071" s="116"/>
      <c r="H2071" s="117" t="s">
        <v>1126</v>
      </c>
      <c r="I2071" s="117"/>
      <c r="J2071" s="138" t="s">
        <v>1125</v>
      </c>
      <c r="K2071" s="119"/>
    </row>
    <row r="2072" spans="1:11" ht="15" x14ac:dyDescent="0.3">
      <c r="A2072" s="440" t="s">
        <v>1127</v>
      </c>
      <c r="B2072" s="439"/>
      <c r="C2072" s="437"/>
      <c r="D2072" s="437"/>
      <c r="E2072" s="437"/>
      <c r="F2072" s="437"/>
      <c r="G2072" s="437"/>
      <c r="H2072" s="437"/>
      <c r="I2072" s="437"/>
      <c r="J2072" s="437"/>
      <c r="K2072" s="438"/>
    </row>
    <row r="2073" spans="1:11" ht="15" x14ac:dyDescent="0.3">
      <c r="A2073" s="441"/>
      <c r="B2073" s="458"/>
      <c r="C2073" s="456"/>
      <c r="D2073" s="456"/>
      <c r="E2073" s="456"/>
      <c r="F2073" s="456"/>
      <c r="G2073" s="456"/>
      <c r="H2073" s="456"/>
      <c r="I2073" s="456"/>
      <c r="J2073" s="456"/>
      <c r="K2073" s="457"/>
    </row>
    <row r="2074" spans="1:11" ht="15" x14ac:dyDescent="0.3">
      <c r="A2074" s="441"/>
      <c r="B2074" s="458"/>
      <c r="C2074" s="456"/>
      <c r="D2074" s="456"/>
      <c r="E2074" s="456"/>
      <c r="F2074" s="456"/>
      <c r="G2074" s="456"/>
      <c r="H2074" s="456"/>
      <c r="I2074" s="456"/>
      <c r="J2074" s="456"/>
      <c r="K2074" s="457"/>
    </row>
    <row r="2075" spans="1:11" ht="15" x14ac:dyDescent="0.3">
      <c r="A2075" s="441"/>
      <c r="B2075" s="458"/>
      <c r="C2075" s="456"/>
      <c r="D2075" s="456"/>
      <c r="E2075" s="456"/>
      <c r="F2075" s="456"/>
      <c r="G2075" s="456"/>
      <c r="H2075" s="456"/>
      <c r="I2075" s="456"/>
      <c r="J2075" s="456"/>
      <c r="K2075" s="457"/>
    </row>
    <row r="2076" spans="1:11" ht="15.6" thickBot="1" x14ac:dyDescent="0.35">
      <c r="A2076" s="442"/>
      <c r="B2076" s="477"/>
      <c r="C2076" s="475"/>
      <c r="D2076" s="475"/>
      <c r="E2076" s="475"/>
      <c r="F2076" s="475"/>
      <c r="G2076" s="475"/>
      <c r="H2076" s="475"/>
      <c r="I2076" s="475"/>
      <c r="J2076" s="475"/>
      <c r="K2076" s="476"/>
    </row>
    <row r="2077" spans="1:11" ht="15.6" thickBot="1" x14ac:dyDescent="0.35">
      <c r="A2077" s="465" t="s">
        <v>1128</v>
      </c>
      <c r="B2077" s="474" t="s">
        <v>1129</v>
      </c>
      <c r="C2077" s="472"/>
      <c r="D2077" s="472"/>
      <c r="E2077" s="472"/>
      <c r="F2077" s="120" t="s">
        <v>1130</v>
      </c>
      <c r="G2077" s="472" t="s">
        <v>1129</v>
      </c>
      <c r="H2077" s="472"/>
      <c r="I2077" s="472"/>
      <c r="J2077" s="473"/>
      <c r="K2077" s="121" t="s">
        <v>1130</v>
      </c>
    </row>
    <row r="2078" spans="1:11" ht="15" x14ac:dyDescent="0.3">
      <c r="A2078" s="466"/>
      <c r="B2078" s="471" t="s">
        <v>1131</v>
      </c>
      <c r="C2078" s="469"/>
      <c r="D2078" s="469"/>
      <c r="E2078" s="470"/>
      <c r="F2078" s="122"/>
      <c r="G2078" s="468" t="s">
        <v>1132</v>
      </c>
      <c r="H2078" s="469"/>
      <c r="I2078" s="469"/>
      <c r="J2078" s="470"/>
      <c r="K2078" s="123"/>
    </row>
    <row r="2079" spans="1:11" ht="15" x14ac:dyDescent="0.3">
      <c r="A2079" s="466"/>
      <c r="B2079" s="480" t="s">
        <v>1133</v>
      </c>
      <c r="C2079" s="481"/>
      <c r="D2079" s="481"/>
      <c r="E2079" s="482"/>
      <c r="F2079" s="124"/>
      <c r="G2079" s="483" t="s">
        <v>1134</v>
      </c>
      <c r="H2079" s="481"/>
      <c r="I2079" s="481"/>
      <c r="J2079" s="482"/>
      <c r="K2079" s="125"/>
    </row>
    <row r="2080" spans="1:11" ht="15" x14ac:dyDescent="0.3">
      <c r="A2080" s="466"/>
      <c r="B2080" s="480" t="s">
        <v>1135</v>
      </c>
      <c r="C2080" s="481"/>
      <c r="D2080" s="481"/>
      <c r="E2080" s="482"/>
      <c r="F2080" s="124"/>
      <c r="G2080" s="478" t="s">
        <v>1136</v>
      </c>
      <c r="H2080" s="460"/>
      <c r="I2080" s="460"/>
      <c r="J2080" s="479"/>
      <c r="K2080" s="125"/>
    </row>
    <row r="2081" spans="1:11" ht="15" x14ac:dyDescent="0.3">
      <c r="A2081" s="466"/>
      <c r="B2081" s="480" t="s">
        <v>1137</v>
      </c>
      <c r="C2081" s="481"/>
      <c r="D2081" s="481"/>
      <c r="E2081" s="482"/>
      <c r="F2081" s="124">
        <v>2</v>
      </c>
      <c r="G2081" s="478" t="s">
        <v>1138</v>
      </c>
      <c r="H2081" s="460"/>
      <c r="I2081" s="460"/>
      <c r="J2081" s="479"/>
      <c r="K2081" s="125"/>
    </row>
    <row r="2082" spans="1:11" ht="15" x14ac:dyDescent="0.3">
      <c r="A2082" s="466"/>
      <c r="B2082" s="480" t="s">
        <v>1139</v>
      </c>
      <c r="C2082" s="481"/>
      <c r="D2082" s="481"/>
      <c r="E2082" s="482"/>
      <c r="F2082" s="124"/>
      <c r="G2082" s="478" t="s">
        <v>1140</v>
      </c>
      <c r="H2082" s="460"/>
      <c r="I2082" s="460"/>
      <c r="J2082" s="479"/>
      <c r="K2082" s="125"/>
    </row>
    <row r="2083" spans="1:11" ht="15.6" thickBot="1" x14ac:dyDescent="0.35">
      <c r="A2083" s="467"/>
      <c r="B2083" s="487" t="s">
        <v>1141</v>
      </c>
      <c r="C2083" s="488"/>
      <c r="D2083" s="488"/>
      <c r="E2083" s="489"/>
      <c r="F2083" s="127">
        <v>5</v>
      </c>
      <c r="G2083" s="484" t="s">
        <v>1142</v>
      </c>
      <c r="H2083" s="485"/>
      <c r="I2083" s="485"/>
      <c r="J2083" s="486"/>
      <c r="K2083" s="128"/>
    </row>
    <row r="2084" spans="1:11" ht="15.6" x14ac:dyDescent="0.3">
      <c r="A2084" s="465" t="s">
        <v>1143</v>
      </c>
      <c r="B2084" s="434" t="s">
        <v>1175</v>
      </c>
      <c r="C2084" s="435"/>
      <c r="D2084" s="435"/>
      <c r="E2084" s="435"/>
      <c r="F2084" s="435"/>
      <c r="G2084" s="435"/>
      <c r="H2084" s="435"/>
      <c r="I2084" s="435"/>
      <c r="J2084" s="435"/>
      <c r="K2084" s="436"/>
    </row>
    <row r="2085" spans="1:11" ht="15" x14ac:dyDescent="0.3">
      <c r="A2085" s="466"/>
      <c r="B2085" s="132" t="s">
        <v>1223</v>
      </c>
      <c r="C2085" s="133"/>
      <c r="D2085" s="133"/>
      <c r="E2085" s="133"/>
      <c r="F2085" s="133"/>
      <c r="G2085" s="133"/>
      <c r="H2085" s="133"/>
      <c r="I2085" s="133"/>
      <c r="J2085" s="133"/>
      <c r="K2085" s="134"/>
    </row>
    <row r="2086" spans="1:11" ht="15" x14ac:dyDescent="0.3">
      <c r="A2086" s="466"/>
      <c r="B2086" s="428" t="s">
        <v>1224</v>
      </c>
      <c r="C2086" s="429"/>
      <c r="D2086" s="429"/>
      <c r="E2086" s="429"/>
      <c r="F2086" s="429"/>
      <c r="G2086" s="429"/>
      <c r="H2086" s="429"/>
      <c r="I2086" s="429"/>
      <c r="J2086" s="429"/>
      <c r="K2086" s="430"/>
    </row>
    <row r="2087" spans="1:11" ht="15" x14ac:dyDescent="0.3">
      <c r="A2087" s="466"/>
      <c r="B2087" s="428" t="s">
        <v>1228</v>
      </c>
      <c r="C2087" s="429"/>
      <c r="D2087" s="429"/>
      <c r="E2087" s="429"/>
      <c r="F2087" s="429"/>
      <c r="G2087" s="429"/>
      <c r="H2087" s="429"/>
      <c r="I2087" s="429"/>
      <c r="J2087" s="429"/>
      <c r="K2087" s="430"/>
    </row>
    <row r="2088" spans="1:11" ht="15" x14ac:dyDescent="0.3">
      <c r="A2088" s="466"/>
      <c r="B2088" s="428" t="s">
        <v>1229</v>
      </c>
      <c r="C2088" s="429"/>
      <c r="D2088" s="429"/>
      <c r="E2088" s="429"/>
      <c r="F2088" s="429"/>
      <c r="G2088" s="429"/>
      <c r="H2088" s="429"/>
      <c r="I2088" s="429"/>
      <c r="J2088" s="429"/>
      <c r="K2088" s="430"/>
    </row>
    <row r="2089" spans="1:11" ht="15.6" x14ac:dyDescent="0.3">
      <c r="A2089" s="466"/>
      <c r="B2089" s="434" t="s">
        <v>1180</v>
      </c>
      <c r="C2089" s="435"/>
      <c r="D2089" s="435"/>
      <c r="E2089" s="435"/>
      <c r="F2089" s="435"/>
      <c r="G2089" s="435"/>
      <c r="H2089" s="435"/>
      <c r="I2089" s="435"/>
      <c r="J2089" s="435"/>
      <c r="K2089" s="436"/>
    </row>
    <row r="2090" spans="1:11" ht="15" x14ac:dyDescent="0.3">
      <c r="A2090" s="466"/>
      <c r="B2090" s="132" t="s">
        <v>1220</v>
      </c>
      <c r="C2090" s="133"/>
      <c r="D2090" s="133"/>
      <c r="E2090" s="133"/>
      <c r="F2090" s="133"/>
      <c r="G2090" s="133"/>
      <c r="H2090" s="133"/>
      <c r="I2090" s="133"/>
      <c r="J2090" s="133"/>
      <c r="K2090" s="134"/>
    </row>
    <row r="2091" spans="1:11" ht="15" x14ac:dyDescent="0.3">
      <c r="A2091" s="466"/>
      <c r="B2091" s="132" t="s">
        <v>1221</v>
      </c>
      <c r="C2091" s="133"/>
      <c r="D2091" s="133"/>
      <c r="E2091" s="133"/>
      <c r="F2091" s="133"/>
      <c r="G2091" s="133"/>
      <c r="H2091" s="133"/>
      <c r="I2091" s="133"/>
      <c r="J2091" s="133"/>
      <c r="K2091" s="134"/>
    </row>
    <row r="2092" spans="1:11" ht="15" x14ac:dyDescent="0.3">
      <c r="A2092" s="466"/>
      <c r="B2092" s="132" t="s">
        <v>1223</v>
      </c>
      <c r="C2092" s="133"/>
      <c r="D2092" s="133"/>
      <c r="E2092" s="133"/>
      <c r="F2092" s="133"/>
      <c r="G2092" s="133"/>
      <c r="H2092" s="133"/>
      <c r="I2092" s="133"/>
      <c r="J2092" s="133"/>
      <c r="K2092" s="134"/>
    </row>
    <row r="2093" spans="1:11" ht="15" x14ac:dyDescent="0.3">
      <c r="A2093" s="466"/>
      <c r="B2093" s="132" t="s">
        <v>1224</v>
      </c>
      <c r="C2093" s="133"/>
      <c r="D2093" s="133"/>
      <c r="E2093" s="133"/>
      <c r="F2093" s="133"/>
      <c r="G2093" s="133"/>
      <c r="H2093" s="133"/>
      <c r="I2093" s="133"/>
      <c r="J2093" s="133"/>
      <c r="K2093" s="134"/>
    </row>
    <row r="2094" spans="1:11" ht="15" x14ac:dyDescent="0.3">
      <c r="A2094" s="466"/>
      <c r="B2094" s="458"/>
      <c r="C2094" s="456"/>
      <c r="D2094" s="456"/>
      <c r="E2094" s="456"/>
      <c r="F2094" s="456"/>
      <c r="G2094" s="456"/>
      <c r="H2094" s="456"/>
      <c r="I2094" s="456"/>
      <c r="J2094" s="456"/>
      <c r="K2094" s="457"/>
    </row>
    <row r="2095" spans="1:11" ht="15" x14ac:dyDescent="0.3">
      <c r="A2095" s="466"/>
      <c r="B2095" s="458"/>
      <c r="C2095" s="456"/>
      <c r="D2095" s="456"/>
      <c r="E2095" s="456"/>
      <c r="F2095" s="456"/>
      <c r="G2095" s="456"/>
      <c r="H2095" s="456"/>
      <c r="I2095" s="456"/>
      <c r="J2095" s="456"/>
      <c r="K2095" s="457"/>
    </row>
    <row r="2096" spans="1:11" ht="15" x14ac:dyDescent="0.3">
      <c r="A2096" s="466"/>
      <c r="B2096" s="458"/>
      <c r="C2096" s="456"/>
      <c r="D2096" s="456"/>
      <c r="E2096" s="456"/>
      <c r="F2096" s="456"/>
      <c r="G2096" s="456"/>
      <c r="H2096" s="456"/>
      <c r="I2096" s="456"/>
      <c r="J2096" s="456"/>
      <c r="K2096" s="457"/>
    </row>
    <row r="2097" spans="1:11" ht="15.6" thickBot="1" x14ac:dyDescent="0.35">
      <c r="A2097" s="467"/>
      <c r="B2097" s="477"/>
      <c r="C2097" s="475"/>
      <c r="D2097" s="475"/>
      <c r="E2097" s="475"/>
      <c r="F2097" s="475"/>
      <c r="G2097" s="475"/>
      <c r="H2097" s="475"/>
      <c r="I2097" s="475"/>
      <c r="J2097" s="475"/>
      <c r="K2097" s="476"/>
    </row>
    <row r="2098" spans="1:11" ht="15" x14ac:dyDescent="0.3">
      <c r="A2098" s="465" t="s">
        <v>1144</v>
      </c>
      <c r="B2098" s="439"/>
      <c r="C2098" s="437"/>
      <c r="D2098" s="437"/>
      <c r="E2098" s="437"/>
      <c r="F2098" s="437"/>
      <c r="G2098" s="437"/>
      <c r="H2098" s="437"/>
      <c r="I2098" s="437"/>
      <c r="J2098" s="437"/>
      <c r="K2098" s="438"/>
    </row>
    <row r="2099" spans="1:11" ht="15" x14ac:dyDescent="0.3">
      <c r="A2099" s="466"/>
      <c r="B2099" s="458"/>
      <c r="C2099" s="456"/>
      <c r="D2099" s="456"/>
      <c r="E2099" s="456"/>
      <c r="F2099" s="456"/>
      <c r="G2099" s="456"/>
      <c r="H2099" s="456"/>
      <c r="I2099" s="456"/>
      <c r="J2099" s="456"/>
      <c r="K2099" s="457"/>
    </row>
    <row r="2100" spans="1:11" ht="15" x14ac:dyDescent="0.3">
      <c r="A2100" s="466"/>
      <c r="B2100" s="458"/>
      <c r="C2100" s="456"/>
      <c r="D2100" s="456"/>
      <c r="E2100" s="456"/>
      <c r="F2100" s="456"/>
      <c r="G2100" s="456"/>
      <c r="H2100" s="456"/>
      <c r="I2100" s="456"/>
      <c r="J2100" s="456"/>
      <c r="K2100" s="457"/>
    </row>
    <row r="2101" spans="1:11" ht="15" x14ac:dyDescent="0.3">
      <c r="A2101" s="466"/>
      <c r="B2101" s="458"/>
      <c r="C2101" s="456"/>
      <c r="D2101" s="456"/>
      <c r="E2101" s="456"/>
      <c r="F2101" s="456"/>
      <c r="G2101" s="456"/>
      <c r="H2101" s="456"/>
      <c r="I2101" s="456"/>
      <c r="J2101" s="456"/>
      <c r="K2101" s="457"/>
    </row>
    <row r="2102" spans="1:11" ht="15" x14ac:dyDescent="0.3">
      <c r="A2102" s="466"/>
      <c r="B2102" s="458"/>
      <c r="C2102" s="456"/>
      <c r="D2102" s="456"/>
      <c r="E2102" s="456"/>
      <c r="F2102" s="456"/>
      <c r="G2102" s="456"/>
      <c r="H2102" s="456"/>
      <c r="I2102" s="456"/>
      <c r="J2102" s="456"/>
      <c r="K2102" s="457"/>
    </row>
    <row r="2103" spans="1:11" ht="15" x14ac:dyDescent="0.3">
      <c r="A2103" s="466"/>
      <c r="B2103" s="458"/>
      <c r="C2103" s="456"/>
      <c r="D2103" s="456"/>
      <c r="E2103" s="456"/>
      <c r="F2103" s="456"/>
      <c r="G2103" s="456"/>
      <c r="H2103" s="456"/>
      <c r="I2103" s="456"/>
      <c r="J2103" s="456"/>
      <c r="K2103" s="457"/>
    </row>
    <row r="2104" spans="1:11" ht="15" x14ac:dyDescent="0.3">
      <c r="A2104" s="466"/>
      <c r="B2104" s="458"/>
      <c r="C2104" s="456"/>
      <c r="D2104" s="456"/>
      <c r="E2104" s="456"/>
      <c r="F2104" s="456"/>
      <c r="G2104" s="456"/>
      <c r="H2104" s="456"/>
      <c r="I2104" s="456"/>
      <c r="J2104" s="456"/>
      <c r="K2104" s="457"/>
    </row>
    <row r="2105" spans="1:11" ht="15" x14ac:dyDescent="0.3">
      <c r="A2105" s="466"/>
      <c r="B2105" s="458"/>
      <c r="C2105" s="456"/>
      <c r="D2105" s="456"/>
      <c r="E2105" s="456"/>
      <c r="F2105" s="456"/>
      <c r="G2105" s="456"/>
      <c r="H2105" s="456"/>
      <c r="I2105" s="456"/>
      <c r="J2105" s="456"/>
      <c r="K2105" s="457"/>
    </row>
    <row r="2106" spans="1:11" ht="15" x14ac:dyDescent="0.3">
      <c r="A2106" s="466"/>
      <c r="B2106" s="458"/>
      <c r="C2106" s="456"/>
      <c r="D2106" s="456"/>
      <c r="E2106" s="456"/>
      <c r="F2106" s="456"/>
      <c r="G2106" s="456"/>
      <c r="H2106" s="456"/>
      <c r="I2106" s="456"/>
      <c r="J2106" s="456"/>
      <c r="K2106" s="457"/>
    </row>
    <row r="2107" spans="1:11" ht="15" x14ac:dyDescent="0.3">
      <c r="A2107" s="466"/>
      <c r="B2107" s="458"/>
      <c r="C2107" s="456"/>
      <c r="D2107" s="456"/>
      <c r="E2107" s="456"/>
      <c r="F2107" s="456"/>
      <c r="G2107" s="456"/>
      <c r="H2107" s="456"/>
      <c r="I2107" s="456"/>
      <c r="J2107" s="456"/>
      <c r="K2107" s="457"/>
    </row>
    <row r="2108" spans="1:11" ht="15" x14ac:dyDescent="0.3">
      <c r="A2108" s="466"/>
      <c r="B2108" s="458"/>
      <c r="C2108" s="456"/>
      <c r="D2108" s="456"/>
      <c r="E2108" s="456"/>
      <c r="F2108" s="456"/>
      <c r="G2108" s="456"/>
      <c r="H2108" s="456"/>
      <c r="I2108" s="456"/>
      <c r="J2108" s="456"/>
      <c r="K2108" s="457"/>
    </row>
    <row r="2109" spans="1:11" ht="15" x14ac:dyDescent="0.3">
      <c r="A2109" s="466"/>
      <c r="B2109" s="458"/>
      <c r="C2109" s="456"/>
      <c r="D2109" s="456"/>
      <c r="E2109" s="456"/>
      <c r="F2109" s="456"/>
      <c r="G2109" s="456"/>
      <c r="H2109" s="456"/>
      <c r="I2109" s="456"/>
      <c r="J2109" s="456"/>
      <c r="K2109" s="457"/>
    </row>
    <row r="2110" spans="1:11" ht="15" x14ac:dyDescent="0.3">
      <c r="A2110" s="466"/>
      <c r="B2110" s="458"/>
      <c r="C2110" s="456"/>
      <c r="D2110" s="456"/>
      <c r="E2110" s="456"/>
      <c r="F2110" s="456"/>
      <c r="G2110" s="456"/>
      <c r="H2110" s="456"/>
      <c r="I2110" s="456"/>
      <c r="J2110" s="456"/>
      <c r="K2110" s="457"/>
    </row>
    <row r="2111" spans="1:11" ht="15" x14ac:dyDescent="0.3">
      <c r="A2111" s="466"/>
      <c r="B2111" s="458"/>
      <c r="C2111" s="456"/>
      <c r="D2111" s="456"/>
      <c r="E2111" s="456"/>
      <c r="F2111" s="456"/>
      <c r="G2111" s="456"/>
      <c r="H2111" s="456"/>
      <c r="I2111" s="456"/>
      <c r="J2111" s="456"/>
      <c r="K2111" s="457"/>
    </row>
    <row r="2112" spans="1:11" ht="15.6" thickBot="1" x14ac:dyDescent="0.35">
      <c r="A2112" s="467"/>
      <c r="B2112" s="502"/>
      <c r="C2112" s="503"/>
      <c r="D2112" s="503"/>
      <c r="E2112" s="503"/>
      <c r="F2112" s="503"/>
      <c r="G2112" s="503"/>
      <c r="H2112" s="503"/>
      <c r="I2112" s="503"/>
      <c r="J2112" s="503"/>
      <c r="K2112" s="504"/>
    </row>
    <row r="2113" spans="1:11" x14ac:dyDescent="0.3">
      <c r="A2113" s="499" t="s">
        <v>1145</v>
      </c>
      <c r="B2113" s="491"/>
      <c r="C2113" s="491"/>
      <c r="D2113" s="491"/>
      <c r="E2113" s="491"/>
      <c r="F2113" s="491"/>
      <c r="G2113" s="490" t="s">
        <v>1146</v>
      </c>
      <c r="H2113" s="491"/>
      <c r="I2113" s="491"/>
      <c r="J2113" s="491"/>
      <c r="K2113" s="492"/>
    </row>
    <row r="2114" spans="1:11" x14ac:dyDescent="0.3">
      <c r="A2114" s="500"/>
      <c r="B2114" s="494"/>
      <c r="C2114" s="494"/>
      <c r="D2114" s="494"/>
      <c r="E2114" s="494"/>
      <c r="F2114" s="494"/>
      <c r="G2114" s="493"/>
      <c r="H2114" s="494"/>
      <c r="I2114" s="494"/>
      <c r="J2114" s="494"/>
      <c r="K2114" s="495"/>
    </row>
    <row r="2115" spans="1:11" x14ac:dyDescent="0.3">
      <c r="A2115" s="500"/>
      <c r="B2115" s="494"/>
      <c r="C2115" s="494"/>
      <c r="D2115" s="494"/>
      <c r="E2115" s="494"/>
      <c r="F2115" s="494"/>
      <c r="G2115" s="493"/>
      <c r="H2115" s="494"/>
      <c r="I2115" s="494"/>
      <c r="J2115" s="494"/>
      <c r="K2115" s="495"/>
    </row>
    <row r="2116" spans="1:11" ht="15" thickBot="1" x14ac:dyDescent="0.35">
      <c r="A2116" s="501"/>
      <c r="B2116" s="497"/>
      <c r="C2116" s="497"/>
      <c r="D2116" s="497"/>
      <c r="E2116" s="497"/>
      <c r="F2116" s="497"/>
      <c r="G2116" s="496"/>
      <c r="H2116" s="497"/>
      <c r="I2116" s="497"/>
      <c r="J2116" s="497"/>
      <c r="K2116" s="498"/>
    </row>
    <row r="2118" spans="1:11" x14ac:dyDescent="0.3">
      <c r="A2118" s="452"/>
      <c r="B2118" s="452"/>
      <c r="C2118" s="452"/>
      <c r="D2118" s="452"/>
      <c r="E2118" s="454" t="s">
        <v>1113</v>
      </c>
      <c r="F2118" s="454"/>
      <c r="G2118" s="454"/>
      <c r="H2118" s="454"/>
      <c r="I2118" s="452"/>
      <c r="J2118" s="452"/>
      <c r="K2118" s="452"/>
    </row>
    <row r="2119" spans="1:11" x14ac:dyDescent="0.3">
      <c r="A2119" s="452"/>
      <c r="B2119" s="452"/>
      <c r="C2119" s="452"/>
      <c r="D2119" s="452"/>
      <c r="E2119" s="454"/>
      <c r="F2119" s="454"/>
      <c r="G2119" s="454"/>
      <c r="H2119" s="454"/>
      <c r="I2119" s="452"/>
      <c r="J2119" s="452"/>
      <c r="K2119" s="452"/>
    </row>
    <row r="2120" spans="1:11" x14ac:dyDescent="0.3">
      <c r="A2120" s="453"/>
      <c r="B2120" s="453"/>
      <c r="C2120" s="453"/>
      <c r="D2120" s="453"/>
      <c r="E2120" s="455"/>
      <c r="F2120" s="455"/>
      <c r="G2120" s="455"/>
      <c r="H2120" s="455"/>
      <c r="I2120" s="453"/>
      <c r="J2120" s="453"/>
      <c r="K2120" s="453"/>
    </row>
    <row r="2121" spans="1:11" x14ac:dyDescent="0.3">
      <c r="A2121" s="449" t="s">
        <v>1147</v>
      </c>
      <c r="B2121" s="450"/>
      <c r="C2121" s="450"/>
      <c r="D2121" s="450"/>
      <c r="E2121" s="450"/>
      <c r="F2121" s="450"/>
      <c r="G2121" s="450"/>
      <c r="H2121" s="450"/>
      <c r="I2121" s="450"/>
      <c r="J2121" s="450"/>
      <c r="K2121" s="451"/>
    </row>
    <row r="2122" spans="1:11" ht="25.5" customHeight="1" x14ac:dyDescent="0.3">
      <c r="A2122" s="100" t="s">
        <v>0</v>
      </c>
      <c r="B2122" s="101"/>
      <c r="C2122" s="101"/>
      <c r="D2122" s="101"/>
      <c r="E2122" s="101"/>
      <c r="F2122" s="101"/>
      <c r="G2122" s="102"/>
      <c r="H2122" s="103" t="s">
        <v>1191</v>
      </c>
      <c r="I2122" s="104" t="s">
        <v>1117</v>
      </c>
      <c r="J2122" s="105">
        <f>1+J2068</f>
        <v>45302</v>
      </c>
      <c r="K2122" s="106" t="s">
        <v>1118</v>
      </c>
    </row>
    <row r="2123" spans="1:11" ht="16.5" customHeight="1" x14ac:dyDescent="0.3">
      <c r="A2123" s="443" t="s">
        <v>2</v>
      </c>
      <c r="B2123" s="444"/>
      <c r="C2123" s="444"/>
      <c r="D2123" s="444"/>
      <c r="E2123" s="444"/>
      <c r="F2123" s="444"/>
      <c r="G2123" s="445"/>
      <c r="H2123" s="107" t="s">
        <v>1120</v>
      </c>
      <c r="I2123" s="108" t="s">
        <v>1121</v>
      </c>
      <c r="J2123" s="109" t="s">
        <v>1122</v>
      </c>
      <c r="K2123" s="110" t="s">
        <v>1123</v>
      </c>
    </row>
    <row r="2124" spans="1:11" ht="12" customHeight="1" x14ac:dyDescent="0.3">
      <c r="A2124" s="446"/>
      <c r="B2124" s="447"/>
      <c r="C2124" s="447"/>
      <c r="D2124" s="447"/>
      <c r="E2124" s="447"/>
      <c r="F2124" s="447"/>
      <c r="G2124" s="448"/>
      <c r="H2124" s="107" t="s">
        <v>1124</v>
      </c>
      <c r="I2124" s="111" t="s">
        <v>1125</v>
      </c>
      <c r="J2124" s="112"/>
      <c r="K2124" s="113"/>
    </row>
    <row r="2125" spans="1:11" ht="15" thickBot="1" x14ac:dyDescent="0.35">
      <c r="A2125" s="114" t="s">
        <v>1103</v>
      </c>
      <c r="B2125" s="115"/>
      <c r="C2125" s="115"/>
      <c r="D2125" s="115"/>
      <c r="E2125" s="115"/>
      <c r="F2125" s="115"/>
      <c r="G2125" s="116"/>
      <c r="H2125" s="117" t="s">
        <v>1126</v>
      </c>
      <c r="I2125" s="117"/>
      <c r="J2125" s="138" t="s">
        <v>1125</v>
      </c>
      <c r="K2125" s="119"/>
    </row>
    <row r="2126" spans="1:11" ht="15" x14ac:dyDescent="0.3">
      <c r="A2126" s="440" t="s">
        <v>1127</v>
      </c>
      <c r="B2126" s="439"/>
      <c r="C2126" s="437"/>
      <c r="D2126" s="437"/>
      <c r="E2126" s="437"/>
      <c r="F2126" s="437"/>
      <c r="G2126" s="437"/>
      <c r="H2126" s="437"/>
      <c r="I2126" s="437"/>
      <c r="J2126" s="437"/>
      <c r="K2126" s="438"/>
    </row>
    <row r="2127" spans="1:11" ht="15" x14ac:dyDescent="0.3">
      <c r="A2127" s="441"/>
      <c r="B2127" s="458"/>
      <c r="C2127" s="456"/>
      <c r="D2127" s="456"/>
      <c r="E2127" s="456"/>
      <c r="F2127" s="456"/>
      <c r="G2127" s="456"/>
      <c r="H2127" s="456"/>
      <c r="I2127" s="456"/>
      <c r="J2127" s="456"/>
      <c r="K2127" s="457"/>
    </row>
    <row r="2128" spans="1:11" ht="15" x14ac:dyDescent="0.3">
      <c r="A2128" s="441"/>
      <c r="B2128" s="458"/>
      <c r="C2128" s="456"/>
      <c r="D2128" s="456"/>
      <c r="E2128" s="456"/>
      <c r="F2128" s="456"/>
      <c r="G2128" s="456"/>
      <c r="H2128" s="456"/>
      <c r="I2128" s="456"/>
      <c r="J2128" s="456"/>
      <c r="K2128" s="457"/>
    </row>
    <row r="2129" spans="1:11" ht="15" x14ac:dyDescent="0.3">
      <c r="A2129" s="441"/>
      <c r="B2129" s="458"/>
      <c r="C2129" s="456"/>
      <c r="D2129" s="456"/>
      <c r="E2129" s="456"/>
      <c r="F2129" s="456"/>
      <c r="G2129" s="456"/>
      <c r="H2129" s="456"/>
      <c r="I2129" s="456"/>
      <c r="J2129" s="456"/>
      <c r="K2129" s="457"/>
    </row>
    <row r="2130" spans="1:11" ht="15.6" thickBot="1" x14ac:dyDescent="0.35">
      <c r="A2130" s="442"/>
      <c r="B2130" s="477"/>
      <c r="C2130" s="475"/>
      <c r="D2130" s="475"/>
      <c r="E2130" s="475"/>
      <c r="F2130" s="475"/>
      <c r="G2130" s="475"/>
      <c r="H2130" s="475"/>
      <c r="I2130" s="475"/>
      <c r="J2130" s="475"/>
      <c r="K2130" s="476"/>
    </row>
    <row r="2131" spans="1:11" ht="15.6" thickBot="1" x14ac:dyDescent="0.35">
      <c r="A2131" s="465" t="s">
        <v>1128</v>
      </c>
      <c r="B2131" s="474" t="s">
        <v>1129</v>
      </c>
      <c r="C2131" s="472"/>
      <c r="D2131" s="472"/>
      <c r="E2131" s="472"/>
      <c r="F2131" s="120" t="s">
        <v>1130</v>
      </c>
      <c r="G2131" s="472" t="s">
        <v>1129</v>
      </c>
      <c r="H2131" s="472"/>
      <c r="I2131" s="472"/>
      <c r="J2131" s="473"/>
      <c r="K2131" s="121" t="s">
        <v>1130</v>
      </c>
    </row>
    <row r="2132" spans="1:11" ht="15" x14ac:dyDescent="0.3">
      <c r="A2132" s="466"/>
      <c r="B2132" s="471" t="s">
        <v>1131</v>
      </c>
      <c r="C2132" s="469"/>
      <c r="D2132" s="469"/>
      <c r="E2132" s="470"/>
      <c r="F2132" s="122"/>
      <c r="G2132" s="468" t="s">
        <v>1132</v>
      </c>
      <c r="H2132" s="469"/>
      <c r="I2132" s="469"/>
      <c r="J2132" s="470"/>
      <c r="K2132" s="123"/>
    </row>
    <row r="2133" spans="1:11" ht="15" x14ac:dyDescent="0.3">
      <c r="A2133" s="466"/>
      <c r="B2133" s="480" t="s">
        <v>1133</v>
      </c>
      <c r="C2133" s="481"/>
      <c r="D2133" s="481"/>
      <c r="E2133" s="482"/>
      <c r="F2133" s="124"/>
      <c r="G2133" s="483" t="s">
        <v>1134</v>
      </c>
      <c r="H2133" s="481"/>
      <c r="I2133" s="481"/>
      <c r="J2133" s="482"/>
      <c r="K2133" s="125"/>
    </row>
    <row r="2134" spans="1:11" ht="15" x14ac:dyDescent="0.3">
      <c r="A2134" s="466"/>
      <c r="B2134" s="480" t="s">
        <v>1135</v>
      </c>
      <c r="C2134" s="481"/>
      <c r="D2134" s="481"/>
      <c r="E2134" s="482"/>
      <c r="F2134" s="124"/>
      <c r="G2134" s="478" t="s">
        <v>1136</v>
      </c>
      <c r="H2134" s="460"/>
      <c r="I2134" s="460"/>
      <c r="J2134" s="479"/>
      <c r="K2134" s="125"/>
    </row>
    <row r="2135" spans="1:11" ht="15" x14ac:dyDescent="0.3">
      <c r="A2135" s="466"/>
      <c r="B2135" s="480" t="s">
        <v>1137</v>
      </c>
      <c r="C2135" s="481"/>
      <c r="D2135" s="481"/>
      <c r="E2135" s="482"/>
      <c r="F2135" s="124">
        <v>2</v>
      </c>
      <c r="G2135" s="478" t="s">
        <v>1138</v>
      </c>
      <c r="H2135" s="460"/>
      <c r="I2135" s="460"/>
      <c r="J2135" s="479"/>
      <c r="K2135" s="125"/>
    </row>
    <row r="2136" spans="1:11" ht="15" x14ac:dyDescent="0.3">
      <c r="A2136" s="466"/>
      <c r="B2136" s="480" t="s">
        <v>1139</v>
      </c>
      <c r="C2136" s="481"/>
      <c r="D2136" s="481"/>
      <c r="E2136" s="482"/>
      <c r="F2136" s="124"/>
      <c r="G2136" s="478" t="s">
        <v>1140</v>
      </c>
      <c r="H2136" s="460"/>
      <c r="I2136" s="460"/>
      <c r="J2136" s="479"/>
      <c r="K2136" s="125"/>
    </row>
    <row r="2137" spans="1:11" ht="15.6" thickBot="1" x14ac:dyDescent="0.35">
      <c r="A2137" s="467"/>
      <c r="B2137" s="487" t="s">
        <v>1141</v>
      </c>
      <c r="C2137" s="488"/>
      <c r="D2137" s="488"/>
      <c r="E2137" s="489"/>
      <c r="F2137" s="127">
        <v>5</v>
      </c>
      <c r="G2137" s="484" t="s">
        <v>1142</v>
      </c>
      <c r="H2137" s="485"/>
      <c r="I2137" s="485"/>
      <c r="J2137" s="486"/>
      <c r="K2137" s="128"/>
    </row>
    <row r="2138" spans="1:11" ht="15.6" x14ac:dyDescent="0.3">
      <c r="A2138" s="465" t="s">
        <v>1143</v>
      </c>
      <c r="B2138" s="434" t="s">
        <v>1175</v>
      </c>
      <c r="C2138" s="435"/>
      <c r="D2138" s="435"/>
      <c r="E2138" s="435"/>
      <c r="F2138" s="435"/>
      <c r="G2138" s="435"/>
      <c r="H2138" s="435"/>
      <c r="I2138" s="435"/>
      <c r="J2138" s="435"/>
      <c r="K2138" s="436"/>
    </row>
    <row r="2139" spans="1:11" ht="15" x14ac:dyDescent="0.3">
      <c r="A2139" s="466"/>
      <c r="B2139" s="132" t="s">
        <v>1223</v>
      </c>
      <c r="C2139" s="133"/>
      <c r="D2139" s="133"/>
      <c r="E2139" s="133"/>
      <c r="F2139" s="133"/>
      <c r="G2139" s="133"/>
      <c r="H2139" s="133"/>
      <c r="I2139" s="133"/>
      <c r="J2139" s="133"/>
      <c r="K2139" s="134"/>
    </row>
    <row r="2140" spans="1:11" ht="15" x14ac:dyDescent="0.3">
      <c r="A2140" s="466"/>
      <c r="B2140" s="428" t="s">
        <v>1224</v>
      </c>
      <c r="C2140" s="429"/>
      <c r="D2140" s="429"/>
      <c r="E2140" s="429"/>
      <c r="F2140" s="429"/>
      <c r="G2140" s="429"/>
      <c r="H2140" s="429"/>
      <c r="I2140" s="429"/>
      <c r="J2140" s="429"/>
      <c r="K2140" s="430"/>
    </row>
    <row r="2141" spans="1:11" ht="15" x14ac:dyDescent="0.3">
      <c r="A2141" s="466"/>
      <c r="B2141" s="428" t="s">
        <v>1228</v>
      </c>
      <c r="C2141" s="429"/>
      <c r="D2141" s="429"/>
      <c r="E2141" s="429"/>
      <c r="F2141" s="429"/>
      <c r="G2141" s="429"/>
      <c r="H2141" s="429"/>
      <c r="I2141" s="429"/>
      <c r="J2141" s="429"/>
      <c r="K2141" s="430"/>
    </row>
    <row r="2142" spans="1:11" ht="15" x14ac:dyDescent="0.3">
      <c r="A2142" s="466"/>
      <c r="B2142" s="428" t="s">
        <v>1229</v>
      </c>
      <c r="C2142" s="429"/>
      <c r="D2142" s="429"/>
      <c r="E2142" s="429"/>
      <c r="F2142" s="429"/>
      <c r="G2142" s="429"/>
      <c r="H2142" s="429"/>
      <c r="I2142" s="429"/>
      <c r="J2142" s="429"/>
      <c r="K2142" s="430"/>
    </row>
    <row r="2143" spans="1:11" ht="15.6" x14ac:dyDescent="0.3">
      <c r="A2143" s="466"/>
      <c r="B2143" s="434" t="s">
        <v>1180</v>
      </c>
      <c r="C2143" s="435"/>
      <c r="D2143" s="435"/>
      <c r="E2143" s="435"/>
      <c r="F2143" s="435"/>
      <c r="G2143" s="435"/>
      <c r="H2143" s="435"/>
      <c r="I2143" s="435"/>
      <c r="J2143" s="435"/>
      <c r="K2143" s="436"/>
    </row>
    <row r="2144" spans="1:11" ht="15" x14ac:dyDescent="0.3">
      <c r="A2144" s="466"/>
      <c r="B2144" s="132" t="s">
        <v>1220</v>
      </c>
      <c r="C2144" s="133"/>
      <c r="D2144" s="133"/>
      <c r="E2144" s="133"/>
      <c r="F2144" s="133"/>
      <c r="G2144" s="133"/>
      <c r="H2144" s="133"/>
      <c r="I2144" s="133"/>
      <c r="J2144" s="133"/>
      <c r="K2144" s="134"/>
    </row>
    <row r="2145" spans="1:11" ht="15" x14ac:dyDescent="0.3">
      <c r="A2145" s="466"/>
      <c r="B2145" s="132" t="s">
        <v>1221</v>
      </c>
      <c r="C2145" s="133"/>
      <c r="D2145" s="133"/>
      <c r="E2145" s="133"/>
      <c r="F2145" s="133"/>
      <c r="G2145" s="133"/>
      <c r="H2145" s="133"/>
      <c r="I2145" s="133"/>
      <c r="J2145" s="133"/>
      <c r="K2145" s="134"/>
    </row>
    <row r="2146" spans="1:11" ht="15" x14ac:dyDescent="0.3">
      <c r="A2146" s="466"/>
      <c r="B2146" s="132" t="s">
        <v>1223</v>
      </c>
      <c r="C2146" s="133"/>
      <c r="D2146" s="133"/>
      <c r="E2146" s="133"/>
      <c r="F2146" s="133"/>
      <c r="G2146" s="133"/>
      <c r="H2146" s="133"/>
      <c r="I2146" s="133"/>
      <c r="J2146" s="133"/>
      <c r="K2146" s="134"/>
    </row>
    <row r="2147" spans="1:11" ht="15" x14ac:dyDescent="0.3">
      <c r="A2147" s="466"/>
      <c r="B2147" s="132" t="s">
        <v>1224</v>
      </c>
      <c r="C2147" s="133"/>
      <c r="D2147" s="133"/>
      <c r="E2147" s="133"/>
      <c r="F2147" s="133"/>
      <c r="G2147" s="133"/>
      <c r="H2147" s="133"/>
      <c r="I2147" s="133"/>
      <c r="J2147" s="133"/>
      <c r="K2147" s="134"/>
    </row>
    <row r="2148" spans="1:11" ht="15" x14ac:dyDescent="0.3">
      <c r="A2148" s="466"/>
      <c r="B2148" s="458"/>
      <c r="C2148" s="456"/>
      <c r="D2148" s="456"/>
      <c r="E2148" s="456"/>
      <c r="F2148" s="456"/>
      <c r="G2148" s="456"/>
      <c r="H2148" s="456"/>
      <c r="I2148" s="456"/>
      <c r="J2148" s="456"/>
      <c r="K2148" s="457"/>
    </row>
    <row r="2149" spans="1:11" ht="15" x14ac:dyDescent="0.3">
      <c r="A2149" s="466"/>
      <c r="B2149" s="458"/>
      <c r="C2149" s="456"/>
      <c r="D2149" s="456"/>
      <c r="E2149" s="456"/>
      <c r="F2149" s="456"/>
      <c r="G2149" s="456"/>
      <c r="H2149" s="456"/>
      <c r="I2149" s="456"/>
      <c r="J2149" s="456"/>
      <c r="K2149" s="457"/>
    </row>
    <row r="2150" spans="1:11" ht="15" x14ac:dyDescent="0.3">
      <c r="A2150" s="466"/>
      <c r="B2150" s="458"/>
      <c r="C2150" s="456"/>
      <c r="D2150" s="456"/>
      <c r="E2150" s="456"/>
      <c r="F2150" s="456"/>
      <c r="G2150" s="456"/>
      <c r="H2150" s="456"/>
      <c r="I2150" s="456"/>
      <c r="J2150" s="456"/>
      <c r="K2150" s="457"/>
    </row>
    <row r="2151" spans="1:11" ht="15.6" thickBot="1" x14ac:dyDescent="0.35">
      <c r="A2151" s="467"/>
      <c r="B2151" s="477"/>
      <c r="C2151" s="475"/>
      <c r="D2151" s="475"/>
      <c r="E2151" s="475"/>
      <c r="F2151" s="475"/>
      <c r="G2151" s="475"/>
      <c r="H2151" s="475"/>
      <c r="I2151" s="475"/>
      <c r="J2151" s="475"/>
      <c r="K2151" s="476"/>
    </row>
    <row r="2152" spans="1:11" ht="15" x14ac:dyDescent="0.3">
      <c r="A2152" s="465" t="s">
        <v>1144</v>
      </c>
      <c r="B2152" s="439"/>
      <c r="C2152" s="437"/>
      <c r="D2152" s="437"/>
      <c r="E2152" s="437"/>
      <c r="F2152" s="437"/>
      <c r="G2152" s="437"/>
      <c r="H2152" s="437"/>
      <c r="I2152" s="437"/>
      <c r="J2152" s="437"/>
      <c r="K2152" s="438"/>
    </row>
    <row r="2153" spans="1:11" ht="15" x14ac:dyDescent="0.3">
      <c r="A2153" s="466"/>
      <c r="B2153" s="458"/>
      <c r="C2153" s="456"/>
      <c r="D2153" s="456"/>
      <c r="E2153" s="456"/>
      <c r="F2153" s="456"/>
      <c r="G2153" s="456"/>
      <c r="H2153" s="456"/>
      <c r="I2153" s="456"/>
      <c r="J2153" s="456"/>
      <c r="K2153" s="457"/>
    </row>
    <row r="2154" spans="1:11" ht="15" x14ac:dyDescent="0.3">
      <c r="A2154" s="466"/>
      <c r="B2154" s="458"/>
      <c r="C2154" s="456"/>
      <c r="D2154" s="456"/>
      <c r="E2154" s="456"/>
      <c r="F2154" s="456"/>
      <c r="G2154" s="456"/>
      <c r="H2154" s="456"/>
      <c r="I2154" s="456"/>
      <c r="J2154" s="456"/>
      <c r="K2154" s="457"/>
    </row>
    <row r="2155" spans="1:11" ht="15" x14ac:dyDescent="0.3">
      <c r="A2155" s="466"/>
      <c r="B2155" s="458"/>
      <c r="C2155" s="456"/>
      <c r="D2155" s="456"/>
      <c r="E2155" s="456"/>
      <c r="F2155" s="456"/>
      <c r="G2155" s="456"/>
      <c r="H2155" s="456"/>
      <c r="I2155" s="456"/>
      <c r="J2155" s="456"/>
      <c r="K2155" s="457"/>
    </row>
    <row r="2156" spans="1:11" ht="15" x14ac:dyDescent="0.3">
      <c r="A2156" s="466"/>
      <c r="B2156" s="458"/>
      <c r="C2156" s="456"/>
      <c r="D2156" s="456"/>
      <c r="E2156" s="456"/>
      <c r="F2156" s="456"/>
      <c r="G2156" s="456"/>
      <c r="H2156" s="456"/>
      <c r="I2156" s="456"/>
      <c r="J2156" s="456"/>
      <c r="K2156" s="457"/>
    </row>
    <row r="2157" spans="1:11" ht="15" x14ac:dyDescent="0.3">
      <c r="A2157" s="466"/>
      <c r="B2157" s="458"/>
      <c r="C2157" s="456"/>
      <c r="D2157" s="456"/>
      <c r="E2157" s="456"/>
      <c r="F2157" s="456"/>
      <c r="G2157" s="456"/>
      <c r="H2157" s="456"/>
      <c r="I2157" s="456"/>
      <c r="J2157" s="456"/>
      <c r="K2157" s="457"/>
    </row>
    <row r="2158" spans="1:11" ht="15" x14ac:dyDescent="0.3">
      <c r="A2158" s="466"/>
      <c r="B2158" s="458"/>
      <c r="C2158" s="456"/>
      <c r="D2158" s="456"/>
      <c r="E2158" s="456"/>
      <c r="F2158" s="456"/>
      <c r="G2158" s="456"/>
      <c r="H2158" s="456"/>
      <c r="I2158" s="456"/>
      <c r="J2158" s="456"/>
      <c r="K2158" s="457"/>
    </row>
    <row r="2159" spans="1:11" ht="15" x14ac:dyDescent="0.3">
      <c r="A2159" s="466"/>
      <c r="B2159" s="458"/>
      <c r="C2159" s="456"/>
      <c r="D2159" s="456"/>
      <c r="E2159" s="456"/>
      <c r="F2159" s="456"/>
      <c r="G2159" s="456"/>
      <c r="H2159" s="456"/>
      <c r="I2159" s="456"/>
      <c r="J2159" s="456"/>
      <c r="K2159" s="457"/>
    </row>
    <row r="2160" spans="1:11" ht="15" x14ac:dyDescent="0.3">
      <c r="A2160" s="466"/>
      <c r="B2160" s="458"/>
      <c r="C2160" s="456"/>
      <c r="D2160" s="456"/>
      <c r="E2160" s="456"/>
      <c r="F2160" s="456"/>
      <c r="G2160" s="456"/>
      <c r="H2160" s="456"/>
      <c r="I2160" s="456"/>
      <c r="J2160" s="456"/>
      <c r="K2160" s="457"/>
    </row>
    <row r="2161" spans="1:11" ht="15" x14ac:dyDescent="0.3">
      <c r="A2161" s="466"/>
      <c r="B2161" s="458"/>
      <c r="C2161" s="456"/>
      <c r="D2161" s="456"/>
      <c r="E2161" s="456"/>
      <c r="F2161" s="456"/>
      <c r="G2161" s="456"/>
      <c r="H2161" s="456"/>
      <c r="I2161" s="456"/>
      <c r="J2161" s="456"/>
      <c r="K2161" s="457"/>
    </row>
    <row r="2162" spans="1:11" ht="15" x14ac:dyDescent="0.3">
      <c r="A2162" s="466"/>
      <c r="B2162" s="458"/>
      <c r="C2162" s="456"/>
      <c r="D2162" s="456"/>
      <c r="E2162" s="456"/>
      <c r="F2162" s="456"/>
      <c r="G2162" s="456"/>
      <c r="H2162" s="456"/>
      <c r="I2162" s="456"/>
      <c r="J2162" s="456"/>
      <c r="K2162" s="457"/>
    </row>
    <row r="2163" spans="1:11" ht="15" x14ac:dyDescent="0.3">
      <c r="A2163" s="466"/>
      <c r="B2163" s="458"/>
      <c r="C2163" s="456"/>
      <c r="D2163" s="456"/>
      <c r="E2163" s="456"/>
      <c r="F2163" s="456"/>
      <c r="G2163" s="456"/>
      <c r="H2163" s="456"/>
      <c r="I2163" s="456"/>
      <c r="J2163" s="456"/>
      <c r="K2163" s="457"/>
    </row>
    <row r="2164" spans="1:11" ht="15" x14ac:dyDescent="0.3">
      <c r="A2164" s="466"/>
      <c r="B2164" s="458"/>
      <c r="C2164" s="456"/>
      <c r="D2164" s="456"/>
      <c r="E2164" s="456"/>
      <c r="F2164" s="456"/>
      <c r="G2164" s="456"/>
      <c r="H2164" s="456"/>
      <c r="I2164" s="456"/>
      <c r="J2164" s="456"/>
      <c r="K2164" s="457"/>
    </row>
    <row r="2165" spans="1:11" ht="15" x14ac:dyDescent="0.3">
      <c r="A2165" s="466"/>
      <c r="B2165" s="458"/>
      <c r="C2165" s="456"/>
      <c r="D2165" s="456"/>
      <c r="E2165" s="456"/>
      <c r="F2165" s="456"/>
      <c r="G2165" s="456"/>
      <c r="H2165" s="456"/>
      <c r="I2165" s="456"/>
      <c r="J2165" s="456"/>
      <c r="K2165" s="457"/>
    </row>
    <row r="2166" spans="1:11" ht="15.6" thickBot="1" x14ac:dyDescent="0.35">
      <c r="A2166" s="467"/>
      <c r="B2166" s="502"/>
      <c r="C2166" s="503"/>
      <c r="D2166" s="503"/>
      <c r="E2166" s="503"/>
      <c r="F2166" s="503"/>
      <c r="G2166" s="503"/>
      <c r="H2166" s="503"/>
      <c r="I2166" s="503"/>
      <c r="J2166" s="503"/>
      <c r="K2166" s="504"/>
    </row>
    <row r="2167" spans="1:11" x14ac:dyDescent="0.3">
      <c r="A2167" s="499" t="s">
        <v>1145</v>
      </c>
      <c r="B2167" s="491"/>
      <c r="C2167" s="491"/>
      <c r="D2167" s="491"/>
      <c r="E2167" s="491"/>
      <c r="F2167" s="491"/>
      <c r="G2167" s="490" t="s">
        <v>1146</v>
      </c>
      <c r="H2167" s="491"/>
      <c r="I2167" s="491"/>
      <c r="J2167" s="491"/>
      <c r="K2167" s="492"/>
    </row>
    <row r="2168" spans="1:11" x14ac:dyDescent="0.3">
      <c r="A2168" s="500"/>
      <c r="B2168" s="494"/>
      <c r="C2168" s="494"/>
      <c r="D2168" s="494"/>
      <c r="E2168" s="494"/>
      <c r="F2168" s="494"/>
      <c r="G2168" s="493"/>
      <c r="H2168" s="494"/>
      <c r="I2168" s="494"/>
      <c r="J2168" s="494"/>
      <c r="K2168" s="495"/>
    </row>
    <row r="2169" spans="1:11" x14ac:dyDescent="0.3">
      <c r="A2169" s="500"/>
      <c r="B2169" s="494"/>
      <c r="C2169" s="494"/>
      <c r="D2169" s="494"/>
      <c r="E2169" s="494"/>
      <c r="F2169" s="494"/>
      <c r="G2169" s="493"/>
      <c r="H2169" s="494"/>
      <c r="I2169" s="494"/>
      <c r="J2169" s="494"/>
      <c r="K2169" s="495"/>
    </row>
    <row r="2170" spans="1:11" ht="15" thickBot="1" x14ac:dyDescent="0.35">
      <c r="A2170" s="501"/>
      <c r="B2170" s="497"/>
      <c r="C2170" s="497"/>
      <c r="D2170" s="497"/>
      <c r="E2170" s="497"/>
      <c r="F2170" s="497"/>
      <c r="G2170" s="496"/>
      <c r="H2170" s="497"/>
      <c r="I2170" s="497"/>
      <c r="J2170" s="497"/>
      <c r="K2170" s="498"/>
    </row>
    <row r="2171" spans="1:11" x14ac:dyDescent="0.3">
      <c r="A2171" s="34"/>
      <c r="J2171" s="131"/>
    </row>
    <row r="2172" spans="1:11" hidden="1" x14ac:dyDescent="0.3">
      <c r="A2172" s="452"/>
      <c r="B2172" s="452"/>
      <c r="C2172" s="452"/>
      <c r="D2172" s="452"/>
      <c r="E2172" s="454" t="s">
        <v>1113</v>
      </c>
      <c r="F2172" s="454"/>
      <c r="G2172" s="454"/>
      <c r="H2172" s="454"/>
      <c r="I2172" s="452"/>
      <c r="J2172" s="452"/>
      <c r="K2172" s="452"/>
    </row>
    <row r="2173" spans="1:11" hidden="1" x14ac:dyDescent="0.3">
      <c r="A2173" s="452"/>
      <c r="B2173" s="452"/>
      <c r="C2173" s="452"/>
      <c r="D2173" s="452"/>
      <c r="E2173" s="454"/>
      <c r="F2173" s="454"/>
      <c r="G2173" s="454"/>
      <c r="H2173" s="454"/>
      <c r="I2173" s="452"/>
      <c r="J2173" s="452"/>
      <c r="K2173" s="452"/>
    </row>
    <row r="2174" spans="1:11" hidden="1" x14ac:dyDescent="0.3">
      <c r="A2174" s="453"/>
      <c r="B2174" s="453"/>
      <c r="C2174" s="453"/>
      <c r="D2174" s="453"/>
      <c r="E2174" s="455"/>
      <c r="F2174" s="455"/>
      <c r="G2174" s="455"/>
      <c r="H2174" s="455"/>
      <c r="I2174" s="453"/>
      <c r="J2174" s="453"/>
      <c r="K2174" s="453"/>
    </row>
    <row r="2175" spans="1:11" s="99" customFormat="1" ht="15" hidden="1" customHeight="1" x14ac:dyDescent="0.3">
      <c r="A2175" s="505" t="s">
        <v>1114</v>
      </c>
      <c r="B2175" s="450"/>
      <c r="C2175" s="450"/>
      <c r="D2175" s="450"/>
      <c r="E2175" s="450"/>
      <c r="F2175" s="450"/>
      <c r="G2175" s="450"/>
      <c r="H2175" s="450"/>
      <c r="I2175" s="450"/>
      <c r="J2175" s="450"/>
      <c r="K2175" s="451"/>
    </row>
    <row r="2176" spans="1:11" ht="25.5" hidden="1" customHeight="1" x14ac:dyDescent="0.3">
      <c r="A2176" s="100" t="s">
        <v>1115</v>
      </c>
      <c r="B2176" s="101"/>
      <c r="C2176" s="101"/>
      <c r="D2176" s="101"/>
      <c r="E2176" s="101"/>
      <c r="F2176" s="101"/>
      <c r="G2176" s="102"/>
      <c r="H2176" s="103" t="s">
        <v>1116</v>
      </c>
      <c r="I2176" s="104" t="s">
        <v>1117</v>
      </c>
      <c r="J2176" s="105">
        <f>1+J2122</f>
        <v>45303</v>
      </c>
      <c r="K2176" s="106" t="s">
        <v>1118</v>
      </c>
    </row>
    <row r="2177" spans="1:11" ht="16.5" hidden="1" customHeight="1" x14ac:dyDescent="0.3">
      <c r="A2177" s="443" t="s">
        <v>2</v>
      </c>
      <c r="B2177" s="444"/>
      <c r="C2177" s="444"/>
      <c r="D2177" s="444"/>
      <c r="E2177" s="444"/>
      <c r="F2177" s="444"/>
      <c r="G2177" s="445"/>
      <c r="H2177" s="107" t="s">
        <v>1120</v>
      </c>
      <c r="I2177" s="108" t="s">
        <v>1121</v>
      </c>
      <c r="J2177" s="109" t="s">
        <v>1122</v>
      </c>
      <c r="K2177" s="110" t="s">
        <v>1123</v>
      </c>
    </row>
    <row r="2178" spans="1:11" ht="12" hidden="1" customHeight="1" x14ac:dyDescent="0.3">
      <c r="A2178" s="446"/>
      <c r="B2178" s="447"/>
      <c r="C2178" s="447"/>
      <c r="D2178" s="447"/>
      <c r="E2178" s="447"/>
      <c r="F2178" s="447"/>
      <c r="G2178" s="448"/>
      <c r="H2178" s="107" t="s">
        <v>1124</v>
      </c>
      <c r="I2178" s="111" t="s">
        <v>1125</v>
      </c>
      <c r="J2178" s="112"/>
      <c r="K2178" s="113"/>
    </row>
    <row r="2179" spans="1:11" ht="15" hidden="1" thickBot="1" x14ac:dyDescent="0.35">
      <c r="A2179" s="114" t="s">
        <v>1103</v>
      </c>
      <c r="B2179" s="115"/>
      <c r="C2179" s="115"/>
      <c r="D2179" s="115"/>
      <c r="E2179" s="115"/>
      <c r="F2179" s="115"/>
      <c r="G2179" s="116"/>
      <c r="H2179" s="117" t="s">
        <v>1126</v>
      </c>
      <c r="I2179" s="117" t="s">
        <v>1125</v>
      </c>
      <c r="J2179" s="118"/>
      <c r="K2179" s="119"/>
    </row>
    <row r="2180" spans="1:11" ht="15" hidden="1" x14ac:dyDescent="0.3">
      <c r="A2180" s="440" t="s">
        <v>1127</v>
      </c>
      <c r="B2180" s="439"/>
      <c r="C2180" s="437"/>
      <c r="D2180" s="437"/>
      <c r="E2180" s="437"/>
      <c r="F2180" s="437"/>
      <c r="G2180" s="437"/>
      <c r="H2180" s="437"/>
      <c r="I2180" s="437"/>
      <c r="J2180" s="437"/>
      <c r="K2180" s="438"/>
    </row>
    <row r="2181" spans="1:11" ht="15" hidden="1" x14ac:dyDescent="0.3">
      <c r="A2181" s="441"/>
      <c r="B2181" s="458"/>
      <c r="C2181" s="456"/>
      <c r="D2181" s="456"/>
      <c r="E2181" s="456"/>
      <c r="F2181" s="456"/>
      <c r="G2181" s="456"/>
      <c r="H2181" s="456"/>
      <c r="I2181" s="456"/>
      <c r="J2181" s="456"/>
      <c r="K2181" s="457"/>
    </row>
    <row r="2182" spans="1:11" ht="15" hidden="1" x14ac:dyDescent="0.3">
      <c r="A2182" s="441"/>
      <c r="B2182" s="458"/>
      <c r="C2182" s="456"/>
      <c r="D2182" s="456"/>
      <c r="E2182" s="456"/>
      <c r="F2182" s="456"/>
      <c r="G2182" s="456"/>
      <c r="H2182" s="456"/>
      <c r="I2182" s="456"/>
      <c r="J2182" s="456"/>
      <c r="K2182" s="457"/>
    </row>
    <row r="2183" spans="1:11" ht="15" hidden="1" x14ac:dyDescent="0.3">
      <c r="A2183" s="441"/>
      <c r="B2183" s="458"/>
      <c r="C2183" s="456"/>
      <c r="D2183" s="456"/>
      <c r="E2183" s="456"/>
      <c r="F2183" s="456"/>
      <c r="G2183" s="456"/>
      <c r="H2183" s="456"/>
      <c r="I2183" s="456"/>
      <c r="J2183" s="456"/>
      <c r="K2183" s="457"/>
    </row>
    <row r="2184" spans="1:11" ht="15.6" hidden="1" thickBot="1" x14ac:dyDescent="0.35">
      <c r="A2184" s="442"/>
      <c r="B2184" s="477"/>
      <c r="C2184" s="475"/>
      <c r="D2184" s="475"/>
      <c r="E2184" s="475"/>
      <c r="F2184" s="475"/>
      <c r="G2184" s="475"/>
      <c r="H2184" s="475"/>
      <c r="I2184" s="475"/>
      <c r="J2184" s="475"/>
      <c r="K2184" s="476"/>
    </row>
    <row r="2185" spans="1:11" ht="15.6" hidden="1" thickBot="1" x14ac:dyDescent="0.35">
      <c r="A2185" s="465" t="s">
        <v>1128</v>
      </c>
      <c r="B2185" s="474" t="s">
        <v>1129</v>
      </c>
      <c r="C2185" s="472"/>
      <c r="D2185" s="472"/>
      <c r="E2185" s="472"/>
      <c r="F2185" s="120" t="s">
        <v>1130</v>
      </c>
      <c r="G2185" s="472" t="s">
        <v>1129</v>
      </c>
      <c r="H2185" s="472"/>
      <c r="I2185" s="472"/>
      <c r="J2185" s="473"/>
      <c r="K2185" s="121" t="s">
        <v>1130</v>
      </c>
    </row>
    <row r="2186" spans="1:11" ht="15" hidden="1" x14ac:dyDescent="0.3">
      <c r="A2186" s="466"/>
      <c r="B2186" s="471" t="s">
        <v>1131</v>
      </c>
      <c r="C2186" s="469"/>
      <c r="D2186" s="469"/>
      <c r="E2186" s="470"/>
      <c r="F2186" s="122"/>
      <c r="G2186" s="468" t="s">
        <v>1132</v>
      </c>
      <c r="H2186" s="469"/>
      <c r="I2186" s="469"/>
      <c r="J2186" s="470"/>
      <c r="K2186" s="123"/>
    </row>
    <row r="2187" spans="1:11" ht="15" hidden="1" x14ac:dyDescent="0.3">
      <c r="A2187" s="466"/>
      <c r="B2187" s="480" t="s">
        <v>1133</v>
      </c>
      <c r="C2187" s="481"/>
      <c r="D2187" s="481"/>
      <c r="E2187" s="482"/>
      <c r="F2187" s="124"/>
      <c r="G2187" s="483" t="s">
        <v>1134</v>
      </c>
      <c r="H2187" s="481"/>
      <c r="I2187" s="481"/>
      <c r="J2187" s="482"/>
      <c r="K2187" s="125"/>
    </row>
    <row r="2188" spans="1:11" ht="15" hidden="1" x14ac:dyDescent="0.3">
      <c r="A2188" s="466"/>
      <c r="B2188" s="480" t="s">
        <v>1135</v>
      </c>
      <c r="C2188" s="481"/>
      <c r="D2188" s="481"/>
      <c r="E2188" s="482"/>
      <c r="F2188" s="124"/>
      <c r="G2188" s="478" t="s">
        <v>1136</v>
      </c>
      <c r="H2188" s="460"/>
      <c r="I2188" s="460"/>
      <c r="J2188" s="479"/>
      <c r="K2188" s="125"/>
    </row>
    <row r="2189" spans="1:11" ht="15" hidden="1" x14ac:dyDescent="0.3">
      <c r="A2189" s="466"/>
      <c r="B2189" s="480" t="s">
        <v>1137</v>
      </c>
      <c r="C2189" s="481"/>
      <c r="D2189" s="481"/>
      <c r="E2189" s="482"/>
      <c r="F2189" s="124"/>
      <c r="G2189" s="478" t="s">
        <v>1138</v>
      </c>
      <c r="H2189" s="460"/>
      <c r="I2189" s="460"/>
      <c r="J2189" s="479"/>
      <c r="K2189" s="125"/>
    </row>
    <row r="2190" spans="1:11" ht="15" hidden="1" x14ac:dyDescent="0.3">
      <c r="A2190" s="466"/>
      <c r="B2190" s="480" t="s">
        <v>1139</v>
      </c>
      <c r="C2190" s="481"/>
      <c r="D2190" s="481"/>
      <c r="E2190" s="482"/>
      <c r="F2190" s="124"/>
      <c r="G2190" s="478" t="s">
        <v>1140</v>
      </c>
      <c r="H2190" s="460"/>
      <c r="I2190" s="460"/>
      <c r="J2190" s="479"/>
      <c r="K2190" s="125"/>
    </row>
    <row r="2191" spans="1:11" ht="15.6" hidden="1" thickBot="1" x14ac:dyDescent="0.35">
      <c r="A2191" s="467"/>
      <c r="B2191" s="487" t="s">
        <v>1141</v>
      </c>
      <c r="C2191" s="488"/>
      <c r="D2191" s="488"/>
      <c r="E2191" s="489"/>
      <c r="F2191" s="127"/>
      <c r="G2191" s="484" t="s">
        <v>1142</v>
      </c>
      <c r="H2191" s="485"/>
      <c r="I2191" s="485"/>
      <c r="J2191" s="486"/>
      <c r="K2191" s="128"/>
    </row>
    <row r="2192" spans="1:11" ht="15" hidden="1" x14ac:dyDescent="0.3">
      <c r="A2192" s="465" t="s">
        <v>1143</v>
      </c>
      <c r="B2192" s="459" t="s">
        <v>1154</v>
      </c>
      <c r="C2192" s="460"/>
      <c r="D2192" s="460"/>
      <c r="E2192" s="460"/>
      <c r="F2192" s="460"/>
      <c r="G2192" s="460"/>
      <c r="H2192" s="460"/>
      <c r="I2192" s="460"/>
      <c r="J2192" s="460"/>
      <c r="K2192" s="461"/>
    </row>
    <row r="2193" spans="1:11" ht="15" hidden="1" x14ac:dyDescent="0.3">
      <c r="A2193" s="466"/>
      <c r="B2193" s="459" t="s">
        <v>1155</v>
      </c>
      <c r="C2193" s="460"/>
      <c r="D2193" s="460"/>
      <c r="E2193" s="460"/>
      <c r="F2193" s="460"/>
      <c r="G2193" s="460"/>
      <c r="H2193" s="460"/>
      <c r="I2193" s="460"/>
      <c r="J2193" s="460"/>
      <c r="K2193" s="461"/>
    </row>
    <row r="2194" spans="1:11" ht="15" hidden="1" x14ac:dyDescent="0.3">
      <c r="A2194" s="466"/>
      <c r="B2194" s="459" t="s">
        <v>1156</v>
      </c>
      <c r="C2194" s="460"/>
      <c r="D2194" s="460"/>
      <c r="E2194" s="460"/>
      <c r="F2194" s="460"/>
      <c r="G2194" s="460"/>
      <c r="H2194" s="460"/>
      <c r="I2194" s="460"/>
      <c r="J2194" s="460"/>
      <c r="K2194" s="461"/>
    </row>
    <row r="2195" spans="1:11" ht="15" hidden="1" x14ac:dyDescent="0.3">
      <c r="A2195" s="466"/>
      <c r="B2195" s="459"/>
      <c r="C2195" s="460"/>
      <c r="D2195" s="460"/>
      <c r="E2195" s="460"/>
      <c r="F2195" s="460"/>
      <c r="G2195" s="460"/>
      <c r="H2195" s="460"/>
      <c r="I2195" s="460"/>
      <c r="J2195" s="460"/>
      <c r="K2195" s="461"/>
    </row>
    <row r="2196" spans="1:11" ht="15" hidden="1" x14ac:dyDescent="0.3">
      <c r="A2196" s="466"/>
      <c r="B2196" s="459"/>
      <c r="C2196" s="460"/>
      <c r="D2196" s="460"/>
      <c r="E2196" s="460"/>
      <c r="F2196" s="460"/>
      <c r="G2196" s="460"/>
      <c r="H2196" s="460"/>
      <c r="I2196" s="460"/>
      <c r="J2196" s="460"/>
      <c r="K2196" s="461"/>
    </row>
    <row r="2197" spans="1:11" ht="15" hidden="1" x14ac:dyDescent="0.3">
      <c r="A2197" s="466"/>
      <c r="B2197" s="459"/>
      <c r="C2197" s="460"/>
      <c r="D2197" s="460"/>
      <c r="E2197" s="460"/>
      <c r="F2197" s="460"/>
      <c r="G2197" s="460"/>
      <c r="H2197" s="460"/>
      <c r="I2197" s="460"/>
      <c r="J2197" s="460"/>
      <c r="K2197" s="461"/>
    </row>
    <row r="2198" spans="1:11" ht="15" hidden="1" x14ac:dyDescent="0.3">
      <c r="A2198" s="466"/>
      <c r="B2198" s="459"/>
      <c r="C2198" s="460"/>
      <c r="D2198" s="460"/>
      <c r="E2198" s="460"/>
      <c r="F2198" s="460"/>
      <c r="G2198" s="460"/>
      <c r="H2198" s="460"/>
      <c r="I2198" s="460"/>
      <c r="J2198" s="460"/>
      <c r="K2198" s="461"/>
    </row>
    <row r="2199" spans="1:11" ht="15" hidden="1" x14ac:dyDescent="0.3">
      <c r="A2199" s="466"/>
      <c r="B2199" s="458"/>
      <c r="C2199" s="456"/>
      <c r="D2199" s="456"/>
      <c r="E2199" s="456"/>
      <c r="F2199" s="456"/>
      <c r="G2199" s="456"/>
      <c r="H2199" s="456"/>
      <c r="I2199" s="456"/>
      <c r="J2199" s="456"/>
      <c r="K2199" s="457"/>
    </row>
    <row r="2200" spans="1:11" ht="15" hidden="1" x14ac:dyDescent="0.3">
      <c r="A2200" s="466"/>
      <c r="B2200" s="459"/>
      <c r="C2200" s="460"/>
      <c r="D2200" s="460"/>
      <c r="E2200" s="460"/>
      <c r="F2200" s="460"/>
      <c r="G2200" s="460"/>
      <c r="H2200" s="460"/>
      <c r="I2200" s="460"/>
      <c r="J2200" s="460"/>
      <c r="K2200" s="461"/>
    </row>
    <row r="2201" spans="1:11" ht="15" hidden="1" x14ac:dyDescent="0.3">
      <c r="A2201" s="466"/>
      <c r="B2201" s="458"/>
      <c r="C2201" s="456"/>
      <c r="D2201" s="456"/>
      <c r="E2201" s="456"/>
      <c r="F2201" s="456"/>
      <c r="G2201" s="456"/>
      <c r="H2201" s="456"/>
      <c r="I2201" s="456"/>
      <c r="J2201" s="456"/>
      <c r="K2201" s="457"/>
    </row>
    <row r="2202" spans="1:11" ht="15" hidden="1" x14ac:dyDescent="0.3">
      <c r="A2202" s="466"/>
      <c r="B2202" s="458"/>
      <c r="C2202" s="456"/>
      <c r="D2202" s="456"/>
      <c r="E2202" s="456"/>
      <c r="F2202" s="456"/>
      <c r="G2202" s="456"/>
      <c r="H2202" s="456"/>
      <c r="I2202" s="456"/>
      <c r="J2202" s="456"/>
      <c r="K2202" s="457"/>
    </row>
    <row r="2203" spans="1:11" ht="15" hidden="1" x14ac:dyDescent="0.3">
      <c r="A2203" s="466"/>
      <c r="B2203" s="458"/>
      <c r="C2203" s="456"/>
      <c r="D2203" s="456"/>
      <c r="E2203" s="456"/>
      <c r="F2203" s="456"/>
      <c r="G2203" s="456"/>
      <c r="H2203" s="456"/>
      <c r="I2203" s="456"/>
      <c r="J2203" s="456"/>
      <c r="K2203" s="457"/>
    </row>
    <row r="2204" spans="1:11" ht="15" hidden="1" x14ac:dyDescent="0.3">
      <c r="A2204" s="466"/>
      <c r="B2204" s="458"/>
      <c r="C2204" s="456"/>
      <c r="D2204" s="456"/>
      <c r="E2204" s="456"/>
      <c r="F2204" s="456"/>
      <c r="G2204" s="456"/>
      <c r="H2204" s="456"/>
      <c r="I2204" s="456"/>
      <c r="J2204" s="456"/>
      <c r="K2204" s="457"/>
    </row>
    <row r="2205" spans="1:11" ht="15" hidden="1" x14ac:dyDescent="0.3">
      <c r="A2205" s="466"/>
      <c r="B2205" s="458"/>
      <c r="C2205" s="456"/>
      <c r="D2205" s="456"/>
      <c r="E2205" s="456"/>
      <c r="F2205" s="456"/>
      <c r="G2205" s="456"/>
      <c r="H2205" s="456"/>
      <c r="I2205" s="456"/>
      <c r="J2205" s="456"/>
      <c r="K2205" s="457"/>
    </row>
    <row r="2206" spans="1:11" ht="15.6" hidden="1" thickBot="1" x14ac:dyDescent="0.35">
      <c r="A2206" s="467"/>
      <c r="B2206" s="477"/>
      <c r="C2206" s="475"/>
      <c r="D2206" s="475"/>
      <c r="E2206" s="475"/>
      <c r="F2206" s="475"/>
      <c r="G2206" s="475"/>
      <c r="H2206" s="475"/>
      <c r="I2206" s="475"/>
      <c r="J2206" s="475"/>
      <c r="K2206" s="476"/>
    </row>
    <row r="2207" spans="1:11" ht="15" hidden="1" x14ac:dyDescent="0.3">
      <c r="A2207" s="465" t="s">
        <v>1144</v>
      </c>
      <c r="B2207" s="439"/>
      <c r="C2207" s="437"/>
      <c r="D2207" s="437"/>
      <c r="E2207" s="437"/>
      <c r="F2207" s="437"/>
      <c r="G2207" s="437"/>
      <c r="H2207" s="437"/>
      <c r="I2207" s="437"/>
      <c r="J2207" s="437"/>
      <c r="K2207" s="438"/>
    </row>
    <row r="2208" spans="1:11" ht="15" hidden="1" x14ac:dyDescent="0.3">
      <c r="A2208" s="466"/>
      <c r="B2208" s="458"/>
      <c r="C2208" s="456"/>
      <c r="D2208" s="456"/>
      <c r="E2208" s="456"/>
      <c r="F2208" s="456"/>
      <c r="G2208" s="456"/>
      <c r="H2208" s="456"/>
      <c r="I2208" s="456"/>
      <c r="J2208" s="456"/>
      <c r="K2208" s="457"/>
    </row>
    <row r="2209" spans="1:11" ht="15" hidden="1" x14ac:dyDescent="0.3">
      <c r="A2209" s="466"/>
      <c r="B2209" s="458"/>
      <c r="C2209" s="456"/>
      <c r="D2209" s="456"/>
      <c r="E2209" s="456"/>
      <c r="F2209" s="456"/>
      <c r="G2209" s="456"/>
      <c r="H2209" s="456"/>
      <c r="I2209" s="456"/>
      <c r="J2209" s="456"/>
      <c r="K2209" s="457"/>
    </row>
    <row r="2210" spans="1:11" ht="15" hidden="1" x14ac:dyDescent="0.3">
      <c r="A2210" s="466"/>
      <c r="B2210" s="459"/>
      <c r="C2210" s="460"/>
      <c r="D2210" s="460"/>
      <c r="E2210" s="460"/>
      <c r="F2210" s="460"/>
      <c r="G2210" s="460"/>
      <c r="H2210" s="460"/>
      <c r="I2210" s="460"/>
      <c r="J2210" s="460"/>
      <c r="K2210" s="461"/>
    </row>
    <row r="2211" spans="1:11" ht="15" hidden="1" x14ac:dyDescent="0.3">
      <c r="A2211" s="466"/>
      <c r="B2211" s="458"/>
      <c r="C2211" s="456"/>
      <c r="D2211" s="456"/>
      <c r="E2211" s="456"/>
      <c r="F2211" s="456"/>
      <c r="G2211" s="456"/>
      <c r="H2211" s="456"/>
      <c r="I2211" s="456"/>
      <c r="J2211" s="456"/>
      <c r="K2211" s="457"/>
    </row>
    <row r="2212" spans="1:11" ht="15" hidden="1" x14ac:dyDescent="0.3">
      <c r="A2212" s="466"/>
      <c r="B2212" s="459"/>
      <c r="C2212" s="460"/>
      <c r="D2212" s="460"/>
      <c r="E2212" s="460"/>
      <c r="F2212" s="460"/>
      <c r="G2212" s="460"/>
      <c r="H2212" s="460"/>
      <c r="I2212" s="460"/>
      <c r="J2212" s="460"/>
      <c r="K2212" s="461"/>
    </row>
    <row r="2213" spans="1:11" ht="15" hidden="1" x14ac:dyDescent="0.3">
      <c r="A2213" s="466"/>
      <c r="B2213" s="458"/>
      <c r="C2213" s="456"/>
      <c r="D2213" s="456"/>
      <c r="E2213" s="456"/>
      <c r="F2213" s="456"/>
      <c r="G2213" s="456"/>
      <c r="H2213" s="456"/>
      <c r="I2213" s="456"/>
      <c r="J2213" s="456"/>
      <c r="K2213" s="457"/>
    </row>
    <row r="2214" spans="1:11" ht="15" hidden="1" x14ac:dyDescent="0.3">
      <c r="A2214" s="466"/>
      <c r="B2214" s="458"/>
      <c r="C2214" s="456"/>
      <c r="D2214" s="456"/>
      <c r="E2214" s="456"/>
      <c r="F2214" s="456"/>
      <c r="G2214" s="456"/>
      <c r="H2214" s="456"/>
      <c r="I2214" s="456"/>
      <c r="J2214" s="456"/>
      <c r="K2214" s="457"/>
    </row>
    <row r="2215" spans="1:11" ht="15" hidden="1" x14ac:dyDescent="0.3">
      <c r="A2215" s="466"/>
      <c r="B2215" s="458"/>
      <c r="C2215" s="456"/>
      <c r="D2215" s="456"/>
      <c r="E2215" s="456"/>
      <c r="F2215" s="456"/>
      <c r="G2215" s="456"/>
      <c r="H2215" s="456"/>
      <c r="I2215" s="456"/>
      <c r="J2215" s="456"/>
      <c r="K2215" s="457"/>
    </row>
    <row r="2216" spans="1:11" ht="15" hidden="1" x14ac:dyDescent="0.3">
      <c r="A2216" s="466"/>
      <c r="B2216" s="458"/>
      <c r="C2216" s="456"/>
      <c r="D2216" s="456"/>
      <c r="E2216" s="456"/>
      <c r="F2216" s="456"/>
      <c r="G2216" s="456"/>
      <c r="H2216" s="456"/>
      <c r="I2216" s="456"/>
      <c r="J2216" s="456"/>
      <c r="K2216" s="457"/>
    </row>
    <row r="2217" spans="1:11" ht="15" hidden="1" x14ac:dyDescent="0.3">
      <c r="A2217" s="466"/>
      <c r="B2217" s="458"/>
      <c r="C2217" s="456"/>
      <c r="D2217" s="456"/>
      <c r="E2217" s="456"/>
      <c r="F2217" s="456"/>
      <c r="G2217" s="456"/>
      <c r="H2217" s="456"/>
      <c r="I2217" s="456"/>
      <c r="J2217" s="456"/>
      <c r="K2217" s="457"/>
    </row>
    <row r="2218" spans="1:11" ht="15" hidden="1" x14ac:dyDescent="0.3">
      <c r="A2218" s="466"/>
      <c r="B2218" s="458"/>
      <c r="C2218" s="456"/>
      <c r="D2218" s="456"/>
      <c r="E2218" s="456"/>
      <c r="F2218" s="456"/>
      <c r="G2218" s="456"/>
      <c r="H2218" s="456"/>
      <c r="I2218" s="456"/>
      <c r="J2218" s="456"/>
      <c r="K2218" s="457"/>
    </row>
    <row r="2219" spans="1:11" ht="15" hidden="1" x14ac:dyDescent="0.3">
      <c r="A2219" s="466"/>
      <c r="B2219" s="458"/>
      <c r="C2219" s="456"/>
      <c r="D2219" s="456"/>
      <c r="E2219" s="456"/>
      <c r="F2219" s="456"/>
      <c r="G2219" s="456"/>
      <c r="H2219" s="456"/>
      <c r="I2219" s="456"/>
      <c r="J2219" s="456"/>
      <c r="K2219" s="457"/>
    </row>
    <row r="2220" spans="1:11" ht="15" hidden="1" x14ac:dyDescent="0.3">
      <c r="A2220" s="466"/>
      <c r="B2220" s="458"/>
      <c r="C2220" s="456"/>
      <c r="D2220" s="456"/>
      <c r="E2220" s="456"/>
      <c r="F2220" s="456"/>
      <c r="G2220" s="456"/>
      <c r="H2220" s="456"/>
      <c r="I2220" s="456"/>
      <c r="J2220" s="456"/>
      <c r="K2220" s="457"/>
    </row>
    <row r="2221" spans="1:11" ht="15.6" hidden="1" thickBot="1" x14ac:dyDescent="0.35">
      <c r="A2221" s="467"/>
      <c r="B2221" s="502"/>
      <c r="C2221" s="503"/>
      <c r="D2221" s="503"/>
      <c r="E2221" s="503"/>
      <c r="F2221" s="503"/>
      <c r="G2221" s="503"/>
      <c r="H2221" s="503"/>
      <c r="I2221" s="503"/>
      <c r="J2221" s="503"/>
      <c r="K2221" s="504"/>
    </row>
    <row r="2222" spans="1:11" hidden="1" x14ac:dyDescent="0.3">
      <c r="A2222" s="499" t="s">
        <v>1145</v>
      </c>
      <c r="B2222" s="491"/>
      <c r="C2222" s="491"/>
      <c r="D2222" s="491"/>
      <c r="E2222" s="491"/>
      <c r="F2222" s="491"/>
      <c r="G2222" s="490" t="s">
        <v>1146</v>
      </c>
      <c r="H2222" s="491"/>
      <c r="I2222" s="491"/>
      <c r="J2222" s="491"/>
      <c r="K2222" s="492"/>
    </row>
    <row r="2223" spans="1:11" hidden="1" x14ac:dyDescent="0.3">
      <c r="A2223" s="500"/>
      <c r="B2223" s="494"/>
      <c r="C2223" s="494"/>
      <c r="D2223" s="494"/>
      <c r="E2223" s="494"/>
      <c r="F2223" s="494"/>
      <c r="G2223" s="493"/>
      <c r="H2223" s="494"/>
      <c r="I2223" s="494"/>
      <c r="J2223" s="494"/>
      <c r="K2223" s="495"/>
    </row>
    <row r="2224" spans="1:11" hidden="1" x14ac:dyDescent="0.3">
      <c r="A2224" s="500"/>
      <c r="B2224" s="494"/>
      <c r="C2224" s="494"/>
      <c r="D2224" s="494"/>
      <c r="E2224" s="494"/>
      <c r="F2224" s="494"/>
      <c r="G2224" s="493"/>
      <c r="H2224" s="494"/>
      <c r="I2224" s="494"/>
      <c r="J2224" s="494"/>
      <c r="K2224" s="495"/>
    </row>
    <row r="2225" spans="1:11" ht="15" hidden="1" thickBot="1" x14ac:dyDescent="0.35">
      <c r="A2225" s="501"/>
      <c r="B2225" s="497"/>
      <c r="C2225" s="497"/>
      <c r="D2225" s="497"/>
      <c r="E2225" s="497"/>
      <c r="F2225" s="497"/>
      <c r="G2225" s="496"/>
      <c r="H2225" s="497"/>
      <c r="I2225" s="497"/>
      <c r="J2225" s="497"/>
      <c r="K2225" s="498"/>
    </row>
    <row r="2226" spans="1:11" hidden="1" x14ac:dyDescent="0.3">
      <c r="A2226" s="34"/>
      <c r="J2226" s="131"/>
    </row>
    <row r="2227" spans="1:11" hidden="1" x14ac:dyDescent="0.3">
      <c r="A2227" s="452"/>
      <c r="B2227" s="452"/>
      <c r="C2227" s="452"/>
      <c r="D2227" s="452"/>
      <c r="E2227" s="454" t="s">
        <v>1113</v>
      </c>
      <c r="F2227" s="454"/>
      <c r="G2227" s="454"/>
      <c r="H2227" s="454"/>
      <c r="I2227" s="452"/>
      <c r="J2227" s="452"/>
      <c r="K2227" s="452"/>
    </row>
    <row r="2228" spans="1:11" hidden="1" x14ac:dyDescent="0.3">
      <c r="A2228" s="452"/>
      <c r="B2228" s="452"/>
      <c r="C2228" s="452"/>
      <c r="D2228" s="452"/>
      <c r="E2228" s="454"/>
      <c r="F2228" s="454"/>
      <c r="G2228" s="454"/>
      <c r="H2228" s="454"/>
      <c r="I2228" s="452"/>
      <c r="J2228" s="452"/>
      <c r="K2228" s="452"/>
    </row>
    <row r="2229" spans="1:11" hidden="1" x14ac:dyDescent="0.3">
      <c r="A2229" s="453"/>
      <c r="B2229" s="453"/>
      <c r="C2229" s="453"/>
      <c r="D2229" s="453"/>
      <c r="E2229" s="455"/>
      <c r="F2229" s="455"/>
      <c r="G2229" s="455"/>
      <c r="H2229" s="455"/>
      <c r="I2229" s="453"/>
      <c r="J2229" s="453"/>
      <c r="K2229" s="453"/>
    </row>
    <row r="2230" spans="1:11" hidden="1" x14ac:dyDescent="0.3">
      <c r="A2230" s="449" t="s">
        <v>1147</v>
      </c>
      <c r="B2230" s="450"/>
      <c r="C2230" s="450"/>
      <c r="D2230" s="450"/>
      <c r="E2230" s="450"/>
      <c r="F2230" s="450"/>
      <c r="G2230" s="450"/>
      <c r="H2230" s="450"/>
      <c r="I2230" s="450"/>
      <c r="J2230" s="450"/>
      <c r="K2230" s="451"/>
    </row>
    <row r="2231" spans="1:11" ht="25.5" hidden="1" customHeight="1" x14ac:dyDescent="0.3">
      <c r="A2231" s="100" t="s">
        <v>1115</v>
      </c>
      <c r="B2231" s="101"/>
      <c r="C2231" s="101"/>
      <c r="D2231" s="101"/>
      <c r="E2231" s="101"/>
      <c r="F2231" s="101"/>
      <c r="G2231" s="102"/>
      <c r="H2231" s="103" t="s">
        <v>1116</v>
      </c>
      <c r="I2231" s="104" t="s">
        <v>1117</v>
      </c>
      <c r="J2231" s="105">
        <f>1+J2176</f>
        <v>45304</v>
      </c>
      <c r="K2231" s="106" t="s">
        <v>1118</v>
      </c>
    </row>
    <row r="2232" spans="1:11" ht="16.5" hidden="1" customHeight="1" x14ac:dyDescent="0.3">
      <c r="A2232" s="443" t="s">
        <v>2</v>
      </c>
      <c r="B2232" s="444"/>
      <c r="C2232" s="444"/>
      <c r="D2232" s="444"/>
      <c r="E2232" s="444"/>
      <c r="F2232" s="444"/>
      <c r="G2232" s="445"/>
      <c r="H2232" s="107" t="s">
        <v>1120</v>
      </c>
      <c r="I2232" s="108" t="s">
        <v>1121</v>
      </c>
      <c r="J2232" s="109" t="s">
        <v>1122</v>
      </c>
      <c r="K2232" s="110" t="s">
        <v>1123</v>
      </c>
    </row>
    <row r="2233" spans="1:11" ht="12" hidden="1" customHeight="1" x14ac:dyDescent="0.3">
      <c r="A2233" s="446"/>
      <c r="B2233" s="447"/>
      <c r="C2233" s="447"/>
      <c r="D2233" s="447"/>
      <c r="E2233" s="447"/>
      <c r="F2233" s="447"/>
      <c r="G2233" s="448"/>
      <c r="H2233" s="107" t="s">
        <v>1124</v>
      </c>
      <c r="I2233" s="111" t="s">
        <v>1125</v>
      </c>
      <c r="J2233" s="112"/>
      <c r="K2233" s="113"/>
    </row>
    <row r="2234" spans="1:11" ht="15" hidden="1" thickBot="1" x14ac:dyDescent="0.35">
      <c r="A2234" s="114" t="s">
        <v>1103</v>
      </c>
      <c r="B2234" s="115"/>
      <c r="C2234" s="115"/>
      <c r="D2234" s="115"/>
      <c r="E2234" s="115"/>
      <c r="F2234" s="115"/>
      <c r="G2234" s="116"/>
      <c r="H2234" s="117" t="s">
        <v>1126</v>
      </c>
      <c r="I2234" s="117" t="s">
        <v>1125</v>
      </c>
      <c r="J2234" s="118"/>
      <c r="K2234" s="119"/>
    </row>
    <row r="2235" spans="1:11" ht="15" hidden="1" x14ac:dyDescent="0.3">
      <c r="A2235" s="440" t="s">
        <v>1127</v>
      </c>
      <c r="B2235" s="439"/>
      <c r="C2235" s="437"/>
      <c r="D2235" s="437"/>
      <c r="E2235" s="437"/>
      <c r="F2235" s="437"/>
      <c r="G2235" s="437"/>
      <c r="H2235" s="437"/>
      <c r="I2235" s="437"/>
      <c r="J2235" s="437"/>
      <c r="K2235" s="438"/>
    </row>
    <row r="2236" spans="1:11" ht="15" hidden="1" x14ac:dyDescent="0.3">
      <c r="A2236" s="441"/>
      <c r="B2236" s="458"/>
      <c r="C2236" s="456"/>
      <c r="D2236" s="456"/>
      <c r="E2236" s="456"/>
      <c r="F2236" s="456"/>
      <c r="G2236" s="456"/>
      <c r="H2236" s="456"/>
      <c r="I2236" s="456"/>
      <c r="J2236" s="456"/>
      <c r="K2236" s="457"/>
    </row>
    <row r="2237" spans="1:11" ht="15" hidden="1" x14ac:dyDescent="0.3">
      <c r="A2237" s="441"/>
      <c r="B2237" s="458"/>
      <c r="C2237" s="456"/>
      <c r="D2237" s="456"/>
      <c r="E2237" s="456"/>
      <c r="F2237" s="456"/>
      <c r="G2237" s="456"/>
      <c r="H2237" s="456"/>
      <c r="I2237" s="456"/>
      <c r="J2237" s="456"/>
      <c r="K2237" s="457"/>
    </row>
    <row r="2238" spans="1:11" ht="15" hidden="1" x14ac:dyDescent="0.3">
      <c r="A2238" s="441"/>
      <c r="B2238" s="458"/>
      <c r="C2238" s="456"/>
      <c r="D2238" s="456"/>
      <c r="E2238" s="456"/>
      <c r="F2238" s="456"/>
      <c r="G2238" s="456"/>
      <c r="H2238" s="456"/>
      <c r="I2238" s="456"/>
      <c r="J2238" s="456"/>
      <c r="K2238" s="457"/>
    </row>
    <row r="2239" spans="1:11" ht="15.6" hidden="1" thickBot="1" x14ac:dyDescent="0.35">
      <c r="A2239" s="442"/>
      <c r="B2239" s="477"/>
      <c r="C2239" s="475"/>
      <c r="D2239" s="475"/>
      <c r="E2239" s="475"/>
      <c r="F2239" s="475"/>
      <c r="G2239" s="475"/>
      <c r="H2239" s="475"/>
      <c r="I2239" s="475"/>
      <c r="J2239" s="475"/>
      <c r="K2239" s="476"/>
    </row>
    <row r="2240" spans="1:11" ht="15.6" hidden="1" thickBot="1" x14ac:dyDescent="0.35">
      <c r="A2240" s="465" t="s">
        <v>1128</v>
      </c>
      <c r="B2240" s="474" t="s">
        <v>1129</v>
      </c>
      <c r="C2240" s="472"/>
      <c r="D2240" s="472"/>
      <c r="E2240" s="472"/>
      <c r="F2240" s="120" t="s">
        <v>1130</v>
      </c>
      <c r="G2240" s="472" t="s">
        <v>1129</v>
      </c>
      <c r="H2240" s="472"/>
      <c r="I2240" s="472"/>
      <c r="J2240" s="473"/>
      <c r="K2240" s="121" t="s">
        <v>1130</v>
      </c>
    </row>
    <row r="2241" spans="1:11" ht="15" hidden="1" x14ac:dyDescent="0.3">
      <c r="A2241" s="466"/>
      <c r="B2241" s="471" t="s">
        <v>1131</v>
      </c>
      <c r="C2241" s="469"/>
      <c r="D2241" s="469"/>
      <c r="E2241" s="470"/>
      <c r="F2241" s="122"/>
      <c r="G2241" s="468" t="s">
        <v>1132</v>
      </c>
      <c r="H2241" s="469"/>
      <c r="I2241" s="469"/>
      <c r="J2241" s="470"/>
      <c r="K2241" s="123"/>
    </row>
    <row r="2242" spans="1:11" ht="15" hidden="1" x14ac:dyDescent="0.3">
      <c r="A2242" s="466"/>
      <c r="B2242" s="480" t="s">
        <v>1133</v>
      </c>
      <c r="C2242" s="481"/>
      <c r="D2242" s="481"/>
      <c r="E2242" s="482"/>
      <c r="F2242" s="124"/>
      <c r="G2242" s="483" t="s">
        <v>1134</v>
      </c>
      <c r="H2242" s="481"/>
      <c r="I2242" s="481"/>
      <c r="J2242" s="482"/>
      <c r="K2242" s="125"/>
    </row>
    <row r="2243" spans="1:11" ht="15" hidden="1" x14ac:dyDescent="0.3">
      <c r="A2243" s="466"/>
      <c r="B2243" s="480" t="s">
        <v>1135</v>
      </c>
      <c r="C2243" s="481"/>
      <c r="D2243" s="481"/>
      <c r="E2243" s="482"/>
      <c r="F2243" s="124"/>
      <c r="G2243" s="478" t="s">
        <v>1136</v>
      </c>
      <c r="H2243" s="460"/>
      <c r="I2243" s="460"/>
      <c r="J2243" s="479"/>
      <c r="K2243" s="125"/>
    </row>
    <row r="2244" spans="1:11" ht="15" hidden="1" x14ac:dyDescent="0.3">
      <c r="A2244" s="466"/>
      <c r="B2244" s="480" t="s">
        <v>1137</v>
      </c>
      <c r="C2244" s="481"/>
      <c r="D2244" s="481"/>
      <c r="E2244" s="482"/>
      <c r="F2244" s="124"/>
      <c r="G2244" s="478" t="s">
        <v>1138</v>
      </c>
      <c r="H2244" s="460"/>
      <c r="I2244" s="460"/>
      <c r="J2244" s="479"/>
      <c r="K2244" s="125"/>
    </row>
    <row r="2245" spans="1:11" ht="15" hidden="1" x14ac:dyDescent="0.3">
      <c r="A2245" s="466"/>
      <c r="B2245" s="480" t="s">
        <v>1139</v>
      </c>
      <c r="C2245" s="481"/>
      <c r="D2245" s="481"/>
      <c r="E2245" s="482"/>
      <c r="F2245" s="124"/>
      <c r="G2245" s="478" t="s">
        <v>1140</v>
      </c>
      <c r="H2245" s="460"/>
      <c r="I2245" s="460"/>
      <c r="J2245" s="479"/>
      <c r="K2245" s="125"/>
    </row>
    <row r="2246" spans="1:11" ht="15.6" hidden="1" thickBot="1" x14ac:dyDescent="0.35">
      <c r="A2246" s="467"/>
      <c r="B2246" s="487" t="s">
        <v>1141</v>
      </c>
      <c r="C2246" s="488"/>
      <c r="D2246" s="488"/>
      <c r="E2246" s="489"/>
      <c r="F2246" s="127"/>
      <c r="G2246" s="484" t="s">
        <v>1142</v>
      </c>
      <c r="H2246" s="485"/>
      <c r="I2246" s="485"/>
      <c r="J2246" s="486"/>
      <c r="K2246" s="128"/>
    </row>
    <row r="2247" spans="1:11" ht="15" hidden="1" x14ac:dyDescent="0.3">
      <c r="A2247" s="465" t="s">
        <v>1143</v>
      </c>
      <c r="B2247" s="459" t="s">
        <v>1154</v>
      </c>
      <c r="C2247" s="460"/>
      <c r="D2247" s="460"/>
      <c r="E2247" s="460"/>
      <c r="F2247" s="460"/>
      <c r="G2247" s="460"/>
      <c r="H2247" s="460"/>
      <c r="I2247" s="460"/>
      <c r="J2247" s="460"/>
      <c r="K2247" s="461"/>
    </row>
    <row r="2248" spans="1:11" ht="15" hidden="1" x14ac:dyDescent="0.3">
      <c r="A2248" s="466"/>
      <c r="B2248" s="459" t="s">
        <v>1155</v>
      </c>
      <c r="C2248" s="460"/>
      <c r="D2248" s="460"/>
      <c r="E2248" s="460"/>
      <c r="F2248" s="460"/>
      <c r="G2248" s="460"/>
      <c r="H2248" s="460"/>
      <c r="I2248" s="460"/>
      <c r="J2248" s="460"/>
      <c r="K2248" s="461"/>
    </row>
    <row r="2249" spans="1:11" ht="15" hidden="1" x14ac:dyDescent="0.3">
      <c r="A2249" s="466"/>
      <c r="B2249" s="459" t="s">
        <v>1156</v>
      </c>
      <c r="C2249" s="460"/>
      <c r="D2249" s="460"/>
      <c r="E2249" s="460"/>
      <c r="F2249" s="460"/>
      <c r="G2249" s="460"/>
      <c r="H2249" s="460"/>
      <c r="I2249" s="460"/>
      <c r="J2249" s="460"/>
      <c r="K2249" s="461"/>
    </row>
    <row r="2250" spans="1:11" ht="15" hidden="1" x14ac:dyDescent="0.3">
      <c r="A2250" s="466"/>
      <c r="B2250" s="459"/>
      <c r="C2250" s="460"/>
      <c r="D2250" s="460"/>
      <c r="E2250" s="460"/>
      <c r="F2250" s="460"/>
      <c r="G2250" s="460"/>
      <c r="H2250" s="460"/>
      <c r="I2250" s="460"/>
      <c r="J2250" s="460"/>
      <c r="K2250" s="461"/>
    </row>
    <row r="2251" spans="1:11" ht="15" hidden="1" x14ac:dyDescent="0.3">
      <c r="A2251" s="466"/>
      <c r="B2251" s="459"/>
      <c r="C2251" s="460"/>
      <c r="D2251" s="460"/>
      <c r="E2251" s="460"/>
      <c r="F2251" s="460"/>
      <c r="G2251" s="460"/>
      <c r="H2251" s="460"/>
      <c r="I2251" s="460"/>
      <c r="J2251" s="460"/>
      <c r="K2251" s="461"/>
    </row>
    <row r="2252" spans="1:11" ht="15" hidden="1" x14ac:dyDescent="0.3">
      <c r="A2252" s="466"/>
      <c r="B2252" s="459"/>
      <c r="C2252" s="460"/>
      <c r="D2252" s="460"/>
      <c r="E2252" s="460"/>
      <c r="F2252" s="460"/>
      <c r="G2252" s="460"/>
      <c r="H2252" s="460"/>
      <c r="I2252" s="460"/>
      <c r="J2252" s="460"/>
      <c r="K2252" s="461"/>
    </row>
    <row r="2253" spans="1:11" ht="15" hidden="1" x14ac:dyDescent="0.3">
      <c r="A2253" s="466"/>
      <c r="B2253" s="459"/>
      <c r="C2253" s="460"/>
      <c r="D2253" s="460"/>
      <c r="E2253" s="460"/>
      <c r="F2253" s="460"/>
      <c r="G2253" s="460"/>
      <c r="H2253" s="460"/>
      <c r="I2253" s="460"/>
      <c r="J2253" s="460"/>
      <c r="K2253" s="461"/>
    </row>
    <row r="2254" spans="1:11" ht="15" hidden="1" x14ac:dyDescent="0.3">
      <c r="A2254" s="466"/>
      <c r="B2254" s="458"/>
      <c r="C2254" s="456"/>
      <c r="D2254" s="456"/>
      <c r="E2254" s="456"/>
      <c r="F2254" s="456"/>
      <c r="G2254" s="456"/>
      <c r="H2254" s="456"/>
      <c r="I2254" s="456"/>
      <c r="J2254" s="456"/>
      <c r="K2254" s="457"/>
    </row>
    <row r="2255" spans="1:11" ht="15" hidden="1" x14ac:dyDescent="0.3">
      <c r="A2255" s="466"/>
      <c r="B2255" s="458"/>
      <c r="C2255" s="456"/>
      <c r="D2255" s="456"/>
      <c r="E2255" s="456"/>
      <c r="F2255" s="456"/>
      <c r="G2255" s="456"/>
      <c r="H2255" s="456"/>
      <c r="I2255" s="456"/>
      <c r="J2255" s="456"/>
      <c r="K2255" s="457"/>
    </row>
    <row r="2256" spans="1:11" ht="15" hidden="1" x14ac:dyDescent="0.3">
      <c r="A2256" s="466"/>
      <c r="B2256" s="458"/>
      <c r="C2256" s="456"/>
      <c r="D2256" s="456"/>
      <c r="E2256" s="456"/>
      <c r="F2256" s="456"/>
      <c r="G2256" s="456"/>
      <c r="H2256" s="456"/>
      <c r="I2256" s="456"/>
      <c r="J2256" s="456"/>
      <c r="K2256" s="457"/>
    </row>
    <row r="2257" spans="1:11" ht="15" hidden="1" x14ac:dyDescent="0.3">
      <c r="A2257" s="466"/>
      <c r="B2257" s="458"/>
      <c r="C2257" s="456"/>
      <c r="D2257" s="456"/>
      <c r="E2257" s="456"/>
      <c r="F2257" s="456"/>
      <c r="G2257" s="456"/>
      <c r="H2257" s="456"/>
      <c r="I2257" s="456"/>
      <c r="J2257" s="456"/>
      <c r="K2257" s="457"/>
    </row>
    <row r="2258" spans="1:11" ht="15" hidden="1" x14ac:dyDescent="0.3">
      <c r="A2258" s="466"/>
      <c r="B2258" s="458"/>
      <c r="C2258" s="456"/>
      <c r="D2258" s="456"/>
      <c r="E2258" s="456"/>
      <c r="F2258" s="456"/>
      <c r="G2258" s="456"/>
      <c r="H2258" s="456"/>
      <c r="I2258" s="456"/>
      <c r="J2258" s="456"/>
      <c r="K2258" s="457"/>
    </row>
    <row r="2259" spans="1:11" ht="15" hidden="1" x14ac:dyDescent="0.3">
      <c r="A2259" s="466"/>
      <c r="B2259" s="458"/>
      <c r="C2259" s="456"/>
      <c r="D2259" s="456"/>
      <c r="E2259" s="456"/>
      <c r="F2259" s="456"/>
      <c r="G2259" s="456"/>
      <c r="H2259" s="456"/>
      <c r="I2259" s="456"/>
      <c r="J2259" s="456"/>
      <c r="K2259" s="457"/>
    </row>
    <row r="2260" spans="1:11" ht="15" hidden="1" x14ac:dyDescent="0.3">
      <c r="A2260" s="466"/>
      <c r="B2260" s="458"/>
      <c r="C2260" s="456"/>
      <c r="D2260" s="456"/>
      <c r="E2260" s="456"/>
      <c r="F2260" s="456"/>
      <c r="G2260" s="456"/>
      <c r="H2260" s="456"/>
      <c r="I2260" s="456"/>
      <c r="J2260" s="456"/>
      <c r="K2260" s="457"/>
    </row>
    <row r="2261" spans="1:11" ht="15.6" hidden="1" thickBot="1" x14ac:dyDescent="0.35">
      <c r="A2261" s="467"/>
      <c r="B2261" s="477"/>
      <c r="C2261" s="475"/>
      <c r="D2261" s="475"/>
      <c r="E2261" s="475"/>
      <c r="F2261" s="475"/>
      <c r="G2261" s="475"/>
      <c r="H2261" s="475"/>
      <c r="I2261" s="475"/>
      <c r="J2261" s="475"/>
      <c r="K2261" s="476"/>
    </row>
    <row r="2262" spans="1:11" ht="15" hidden="1" x14ac:dyDescent="0.3">
      <c r="A2262" s="465" t="s">
        <v>1144</v>
      </c>
      <c r="B2262" s="439"/>
      <c r="C2262" s="437"/>
      <c r="D2262" s="437"/>
      <c r="E2262" s="437"/>
      <c r="F2262" s="437"/>
      <c r="G2262" s="437"/>
      <c r="H2262" s="437"/>
      <c r="I2262" s="437"/>
      <c r="J2262" s="437"/>
      <c r="K2262" s="438"/>
    </row>
    <row r="2263" spans="1:11" ht="15" hidden="1" x14ac:dyDescent="0.3">
      <c r="A2263" s="466"/>
      <c r="B2263" s="458"/>
      <c r="C2263" s="456"/>
      <c r="D2263" s="456"/>
      <c r="E2263" s="456"/>
      <c r="F2263" s="456"/>
      <c r="G2263" s="456"/>
      <c r="H2263" s="456"/>
      <c r="I2263" s="456"/>
      <c r="J2263" s="456"/>
      <c r="K2263" s="457"/>
    </row>
    <row r="2264" spans="1:11" ht="15" hidden="1" x14ac:dyDescent="0.3">
      <c r="A2264" s="466"/>
      <c r="B2264" s="458"/>
      <c r="C2264" s="456"/>
      <c r="D2264" s="456"/>
      <c r="E2264" s="456"/>
      <c r="F2264" s="456"/>
      <c r="G2264" s="456"/>
      <c r="H2264" s="456"/>
      <c r="I2264" s="456"/>
      <c r="J2264" s="456"/>
      <c r="K2264" s="457"/>
    </row>
    <row r="2265" spans="1:11" ht="15" hidden="1" x14ac:dyDescent="0.3">
      <c r="A2265" s="466"/>
      <c r="B2265" s="458"/>
      <c r="C2265" s="456"/>
      <c r="D2265" s="456"/>
      <c r="E2265" s="456"/>
      <c r="F2265" s="456"/>
      <c r="G2265" s="456"/>
      <c r="H2265" s="456"/>
      <c r="I2265" s="456"/>
      <c r="J2265" s="456"/>
      <c r="K2265" s="457"/>
    </row>
    <row r="2266" spans="1:11" ht="15" hidden="1" x14ac:dyDescent="0.3">
      <c r="A2266" s="466"/>
      <c r="B2266" s="458"/>
      <c r="C2266" s="456"/>
      <c r="D2266" s="456"/>
      <c r="E2266" s="456"/>
      <c r="F2266" s="456"/>
      <c r="G2266" s="456"/>
      <c r="H2266" s="456"/>
      <c r="I2266" s="456"/>
      <c r="J2266" s="456"/>
      <c r="K2266" s="457"/>
    </row>
    <row r="2267" spans="1:11" ht="15" hidden="1" x14ac:dyDescent="0.3">
      <c r="A2267" s="466"/>
      <c r="B2267" s="458"/>
      <c r="C2267" s="456"/>
      <c r="D2267" s="456"/>
      <c r="E2267" s="456"/>
      <c r="F2267" s="456"/>
      <c r="G2267" s="456"/>
      <c r="H2267" s="456"/>
      <c r="I2267" s="456"/>
      <c r="J2267" s="456"/>
      <c r="K2267" s="457"/>
    </row>
    <row r="2268" spans="1:11" ht="15" hidden="1" x14ac:dyDescent="0.3">
      <c r="A2268" s="466"/>
      <c r="B2268" s="458"/>
      <c r="C2268" s="456"/>
      <c r="D2268" s="456"/>
      <c r="E2268" s="456"/>
      <c r="F2268" s="456"/>
      <c r="G2268" s="456"/>
      <c r="H2268" s="456"/>
      <c r="I2268" s="456"/>
      <c r="J2268" s="456"/>
      <c r="K2268" s="457"/>
    </row>
    <row r="2269" spans="1:11" ht="15" hidden="1" x14ac:dyDescent="0.3">
      <c r="A2269" s="466"/>
      <c r="B2269" s="458"/>
      <c r="C2269" s="456"/>
      <c r="D2269" s="456"/>
      <c r="E2269" s="456"/>
      <c r="F2269" s="456"/>
      <c r="G2269" s="456"/>
      <c r="H2269" s="456"/>
      <c r="I2269" s="456"/>
      <c r="J2269" s="456"/>
      <c r="K2269" s="457"/>
    </row>
    <row r="2270" spans="1:11" ht="15" hidden="1" x14ac:dyDescent="0.3">
      <c r="A2270" s="466"/>
      <c r="B2270" s="458"/>
      <c r="C2270" s="456"/>
      <c r="D2270" s="456"/>
      <c r="E2270" s="456"/>
      <c r="F2270" s="456"/>
      <c r="G2270" s="456"/>
      <c r="H2270" s="456"/>
      <c r="I2270" s="456"/>
      <c r="J2270" s="456"/>
      <c r="K2270" s="457"/>
    </row>
    <row r="2271" spans="1:11" ht="15" hidden="1" x14ac:dyDescent="0.3">
      <c r="A2271" s="466"/>
      <c r="B2271" s="458"/>
      <c r="C2271" s="456"/>
      <c r="D2271" s="456"/>
      <c r="E2271" s="456"/>
      <c r="F2271" s="456"/>
      <c r="G2271" s="456"/>
      <c r="H2271" s="456"/>
      <c r="I2271" s="456"/>
      <c r="J2271" s="456"/>
      <c r="K2271" s="457"/>
    </row>
    <row r="2272" spans="1:11" ht="15" hidden="1" x14ac:dyDescent="0.3">
      <c r="A2272" s="466"/>
      <c r="B2272" s="458"/>
      <c r="C2272" s="456"/>
      <c r="D2272" s="456"/>
      <c r="E2272" s="456"/>
      <c r="F2272" s="456"/>
      <c r="G2272" s="456"/>
      <c r="H2272" s="456"/>
      <c r="I2272" s="456"/>
      <c r="J2272" s="456"/>
      <c r="K2272" s="457"/>
    </row>
    <row r="2273" spans="1:11" ht="15" hidden="1" x14ac:dyDescent="0.3">
      <c r="A2273" s="466"/>
      <c r="B2273" s="458"/>
      <c r="C2273" s="456"/>
      <c r="D2273" s="456"/>
      <c r="E2273" s="456"/>
      <c r="F2273" s="456"/>
      <c r="G2273" s="456"/>
      <c r="H2273" s="456"/>
      <c r="I2273" s="456"/>
      <c r="J2273" s="456"/>
      <c r="K2273" s="457"/>
    </row>
    <row r="2274" spans="1:11" ht="15" hidden="1" x14ac:dyDescent="0.3">
      <c r="A2274" s="466"/>
      <c r="B2274" s="458"/>
      <c r="C2274" s="456"/>
      <c r="D2274" s="456"/>
      <c r="E2274" s="456"/>
      <c r="F2274" s="456"/>
      <c r="G2274" s="456"/>
      <c r="H2274" s="456"/>
      <c r="I2274" s="456"/>
      <c r="J2274" s="456"/>
      <c r="K2274" s="457"/>
    </row>
    <row r="2275" spans="1:11" ht="15" hidden="1" x14ac:dyDescent="0.3">
      <c r="A2275" s="466"/>
      <c r="B2275" s="458"/>
      <c r="C2275" s="456"/>
      <c r="D2275" s="456"/>
      <c r="E2275" s="456"/>
      <c r="F2275" s="456"/>
      <c r="G2275" s="456"/>
      <c r="H2275" s="456"/>
      <c r="I2275" s="456"/>
      <c r="J2275" s="456"/>
      <c r="K2275" s="457"/>
    </row>
    <row r="2276" spans="1:11" ht="15.6" hidden="1" thickBot="1" x14ac:dyDescent="0.35">
      <c r="A2276" s="467"/>
      <c r="B2276" s="502"/>
      <c r="C2276" s="503"/>
      <c r="D2276" s="503"/>
      <c r="E2276" s="503"/>
      <c r="F2276" s="503"/>
      <c r="G2276" s="503"/>
      <c r="H2276" s="503"/>
      <c r="I2276" s="503"/>
      <c r="J2276" s="503"/>
      <c r="K2276" s="504"/>
    </row>
    <row r="2277" spans="1:11" hidden="1" x14ac:dyDescent="0.3">
      <c r="A2277" s="499" t="s">
        <v>1145</v>
      </c>
      <c r="B2277" s="491"/>
      <c r="C2277" s="491"/>
      <c r="D2277" s="491"/>
      <c r="E2277" s="491"/>
      <c r="F2277" s="491"/>
      <c r="G2277" s="490" t="s">
        <v>1146</v>
      </c>
      <c r="H2277" s="491"/>
      <c r="I2277" s="491"/>
      <c r="J2277" s="491"/>
      <c r="K2277" s="492"/>
    </row>
    <row r="2278" spans="1:11" hidden="1" x14ac:dyDescent="0.3">
      <c r="A2278" s="500"/>
      <c r="B2278" s="494"/>
      <c r="C2278" s="494"/>
      <c r="D2278" s="494"/>
      <c r="E2278" s="494"/>
      <c r="F2278" s="494"/>
      <c r="G2278" s="493"/>
      <c r="H2278" s="494"/>
      <c r="I2278" s="494"/>
      <c r="J2278" s="494"/>
      <c r="K2278" s="495"/>
    </row>
    <row r="2279" spans="1:11" hidden="1" x14ac:dyDescent="0.3">
      <c r="A2279" s="500"/>
      <c r="B2279" s="494"/>
      <c r="C2279" s="494"/>
      <c r="D2279" s="494"/>
      <c r="E2279" s="494"/>
      <c r="F2279" s="494"/>
      <c r="G2279" s="493"/>
      <c r="H2279" s="494"/>
      <c r="I2279" s="494"/>
      <c r="J2279" s="494"/>
      <c r="K2279" s="495"/>
    </row>
    <row r="2280" spans="1:11" ht="15" hidden="1" thickBot="1" x14ac:dyDescent="0.35">
      <c r="A2280" s="501"/>
      <c r="B2280" s="497"/>
      <c r="C2280" s="497"/>
      <c r="D2280" s="497"/>
      <c r="E2280" s="497"/>
      <c r="F2280" s="497"/>
      <c r="G2280" s="496"/>
      <c r="H2280" s="497"/>
      <c r="I2280" s="497"/>
      <c r="J2280" s="497"/>
      <c r="K2280" s="498"/>
    </row>
    <row r="2281" spans="1:11" hidden="1" x14ac:dyDescent="0.3"/>
    <row r="2282" spans="1:11" x14ac:dyDescent="0.3">
      <c r="A2282" s="452"/>
      <c r="B2282" s="452"/>
      <c r="C2282" s="452"/>
      <c r="D2282" s="452"/>
      <c r="E2282" s="454" t="s">
        <v>1113</v>
      </c>
      <c r="F2282" s="454"/>
      <c r="G2282" s="454"/>
      <c r="H2282" s="454"/>
      <c r="I2282" s="452"/>
      <c r="J2282" s="452"/>
      <c r="K2282" s="452"/>
    </row>
    <row r="2283" spans="1:11" x14ac:dyDescent="0.3">
      <c r="A2283" s="452"/>
      <c r="B2283" s="452"/>
      <c r="C2283" s="452"/>
      <c r="D2283" s="452"/>
      <c r="E2283" s="454"/>
      <c r="F2283" s="454"/>
      <c r="G2283" s="454"/>
      <c r="H2283" s="454"/>
      <c r="I2283" s="452"/>
      <c r="J2283" s="452"/>
      <c r="K2283" s="452"/>
    </row>
    <row r="2284" spans="1:11" x14ac:dyDescent="0.3">
      <c r="A2284" s="453"/>
      <c r="B2284" s="453"/>
      <c r="C2284" s="453"/>
      <c r="D2284" s="453"/>
      <c r="E2284" s="455"/>
      <c r="F2284" s="455"/>
      <c r="G2284" s="455"/>
      <c r="H2284" s="455"/>
      <c r="I2284" s="453"/>
      <c r="J2284" s="453"/>
      <c r="K2284" s="453"/>
    </row>
    <row r="2285" spans="1:11" x14ac:dyDescent="0.3">
      <c r="A2285" s="449" t="s">
        <v>1147</v>
      </c>
      <c r="B2285" s="450"/>
      <c r="C2285" s="450"/>
      <c r="D2285" s="450"/>
      <c r="E2285" s="450"/>
      <c r="F2285" s="450"/>
      <c r="G2285" s="450"/>
      <c r="H2285" s="450"/>
      <c r="I2285" s="450"/>
      <c r="J2285" s="450"/>
      <c r="K2285" s="451"/>
    </row>
    <row r="2286" spans="1:11" ht="25.5" customHeight="1" x14ac:dyDescent="0.3">
      <c r="A2286" s="100" t="s">
        <v>0</v>
      </c>
      <c r="B2286" s="101"/>
      <c r="C2286" s="101"/>
      <c r="D2286" s="101"/>
      <c r="E2286" s="101"/>
      <c r="F2286" s="101"/>
      <c r="G2286" s="102"/>
      <c r="H2286" s="103" t="s">
        <v>1191</v>
      </c>
      <c r="I2286" s="104" t="s">
        <v>1117</v>
      </c>
      <c r="J2286" s="105">
        <f>1+J2122</f>
        <v>45303</v>
      </c>
      <c r="K2286" s="106" t="s">
        <v>1118</v>
      </c>
    </row>
    <row r="2287" spans="1:11" ht="16.5" customHeight="1" x14ac:dyDescent="0.3">
      <c r="A2287" s="443" t="s">
        <v>2</v>
      </c>
      <c r="B2287" s="444"/>
      <c r="C2287" s="444"/>
      <c r="D2287" s="444"/>
      <c r="E2287" s="444"/>
      <c r="F2287" s="444"/>
      <c r="G2287" s="445"/>
      <c r="H2287" s="107" t="s">
        <v>1120</v>
      </c>
      <c r="I2287" s="108" t="s">
        <v>1121</v>
      </c>
      <c r="J2287" s="109" t="s">
        <v>1122</v>
      </c>
      <c r="K2287" s="110" t="s">
        <v>1123</v>
      </c>
    </row>
    <row r="2288" spans="1:11" ht="12" customHeight="1" x14ac:dyDescent="0.3">
      <c r="A2288" s="446"/>
      <c r="B2288" s="447"/>
      <c r="C2288" s="447"/>
      <c r="D2288" s="447"/>
      <c r="E2288" s="447"/>
      <c r="F2288" s="447"/>
      <c r="G2288" s="448"/>
      <c r="H2288" s="107" t="s">
        <v>1124</v>
      </c>
      <c r="I2288" s="111" t="s">
        <v>1125</v>
      </c>
      <c r="J2288" s="112"/>
      <c r="K2288" s="113"/>
    </row>
    <row r="2289" spans="1:11" ht="15" thickBot="1" x14ac:dyDescent="0.35">
      <c r="A2289" s="114" t="s">
        <v>1103</v>
      </c>
      <c r="B2289" s="115"/>
      <c r="C2289" s="115"/>
      <c r="D2289" s="115"/>
      <c r="E2289" s="115"/>
      <c r="F2289" s="115"/>
      <c r="G2289" s="116"/>
      <c r="H2289" s="117" t="s">
        <v>1126</v>
      </c>
      <c r="I2289" s="117" t="s">
        <v>1125</v>
      </c>
      <c r="J2289" s="118"/>
      <c r="K2289" s="119"/>
    </row>
    <row r="2290" spans="1:11" ht="15" x14ac:dyDescent="0.3">
      <c r="A2290" s="440" t="s">
        <v>1127</v>
      </c>
      <c r="B2290" s="439"/>
      <c r="C2290" s="437"/>
      <c r="D2290" s="437"/>
      <c r="E2290" s="437"/>
      <c r="F2290" s="437"/>
      <c r="G2290" s="437"/>
      <c r="H2290" s="437"/>
      <c r="I2290" s="437"/>
      <c r="J2290" s="437"/>
      <c r="K2290" s="438"/>
    </row>
    <row r="2291" spans="1:11" ht="15" x14ac:dyDescent="0.3">
      <c r="A2291" s="441"/>
      <c r="B2291" s="458"/>
      <c r="C2291" s="456"/>
      <c r="D2291" s="456"/>
      <c r="E2291" s="456"/>
      <c r="F2291" s="456"/>
      <c r="G2291" s="456"/>
      <c r="H2291" s="456"/>
      <c r="I2291" s="456"/>
      <c r="J2291" s="456"/>
      <c r="K2291" s="457"/>
    </row>
    <row r="2292" spans="1:11" ht="15" x14ac:dyDescent="0.3">
      <c r="A2292" s="441"/>
      <c r="B2292" s="458"/>
      <c r="C2292" s="456"/>
      <c r="D2292" s="456"/>
      <c r="E2292" s="456"/>
      <c r="F2292" s="456"/>
      <c r="G2292" s="456"/>
      <c r="H2292" s="456"/>
      <c r="I2292" s="456"/>
      <c r="J2292" s="456"/>
      <c r="K2292" s="457"/>
    </row>
    <row r="2293" spans="1:11" ht="15" x14ac:dyDescent="0.3">
      <c r="A2293" s="441"/>
      <c r="B2293" s="458"/>
      <c r="C2293" s="456"/>
      <c r="D2293" s="456"/>
      <c r="E2293" s="456"/>
      <c r="F2293" s="456"/>
      <c r="G2293" s="456"/>
      <c r="H2293" s="456"/>
      <c r="I2293" s="456"/>
      <c r="J2293" s="456"/>
      <c r="K2293" s="457"/>
    </row>
    <row r="2294" spans="1:11" ht="15.6" thickBot="1" x14ac:dyDescent="0.35">
      <c r="A2294" s="442"/>
      <c r="B2294" s="477"/>
      <c r="C2294" s="475"/>
      <c r="D2294" s="475"/>
      <c r="E2294" s="475"/>
      <c r="F2294" s="475"/>
      <c r="G2294" s="475"/>
      <c r="H2294" s="475"/>
      <c r="I2294" s="475"/>
      <c r="J2294" s="475"/>
      <c r="K2294" s="476"/>
    </row>
    <row r="2295" spans="1:11" ht="15.6" thickBot="1" x14ac:dyDescent="0.35">
      <c r="A2295" s="465" t="s">
        <v>1128</v>
      </c>
      <c r="B2295" s="474" t="s">
        <v>1129</v>
      </c>
      <c r="C2295" s="472"/>
      <c r="D2295" s="472"/>
      <c r="E2295" s="472"/>
      <c r="F2295" s="120" t="s">
        <v>1130</v>
      </c>
      <c r="G2295" s="472" t="s">
        <v>1129</v>
      </c>
      <c r="H2295" s="472"/>
      <c r="I2295" s="472"/>
      <c r="J2295" s="473"/>
      <c r="K2295" s="121" t="s">
        <v>1130</v>
      </c>
    </row>
    <row r="2296" spans="1:11" ht="15" x14ac:dyDescent="0.3">
      <c r="A2296" s="466"/>
      <c r="B2296" s="471" t="s">
        <v>1131</v>
      </c>
      <c r="C2296" s="469"/>
      <c r="D2296" s="469"/>
      <c r="E2296" s="470"/>
      <c r="F2296" s="122"/>
      <c r="G2296" s="468" t="s">
        <v>1132</v>
      </c>
      <c r="H2296" s="469"/>
      <c r="I2296" s="469"/>
      <c r="J2296" s="470"/>
      <c r="K2296" s="123"/>
    </row>
    <row r="2297" spans="1:11" ht="15" x14ac:dyDescent="0.3">
      <c r="A2297" s="466"/>
      <c r="B2297" s="480" t="s">
        <v>1133</v>
      </c>
      <c r="C2297" s="481"/>
      <c r="D2297" s="481"/>
      <c r="E2297" s="482"/>
      <c r="F2297" s="124"/>
      <c r="G2297" s="483" t="s">
        <v>1134</v>
      </c>
      <c r="H2297" s="481"/>
      <c r="I2297" s="481"/>
      <c r="J2297" s="482"/>
      <c r="K2297" s="125"/>
    </row>
    <row r="2298" spans="1:11" ht="15" x14ac:dyDescent="0.3">
      <c r="A2298" s="466"/>
      <c r="B2298" s="480" t="s">
        <v>1135</v>
      </c>
      <c r="C2298" s="481"/>
      <c r="D2298" s="481"/>
      <c r="E2298" s="482"/>
      <c r="F2298" s="124"/>
      <c r="G2298" s="478" t="s">
        <v>1136</v>
      </c>
      <c r="H2298" s="460"/>
      <c r="I2298" s="460"/>
      <c r="J2298" s="479"/>
      <c r="K2298" s="125"/>
    </row>
    <row r="2299" spans="1:11" ht="15" x14ac:dyDescent="0.3">
      <c r="A2299" s="466"/>
      <c r="B2299" s="480" t="s">
        <v>1137</v>
      </c>
      <c r="C2299" s="481"/>
      <c r="D2299" s="481"/>
      <c r="E2299" s="482"/>
      <c r="F2299" s="124">
        <v>2</v>
      </c>
      <c r="G2299" s="478" t="s">
        <v>1138</v>
      </c>
      <c r="H2299" s="460"/>
      <c r="I2299" s="460"/>
      <c r="J2299" s="479"/>
      <c r="K2299" s="125"/>
    </row>
    <row r="2300" spans="1:11" ht="15" x14ac:dyDescent="0.3">
      <c r="A2300" s="466"/>
      <c r="B2300" s="480" t="s">
        <v>1139</v>
      </c>
      <c r="C2300" s="481"/>
      <c r="D2300" s="481"/>
      <c r="E2300" s="482"/>
      <c r="F2300" s="124"/>
      <c r="G2300" s="478" t="s">
        <v>1140</v>
      </c>
      <c r="H2300" s="460"/>
      <c r="I2300" s="460"/>
      <c r="J2300" s="479"/>
      <c r="K2300" s="125"/>
    </row>
    <row r="2301" spans="1:11" ht="15.6" thickBot="1" x14ac:dyDescent="0.35">
      <c r="A2301" s="467"/>
      <c r="B2301" s="487" t="s">
        <v>1141</v>
      </c>
      <c r="C2301" s="488"/>
      <c r="D2301" s="488"/>
      <c r="E2301" s="489"/>
      <c r="F2301" s="127">
        <v>5</v>
      </c>
      <c r="G2301" s="484" t="s">
        <v>1142</v>
      </c>
      <c r="H2301" s="485"/>
      <c r="I2301" s="485"/>
      <c r="J2301" s="486"/>
      <c r="K2301" s="128"/>
    </row>
    <row r="2302" spans="1:11" ht="15.6" x14ac:dyDescent="0.3">
      <c r="A2302" s="465" t="s">
        <v>1143</v>
      </c>
      <c r="B2302" s="434" t="s">
        <v>1180</v>
      </c>
      <c r="C2302" s="435"/>
      <c r="D2302" s="435"/>
      <c r="E2302" s="435"/>
      <c r="F2302" s="435"/>
      <c r="G2302" s="435"/>
      <c r="H2302" s="435"/>
      <c r="I2302" s="435"/>
      <c r="J2302" s="435"/>
      <c r="K2302" s="436"/>
    </row>
    <row r="2303" spans="1:11" ht="15" x14ac:dyDescent="0.3">
      <c r="A2303" s="466"/>
      <c r="B2303" s="132" t="s">
        <v>1220</v>
      </c>
      <c r="C2303" s="133"/>
      <c r="D2303" s="133"/>
      <c r="E2303" s="133"/>
      <c r="F2303" s="133"/>
      <c r="G2303" s="133"/>
      <c r="H2303" s="133"/>
      <c r="I2303" s="133"/>
      <c r="J2303" s="133"/>
      <c r="K2303" s="134"/>
    </row>
    <row r="2304" spans="1:11" ht="15" x14ac:dyDescent="0.3">
      <c r="A2304" s="466"/>
      <c r="B2304" s="132" t="s">
        <v>1221</v>
      </c>
      <c r="C2304" s="133"/>
      <c r="D2304" s="133"/>
      <c r="E2304" s="133"/>
      <c r="F2304" s="133"/>
      <c r="G2304" s="133"/>
      <c r="H2304" s="133"/>
      <c r="I2304" s="133"/>
      <c r="J2304" s="133"/>
      <c r="K2304" s="134"/>
    </row>
    <row r="2305" spans="1:11" ht="15" x14ac:dyDescent="0.3">
      <c r="A2305" s="466"/>
      <c r="B2305" s="132" t="s">
        <v>1223</v>
      </c>
      <c r="C2305" s="133"/>
      <c r="D2305" s="133"/>
      <c r="E2305" s="133"/>
      <c r="F2305" s="133"/>
      <c r="G2305" s="133"/>
      <c r="H2305" s="133"/>
      <c r="I2305" s="133"/>
      <c r="J2305" s="133"/>
      <c r="K2305" s="134"/>
    </row>
    <row r="2306" spans="1:11" ht="15" x14ac:dyDescent="0.3">
      <c r="A2306" s="466"/>
      <c r="B2306" s="132" t="s">
        <v>1224</v>
      </c>
      <c r="C2306" s="133"/>
      <c r="D2306" s="133"/>
      <c r="E2306" s="133"/>
      <c r="F2306" s="133"/>
      <c r="G2306" s="133"/>
      <c r="H2306" s="133"/>
      <c r="I2306" s="133"/>
      <c r="J2306" s="133"/>
      <c r="K2306" s="134"/>
    </row>
    <row r="2307" spans="1:11" ht="15" x14ac:dyDescent="0.3">
      <c r="A2307" s="466"/>
      <c r="B2307" s="511" t="s">
        <v>1229</v>
      </c>
      <c r="C2307" s="512"/>
      <c r="D2307" s="512"/>
      <c r="E2307" s="512"/>
      <c r="F2307" s="512"/>
      <c r="G2307" s="512"/>
      <c r="H2307" s="512"/>
      <c r="I2307" s="512"/>
      <c r="J2307" s="512"/>
      <c r="K2307" s="513"/>
    </row>
    <row r="2308" spans="1:11" ht="15" x14ac:dyDescent="0.3">
      <c r="A2308" s="466"/>
      <c r="B2308" s="459"/>
      <c r="C2308" s="460"/>
      <c r="D2308" s="460"/>
      <c r="E2308" s="460"/>
      <c r="F2308" s="460"/>
      <c r="G2308" s="460"/>
      <c r="H2308" s="460"/>
      <c r="I2308" s="460"/>
      <c r="J2308" s="460"/>
      <c r="K2308" s="461"/>
    </row>
    <row r="2309" spans="1:11" ht="15" x14ac:dyDescent="0.3">
      <c r="A2309" s="466"/>
      <c r="B2309" s="459"/>
      <c r="C2309" s="460"/>
      <c r="D2309" s="460"/>
      <c r="E2309" s="460"/>
      <c r="F2309" s="460"/>
      <c r="G2309" s="460"/>
      <c r="H2309" s="460"/>
      <c r="I2309" s="460"/>
      <c r="J2309" s="460"/>
      <c r="K2309" s="461"/>
    </row>
    <row r="2310" spans="1:11" ht="15" x14ac:dyDescent="0.3">
      <c r="A2310" s="466"/>
      <c r="B2310" s="458"/>
      <c r="C2310" s="456"/>
      <c r="D2310" s="456"/>
      <c r="E2310" s="456"/>
      <c r="F2310" s="456"/>
      <c r="G2310" s="456"/>
      <c r="H2310" s="456"/>
      <c r="I2310" s="456"/>
      <c r="J2310" s="456"/>
      <c r="K2310" s="457"/>
    </row>
    <row r="2311" spans="1:11" ht="15" x14ac:dyDescent="0.3">
      <c r="A2311" s="466"/>
      <c r="B2311" s="458"/>
      <c r="C2311" s="456"/>
      <c r="D2311" s="456"/>
      <c r="E2311" s="456"/>
      <c r="F2311" s="456"/>
      <c r="G2311" s="456"/>
      <c r="H2311" s="456"/>
      <c r="I2311" s="456"/>
      <c r="J2311" s="456"/>
      <c r="K2311" s="457"/>
    </row>
    <row r="2312" spans="1:11" ht="15" x14ac:dyDescent="0.3">
      <c r="A2312" s="466"/>
      <c r="B2312" s="458"/>
      <c r="C2312" s="456"/>
      <c r="D2312" s="456"/>
      <c r="E2312" s="456"/>
      <c r="F2312" s="456"/>
      <c r="G2312" s="456"/>
      <c r="H2312" s="456"/>
      <c r="I2312" s="456"/>
      <c r="J2312" s="456"/>
      <c r="K2312" s="457"/>
    </row>
    <row r="2313" spans="1:11" ht="15" x14ac:dyDescent="0.3">
      <c r="A2313" s="466"/>
      <c r="B2313" s="458"/>
      <c r="C2313" s="456"/>
      <c r="D2313" s="456"/>
      <c r="E2313" s="456"/>
      <c r="F2313" s="456"/>
      <c r="G2313" s="456"/>
      <c r="H2313" s="456"/>
      <c r="I2313" s="456"/>
      <c r="J2313" s="456"/>
      <c r="K2313" s="457"/>
    </row>
    <row r="2314" spans="1:11" ht="15" x14ac:dyDescent="0.3">
      <c r="A2314" s="466"/>
      <c r="B2314" s="458"/>
      <c r="C2314" s="456"/>
      <c r="D2314" s="456"/>
      <c r="E2314" s="456"/>
      <c r="F2314" s="456"/>
      <c r="G2314" s="456"/>
      <c r="H2314" s="456"/>
      <c r="I2314" s="456"/>
      <c r="J2314" s="456"/>
      <c r="K2314" s="457"/>
    </row>
    <row r="2315" spans="1:11" ht="15.6" thickBot="1" x14ac:dyDescent="0.35">
      <c r="A2315" s="467"/>
      <c r="B2315" s="477"/>
      <c r="C2315" s="475"/>
      <c r="D2315" s="475"/>
      <c r="E2315" s="475"/>
      <c r="F2315" s="475"/>
      <c r="G2315" s="475"/>
      <c r="H2315" s="475"/>
      <c r="I2315" s="475"/>
      <c r="J2315" s="475"/>
      <c r="K2315" s="476"/>
    </row>
    <row r="2316" spans="1:11" ht="15" x14ac:dyDescent="0.3">
      <c r="A2316" s="465" t="s">
        <v>1144</v>
      </c>
      <c r="B2316" s="439"/>
      <c r="C2316" s="437"/>
      <c r="D2316" s="437"/>
      <c r="E2316" s="437"/>
      <c r="F2316" s="437"/>
      <c r="G2316" s="437"/>
      <c r="H2316" s="437"/>
      <c r="I2316" s="437"/>
      <c r="J2316" s="437"/>
      <c r="K2316" s="438"/>
    </row>
    <row r="2317" spans="1:11" ht="15" x14ac:dyDescent="0.3">
      <c r="A2317" s="466"/>
      <c r="B2317" s="458"/>
      <c r="C2317" s="456"/>
      <c r="D2317" s="456"/>
      <c r="E2317" s="456"/>
      <c r="F2317" s="456"/>
      <c r="G2317" s="456"/>
      <c r="H2317" s="456"/>
      <c r="I2317" s="456"/>
      <c r="J2317" s="456"/>
      <c r="K2317" s="457"/>
    </row>
    <row r="2318" spans="1:11" ht="15" x14ac:dyDescent="0.3">
      <c r="A2318" s="466"/>
      <c r="B2318" s="458"/>
      <c r="C2318" s="456"/>
      <c r="D2318" s="456"/>
      <c r="E2318" s="456"/>
      <c r="F2318" s="456"/>
      <c r="G2318" s="456"/>
      <c r="H2318" s="456"/>
      <c r="I2318" s="456"/>
      <c r="J2318" s="456"/>
      <c r="K2318" s="457"/>
    </row>
    <row r="2319" spans="1:11" ht="15" x14ac:dyDescent="0.3">
      <c r="A2319" s="466"/>
      <c r="B2319" s="458"/>
      <c r="C2319" s="456"/>
      <c r="D2319" s="456"/>
      <c r="E2319" s="456"/>
      <c r="F2319" s="456"/>
      <c r="G2319" s="456"/>
      <c r="H2319" s="456"/>
      <c r="I2319" s="456"/>
      <c r="J2319" s="456"/>
      <c r="K2319" s="457"/>
    </row>
    <row r="2320" spans="1:11" ht="15" x14ac:dyDescent="0.3">
      <c r="A2320" s="466"/>
      <c r="B2320" s="458"/>
      <c r="C2320" s="456"/>
      <c r="D2320" s="456"/>
      <c r="E2320" s="456"/>
      <c r="F2320" s="456"/>
      <c r="G2320" s="456"/>
      <c r="H2320" s="456"/>
      <c r="I2320" s="456"/>
      <c r="J2320" s="456"/>
      <c r="K2320" s="457"/>
    </row>
    <row r="2321" spans="1:11" ht="15" x14ac:dyDescent="0.3">
      <c r="A2321" s="466"/>
      <c r="B2321" s="458"/>
      <c r="C2321" s="456"/>
      <c r="D2321" s="456"/>
      <c r="E2321" s="456"/>
      <c r="F2321" s="456"/>
      <c r="G2321" s="456"/>
      <c r="H2321" s="456"/>
      <c r="I2321" s="456"/>
      <c r="J2321" s="456"/>
      <c r="K2321" s="457"/>
    </row>
    <row r="2322" spans="1:11" ht="15" x14ac:dyDescent="0.3">
      <c r="A2322" s="466"/>
      <c r="B2322" s="458"/>
      <c r="C2322" s="456"/>
      <c r="D2322" s="456"/>
      <c r="E2322" s="456"/>
      <c r="F2322" s="456"/>
      <c r="G2322" s="456"/>
      <c r="H2322" s="456"/>
      <c r="I2322" s="456"/>
      <c r="J2322" s="456"/>
      <c r="K2322" s="457"/>
    </row>
    <row r="2323" spans="1:11" ht="15" x14ac:dyDescent="0.3">
      <c r="A2323" s="466"/>
      <c r="B2323" s="458"/>
      <c r="C2323" s="456"/>
      <c r="D2323" s="456"/>
      <c r="E2323" s="456"/>
      <c r="F2323" s="456"/>
      <c r="G2323" s="456"/>
      <c r="H2323" s="456"/>
      <c r="I2323" s="456"/>
      <c r="J2323" s="456"/>
      <c r="K2323" s="457"/>
    </row>
    <row r="2324" spans="1:11" ht="15" x14ac:dyDescent="0.3">
      <c r="A2324" s="466"/>
      <c r="B2324" s="458"/>
      <c r="C2324" s="456"/>
      <c r="D2324" s="456"/>
      <c r="E2324" s="456"/>
      <c r="F2324" s="456"/>
      <c r="G2324" s="456"/>
      <c r="H2324" s="456"/>
      <c r="I2324" s="456"/>
      <c r="J2324" s="456"/>
      <c r="K2324" s="457"/>
    </row>
    <row r="2325" spans="1:11" ht="15" x14ac:dyDescent="0.3">
      <c r="A2325" s="466"/>
      <c r="B2325" s="458"/>
      <c r="C2325" s="456"/>
      <c r="D2325" s="456"/>
      <c r="E2325" s="456"/>
      <c r="F2325" s="456"/>
      <c r="G2325" s="456"/>
      <c r="H2325" s="456"/>
      <c r="I2325" s="456"/>
      <c r="J2325" s="456"/>
      <c r="K2325" s="457"/>
    </row>
    <row r="2326" spans="1:11" ht="15" x14ac:dyDescent="0.3">
      <c r="A2326" s="466"/>
      <c r="B2326" s="458"/>
      <c r="C2326" s="456"/>
      <c r="D2326" s="456"/>
      <c r="E2326" s="456"/>
      <c r="F2326" s="456"/>
      <c r="G2326" s="456"/>
      <c r="H2326" s="456"/>
      <c r="I2326" s="456"/>
      <c r="J2326" s="456"/>
      <c r="K2326" s="457"/>
    </row>
    <row r="2327" spans="1:11" ht="15" x14ac:dyDescent="0.3">
      <c r="A2327" s="466"/>
      <c r="B2327" s="458"/>
      <c r="C2327" s="456"/>
      <c r="D2327" s="456"/>
      <c r="E2327" s="456"/>
      <c r="F2327" s="456"/>
      <c r="G2327" s="456"/>
      <c r="H2327" s="456"/>
      <c r="I2327" s="456"/>
      <c r="J2327" s="456"/>
      <c r="K2327" s="457"/>
    </row>
    <row r="2328" spans="1:11" ht="15" x14ac:dyDescent="0.3">
      <c r="A2328" s="466"/>
      <c r="B2328" s="458"/>
      <c r="C2328" s="456"/>
      <c r="D2328" s="456"/>
      <c r="E2328" s="456"/>
      <c r="F2328" s="456"/>
      <c r="G2328" s="456"/>
      <c r="H2328" s="456"/>
      <c r="I2328" s="456"/>
      <c r="J2328" s="456"/>
      <c r="K2328" s="457"/>
    </row>
    <row r="2329" spans="1:11" ht="15" x14ac:dyDescent="0.3">
      <c r="A2329" s="466"/>
      <c r="B2329" s="458"/>
      <c r="C2329" s="456"/>
      <c r="D2329" s="456"/>
      <c r="E2329" s="456"/>
      <c r="F2329" s="456"/>
      <c r="G2329" s="456"/>
      <c r="H2329" s="456"/>
      <c r="I2329" s="456"/>
      <c r="J2329" s="456"/>
      <c r="K2329" s="457"/>
    </row>
    <row r="2330" spans="1:11" ht="15.6" thickBot="1" x14ac:dyDescent="0.35">
      <c r="A2330" s="467"/>
      <c r="B2330" s="502"/>
      <c r="C2330" s="503"/>
      <c r="D2330" s="503"/>
      <c r="E2330" s="503"/>
      <c r="F2330" s="503"/>
      <c r="G2330" s="503"/>
      <c r="H2330" s="503"/>
      <c r="I2330" s="503"/>
      <c r="J2330" s="503"/>
      <c r="K2330" s="504"/>
    </row>
    <row r="2331" spans="1:11" x14ac:dyDescent="0.3">
      <c r="A2331" s="499" t="s">
        <v>1145</v>
      </c>
      <c r="B2331" s="491"/>
      <c r="C2331" s="491"/>
      <c r="D2331" s="491"/>
      <c r="E2331" s="491"/>
      <c r="F2331" s="491"/>
      <c r="G2331" s="490" t="s">
        <v>1146</v>
      </c>
      <c r="H2331" s="491"/>
      <c r="I2331" s="491"/>
      <c r="J2331" s="491"/>
      <c r="K2331" s="492"/>
    </row>
    <row r="2332" spans="1:11" x14ac:dyDescent="0.3">
      <c r="A2332" s="500"/>
      <c r="B2332" s="494"/>
      <c r="C2332" s="494"/>
      <c r="D2332" s="494"/>
      <c r="E2332" s="494"/>
      <c r="F2332" s="494"/>
      <c r="G2332" s="493"/>
      <c r="H2332" s="494"/>
      <c r="I2332" s="494"/>
      <c r="J2332" s="494"/>
      <c r="K2332" s="495"/>
    </row>
    <row r="2333" spans="1:11" x14ac:dyDescent="0.3">
      <c r="A2333" s="500"/>
      <c r="B2333" s="494"/>
      <c r="C2333" s="494"/>
      <c r="D2333" s="494"/>
      <c r="E2333" s="494"/>
      <c r="F2333" s="494"/>
      <c r="G2333" s="493"/>
      <c r="H2333" s="494"/>
      <c r="I2333" s="494"/>
      <c r="J2333" s="494"/>
      <c r="K2333" s="495"/>
    </row>
    <row r="2334" spans="1:11" ht="15" thickBot="1" x14ac:dyDescent="0.35">
      <c r="A2334" s="501"/>
      <c r="B2334" s="497"/>
      <c r="C2334" s="497"/>
      <c r="D2334" s="497"/>
      <c r="E2334" s="497"/>
      <c r="F2334" s="497"/>
      <c r="G2334" s="496"/>
      <c r="H2334" s="497"/>
      <c r="I2334" s="497"/>
      <c r="J2334" s="497"/>
      <c r="K2334" s="498"/>
    </row>
    <row r="2335" spans="1:11" x14ac:dyDescent="0.3">
      <c r="A2335" s="34"/>
      <c r="J2335" s="131"/>
    </row>
    <row r="2336" spans="1:11" x14ac:dyDescent="0.3">
      <c r="A2336" s="452"/>
      <c r="B2336" s="452"/>
      <c r="C2336" s="452"/>
      <c r="D2336" s="452"/>
      <c r="E2336" s="454" t="s">
        <v>1113</v>
      </c>
      <c r="F2336" s="454"/>
      <c r="G2336" s="454"/>
      <c r="H2336" s="454"/>
      <c r="I2336" s="452"/>
      <c r="J2336" s="452"/>
      <c r="K2336" s="452"/>
    </row>
    <row r="2337" spans="1:11" x14ac:dyDescent="0.3">
      <c r="A2337" s="452"/>
      <c r="B2337" s="452"/>
      <c r="C2337" s="452"/>
      <c r="D2337" s="452"/>
      <c r="E2337" s="454"/>
      <c r="F2337" s="454"/>
      <c r="G2337" s="454"/>
      <c r="H2337" s="454"/>
      <c r="I2337" s="452"/>
      <c r="J2337" s="452"/>
      <c r="K2337" s="452"/>
    </row>
    <row r="2338" spans="1:11" x14ac:dyDescent="0.3">
      <c r="A2338" s="453"/>
      <c r="B2338" s="453"/>
      <c r="C2338" s="453"/>
      <c r="D2338" s="453"/>
      <c r="E2338" s="455"/>
      <c r="F2338" s="455"/>
      <c r="G2338" s="455"/>
      <c r="H2338" s="455"/>
      <c r="I2338" s="453"/>
      <c r="J2338" s="453"/>
      <c r="K2338" s="453"/>
    </row>
    <row r="2339" spans="1:11" s="99" customFormat="1" ht="15" customHeight="1" x14ac:dyDescent="0.3">
      <c r="A2339" s="505" t="s">
        <v>1114</v>
      </c>
      <c r="B2339" s="450"/>
      <c r="C2339" s="450"/>
      <c r="D2339" s="450"/>
      <c r="E2339" s="450"/>
      <c r="F2339" s="450"/>
      <c r="G2339" s="450"/>
      <c r="H2339" s="450"/>
      <c r="I2339" s="450"/>
      <c r="J2339" s="450"/>
      <c r="K2339" s="451"/>
    </row>
    <row r="2340" spans="1:11" ht="25.5" customHeight="1" x14ac:dyDescent="0.3">
      <c r="A2340" s="100" t="s">
        <v>0</v>
      </c>
      <c r="B2340" s="101"/>
      <c r="C2340" s="101"/>
      <c r="D2340" s="101"/>
      <c r="E2340" s="101"/>
      <c r="F2340" s="101"/>
      <c r="G2340" s="102"/>
      <c r="H2340" s="103" t="s">
        <v>1191</v>
      </c>
      <c r="I2340" s="104" t="s">
        <v>1117</v>
      </c>
      <c r="J2340" s="105">
        <f>3+J2286</f>
        <v>45306</v>
      </c>
      <c r="K2340" s="106" t="s">
        <v>1118</v>
      </c>
    </row>
    <row r="2341" spans="1:11" ht="16.5" customHeight="1" x14ac:dyDescent="0.3">
      <c r="A2341" s="443" t="s">
        <v>2</v>
      </c>
      <c r="B2341" s="444"/>
      <c r="C2341" s="444"/>
      <c r="D2341" s="444"/>
      <c r="E2341" s="444"/>
      <c r="F2341" s="444"/>
      <c r="G2341" s="445"/>
      <c r="H2341" s="107" t="s">
        <v>1120</v>
      </c>
      <c r="I2341" s="108" t="s">
        <v>1121</v>
      </c>
      <c r="J2341" s="109" t="s">
        <v>1122</v>
      </c>
      <c r="K2341" s="110" t="s">
        <v>1123</v>
      </c>
    </row>
    <row r="2342" spans="1:11" ht="12" customHeight="1" x14ac:dyDescent="0.3">
      <c r="A2342" s="446"/>
      <c r="B2342" s="447"/>
      <c r="C2342" s="447"/>
      <c r="D2342" s="447"/>
      <c r="E2342" s="447"/>
      <c r="F2342" s="447"/>
      <c r="G2342" s="448"/>
      <c r="H2342" s="107" t="s">
        <v>1124</v>
      </c>
      <c r="I2342" s="111" t="s">
        <v>1125</v>
      </c>
      <c r="J2342" s="112"/>
      <c r="K2342" s="113"/>
    </row>
    <row r="2343" spans="1:11" ht="15" thickBot="1" x14ac:dyDescent="0.35">
      <c r="A2343" s="114" t="s">
        <v>1103</v>
      </c>
      <c r="B2343" s="115"/>
      <c r="C2343" s="115"/>
      <c r="D2343" s="115"/>
      <c r="E2343" s="115"/>
      <c r="F2343" s="115"/>
      <c r="G2343" s="116"/>
      <c r="H2343" s="117" t="s">
        <v>1126</v>
      </c>
      <c r="I2343" s="117"/>
      <c r="J2343" s="138" t="s">
        <v>1125</v>
      </c>
      <c r="K2343" s="119"/>
    </row>
    <row r="2344" spans="1:11" ht="15" x14ac:dyDescent="0.3">
      <c r="A2344" s="440" t="s">
        <v>1127</v>
      </c>
      <c r="B2344" s="439"/>
      <c r="C2344" s="437"/>
      <c r="D2344" s="437"/>
      <c r="E2344" s="437"/>
      <c r="F2344" s="437"/>
      <c r="G2344" s="437"/>
      <c r="H2344" s="437"/>
      <c r="I2344" s="437"/>
      <c r="J2344" s="437"/>
      <c r="K2344" s="438"/>
    </row>
    <row r="2345" spans="1:11" ht="15" x14ac:dyDescent="0.3">
      <c r="A2345" s="441"/>
      <c r="B2345" s="458"/>
      <c r="C2345" s="456"/>
      <c r="D2345" s="456"/>
      <c r="E2345" s="456"/>
      <c r="F2345" s="456"/>
      <c r="G2345" s="456"/>
      <c r="H2345" s="456"/>
      <c r="I2345" s="456"/>
      <c r="J2345" s="456"/>
      <c r="K2345" s="457"/>
    </row>
    <row r="2346" spans="1:11" ht="15" x14ac:dyDescent="0.3">
      <c r="A2346" s="441"/>
      <c r="B2346" s="458"/>
      <c r="C2346" s="456"/>
      <c r="D2346" s="456"/>
      <c r="E2346" s="456"/>
      <c r="F2346" s="456"/>
      <c r="G2346" s="456"/>
      <c r="H2346" s="456"/>
      <c r="I2346" s="456"/>
      <c r="J2346" s="456"/>
      <c r="K2346" s="457"/>
    </row>
    <row r="2347" spans="1:11" ht="15" x14ac:dyDescent="0.3">
      <c r="A2347" s="441"/>
      <c r="B2347" s="458"/>
      <c r="C2347" s="456"/>
      <c r="D2347" s="456"/>
      <c r="E2347" s="456"/>
      <c r="F2347" s="456"/>
      <c r="G2347" s="456"/>
      <c r="H2347" s="456"/>
      <c r="I2347" s="456"/>
      <c r="J2347" s="456"/>
      <c r="K2347" s="457"/>
    </row>
    <row r="2348" spans="1:11" ht="15.6" thickBot="1" x14ac:dyDescent="0.35">
      <c r="A2348" s="442"/>
      <c r="B2348" s="477"/>
      <c r="C2348" s="475"/>
      <c r="D2348" s="475"/>
      <c r="E2348" s="475"/>
      <c r="F2348" s="475"/>
      <c r="G2348" s="475"/>
      <c r="H2348" s="475"/>
      <c r="I2348" s="475"/>
      <c r="J2348" s="475"/>
      <c r="K2348" s="476"/>
    </row>
    <row r="2349" spans="1:11" ht="15.6" thickBot="1" x14ac:dyDescent="0.35">
      <c r="A2349" s="465" t="s">
        <v>1128</v>
      </c>
      <c r="B2349" s="474" t="s">
        <v>1129</v>
      </c>
      <c r="C2349" s="472"/>
      <c r="D2349" s="472"/>
      <c r="E2349" s="472"/>
      <c r="F2349" s="120" t="s">
        <v>1130</v>
      </c>
      <c r="G2349" s="472" t="s">
        <v>1129</v>
      </c>
      <c r="H2349" s="472"/>
      <c r="I2349" s="472"/>
      <c r="J2349" s="473"/>
      <c r="K2349" s="121" t="s">
        <v>1130</v>
      </c>
    </row>
    <row r="2350" spans="1:11" ht="15" x14ac:dyDescent="0.3">
      <c r="A2350" s="466"/>
      <c r="B2350" s="471" t="s">
        <v>1131</v>
      </c>
      <c r="C2350" s="469"/>
      <c r="D2350" s="469"/>
      <c r="E2350" s="470"/>
      <c r="F2350" s="122"/>
      <c r="G2350" s="468" t="s">
        <v>1132</v>
      </c>
      <c r="H2350" s="469"/>
      <c r="I2350" s="469"/>
      <c r="J2350" s="470"/>
      <c r="K2350" s="123"/>
    </row>
    <row r="2351" spans="1:11" ht="15" x14ac:dyDescent="0.3">
      <c r="A2351" s="466"/>
      <c r="B2351" s="480" t="s">
        <v>1133</v>
      </c>
      <c r="C2351" s="481"/>
      <c r="D2351" s="481"/>
      <c r="E2351" s="482"/>
      <c r="F2351" s="124"/>
      <c r="G2351" s="483" t="s">
        <v>1134</v>
      </c>
      <c r="H2351" s="481"/>
      <c r="I2351" s="481"/>
      <c r="J2351" s="482"/>
      <c r="K2351" s="125"/>
    </row>
    <row r="2352" spans="1:11" ht="15" x14ac:dyDescent="0.3">
      <c r="A2352" s="466"/>
      <c r="B2352" s="480" t="s">
        <v>1135</v>
      </c>
      <c r="C2352" s="481"/>
      <c r="D2352" s="481"/>
      <c r="E2352" s="482"/>
      <c r="F2352" s="124"/>
      <c r="G2352" s="478" t="s">
        <v>1136</v>
      </c>
      <c r="H2352" s="460"/>
      <c r="I2352" s="460"/>
      <c r="J2352" s="479"/>
      <c r="K2352" s="125"/>
    </row>
    <row r="2353" spans="1:11" ht="15" x14ac:dyDescent="0.3">
      <c r="A2353" s="466"/>
      <c r="B2353" s="480" t="s">
        <v>1137</v>
      </c>
      <c r="C2353" s="481"/>
      <c r="D2353" s="481"/>
      <c r="E2353" s="482"/>
      <c r="F2353" s="124">
        <v>2</v>
      </c>
      <c r="G2353" s="478" t="s">
        <v>1138</v>
      </c>
      <c r="H2353" s="460"/>
      <c r="I2353" s="460"/>
      <c r="J2353" s="479"/>
      <c r="K2353" s="125"/>
    </row>
    <row r="2354" spans="1:11" ht="15" x14ac:dyDescent="0.3">
      <c r="A2354" s="466"/>
      <c r="B2354" s="480" t="s">
        <v>1139</v>
      </c>
      <c r="C2354" s="481"/>
      <c r="D2354" s="481"/>
      <c r="E2354" s="482"/>
      <c r="F2354" s="124"/>
      <c r="G2354" s="478" t="s">
        <v>1140</v>
      </c>
      <c r="H2354" s="460"/>
      <c r="I2354" s="460"/>
      <c r="J2354" s="479"/>
      <c r="K2354" s="125"/>
    </row>
    <row r="2355" spans="1:11" ht="15.6" thickBot="1" x14ac:dyDescent="0.35">
      <c r="A2355" s="467"/>
      <c r="B2355" s="487" t="s">
        <v>1141</v>
      </c>
      <c r="C2355" s="488"/>
      <c r="D2355" s="488"/>
      <c r="E2355" s="489"/>
      <c r="F2355" s="127">
        <v>5</v>
      </c>
      <c r="G2355" s="484" t="s">
        <v>1142</v>
      </c>
      <c r="H2355" s="485"/>
      <c r="I2355" s="485"/>
      <c r="J2355" s="486"/>
      <c r="K2355" s="128"/>
    </row>
    <row r="2356" spans="1:11" ht="15.6" x14ac:dyDescent="0.3">
      <c r="A2356" s="465" t="s">
        <v>1143</v>
      </c>
      <c r="B2356" s="434" t="s">
        <v>1180</v>
      </c>
      <c r="C2356" s="435"/>
      <c r="D2356" s="435"/>
      <c r="E2356" s="435"/>
      <c r="F2356" s="435"/>
      <c r="G2356" s="435"/>
      <c r="H2356" s="435"/>
      <c r="I2356" s="435"/>
      <c r="J2356" s="435"/>
      <c r="K2356" s="436"/>
    </row>
    <row r="2357" spans="1:11" ht="15" x14ac:dyDescent="0.3">
      <c r="A2357" s="466"/>
      <c r="B2357" s="132" t="s">
        <v>1220</v>
      </c>
      <c r="C2357" s="133"/>
      <c r="D2357" s="133"/>
      <c r="E2357" s="133"/>
      <c r="F2357" s="133"/>
      <c r="G2357" s="133"/>
      <c r="H2357" s="133"/>
      <c r="I2357" s="133"/>
      <c r="J2357" s="133"/>
      <c r="K2357" s="134"/>
    </row>
    <row r="2358" spans="1:11" ht="15" x14ac:dyDescent="0.3">
      <c r="A2358" s="466"/>
      <c r="B2358" s="132" t="s">
        <v>1221</v>
      </c>
      <c r="C2358" s="133"/>
      <c r="D2358" s="133"/>
      <c r="E2358" s="133"/>
      <c r="F2358" s="133"/>
      <c r="G2358" s="133"/>
      <c r="H2358" s="133"/>
      <c r="I2358" s="133"/>
      <c r="J2358" s="133"/>
      <c r="K2358" s="134"/>
    </row>
    <row r="2359" spans="1:11" ht="15" x14ac:dyDescent="0.3">
      <c r="A2359" s="466"/>
      <c r="B2359" s="132" t="s">
        <v>1223</v>
      </c>
      <c r="C2359" s="133"/>
      <c r="D2359" s="133"/>
      <c r="E2359" s="133"/>
      <c r="F2359" s="133"/>
      <c r="G2359" s="133"/>
      <c r="H2359" s="133"/>
      <c r="I2359" s="133"/>
      <c r="J2359" s="133"/>
      <c r="K2359" s="134"/>
    </row>
    <row r="2360" spans="1:11" ht="15" x14ac:dyDescent="0.3">
      <c r="A2360" s="466"/>
      <c r="B2360" s="132" t="s">
        <v>1224</v>
      </c>
      <c r="C2360" s="133"/>
      <c r="D2360" s="133"/>
      <c r="E2360" s="133"/>
      <c r="F2360" s="133"/>
      <c r="G2360" s="133"/>
      <c r="H2360" s="133"/>
      <c r="I2360" s="133"/>
      <c r="J2360" s="133"/>
      <c r="K2360" s="134"/>
    </row>
    <row r="2361" spans="1:11" ht="15" x14ac:dyDescent="0.3">
      <c r="A2361" s="466"/>
      <c r="B2361" s="511" t="s">
        <v>1229</v>
      </c>
      <c r="C2361" s="512"/>
      <c r="D2361" s="512"/>
      <c r="E2361" s="512"/>
      <c r="F2361" s="512"/>
      <c r="G2361" s="512"/>
      <c r="H2361" s="512"/>
      <c r="I2361" s="512"/>
      <c r="J2361" s="512"/>
      <c r="K2361" s="513"/>
    </row>
    <row r="2362" spans="1:11" ht="15" x14ac:dyDescent="0.3">
      <c r="A2362" s="466"/>
      <c r="B2362" s="459"/>
      <c r="C2362" s="460"/>
      <c r="D2362" s="460"/>
      <c r="E2362" s="460"/>
      <c r="F2362" s="460"/>
      <c r="G2362" s="460"/>
      <c r="H2362" s="460"/>
      <c r="I2362" s="460"/>
      <c r="J2362" s="460"/>
      <c r="K2362" s="461"/>
    </row>
    <row r="2363" spans="1:11" ht="15" x14ac:dyDescent="0.3">
      <c r="A2363" s="466"/>
      <c r="B2363" s="459"/>
      <c r="C2363" s="460"/>
      <c r="D2363" s="460"/>
      <c r="E2363" s="460"/>
      <c r="F2363" s="460"/>
      <c r="G2363" s="460"/>
      <c r="H2363" s="460"/>
      <c r="I2363" s="460"/>
      <c r="J2363" s="460"/>
      <c r="K2363" s="461"/>
    </row>
    <row r="2364" spans="1:11" ht="15" x14ac:dyDescent="0.3">
      <c r="A2364" s="466"/>
      <c r="B2364" s="458"/>
      <c r="C2364" s="456"/>
      <c r="D2364" s="456"/>
      <c r="E2364" s="456"/>
      <c r="F2364" s="456"/>
      <c r="G2364" s="456"/>
      <c r="H2364" s="456"/>
      <c r="I2364" s="456"/>
      <c r="J2364" s="456"/>
      <c r="K2364" s="457"/>
    </row>
    <row r="2365" spans="1:11" ht="15" x14ac:dyDescent="0.3">
      <c r="A2365" s="466"/>
      <c r="B2365" s="458"/>
      <c r="C2365" s="456"/>
      <c r="D2365" s="456"/>
      <c r="E2365" s="456"/>
      <c r="F2365" s="456"/>
      <c r="G2365" s="456"/>
      <c r="H2365" s="456"/>
      <c r="I2365" s="456"/>
      <c r="J2365" s="456"/>
      <c r="K2365" s="457"/>
    </row>
    <row r="2366" spans="1:11" ht="15" x14ac:dyDescent="0.3">
      <c r="A2366" s="466"/>
      <c r="B2366" s="458"/>
      <c r="C2366" s="456"/>
      <c r="D2366" s="456"/>
      <c r="E2366" s="456"/>
      <c r="F2366" s="456"/>
      <c r="G2366" s="456"/>
      <c r="H2366" s="456"/>
      <c r="I2366" s="456"/>
      <c r="J2366" s="456"/>
      <c r="K2366" s="457"/>
    </row>
    <row r="2367" spans="1:11" ht="15" x14ac:dyDescent="0.3">
      <c r="A2367" s="466"/>
      <c r="B2367" s="458"/>
      <c r="C2367" s="456"/>
      <c r="D2367" s="456"/>
      <c r="E2367" s="456"/>
      <c r="F2367" s="456"/>
      <c r="G2367" s="456"/>
      <c r="H2367" s="456"/>
      <c r="I2367" s="456"/>
      <c r="J2367" s="456"/>
      <c r="K2367" s="457"/>
    </row>
    <row r="2368" spans="1:11" ht="15" x14ac:dyDescent="0.3">
      <c r="A2368" s="466"/>
      <c r="B2368" s="458"/>
      <c r="C2368" s="456"/>
      <c r="D2368" s="456"/>
      <c r="E2368" s="456"/>
      <c r="F2368" s="456"/>
      <c r="G2368" s="456"/>
      <c r="H2368" s="456"/>
      <c r="I2368" s="456"/>
      <c r="J2368" s="456"/>
      <c r="K2368" s="457"/>
    </row>
    <row r="2369" spans="1:11" ht="15.6" thickBot="1" x14ac:dyDescent="0.35">
      <c r="A2369" s="467"/>
      <c r="B2369" s="477"/>
      <c r="C2369" s="475"/>
      <c r="D2369" s="475"/>
      <c r="E2369" s="475"/>
      <c r="F2369" s="475"/>
      <c r="G2369" s="475"/>
      <c r="H2369" s="475"/>
      <c r="I2369" s="475"/>
      <c r="J2369" s="475"/>
      <c r="K2369" s="476"/>
    </row>
    <row r="2370" spans="1:11" ht="15" x14ac:dyDescent="0.3">
      <c r="A2370" s="465" t="s">
        <v>1144</v>
      </c>
      <c r="B2370" s="439"/>
      <c r="C2370" s="437"/>
      <c r="D2370" s="437"/>
      <c r="E2370" s="437"/>
      <c r="F2370" s="437"/>
      <c r="G2370" s="437"/>
      <c r="H2370" s="437"/>
      <c r="I2370" s="437"/>
      <c r="J2370" s="437"/>
      <c r="K2370" s="438"/>
    </row>
    <row r="2371" spans="1:11" ht="15" x14ac:dyDescent="0.3">
      <c r="A2371" s="466"/>
      <c r="B2371" s="458"/>
      <c r="C2371" s="456"/>
      <c r="D2371" s="456"/>
      <c r="E2371" s="456"/>
      <c r="F2371" s="456"/>
      <c r="G2371" s="456"/>
      <c r="H2371" s="456"/>
      <c r="I2371" s="456"/>
      <c r="J2371" s="456"/>
      <c r="K2371" s="457"/>
    </row>
    <row r="2372" spans="1:11" ht="15" x14ac:dyDescent="0.3">
      <c r="A2372" s="466"/>
      <c r="B2372" s="458"/>
      <c r="C2372" s="456"/>
      <c r="D2372" s="456"/>
      <c r="E2372" s="456"/>
      <c r="F2372" s="456"/>
      <c r="G2372" s="456"/>
      <c r="H2372" s="456"/>
      <c r="I2372" s="456"/>
      <c r="J2372" s="456"/>
      <c r="K2372" s="457"/>
    </row>
    <row r="2373" spans="1:11" ht="15" x14ac:dyDescent="0.3">
      <c r="A2373" s="466"/>
      <c r="B2373" s="459"/>
      <c r="C2373" s="460"/>
      <c r="D2373" s="460"/>
      <c r="E2373" s="460"/>
      <c r="F2373" s="460"/>
      <c r="G2373" s="460"/>
      <c r="H2373" s="460"/>
      <c r="I2373" s="460"/>
      <c r="J2373" s="460"/>
      <c r="K2373" s="461"/>
    </row>
    <row r="2374" spans="1:11" ht="15" x14ac:dyDescent="0.3">
      <c r="A2374" s="466"/>
      <c r="B2374" s="458"/>
      <c r="C2374" s="456"/>
      <c r="D2374" s="456"/>
      <c r="E2374" s="456"/>
      <c r="F2374" s="456"/>
      <c r="G2374" s="456"/>
      <c r="H2374" s="456"/>
      <c r="I2374" s="456"/>
      <c r="J2374" s="456"/>
      <c r="K2374" s="457"/>
    </row>
    <row r="2375" spans="1:11" ht="15" x14ac:dyDescent="0.3">
      <c r="A2375" s="466"/>
      <c r="B2375" s="459"/>
      <c r="C2375" s="460"/>
      <c r="D2375" s="460"/>
      <c r="E2375" s="460"/>
      <c r="F2375" s="460"/>
      <c r="G2375" s="460"/>
      <c r="H2375" s="460"/>
      <c r="I2375" s="460"/>
      <c r="J2375" s="460"/>
      <c r="K2375" s="461"/>
    </row>
    <row r="2376" spans="1:11" ht="15" x14ac:dyDescent="0.3">
      <c r="A2376" s="466"/>
      <c r="B2376" s="458"/>
      <c r="C2376" s="456"/>
      <c r="D2376" s="456"/>
      <c r="E2376" s="456"/>
      <c r="F2376" s="456"/>
      <c r="G2376" s="456"/>
      <c r="H2376" s="456"/>
      <c r="I2376" s="456"/>
      <c r="J2376" s="456"/>
      <c r="K2376" s="457"/>
    </row>
    <row r="2377" spans="1:11" ht="15" x14ac:dyDescent="0.3">
      <c r="A2377" s="466"/>
      <c r="B2377" s="458"/>
      <c r="C2377" s="456"/>
      <c r="D2377" s="456"/>
      <c r="E2377" s="456"/>
      <c r="F2377" s="456"/>
      <c r="G2377" s="456"/>
      <c r="H2377" s="456"/>
      <c r="I2377" s="456"/>
      <c r="J2377" s="456"/>
      <c r="K2377" s="457"/>
    </row>
    <row r="2378" spans="1:11" ht="15" x14ac:dyDescent="0.3">
      <c r="A2378" s="466"/>
      <c r="B2378" s="458"/>
      <c r="C2378" s="456"/>
      <c r="D2378" s="456"/>
      <c r="E2378" s="456"/>
      <c r="F2378" s="456"/>
      <c r="G2378" s="456"/>
      <c r="H2378" s="456"/>
      <c r="I2378" s="456"/>
      <c r="J2378" s="456"/>
      <c r="K2378" s="457"/>
    </row>
    <row r="2379" spans="1:11" ht="15" x14ac:dyDescent="0.3">
      <c r="A2379" s="466"/>
      <c r="B2379" s="458"/>
      <c r="C2379" s="456"/>
      <c r="D2379" s="456"/>
      <c r="E2379" s="456"/>
      <c r="F2379" s="456"/>
      <c r="G2379" s="456"/>
      <c r="H2379" s="456"/>
      <c r="I2379" s="456"/>
      <c r="J2379" s="456"/>
      <c r="K2379" s="457"/>
    </row>
    <row r="2380" spans="1:11" ht="15" x14ac:dyDescent="0.3">
      <c r="A2380" s="466"/>
      <c r="B2380" s="458"/>
      <c r="C2380" s="456"/>
      <c r="D2380" s="456"/>
      <c r="E2380" s="456"/>
      <c r="F2380" s="456"/>
      <c r="G2380" s="456"/>
      <c r="H2380" s="456"/>
      <c r="I2380" s="456"/>
      <c r="J2380" s="456"/>
      <c r="K2380" s="457"/>
    </row>
    <row r="2381" spans="1:11" ht="15" x14ac:dyDescent="0.3">
      <c r="A2381" s="466"/>
      <c r="B2381" s="458"/>
      <c r="C2381" s="456"/>
      <c r="D2381" s="456"/>
      <c r="E2381" s="456"/>
      <c r="F2381" s="456"/>
      <c r="G2381" s="456"/>
      <c r="H2381" s="456"/>
      <c r="I2381" s="456"/>
      <c r="J2381" s="456"/>
      <c r="K2381" s="457"/>
    </row>
    <row r="2382" spans="1:11" ht="15" x14ac:dyDescent="0.3">
      <c r="A2382" s="466"/>
      <c r="B2382" s="458"/>
      <c r="C2382" s="456"/>
      <c r="D2382" s="456"/>
      <c r="E2382" s="456"/>
      <c r="F2382" s="456"/>
      <c r="G2382" s="456"/>
      <c r="H2382" s="456"/>
      <c r="I2382" s="456"/>
      <c r="J2382" s="456"/>
      <c r="K2382" s="457"/>
    </row>
    <row r="2383" spans="1:11" ht="15" x14ac:dyDescent="0.3">
      <c r="A2383" s="466"/>
      <c r="B2383" s="458"/>
      <c r="C2383" s="456"/>
      <c r="D2383" s="456"/>
      <c r="E2383" s="456"/>
      <c r="F2383" s="456"/>
      <c r="G2383" s="456"/>
      <c r="H2383" s="456"/>
      <c r="I2383" s="456"/>
      <c r="J2383" s="456"/>
      <c r="K2383" s="457"/>
    </row>
    <row r="2384" spans="1:11" ht="15.6" thickBot="1" x14ac:dyDescent="0.35">
      <c r="A2384" s="467"/>
      <c r="B2384" s="502"/>
      <c r="C2384" s="503"/>
      <c r="D2384" s="503"/>
      <c r="E2384" s="503"/>
      <c r="F2384" s="503"/>
      <c r="G2384" s="503"/>
      <c r="H2384" s="503"/>
      <c r="I2384" s="503"/>
      <c r="J2384" s="503"/>
      <c r="K2384" s="504"/>
    </row>
    <row r="2385" spans="1:11" x14ac:dyDescent="0.3">
      <c r="A2385" s="499" t="s">
        <v>1145</v>
      </c>
      <c r="B2385" s="491"/>
      <c r="C2385" s="491"/>
      <c r="D2385" s="491"/>
      <c r="E2385" s="491"/>
      <c r="F2385" s="491"/>
      <c r="G2385" s="490" t="s">
        <v>1146</v>
      </c>
      <c r="H2385" s="491"/>
      <c r="I2385" s="491"/>
      <c r="J2385" s="491"/>
      <c r="K2385" s="492"/>
    </row>
    <row r="2386" spans="1:11" x14ac:dyDescent="0.3">
      <c r="A2386" s="500"/>
      <c r="B2386" s="494"/>
      <c r="C2386" s="494"/>
      <c r="D2386" s="494"/>
      <c r="E2386" s="494"/>
      <c r="F2386" s="494"/>
      <c r="G2386" s="493"/>
      <c r="H2386" s="494"/>
      <c r="I2386" s="494"/>
      <c r="J2386" s="494"/>
      <c r="K2386" s="495"/>
    </row>
    <row r="2387" spans="1:11" x14ac:dyDescent="0.3">
      <c r="A2387" s="500"/>
      <c r="B2387" s="494"/>
      <c r="C2387" s="494"/>
      <c r="D2387" s="494"/>
      <c r="E2387" s="494"/>
      <c r="F2387" s="494"/>
      <c r="G2387" s="493"/>
      <c r="H2387" s="494"/>
      <c r="I2387" s="494"/>
      <c r="J2387" s="494"/>
      <c r="K2387" s="495"/>
    </row>
    <row r="2388" spans="1:11" ht="15" thickBot="1" x14ac:dyDescent="0.35">
      <c r="A2388" s="501"/>
      <c r="B2388" s="497"/>
      <c r="C2388" s="497"/>
      <c r="D2388" s="497"/>
      <c r="E2388" s="497"/>
      <c r="F2388" s="497"/>
      <c r="G2388" s="496"/>
      <c r="H2388" s="497"/>
      <c r="I2388" s="497"/>
      <c r="J2388" s="497"/>
      <c r="K2388" s="498"/>
    </row>
    <row r="2389" spans="1:11" x14ac:dyDescent="0.3">
      <c r="A2389" s="34"/>
      <c r="J2389" s="131"/>
    </row>
    <row r="2390" spans="1:11" x14ac:dyDescent="0.3">
      <c r="A2390" s="452"/>
      <c r="B2390" s="452"/>
      <c r="C2390" s="452"/>
      <c r="D2390" s="452"/>
      <c r="E2390" s="454" t="s">
        <v>1113</v>
      </c>
      <c r="F2390" s="454"/>
      <c r="G2390" s="454"/>
      <c r="H2390" s="454"/>
      <c r="I2390" s="452"/>
      <c r="J2390" s="452"/>
      <c r="K2390" s="452"/>
    </row>
    <row r="2391" spans="1:11" x14ac:dyDescent="0.3">
      <c r="A2391" s="452"/>
      <c r="B2391" s="452"/>
      <c r="C2391" s="452"/>
      <c r="D2391" s="452"/>
      <c r="E2391" s="454"/>
      <c r="F2391" s="454"/>
      <c r="G2391" s="454"/>
      <c r="H2391" s="454"/>
      <c r="I2391" s="452"/>
      <c r="J2391" s="452"/>
      <c r="K2391" s="452"/>
    </row>
    <row r="2392" spans="1:11" x14ac:dyDescent="0.3">
      <c r="A2392" s="453"/>
      <c r="B2392" s="453"/>
      <c r="C2392" s="453"/>
      <c r="D2392" s="453"/>
      <c r="E2392" s="455"/>
      <c r="F2392" s="455"/>
      <c r="G2392" s="455"/>
      <c r="H2392" s="455"/>
      <c r="I2392" s="453"/>
      <c r="J2392" s="453"/>
      <c r="K2392" s="453"/>
    </row>
    <row r="2393" spans="1:11" x14ac:dyDescent="0.3">
      <c r="A2393" s="449" t="s">
        <v>1147</v>
      </c>
      <c r="B2393" s="450"/>
      <c r="C2393" s="450"/>
      <c r="D2393" s="450"/>
      <c r="E2393" s="450"/>
      <c r="F2393" s="450"/>
      <c r="G2393" s="450"/>
      <c r="H2393" s="450"/>
      <c r="I2393" s="450"/>
      <c r="J2393" s="450"/>
      <c r="K2393" s="451"/>
    </row>
    <row r="2394" spans="1:11" ht="25.5" customHeight="1" x14ac:dyDescent="0.3">
      <c r="A2394" s="100" t="s">
        <v>0</v>
      </c>
      <c r="B2394" s="101"/>
      <c r="C2394" s="101"/>
      <c r="D2394" s="101"/>
      <c r="E2394" s="101"/>
      <c r="F2394" s="101"/>
      <c r="G2394" s="102"/>
      <c r="H2394" s="103" t="s">
        <v>1191</v>
      </c>
      <c r="I2394" s="104" t="s">
        <v>1117</v>
      </c>
      <c r="J2394" s="105">
        <f>1+J2340</f>
        <v>45307</v>
      </c>
      <c r="K2394" s="106" t="s">
        <v>1118</v>
      </c>
    </row>
    <row r="2395" spans="1:11" ht="16.5" customHeight="1" x14ac:dyDescent="0.3">
      <c r="A2395" s="443" t="s">
        <v>2</v>
      </c>
      <c r="B2395" s="444"/>
      <c r="C2395" s="444"/>
      <c r="D2395" s="444"/>
      <c r="E2395" s="444"/>
      <c r="F2395" s="444"/>
      <c r="G2395" s="445"/>
      <c r="H2395" s="107" t="s">
        <v>1120</v>
      </c>
      <c r="I2395" s="108" t="s">
        <v>1121</v>
      </c>
      <c r="J2395" s="109" t="s">
        <v>1122</v>
      </c>
      <c r="K2395" s="110" t="s">
        <v>1123</v>
      </c>
    </row>
    <row r="2396" spans="1:11" ht="12" customHeight="1" x14ac:dyDescent="0.3">
      <c r="A2396" s="446"/>
      <c r="B2396" s="447"/>
      <c r="C2396" s="447"/>
      <c r="D2396" s="447"/>
      <c r="E2396" s="447"/>
      <c r="F2396" s="447"/>
      <c r="G2396" s="448"/>
      <c r="H2396" s="107" t="s">
        <v>1124</v>
      </c>
      <c r="I2396" s="111" t="s">
        <v>1125</v>
      </c>
      <c r="J2396" s="112"/>
      <c r="K2396" s="113"/>
    </row>
    <row r="2397" spans="1:11" ht="15" thickBot="1" x14ac:dyDescent="0.35">
      <c r="A2397" s="114" t="s">
        <v>1103</v>
      </c>
      <c r="B2397" s="115"/>
      <c r="C2397" s="115"/>
      <c r="D2397" s="115"/>
      <c r="E2397" s="115"/>
      <c r="F2397" s="115"/>
      <c r="G2397" s="116"/>
      <c r="H2397" s="117" t="s">
        <v>1126</v>
      </c>
      <c r="I2397" s="117" t="s">
        <v>1125</v>
      </c>
      <c r="J2397" s="118"/>
      <c r="K2397" s="119"/>
    </row>
    <row r="2398" spans="1:11" ht="15" x14ac:dyDescent="0.3">
      <c r="A2398" s="440" t="s">
        <v>1127</v>
      </c>
      <c r="B2398" s="439"/>
      <c r="C2398" s="437"/>
      <c r="D2398" s="437"/>
      <c r="E2398" s="437"/>
      <c r="F2398" s="437"/>
      <c r="G2398" s="437"/>
      <c r="H2398" s="437"/>
      <c r="I2398" s="437"/>
      <c r="J2398" s="437"/>
      <c r="K2398" s="438"/>
    </row>
    <row r="2399" spans="1:11" ht="15" x14ac:dyDescent="0.3">
      <c r="A2399" s="441"/>
      <c r="B2399" s="458"/>
      <c r="C2399" s="456"/>
      <c r="D2399" s="456"/>
      <c r="E2399" s="456"/>
      <c r="F2399" s="456"/>
      <c r="G2399" s="456"/>
      <c r="H2399" s="456"/>
      <c r="I2399" s="456"/>
      <c r="J2399" s="456"/>
      <c r="K2399" s="457"/>
    </row>
    <row r="2400" spans="1:11" ht="15" x14ac:dyDescent="0.3">
      <c r="A2400" s="441"/>
      <c r="B2400" s="458"/>
      <c r="C2400" s="456"/>
      <c r="D2400" s="456"/>
      <c r="E2400" s="456"/>
      <c r="F2400" s="456"/>
      <c r="G2400" s="456"/>
      <c r="H2400" s="456"/>
      <c r="I2400" s="456"/>
      <c r="J2400" s="456"/>
      <c r="K2400" s="457"/>
    </row>
    <row r="2401" spans="1:11" ht="15" x14ac:dyDescent="0.3">
      <c r="A2401" s="441"/>
      <c r="B2401" s="458"/>
      <c r="C2401" s="456"/>
      <c r="D2401" s="456"/>
      <c r="E2401" s="456"/>
      <c r="F2401" s="456"/>
      <c r="G2401" s="456"/>
      <c r="H2401" s="456"/>
      <c r="I2401" s="456"/>
      <c r="J2401" s="456"/>
      <c r="K2401" s="457"/>
    </row>
    <row r="2402" spans="1:11" ht="15.6" thickBot="1" x14ac:dyDescent="0.35">
      <c r="A2402" s="442"/>
      <c r="B2402" s="477"/>
      <c r="C2402" s="475"/>
      <c r="D2402" s="475"/>
      <c r="E2402" s="475"/>
      <c r="F2402" s="475"/>
      <c r="G2402" s="475"/>
      <c r="H2402" s="475"/>
      <c r="I2402" s="475"/>
      <c r="J2402" s="475"/>
      <c r="K2402" s="476"/>
    </row>
    <row r="2403" spans="1:11" ht="15.6" thickBot="1" x14ac:dyDescent="0.35">
      <c r="A2403" s="465" t="s">
        <v>1128</v>
      </c>
      <c r="B2403" s="474" t="s">
        <v>1129</v>
      </c>
      <c r="C2403" s="472"/>
      <c r="D2403" s="472"/>
      <c r="E2403" s="472"/>
      <c r="F2403" s="120" t="s">
        <v>1130</v>
      </c>
      <c r="G2403" s="472" t="s">
        <v>1129</v>
      </c>
      <c r="H2403" s="472"/>
      <c r="I2403" s="472"/>
      <c r="J2403" s="473"/>
      <c r="K2403" s="121" t="s">
        <v>1130</v>
      </c>
    </row>
    <row r="2404" spans="1:11" ht="15" x14ac:dyDescent="0.3">
      <c r="A2404" s="466"/>
      <c r="B2404" s="471" t="s">
        <v>1131</v>
      </c>
      <c r="C2404" s="469"/>
      <c r="D2404" s="469"/>
      <c r="E2404" s="470"/>
      <c r="F2404" s="122"/>
      <c r="G2404" s="468" t="s">
        <v>1132</v>
      </c>
      <c r="H2404" s="469"/>
      <c r="I2404" s="469"/>
      <c r="J2404" s="470"/>
      <c r="K2404" s="123"/>
    </row>
    <row r="2405" spans="1:11" ht="15" x14ac:dyDescent="0.3">
      <c r="A2405" s="466"/>
      <c r="B2405" s="480" t="s">
        <v>1133</v>
      </c>
      <c r="C2405" s="481"/>
      <c r="D2405" s="481"/>
      <c r="E2405" s="482"/>
      <c r="F2405" s="124"/>
      <c r="G2405" s="483" t="s">
        <v>1134</v>
      </c>
      <c r="H2405" s="481"/>
      <c r="I2405" s="481"/>
      <c r="J2405" s="482"/>
      <c r="K2405" s="125"/>
    </row>
    <row r="2406" spans="1:11" ht="15" x14ac:dyDescent="0.3">
      <c r="A2406" s="466"/>
      <c r="B2406" s="480" t="s">
        <v>1135</v>
      </c>
      <c r="C2406" s="481"/>
      <c r="D2406" s="481"/>
      <c r="E2406" s="482"/>
      <c r="F2406" s="124"/>
      <c r="G2406" s="478" t="s">
        <v>1136</v>
      </c>
      <c r="H2406" s="460"/>
      <c r="I2406" s="460"/>
      <c r="J2406" s="479"/>
      <c r="K2406" s="125"/>
    </row>
    <row r="2407" spans="1:11" ht="15" x14ac:dyDescent="0.3">
      <c r="A2407" s="466"/>
      <c r="B2407" s="480" t="s">
        <v>1137</v>
      </c>
      <c r="C2407" s="481"/>
      <c r="D2407" s="481"/>
      <c r="E2407" s="482"/>
      <c r="F2407" s="124">
        <v>2</v>
      </c>
      <c r="G2407" s="478" t="s">
        <v>1138</v>
      </c>
      <c r="H2407" s="460"/>
      <c r="I2407" s="460"/>
      <c r="J2407" s="479"/>
      <c r="K2407" s="125"/>
    </row>
    <row r="2408" spans="1:11" ht="15" x14ac:dyDescent="0.3">
      <c r="A2408" s="466"/>
      <c r="B2408" s="480" t="s">
        <v>1139</v>
      </c>
      <c r="C2408" s="481"/>
      <c r="D2408" s="481"/>
      <c r="E2408" s="482"/>
      <c r="F2408" s="124"/>
      <c r="G2408" s="478" t="s">
        <v>1140</v>
      </c>
      <c r="H2408" s="460"/>
      <c r="I2408" s="460"/>
      <c r="J2408" s="479"/>
      <c r="K2408" s="125"/>
    </row>
    <row r="2409" spans="1:11" ht="15.6" thickBot="1" x14ac:dyDescent="0.35">
      <c r="A2409" s="467"/>
      <c r="B2409" s="487" t="s">
        <v>1141</v>
      </c>
      <c r="C2409" s="488"/>
      <c r="D2409" s="488"/>
      <c r="E2409" s="489"/>
      <c r="F2409" s="127">
        <v>5</v>
      </c>
      <c r="G2409" s="484" t="s">
        <v>1142</v>
      </c>
      <c r="H2409" s="485"/>
      <c r="I2409" s="485"/>
      <c r="J2409" s="486"/>
      <c r="K2409" s="128"/>
    </row>
    <row r="2410" spans="1:11" ht="15.6" x14ac:dyDescent="0.3">
      <c r="A2410" s="465" t="s">
        <v>1143</v>
      </c>
      <c r="B2410" s="434" t="s">
        <v>1180</v>
      </c>
      <c r="C2410" s="435"/>
      <c r="D2410" s="435"/>
      <c r="E2410" s="435"/>
      <c r="F2410" s="435"/>
      <c r="G2410" s="435"/>
      <c r="H2410" s="435"/>
      <c r="I2410" s="435"/>
      <c r="J2410" s="435"/>
      <c r="K2410" s="436"/>
    </row>
    <row r="2411" spans="1:11" ht="15" x14ac:dyDescent="0.3">
      <c r="A2411" s="466"/>
      <c r="B2411" s="422" t="s">
        <v>1231</v>
      </c>
      <c r="C2411" s="423"/>
      <c r="D2411" s="423"/>
      <c r="E2411" s="423"/>
      <c r="F2411" s="423"/>
      <c r="G2411" s="423"/>
      <c r="H2411" s="423"/>
      <c r="I2411" s="423"/>
      <c r="J2411" s="423"/>
      <c r="K2411" s="424"/>
    </row>
    <row r="2412" spans="1:11" ht="15" x14ac:dyDescent="0.3">
      <c r="A2412" s="466"/>
      <c r="B2412" s="422" t="s">
        <v>1229</v>
      </c>
      <c r="C2412" s="423"/>
      <c r="D2412" s="423"/>
      <c r="E2412" s="423"/>
      <c r="F2412" s="423"/>
      <c r="G2412" s="423"/>
      <c r="H2412" s="423"/>
      <c r="I2412" s="423"/>
      <c r="J2412" s="423"/>
      <c r="K2412" s="424"/>
    </row>
    <row r="2413" spans="1:11" ht="15" x14ac:dyDescent="0.3">
      <c r="A2413" s="466"/>
      <c r="B2413" s="422" t="s">
        <v>1232</v>
      </c>
      <c r="C2413" s="423"/>
      <c r="D2413" s="423"/>
      <c r="E2413" s="423"/>
      <c r="F2413" s="423"/>
      <c r="G2413" s="423"/>
      <c r="H2413" s="423"/>
      <c r="I2413" s="423"/>
      <c r="J2413" s="423"/>
      <c r="K2413" s="424"/>
    </row>
    <row r="2414" spans="1:11" ht="15.6" x14ac:dyDescent="0.3">
      <c r="A2414" s="466"/>
      <c r="B2414" s="434" t="s">
        <v>1185</v>
      </c>
      <c r="C2414" s="435"/>
      <c r="D2414" s="435"/>
      <c r="E2414" s="435"/>
      <c r="F2414" s="435"/>
      <c r="G2414" s="435"/>
      <c r="H2414" s="435"/>
      <c r="I2414" s="435"/>
      <c r="J2414" s="435"/>
      <c r="K2414" s="436"/>
    </row>
    <row r="2415" spans="1:11" ht="15" x14ac:dyDescent="0.3">
      <c r="A2415" s="466"/>
      <c r="B2415" s="422" t="s">
        <v>1165</v>
      </c>
      <c r="C2415" s="423"/>
      <c r="D2415" s="423"/>
      <c r="E2415" s="423"/>
      <c r="F2415" s="423"/>
      <c r="G2415" s="423"/>
      <c r="H2415" s="423"/>
      <c r="I2415" s="423"/>
      <c r="J2415" s="423"/>
      <c r="K2415" s="424"/>
    </row>
    <row r="2416" spans="1:11" ht="15" x14ac:dyDescent="0.3">
      <c r="A2416" s="466"/>
      <c r="B2416" s="422" t="s">
        <v>1166</v>
      </c>
      <c r="C2416" s="423"/>
      <c r="D2416" s="423"/>
      <c r="E2416" s="423"/>
      <c r="F2416" s="423"/>
      <c r="G2416" s="423"/>
      <c r="H2416" s="423"/>
      <c r="I2416" s="423"/>
      <c r="J2416" s="423"/>
      <c r="K2416" s="424"/>
    </row>
    <row r="2417" spans="1:11" ht="15" x14ac:dyDescent="0.3">
      <c r="A2417" s="466"/>
      <c r="B2417" s="422" t="s">
        <v>1167</v>
      </c>
      <c r="C2417" s="423"/>
      <c r="D2417" s="423"/>
      <c r="E2417" s="423"/>
      <c r="F2417" s="423"/>
      <c r="G2417" s="423"/>
      <c r="H2417" s="423"/>
      <c r="I2417" s="423"/>
      <c r="J2417" s="423"/>
      <c r="K2417" s="424"/>
    </row>
    <row r="2418" spans="1:11" ht="15" x14ac:dyDescent="0.3">
      <c r="A2418" s="466"/>
      <c r="B2418" s="459"/>
      <c r="C2418" s="460"/>
      <c r="D2418" s="460"/>
      <c r="E2418" s="460"/>
      <c r="F2418" s="460"/>
      <c r="G2418" s="460"/>
      <c r="H2418" s="460"/>
      <c r="I2418" s="460"/>
      <c r="J2418" s="460"/>
      <c r="K2418" s="461"/>
    </row>
    <row r="2419" spans="1:11" ht="15" x14ac:dyDescent="0.3">
      <c r="A2419" s="466"/>
      <c r="B2419" s="458"/>
      <c r="C2419" s="456"/>
      <c r="D2419" s="456"/>
      <c r="E2419" s="456"/>
      <c r="F2419" s="456"/>
      <c r="G2419" s="456"/>
      <c r="H2419" s="456"/>
      <c r="I2419" s="456"/>
      <c r="J2419" s="456"/>
      <c r="K2419" s="457"/>
    </row>
    <row r="2420" spans="1:11" ht="15" x14ac:dyDescent="0.3">
      <c r="A2420" s="466"/>
      <c r="B2420" s="458"/>
      <c r="C2420" s="456"/>
      <c r="D2420" s="456"/>
      <c r="E2420" s="456"/>
      <c r="F2420" s="456"/>
      <c r="G2420" s="456"/>
      <c r="H2420" s="456"/>
      <c r="I2420" s="456"/>
      <c r="J2420" s="456"/>
      <c r="K2420" s="457"/>
    </row>
    <row r="2421" spans="1:11" ht="15" x14ac:dyDescent="0.3">
      <c r="A2421" s="466"/>
      <c r="B2421" s="458"/>
      <c r="C2421" s="456"/>
      <c r="D2421" s="456"/>
      <c r="E2421" s="456"/>
      <c r="F2421" s="456"/>
      <c r="G2421" s="456"/>
      <c r="H2421" s="456"/>
      <c r="I2421" s="456"/>
      <c r="J2421" s="456"/>
      <c r="K2421" s="457"/>
    </row>
    <row r="2422" spans="1:11" ht="15" x14ac:dyDescent="0.3">
      <c r="A2422" s="466"/>
      <c r="B2422" s="458"/>
      <c r="C2422" s="456"/>
      <c r="D2422" s="456"/>
      <c r="E2422" s="456"/>
      <c r="F2422" s="456"/>
      <c r="G2422" s="456"/>
      <c r="H2422" s="456"/>
      <c r="I2422" s="456"/>
      <c r="J2422" s="456"/>
      <c r="K2422" s="457"/>
    </row>
    <row r="2423" spans="1:11" ht="15.6" thickBot="1" x14ac:dyDescent="0.35">
      <c r="A2423" s="467"/>
      <c r="B2423" s="477"/>
      <c r="C2423" s="475"/>
      <c r="D2423" s="475"/>
      <c r="E2423" s="475"/>
      <c r="F2423" s="475"/>
      <c r="G2423" s="475"/>
      <c r="H2423" s="475"/>
      <c r="I2423" s="475"/>
      <c r="J2423" s="475"/>
      <c r="K2423" s="476"/>
    </row>
    <row r="2424" spans="1:11" ht="15" x14ac:dyDescent="0.3">
      <c r="A2424" s="465" t="s">
        <v>1144</v>
      </c>
      <c r="B2424" s="439"/>
      <c r="C2424" s="437"/>
      <c r="D2424" s="437"/>
      <c r="E2424" s="437"/>
      <c r="F2424" s="437"/>
      <c r="G2424" s="437"/>
      <c r="H2424" s="437"/>
      <c r="I2424" s="437"/>
      <c r="J2424" s="437"/>
      <c r="K2424" s="438"/>
    </row>
    <row r="2425" spans="1:11" ht="15" x14ac:dyDescent="0.3">
      <c r="A2425" s="466"/>
      <c r="B2425" s="458"/>
      <c r="C2425" s="456"/>
      <c r="D2425" s="456"/>
      <c r="E2425" s="456"/>
      <c r="F2425" s="456"/>
      <c r="G2425" s="456"/>
      <c r="H2425" s="456"/>
      <c r="I2425" s="456"/>
      <c r="J2425" s="456"/>
      <c r="K2425" s="457"/>
    </row>
    <row r="2426" spans="1:11" ht="15" x14ac:dyDescent="0.3">
      <c r="A2426" s="466"/>
      <c r="B2426" s="458"/>
      <c r="C2426" s="456"/>
      <c r="D2426" s="456"/>
      <c r="E2426" s="456"/>
      <c r="F2426" s="456"/>
      <c r="G2426" s="456"/>
      <c r="H2426" s="456"/>
      <c r="I2426" s="456"/>
      <c r="J2426" s="456"/>
      <c r="K2426" s="457"/>
    </row>
    <row r="2427" spans="1:11" ht="15" x14ac:dyDescent="0.3">
      <c r="A2427" s="466"/>
      <c r="B2427" s="458"/>
      <c r="C2427" s="456"/>
      <c r="D2427" s="456"/>
      <c r="E2427" s="456"/>
      <c r="F2427" s="456"/>
      <c r="G2427" s="456"/>
      <c r="H2427" s="456"/>
      <c r="I2427" s="456"/>
      <c r="J2427" s="456"/>
      <c r="K2427" s="457"/>
    </row>
    <row r="2428" spans="1:11" ht="15" x14ac:dyDescent="0.3">
      <c r="A2428" s="466"/>
      <c r="B2428" s="458"/>
      <c r="C2428" s="456"/>
      <c r="D2428" s="456"/>
      <c r="E2428" s="456"/>
      <c r="F2428" s="456"/>
      <c r="G2428" s="456"/>
      <c r="H2428" s="456"/>
      <c r="I2428" s="456"/>
      <c r="J2428" s="456"/>
      <c r="K2428" s="457"/>
    </row>
    <row r="2429" spans="1:11" ht="15" x14ac:dyDescent="0.3">
      <c r="A2429" s="466"/>
      <c r="B2429" s="458"/>
      <c r="C2429" s="456"/>
      <c r="D2429" s="456"/>
      <c r="E2429" s="456"/>
      <c r="F2429" s="456"/>
      <c r="G2429" s="456"/>
      <c r="H2429" s="456"/>
      <c r="I2429" s="456"/>
      <c r="J2429" s="456"/>
      <c r="K2429" s="457"/>
    </row>
    <row r="2430" spans="1:11" ht="15" x14ac:dyDescent="0.3">
      <c r="A2430" s="466"/>
      <c r="B2430" s="458"/>
      <c r="C2430" s="456"/>
      <c r="D2430" s="456"/>
      <c r="E2430" s="456"/>
      <c r="F2430" s="456"/>
      <c r="G2430" s="456"/>
      <c r="H2430" s="456"/>
      <c r="I2430" s="456"/>
      <c r="J2430" s="456"/>
      <c r="K2430" s="457"/>
    </row>
    <row r="2431" spans="1:11" ht="15" x14ac:dyDescent="0.3">
      <c r="A2431" s="466"/>
      <c r="B2431" s="458"/>
      <c r="C2431" s="456"/>
      <c r="D2431" s="456"/>
      <c r="E2431" s="456"/>
      <c r="F2431" s="456"/>
      <c r="G2431" s="456"/>
      <c r="H2431" s="456"/>
      <c r="I2431" s="456"/>
      <c r="J2431" s="456"/>
      <c r="K2431" s="457"/>
    </row>
    <row r="2432" spans="1:11" ht="15" x14ac:dyDescent="0.3">
      <c r="A2432" s="466"/>
      <c r="B2432" s="458"/>
      <c r="C2432" s="456"/>
      <c r="D2432" s="456"/>
      <c r="E2432" s="456"/>
      <c r="F2432" s="456"/>
      <c r="G2432" s="456"/>
      <c r="H2432" s="456"/>
      <c r="I2432" s="456"/>
      <c r="J2432" s="456"/>
      <c r="K2432" s="457"/>
    </row>
    <row r="2433" spans="1:11" ht="15" x14ac:dyDescent="0.3">
      <c r="A2433" s="466"/>
      <c r="B2433" s="458"/>
      <c r="C2433" s="456"/>
      <c r="D2433" s="456"/>
      <c r="E2433" s="456"/>
      <c r="F2433" s="456"/>
      <c r="G2433" s="456"/>
      <c r="H2433" s="456"/>
      <c r="I2433" s="456"/>
      <c r="J2433" s="456"/>
      <c r="K2433" s="457"/>
    </row>
    <row r="2434" spans="1:11" ht="15" x14ac:dyDescent="0.3">
      <c r="A2434" s="466"/>
      <c r="B2434" s="458"/>
      <c r="C2434" s="456"/>
      <c r="D2434" s="456"/>
      <c r="E2434" s="456"/>
      <c r="F2434" s="456"/>
      <c r="G2434" s="456"/>
      <c r="H2434" s="456"/>
      <c r="I2434" s="456"/>
      <c r="J2434" s="456"/>
      <c r="K2434" s="457"/>
    </row>
    <row r="2435" spans="1:11" ht="15" x14ac:dyDescent="0.3">
      <c r="A2435" s="466"/>
      <c r="B2435" s="458"/>
      <c r="C2435" s="456"/>
      <c r="D2435" s="456"/>
      <c r="E2435" s="456"/>
      <c r="F2435" s="456"/>
      <c r="G2435" s="456"/>
      <c r="H2435" s="456"/>
      <c r="I2435" s="456"/>
      <c r="J2435" s="456"/>
      <c r="K2435" s="457"/>
    </row>
    <row r="2436" spans="1:11" ht="15" x14ac:dyDescent="0.3">
      <c r="A2436" s="466"/>
      <c r="B2436" s="458"/>
      <c r="C2436" s="456"/>
      <c r="D2436" s="456"/>
      <c r="E2436" s="456"/>
      <c r="F2436" s="456"/>
      <c r="G2436" s="456"/>
      <c r="H2436" s="456"/>
      <c r="I2436" s="456"/>
      <c r="J2436" s="456"/>
      <c r="K2436" s="457"/>
    </row>
    <row r="2437" spans="1:11" ht="15" x14ac:dyDescent="0.3">
      <c r="A2437" s="466"/>
      <c r="B2437" s="458"/>
      <c r="C2437" s="456"/>
      <c r="D2437" s="456"/>
      <c r="E2437" s="456"/>
      <c r="F2437" s="456"/>
      <c r="G2437" s="456"/>
      <c r="H2437" s="456"/>
      <c r="I2437" s="456"/>
      <c r="J2437" s="456"/>
      <c r="K2437" s="457"/>
    </row>
    <row r="2438" spans="1:11" ht="15.6" thickBot="1" x14ac:dyDescent="0.35">
      <c r="A2438" s="467"/>
      <c r="B2438" s="502"/>
      <c r="C2438" s="503"/>
      <c r="D2438" s="503"/>
      <c r="E2438" s="503"/>
      <c r="F2438" s="503"/>
      <c r="G2438" s="503"/>
      <c r="H2438" s="503"/>
      <c r="I2438" s="503"/>
      <c r="J2438" s="503"/>
      <c r="K2438" s="504"/>
    </row>
    <row r="2439" spans="1:11" x14ac:dyDescent="0.3">
      <c r="A2439" s="499" t="s">
        <v>1145</v>
      </c>
      <c r="B2439" s="491"/>
      <c r="C2439" s="491"/>
      <c r="D2439" s="491"/>
      <c r="E2439" s="491"/>
      <c r="F2439" s="491"/>
      <c r="G2439" s="490" t="s">
        <v>1146</v>
      </c>
      <c r="H2439" s="491"/>
      <c r="I2439" s="491"/>
      <c r="J2439" s="491"/>
      <c r="K2439" s="492"/>
    </row>
    <row r="2440" spans="1:11" x14ac:dyDescent="0.3">
      <c r="A2440" s="500"/>
      <c r="B2440" s="494"/>
      <c r="C2440" s="494"/>
      <c r="D2440" s="494"/>
      <c r="E2440" s="494"/>
      <c r="F2440" s="494"/>
      <c r="G2440" s="493"/>
      <c r="H2440" s="494"/>
      <c r="I2440" s="494"/>
      <c r="J2440" s="494"/>
      <c r="K2440" s="495"/>
    </row>
    <row r="2441" spans="1:11" x14ac:dyDescent="0.3">
      <c r="A2441" s="500"/>
      <c r="B2441" s="494"/>
      <c r="C2441" s="494"/>
      <c r="D2441" s="494"/>
      <c r="E2441" s="494"/>
      <c r="F2441" s="494"/>
      <c r="G2441" s="493"/>
      <c r="H2441" s="494"/>
      <c r="I2441" s="494"/>
      <c r="J2441" s="494"/>
      <c r="K2441" s="495"/>
    </row>
    <row r="2442" spans="1:11" ht="15" thickBot="1" x14ac:dyDescent="0.35">
      <c r="A2442" s="501"/>
      <c r="B2442" s="497"/>
      <c r="C2442" s="497"/>
      <c r="D2442" s="497"/>
      <c r="E2442" s="497"/>
      <c r="F2442" s="497"/>
      <c r="G2442" s="496"/>
      <c r="H2442" s="497"/>
      <c r="I2442" s="497"/>
      <c r="J2442" s="497"/>
      <c r="K2442" s="498"/>
    </row>
    <row r="2444" spans="1:11" x14ac:dyDescent="0.3">
      <c r="A2444" s="452"/>
      <c r="B2444" s="452"/>
      <c r="C2444" s="452"/>
      <c r="D2444" s="452"/>
      <c r="E2444" s="454" t="s">
        <v>1113</v>
      </c>
      <c r="F2444" s="454"/>
      <c r="G2444" s="454"/>
      <c r="H2444" s="454"/>
      <c r="I2444" s="452"/>
      <c r="J2444" s="452"/>
      <c r="K2444" s="452"/>
    </row>
    <row r="2445" spans="1:11" x14ac:dyDescent="0.3">
      <c r="A2445" s="452"/>
      <c r="B2445" s="452"/>
      <c r="C2445" s="452"/>
      <c r="D2445" s="452"/>
      <c r="E2445" s="454"/>
      <c r="F2445" s="454"/>
      <c r="G2445" s="454"/>
      <c r="H2445" s="454"/>
      <c r="I2445" s="452"/>
      <c r="J2445" s="452"/>
      <c r="K2445" s="452"/>
    </row>
    <row r="2446" spans="1:11" x14ac:dyDescent="0.3">
      <c r="A2446" s="453"/>
      <c r="B2446" s="453"/>
      <c r="C2446" s="453"/>
      <c r="D2446" s="453"/>
      <c r="E2446" s="455"/>
      <c r="F2446" s="455"/>
      <c r="G2446" s="455"/>
      <c r="H2446" s="455"/>
      <c r="I2446" s="453"/>
      <c r="J2446" s="453"/>
      <c r="K2446" s="453"/>
    </row>
    <row r="2447" spans="1:11" x14ac:dyDescent="0.3">
      <c r="A2447" s="449" t="s">
        <v>1147</v>
      </c>
      <c r="B2447" s="450"/>
      <c r="C2447" s="450"/>
      <c r="D2447" s="450"/>
      <c r="E2447" s="450"/>
      <c r="F2447" s="450"/>
      <c r="G2447" s="450"/>
      <c r="H2447" s="450"/>
      <c r="I2447" s="450"/>
      <c r="J2447" s="450"/>
      <c r="K2447" s="451"/>
    </row>
    <row r="2448" spans="1:11" ht="25.5" customHeight="1" x14ac:dyDescent="0.3">
      <c r="A2448" s="100" t="s">
        <v>0</v>
      </c>
      <c r="B2448" s="101"/>
      <c r="C2448" s="101"/>
      <c r="D2448" s="101"/>
      <c r="E2448" s="101"/>
      <c r="F2448" s="101"/>
      <c r="G2448" s="102"/>
      <c r="H2448" s="103" t="s">
        <v>1191</v>
      </c>
      <c r="I2448" s="104" t="s">
        <v>1117</v>
      </c>
      <c r="J2448" s="105">
        <f>1+J2394</f>
        <v>45308</v>
      </c>
      <c r="K2448" s="106" t="s">
        <v>1118</v>
      </c>
    </row>
    <row r="2449" spans="1:11" ht="16.5" customHeight="1" x14ac:dyDescent="0.3">
      <c r="A2449" s="443" t="s">
        <v>2</v>
      </c>
      <c r="B2449" s="444"/>
      <c r="C2449" s="444"/>
      <c r="D2449" s="444"/>
      <c r="E2449" s="444"/>
      <c r="F2449" s="444"/>
      <c r="G2449" s="445"/>
      <c r="H2449" s="107" t="s">
        <v>1120</v>
      </c>
      <c r="I2449" s="108" t="s">
        <v>1121</v>
      </c>
      <c r="J2449" s="109" t="s">
        <v>1122</v>
      </c>
      <c r="K2449" s="110" t="s">
        <v>1123</v>
      </c>
    </row>
    <row r="2450" spans="1:11" ht="12" customHeight="1" x14ac:dyDescent="0.3">
      <c r="A2450" s="446"/>
      <c r="B2450" s="447"/>
      <c r="C2450" s="447"/>
      <c r="D2450" s="447"/>
      <c r="E2450" s="447"/>
      <c r="F2450" s="447"/>
      <c r="G2450" s="448"/>
      <c r="H2450" s="107" t="s">
        <v>1124</v>
      </c>
      <c r="I2450" s="111" t="s">
        <v>1125</v>
      </c>
      <c r="J2450" s="112"/>
      <c r="K2450" s="113"/>
    </row>
    <row r="2451" spans="1:11" ht="15" thickBot="1" x14ac:dyDescent="0.35">
      <c r="A2451" s="114" t="s">
        <v>1103</v>
      </c>
      <c r="B2451" s="115"/>
      <c r="C2451" s="115"/>
      <c r="D2451" s="115"/>
      <c r="E2451" s="115"/>
      <c r="F2451" s="115"/>
      <c r="G2451" s="116"/>
      <c r="H2451" s="117" t="s">
        <v>1126</v>
      </c>
      <c r="I2451" s="117" t="s">
        <v>1125</v>
      </c>
      <c r="J2451" s="118"/>
      <c r="K2451" s="119"/>
    </row>
    <row r="2452" spans="1:11" ht="15" x14ac:dyDescent="0.3">
      <c r="A2452" s="440" t="s">
        <v>1127</v>
      </c>
      <c r="B2452" s="439"/>
      <c r="C2452" s="437"/>
      <c r="D2452" s="437"/>
      <c r="E2452" s="437"/>
      <c r="F2452" s="437"/>
      <c r="G2452" s="437"/>
      <c r="H2452" s="437"/>
      <c r="I2452" s="437"/>
      <c r="J2452" s="437"/>
      <c r="K2452" s="438"/>
    </row>
    <row r="2453" spans="1:11" ht="15" x14ac:dyDescent="0.3">
      <c r="A2453" s="441"/>
      <c r="B2453" s="458"/>
      <c r="C2453" s="456"/>
      <c r="D2453" s="456"/>
      <c r="E2453" s="456"/>
      <c r="F2453" s="456"/>
      <c r="G2453" s="456"/>
      <c r="H2453" s="456"/>
      <c r="I2453" s="456"/>
      <c r="J2453" s="456"/>
      <c r="K2453" s="457"/>
    </row>
    <row r="2454" spans="1:11" ht="15" x14ac:dyDescent="0.3">
      <c r="A2454" s="441"/>
      <c r="B2454" s="458"/>
      <c r="C2454" s="456"/>
      <c r="D2454" s="456"/>
      <c r="E2454" s="456"/>
      <c r="F2454" s="456"/>
      <c r="G2454" s="456"/>
      <c r="H2454" s="456"/>
      <c r="I2454" s="456"/>
      <c r="J2454" s="456"/>
      <c r="K2454" s="457"/>
    </row>
    <row r="2455" spans="1:11" ht="15" x14ac:dyDescent="0.3">
      <c r="A2455" s="441"/>
      <c r="B2455" s="458"/>
      <c r="C2455" s="456"/>
      <c r="D2455" s="456"/>
      <c r="E2455" s="456"/>
      <c r="F2455" s="456"/>
      <c r="G2455" s="456"/>
      <c r="H2455" s="456"/>
      <c r="I2455" s="456"/>
      <c r="J2455" s="456"/>
      <c r="K2455" s="457"/>
    </row>
    <row r="2456" spans="1:11" ht="15.6" thickBot="1" x14ac:dyDescent="0.35">
      <c r="A2456" s="442"/>
      <c r="B2456" s="477"/>
      <c r="C2456" s="475"/>
      <c r="D2456" s="475"/>
      <c r="E2456" s="475"/>
      <c r="F2456" s="475"/>
      <c r="G2456" s="475"/>
      <c r="H2456" s="475"/>
      <c r="I2456" s="475"/>
      <c r="J2456" s="475"/>
      <c r="K2456" s="476"/>
    </row>
    <row r="2457" spans="1:11" ht="15.6" thickBot="1" x14ac:dyDescent="0.35">
      <c r="A2457" s="465" t="s">
        <v>1128</v>
      </c>
      <c r="B2457" s="474" t="s">
        <v>1129</v>
      </c>
      <c r="C2457" s="472"/>
      <c r="D2457" s="472"/>
      <c r="E2457" s="472"/>
      <c r="F2457" s="120" t="s">
        <v>1130</v>
      </c>
      <c r="G2457" s="472" t="s">
        <v>1129</v>
      </c>
      <c r="H2457" s="472"/>
      <c r="I2457" s="472"/>
      <c r="J2457" s="473"/>
      <c r="K2457" s="121" t="s">
        <v>1130</v>
      </c>
    </row>
    <row r="2458" spans="1:11" ht="15" x14ac:dyDescent="0.3">
      <c r="A2458" s="466"/>
      <c r="B2458" s="471" t="s">
        <v>1131</v>
      </c>
      <c r="C2458" s="469"/>
      <c r="D2458" s="469"/>
      <c r="E2458" s="470"/>
      <c r="F2458" s="122"/>
      <c r="G2458" s="468" t="s">
        <v>1132</v>
      </c>
      <c r="H2458" s="469"/>
      <c r="I2458" s="469"/>
      <c r="J2458" s="470"/>
      <c r="K2458" s="123"/>
    </row>
    <row r="2459" spans="1:11" ht="15" x14ac:dyDescent="0.3">
      <c r="A2459" s="466"/>
      <c r="B2459" s="480" t="s">
        <v>1133</v>
      </c>
      <c r="C2459" s="481"/>
      <c r="D2459" s="481"/>
      <c r="E2459" s="482"/>
      <c r="F2459" s="124"/>
      <c r="G2459" s="483" t="s">
        <v>1134</v>
      </c>
      <c r="H2459" s="481"/>
      <c r="I2459" s="481"/>
      <c r="J2459" s="482"/>
      <c r="K2459" s="125"/>
    </row>
    <row r="2460" spans="1:11" ht="15" x14ac:dyDescent="0.3">
      <c r="A2460" s="466"/>
      <c r="B2460" s="480" t="s">
        <v>1135</v>
      </c>
      <c r="C2460" s="481"/>
      <c r="D2460" s="481"/>
      <c r="E2460" s="482"/>
      <c r="F2460" s="124"/>
      <c r="G2460" s="478" t="s">
        <v>1136</v>
      </c>
      <c r="H2460" s="460"/>
      <c r="I2460" s="460"/>
      <c r="J2460" s="479"/>
      <c r="K2460" s="125"/>
    </row>
    <row r="2461" spans="1:11" ht="15" x14ac:dyDescent="0.3">
      <c r="A2461" s="466"/>
      <c r="B2461" s="480" t="s">
        <v>1137</v>
      </c>
      <c r="C2461" s="481"/>
      <c r="D2461" s="481"/>
      <c r="E2461" s="482"/>
      <c r="F2461" s="124">
        <v>2</v>
      </c>
      <c r="G2461" s="478" t="s">
        <v>1138</v>
      </c>
      <c r="H2461" s="460"/>
      <c r="I2461" s="460"/>
      <c r="J2461" s="479"/>
      <c r="K2461" s="125"/>
    </row>
    <row r="2462" spans="1:11" ht="15" x14ac:dyDescent="0.3">
      <c r="A2462" s="466"/>
      <c r="B2462" s="480" t="s">
        <v>1139</v>
      </c>
      <c r="C2462" s="481"/>
      <c r="D2462" s="481"/>
      <c r="E2462" s="482"/>
      <c r="F2462" s="124"/>
      <c r="G2462" s="478" t="s">
        <v>1140</v>
      </c>
      <c r="H2462" s="460"/>
      <c r="I2462" s="460"/>
      <c r="J2462" s="479"/>
      <c r="K2462" s="125"/>
    </row>
    <row r="2463" spans="1:11" ht="15.6" thickBot="1" x14ac:dyDescent="0.35">
      <c r="A2463" s="467"/>
      <c r="B2463" s="487" t="s">
        <v>1141</v>
      </c>
      <c r="C2463" s="488"/>
      <c r="D2463" s="488"/>
      <c r="E2463" s="489"/>
      <c r="F2463" s="127">
        <v>5</v>
      </c>
      <c r="G2463" s="484" t="s">
        <v>1142</v>
      </c>
      <c r="H2463" s="485"/>
      <c r="I2463" s="485"/>
      <c r="J2463" s="486"/>
      <c r="K2463" s="128"/>
    </row>
    <row r="2464" spans="1:11" ht="15.6" x14ac:dyDescent="0.3">
      <c r="A2464" s="465" t="s">
        <v>1143</v>
      </c>
      <c r="B2464" s="434" t="s">
        <v>1180</v>
      </c>
      <c r="C2464" s="435"/>
      <c r="D2464" s="435"/>
      <c r="E2464" s="435"/>
      <c r="F2464" s="435"/>
      <c r="G2464" s="435"/>
      <c r="H2464" s="435"/>
      <c r="I2464" s="435"/>
      <c r="J2464" s="435"/>
      <c r="K2464" s="436"/>
    </row>
    <row r="2465" spans="1:11" ht="15" x14ac:dyDescent="0.3">
      <c r="A2465" s="466"/>
      <c r="B2465" s="422" t="s">
        <v>1231</v>
      </c>
      <c r="C2465" s="423"/>
      <c r="D2465" s="423"/>
      <c r="E2465" s="423"/>
      <c r="F2465" s="423"/>
      <c r="G2465" s="423"/>
      <c r="H2465" s="423"/>
      <c r="I2465" s="423"/>
      <c r="J2465" s="423"/>
      <c r="K2465" s="424"/>
    </row>
    <row r="2466" spans="1:11" ht="15" x14ac:dyDescent="0.3">
      <c r="A2466" s="466"/>
      <c r="B2466" s="422" t="s">
        <v>1229</v>
      </c>
      <c r="C2466" s="423"/>
      <c r="D2466" s="423"/>
      <c r="E2466" s="423"/>
      <c r="F2466" s="423"/>
      <c r="G2466" s="423"/>
      <c r="H2466" s="423"/>
      <c r="I2466" s="423"/>
      <c r="J2466" s="423"/>
      <c r="K2466" s="424"/>
    </row>
    <row r="2467" spans="1:11" ht="15" x14ac:dyDescent="0.3">
      <c r="A2467" s="466"/>
      <c r="B2467" s="422" t="s">
        <v>1232</v>
      </c>
      <c r="C2467" s="423"/>
      <c r="D2467" s="423"/>
      <c r="E2467" s="423"/>
      <c r="F2467" s="423"/>
      <c r="G2467" s="423"/>
      <c r="H2467" s="423"/>
      <c r="I2467" s="423"/>
      <c r="J2467" s="423"/>
      <c r="K2467" s="424"/>
    </row>
    <row r="2468" spans="1:11" ht="15.6" x14ac:dyDescent="0.3">
      <c r="A2468" s="466"/>
      <c r="B2468" s="434" t="s">
        <v>1185</v>
      </c>
      <c r="C2468" s="435"/>
      <c r="D2468" s="435"/>
      <c r="E2468" s="435"/>
      <c r="F2468" s="435"/>
      <c r="G2468" s="435"/>
      <c r="H2468" s="435"/>
      <c r="I2468" s="435"/>
      <c r="J2468" s="435"/>
      <c r="K2468" s="436"/>
    </row>
    <row r="2469" spans="1:11" ht="15" x14ac:dyDescent="0.3">
      <c r="A2469" s="466"/>
      <c r="B2469" s="422" t="s">
        <v>1165</v>
      </c>
      <c r="C2469" s="423"/>
      <c r="D2469" s="423"/>
      <c r="E2469" s="423"/>
      <c r="F2469" s="423"/>
      <c r="G2469" s="423"/>
      <c r="H2469" s="423"/>
      <c r="I2469" s="423"/>
      <c r="J2469" s="423"/>
      <c r="K2469" s="424"/>
    </row>
    <row r="2470" spans="1:11" ht="15" x14ac:dyDescent="0.3">
      <c r="A2470" s="466"/>
      <c r="B2470" s="422" t="s">
        <v>1166</v>
      </c>
      <c r="C2470" s="423"/>
      <c r="D2470" s="423"/>
      <c r="E2470" s="423"/>
      <c r="F2470" s="423"/>
      <c r="G2470" s="423"/>
      <c r="H2470" s="423"/>
      <c r="I2470" s="423"/>
      <c r="J2470" s="423"/>
      <c r="K2470" s="424"/>
    </row>
    <row r="2471" spans="1:11" ht="15" x14ac:dyDescent="0.3">
      <c r="A2471" s="466"/>
      <c r="B2471" s="422" t="s">
        <v>1167</v>
      </c>
      <c r="C2471" s="423"/>
      <c r="D2471" s="423"/>
      <c r="E2471" s="423"/>
      <c r="F2471" s="423"/>
      <c r="G2471" s="423"/>
      <c r="H2471" s="423"/>
      <c r="I2471" s="423"/>
      <c r="J2471" s="423"/>
      <c r="K2471" s="424"/>
    </row>
    <row r="2472" spans="1:11" ht="15" x14ac:dyDescent="0.3">
      <c r="A2472" s="466"/>
      <c r="B2472" s="416"/>
      <c r="C2472" s="417"/>
      <c r="D2472" s="417"/>
      <c r="E2472" s="417"/>
      <c r="F2472" s="417"/>
      <c r="G2472" s="417"/>
      <c r="H2472" s="417"/>
      <c r="I2472" s="417"/>
      <c r="J2472" s="417"/>
      <c r="K2472" s="418"/>
    </row>
    <row r="2473" spans="1:11" ht="15" x14ac:dyDescent="0.3">
      <c r="A2473" s="466"/>
      <c r="B2473" s="458"/>
      <c r="C2473" s="456"/>
      <c r="D2473" s="456"/>
      <c r="E2473" s="456"/>
      <c r="F2473" s="456"/>
      <c r="G2473" s="456"/>
      <c r="H2473" s="456"/>
      <c r="I2473" s="456"/>
      <c r="J2473" s="456"/>
      <c r="K2473" s="457"/>
    </row>
    <row r="2474" spans="1:11" ht="15" x14ac:dyDescent="0.3">
      <c r="A2474" s="466"/>
      <c r="B2474" s="458"/>
      <c r="C2474" s="456"/>
      <c r="D2474" s="456"/>
      <c r="E2474" s="456"/>
      <c r="F2474" s="456"/>
      <c r="G2474" s="456"/>
      <c r="H2474" s="456"/>
      <c r="I2474" s="456"/>
      <c r="J2474" s="456"/>
      <c r="K2474" s="457"/>
    </row>
    <row r="2475" spans="1:11" ht="15" x14ac:dyDescent="0.3">
      <c r="A2475" s="466"/>
      <c r="B2475" s="458"/>
      <c r="C2475" s="456"/>
      <c r="D2475" s="456"/>
      <c r="E2475" s="456"/>
      <c r="F2475" s="456"/>
      <c r="G2475" s="456"/>
      <c r="H2475" s="456"/>
      <c r="I2475" s="456"/>
      <c r="J2475" s="456"/>
      <c r="K2475" s="457"/>
    </row>
    <row r="2476" spans="1:11" ht="15" x14ac:dyDescent="0.3">
      <c r="A2476" s="466"/>
      <c r="B2476" s="458"/>
      <c r="C2476" s="456"/>
      <c r="D2476" s="456"/>
      <c r="E2476" s="456"/>
      <c r="F2476" s="456"/>
      <c r="G2476" s="456"/>
      <c r="H2476" s="456"/>
      <c r="I2476" s="456"/>
      <c r="J2476" s="456"/>
      <c r="K2476" s="457"/>
    </row>
    <row r="2477" spans="1:11" ht="15.6" thickBot="1" x14ac:dyDescent="0.35">
      <c r="A2477" s="467"/>
      <c r="B2477" s="477"/>
      <c r="C2477" s="475"/>
      <c r="D2477" s="475"/>
      <c r="E2477" s="475"/>
      <c r="F2477" s="475"/>
      <c r="G2477" s="475"/>
      <c r="H2477" s="475"/>
      <c r="I2477" s="475"/>
      <c r="J2477" s="475"/>
      <c r="K2477" s="476"/>
    </row>
    <row r="2478" spans="1:11" ht="15" x14ac:dyDescent="0.3">
      <c r="A2478" s="465" t="s">
        <v>1144</v>
      </c>
      <c r="B2478" s="439"/>
      <c r="C2478" s="437"/>
      <c r="D2478" s="437"/>
      <c r="E2478" s="437"/>
      <c r="F2478" s="437"/>
      <c r="G2478" s="437"/>
      <c r="H2478" s="437"/>
      <c r="I2478" s="437"/>
      <c r="J2478" s="437"/>
      <c r="K2478" s="438"/>
    </row>
    <row r="2479" spans="1:11" ht="15" x14ac:dyDescent="0.3">
      <c r="A2479" s="466"/>
      <c r="B2479" s="458"/>
      <c r="C2479" s="456"/>
      <c r="D2479" s="456"/>
      <c r="E2479" s="456"/>
      <c r="F2479" s="456"/>
      <c r="G2479" s="456"/>
      <c r="H2479" s="456"/>
      <c r="I2479" s="456"/>
      <c r="J2479" s="456"/>
      <c r="K2479" s="457"/>
    </row>
    <row r="2480" spans="1:11" ht="15" x14ac:dyDescent="0.3">
      <c r="A2480" s="466"/>
      <c r="B2480" s="458"/>
      <c r="C2480" s="456"/>
      <c r="D2480" s="456"/>
      <c r="E2480" s="456"/>
      <c r="F2480" s="456"/>
      <c r="G2480" s="456"/>
      <c r="H2480" s="456"/>
      <c r="I2480" s="456"/>
      <c r="J2480" s="456"/>
      <c r="K2480" s="457"/>
    </row>
    <row r="2481" spans="1:11" ht="15" x14ac:dyDescent="0.3">
      <c r="A2481" s="466"/>
      <c r="B2481" s="458"/>
      <c r="C2481" s="456"/>
      <c r="D2481" s="456"/>
      <c r="E2481" s="456"/>
      <c r="F2481" s="456"/>
      <c r="G2481" s="456"/>
      <c r="H2481" s="456"/>
      <c r="I2481" s="456"/>
      <c r="J2481" s="456"/>
      <c r="K2481" s="457"/>
    </row>
    <row r="2482" spans="1:11" ht="15" x14ac:dyDescent="0.3">
      <c r="A2482" s="466"/>
      <c r="B2482" s="458"/>
      <c r="C2482" s="456"/>
      <c r="D2482" s="456"/>
      <c r="E2482" s="456"/>
      <c r="F2482" s="456"/>
      <c r="G2482" s="456"/>
      <c r="H2482" s="456"/>
      <c r="I2482" s="456"/>
      <c r="J2482" s="456"/>
      <c r="K2482" s="457"/>
    </row>
    <row r="2483" spans="1:11" ht="15" x14ac:dyDescent="0.3">
      <c r="A2483" s="466"/>
      <c r="B2483" s="458"/>
      <c r="C2483" s="456"/>
      <c r="D2483" s="456"/>
      <c r="E2483" s="456"/>
      <c r="F2483" s="456"/>
      <c r="G2483" s="456"/>
      <c r="H2483" s="456"/>
      <c r="I2483" s="456"/>
      <c r="J2483" s="456"/>
      <c r="K2483" s="457"/>
    </row>
    <row r="2484" spans="1:11" ht="15" x14ac:dyDescent="0.3">
      <c r="A2484" s="466"/>
      <c r="B2484" s="458"/>
      <c r="C2484" s="456"/>
      <c r="D2484" s="456"/>
      <c r="E2484" s="456"/>
      <c r="F2484" s="456"/>
      <c r="G2484" s="456"/>
      <c r="H2484" s="456"/>
      <c r="I2484" s="456"/>
      <c r="J2484" s="456"/>
      <c r="K2484" s="457"/>
    </row>
    <row r="2485" spans="1:11" ht="15" x14ac:dyDescent="0.3">
      <c r="A2485" s="466"/>
      <c r="B2485" s="458"/>
      <c r="C2485" s="456"/>
      <c r="D2485" s="456"/>
      <c r="E2485" s="456"/>
      <c r="F2485" s="456"/>
      <c r="G2485" s="456"/>
      <c r="H2485" s="456"/>
      <c r="I2485" s="456"/>
      <c r="J2485" s="456"/>
      <c r="K2485" s="457"/>
    </row>
    <row r="2486" spans="1:11" ht="15" x14ac:dyDescent="0.3">
      <c r="A2486" s="466"/>
      <c r="B2486" s="458"/>
      <c r="C2486" s="456"/>
      <c r="D2486" s="456"/>
      <c r="E2486" s="456"/>
      <c r="F2486" s="456"/>
      <c r="G2486" s="456"/>
      <c r="H2486" s="456"/>
      <c r="I2486" s="456"/>
      <c r="J2486" s="456"/>
      <c r="K2486" s="457"/>
    </row>
    <row r="2487" spans="1:11" ht="15" x14ac:dyDescent="0.3">
      <c r="A2487" s="466"/>
      <c r="B2487" s="458"/>
      <c r="C2487" s="456"/>
      <c r="D2487" s="456"/>
      <c r="E2487" s="456"/>
      <c r="F2487" s="456"/>
      <c r="G2487" s="456"/>
      <c r="H2487" s="456"/>
      <c r="I2487" s="456"/>
      <c r="J2487" s="456"/>
      <c r="K2487" s="457"/>
    </row>
    <row r="2488" spans="1:11" ht="15" x14ac:dyDescent="0.3">
      <c r="A2488" s="466"/>
      <c r="B2488" s="458"/>
      <c r="C2488" s="456"/>
      <c r="D2488" s="456"/>
      <c r="E2488" s="456"/>
      <c r="F2488" s="456"/>
      <c r="G2488" s="456"/>
      <c r="H2488" s="456"/>
      <c r="I2488" s="456"/>
      <c r="J2488" s="456"/>
      <c r="K2488" s="457"/>
    </row>
    <row r="2489" spans="1:11" ht="15" x14ac:dyDescent="0.3">
      <c r="A2489" s="466"/>
      <c r="B2489" s="458"/>
      <c r="C2489" s="456"/>
      <c r="D2489" s="456"/>
      <c r="E2489" s="456"/>
      <c r="F2489" s="456"/>
      <c r="G2489" s="456"/>
      <c r="H2489" s="456"/>
      <c r="I2489" s="456"/>
      <c r="J2489" s="456"/>
      <c r="K2489" s="457"/>
    </row>
    <row r="2490" spans="1:11" ht="15" x14ac:dyDescent="0.3">
      <c r="A2490" s="466"/>
      <c r="B2490" s="458"/>
      <c r="C2490" s="456"/>
      <c r="D2490" s="456"/>
      <c r="E2490" s="456"/>
      <c r="F2490" s="456"/>
      <c r="G2490" s="456"/>
      <c r="H2490" s="456"/>
      <c r="I2490" s="456"/>
      <c r="J2490" s="456"/>
      <c r="K2490" s="457"/>
    </row>
    <row r="2491" spans="1:11" ht="15" x14ac:dyDescent="0.3">
      <c r="A2491" s="466"/>
      <c r="B2491" s="458"/>
      <c r="C2491" s="456"/>
      <c r="D2491" s="456"/>
      <c r="E2491" s="456"/>
      <c r="F2491" s="456"/>
      <c r="G2491" s="456"/>
      <c r="H2491" s="456"/>
      <c r="I2491" s="456"/>
      <c r="J2491" s="456"/>
      <c r="K2491" s="457"/>
    </row>
    <row r="2492" spans="1:11" ht="15.6" thickBot="1" x14ac:dyDescent="0.35">
      <c r="A2492" s="467"/>
      <c r="B2492" s="502"/>
      <c r="C2492" s="503"/>
      <c r="D2492" s="503"/>
      <c r="E2492" s="503"/>
      <c r="F2492" s="503"/>
      <c r="G2492" s="503"/>
      <c r="H2492" s="503"/>
      <c r="I2492" s="503"/>
      <c r="J2492" s="503"/>
      <c r="K2492" s="504"/>
    </row>
    <row r="2493" spans="1:11" x14ac:dyDescent="0.3">
      <c r="A2493" s="499" t="s">
        <v>1145</v>
      </c>
      <c r="B2493" s="491"/>
      <c r="C2493" s="491"/>
      <c r="D2493" s="491"/>
      <c r="E2493" s="491"/>
      <c r="F2493" s="491"/>
      <c r="G2493" s="490" t="s">
        <v>1146</v>
      </c>
      <c r="H2493" s="491"/>
      <c r="I2493" s="491"/>
      <c r="J2493" s="491"/>
      <c r="K2493" s="492"/>
    </row>
    <row r="2494" spans="1:11" x14ac:dyDescent="0.3">
      <c r="A2494" s="500"/>
      <c r="B2494" s="494"/>
      <c r="C2494" s="494"/>
      <c r="D2494" s="494"/>
      <c r="E2494" s="494"/>
      <c r="F2494" s="494"/>
      <c r="G2494" s="493"/>
      <c r="H2494" s="494"/>
      <c r="I2494" s="494"/>
      <c r="J2494" s="494"/>
      <c r="K2494" s="495"/>
    </row>
    <row r="2495" spans="1:11" x14ac:dyDescent="0.3">
      <c r="A2495" s="500"/>
      <c r="B2495" s="494"/>
      <c r="C2495" s="494"/>
      <c r="D2495" s="494"/>
      <c r="E2495" s="494"/>
      <c r="F2495" s="494"/>
      <c r="G2495" s="493"/>
      <c r="H2495" s="494"/>
      <c r="I2495" s="494"/>
      <c r="J2495" s="494"/>
      <c r="K2495" s="495"/>
    </row>
    <row r="2496" spans="1:11" ht="15" thickBot="1" x14ac:dyDescent="0.35">
      <c r="A2496" s="501"/>
      <c r="B2496" s="497"/>
      <c r="C2496" s="497"/>
      <c r="D2496" s="497"/>
      <c r="E2496" s="497"/>
      <c r="F2496" s="497"/>
      <c r="G2496" s="496"/>
      <c r="H2496" s="497"/>
      <c r="I2496" s="497"/>
      <c r="J2496" s="497"/>
      <c r="K2496" s="498"/>
    </row>
    <row r="2497" spans="1:11" x14ac:dyDescent="0.3">
      <c r="A2497" s="34"/>
      <c r="J2497" s="131"/>
    </row>
    <row r="2498" spans="1:11" x14ac:dyDescent="0.3">
      <c r="A2498" s="452"/>
      <c r="B2498" s="452"/>
      <c r="C2498" s="452"/>
      <c r="D2498" s="452"/>
      <c r="E2498" s="454" t="s">
        <v>1113</v>
      </c>
      <c r="F2498" s="454"/>
      <c r="G2498" s="454"/>
      <c r="H2498" s="454"/>
      <c r="I2498" s="452"/>
      <c r="J2498" s="452"/>
      <c r="K2498" s="452"/>
    </row>
    <row r="2499" spans="1:11" x14ac:dyDescent="0.3">
      <c r="A2499" s="452"/>
      <c r="B2499" s="452"/>
      <c r="C2499" s="452"/>
      <c r="D2499" s="452"/>
      <c r="E2499" s="454"/>
      <c r="F2499" s="454"/>
      <c r="G2499" s="454"/>
      <c r="H2499" s="454"/>
      <c r="I2499" s="452"/>
      <c r="J2499" s="452"/>
      <c r="K2499" s="452"/>
    </row>
    <row r="2500" spans="1:11" x14ac:dyDescent="0.3">
      <c r="A2500" s="453"/>
      <c r="B2500" s="453"/>
      <c r="C2500" s="453"/>
      <c r="D2500" s="453"/>
      <c r="E2500" s="455"/>
      <c r="F2500" s="455"/>
      <c r="G2500" s="455"/>
      <c r="H2500" s="455"/>
      <c r="I2500" s="453"/>
      <c r="J2500" s="453"/>
      <c r="K2500" s="453"/>
    </row>
    <row r="2501" spans="1:11" s="99" customFormat="1" ht="15" customHeight="1" x14ac:dyDescent="0.3">
      <c r="A2501" s="505" t="s">
        <v>1114</v>
      </c>
      <c r="B2501" s="450"/>
      <c r="C2501" s="450"/>
      <c r="D2501" s="450"/>
      <c r="E2501" s="450"/>
      <c r="F2501" s="450"/>
      <c r="G2501" s="450"/>
      <c r="H2501" s="450"/>
      <c r="I2501" s="450"/>
      <c r="J2501" s="450"/>
      <c r="K2501" s="451"/>
    </row>
    <row r="2502" spans="1:11" ht="25.5" customHeight="1" x14ac:dyDescent="0.3">
      <c r="A2502" s="100" t="s">
        <v>0</v>
      </c>
      <c r="B2502" s="101"/>
      <c r="C2502" s="101"/>
      <c r="D2502" s="101"/>
      <c r="E2502" s="101"/>
      <c r="F2502" s="101"/>
      <c r="G2502" s="102"/>
      <c r="H2502" s="103" t="s">
        <v>1191</v>
      </c>
      <c r="I2502" s="104" t="s">
        <v>1117</v>
      </c>
      <c r="J2502" s="105">
        <f>1+J2448</f>
        <v>45309</v>
      </c>
      <c r="K2502" s="106" t="s">
        <v>1118</v>
      </c>
    </row>
    <row r="2503" spans="1:11" ht="16.5" customHeight="1" x14ac:dyDescent="0.3">
      <c r="A2503" s="443" t="s">
        <v>2</v>
      </c>
      <c r="B2503" s="444"/>
      <c r="C2503" s="444"/>
      <c r="D2503" s="444"/>
      <c r="E2503" s="444"/>
      <c r="F2503" s="444"/>
      <c r="G2503" s="445"/>
      <c r="H2503" s="107" t="s">
        <v>1120</v>
      </c>
      <c r="I2503" s="108" t="s">
        <v>1121</v>
      </c>
      <c r="J2503" s="109" t="s">
        <v>1122</v>
      </c>
      <c r="K2503" s="110" t="s">
        <v>1123</v>
      </c>
    </row>
    <row r="2504" spans="1:11" ht="12" customHeight="1" x14ac:dyDescent="0.3">
      <c r="A2504" s="446"/>
      <c r="B2504" s="447"/>
      <c r="C2504" s="447"/>
      <c r="D2504" s="447"/>
      <c r="E2504" s="447"/>
      <c r="F2504" s="447"/>
      <c r="G2504" s="448"/>
      <c r="H2504" s="107" t="s">
        <v>1124</v>
      </c>
      <c r="I2504" s="111"/>
      <c r="J2504" s="112"/>
      <c r="K2504" s="113" t="s">
        <v>1125</v>
      </c>
    </row>
    <row r="2505" spans="1:11" ht="15" thickBot="1" x14ac:dyDescent="0.35">
      <c r="A2505" s="114" t="s">
        <v>1103</v>
      </c>
      <c r="B2505" s="115"/>
      <c r="C2505" s="115"/>
      <c r="D2505" s="115"/>
      <c r="E2505" s="115"/>
      <c r="F2505" s="115"/>
      <c r="G2505" s="116"/>
      <c r="H2505" s="117" t="s">
        <v>1126</v>
      </c>
      <c r="I2505" s="117" t="s">
        <v>1103</v>
      </c>
      <c r="J2505" s="138" t="s">
        <v>1125</v>
      </c>
      <c r="K2505" s="110"/>
    </row>
    <row r="2506" spans="1:11" ht="15" x14ac:dyDescent="0.3">
      <c r="A2506" s="440" t="s">
        <v>1127</v>
      </c>
      <c r="B2506" s="439"/>
      <c r="C2506" s="437"/>
      <c r="D2506" s="437"/>
      <c r="E2506" s="437"/>
      <c r="F2506" s="437"/>
      <c r="G2506" s="437"/>
      <c r="H2506" s="437"/>
      <c r="I2506" s="437"/>
      <c r="J2506" s="437"/>
      <c r="K2506" s="438"/>
    </row>
    <row r="2507" spans="1:11" ht="15" x14ac:dyDescent="0.3">
      <c r="A2507" s="441"/>
      <c r="B2507" s="458"/>
      <c r="C2507" s="456"/>
      <c r="D2507" s="456"/>
      <c r="E2507" s="456"/>
      <c r="F2507" s="456"/>
      <c r="G2507" s="456"/>
      <c r="H2507" s="456"/>
      <c r="I2507" s="456"/>
      <c r="J2507" s="456"/>
      <c r="K2507" s="457"/>
    </row>
    <row r="2508" spans="1:11" ht="15" x14ac:dyDescent="0.3">
      <c r="A2508" s="441"/>
      <c r="B2508" s="458"/>
      <c r="C2508" s="456"/>
      <c r="D2508" s="456"/>
      <c r="E2508" s="456"/>
      <c r="F2508" s="456"/>
      <c r="G2508" s="456"/>
      <c r="H2508" s="456"/>
      <c r="I2508" s="456"/>
      <c r="J2508" s="456"/>
      <c r="K2508" s="457"/>
    </row>
    <row r="2509" spans="1:11" ht="15" x14ac:dyDescent="0.3">
      <c r="A2509" s="441"/>
      <c r="B2509" s="458"/>
      <c r="C2509" s="456"/>
      <c r="D2509" s="456"/>
      <c r="E2509" s="456"/>
      <c r="F2509" s="456"/>
      <c r="G2509" s="456"/>
      <c r="H2509" s="456"/>
      <c r="I2509" s="456"/>
      <c r="J2509" s="456"/>
      <c r="K2509" s="457"/>
    </row>
    <row r="2510" spans="1:11" ht="15.6" thickBot="1" x14ac:dyDescent="0.35">
      <c r="A2510" s="442"/>
      <c r="B2510" s="477"/>
      <c r="C2510" s="475"/>
      <c r="D2510" s="475"/>
      <c r="E2510" s="475"/>
      <c r="F2510" s="475"/>
      <c r="G2510" s="475"/>
      <c r="H2510" s="475"/>
      <c r="I2510" s="475"/>
      <c r="J2510" s="475"/>
      <c r="K2510" s="476"/>
    </row>
    <row r="2511" spans="1:11" ht="15.6" thickBot="1" x14ac:dyDescent="0.35">
      <c r="A2511" s="465" t="s">
        <v>1128</v>
      </c>
      <c r="B2511" s="474" t="s">
        <v>1129</v>
      </c>
      <c r="C2511" s="472"/>
      <c r="D2511" s="472"/>
      <c r="E2511" s="472"/>
      <c r="F2511" s="120" t="s">
        <v>1130</v>
      </c>
      <c r="G2511" s="472" t="s">
        <v>1129</v>
      </c>
      <c r="H2511" s="472"/>
      <c r="I2511" s="472"/>
      <c r="J2511" s="473"/>
      <c r="K2511" s="121" t="s">
        <v>1130</v>
      </c>
    </row>
    <row r="2512" spans="1:11" ht="15" x14ac:dyDescent="0.3">
      <c r="A2512" s="466"/>
      <c r="B2512" s="471" t="s">
        <v>1131</v>
      </c>
      <c r="C2512" s="469"/>
      <c r="D2512" s="469"/>
      <c r="E2512" s="470"/>
      <c r="F2512" s="122"/>
      <c r="G2512" s="468" t="s">
        <v>1132</v>
      </c>
      <c r="H2512" s="469"/>
      <c r="I2512" s="469"/>
      <c r="J2512" s="470"/>
      <c r="K2512" s="123"/>
    </row>
    <row r="2513" spans="1:11" ht="15" x14ac:dyDescent="0.3">
      <c r="A2513" s="466"/>
      <c r="B2513" s="480" t="s">
        <v>1133</v>
      </c>
      <c r="C2513" s="481"/>
      <c r="D2513" s="481"/>
      <c r="E2513" s="482"/>
      <c r="F2513" s="124"/>
      <c r="G2513" s="483" t="s">
        <v>1134</v>
      </c>
      <c r="H2513" s="481"/>
      <c r="I2513" s="481"/>
      <c r="J2513" s="482"/>
      <c r="K2513" s="125"/>
    </row>
    <row r="2514" spans="1:11" ht="15" x14ac:dyDescent="0.3">
      <c r="A2514" s="466"/>
      <c r="B2514" s="480" t="s">
        <v>1135</v>
      </c>
      <c r="C2514" s="481"/>
      <c r="D2514" s="481"/>
      <c r="E2514" s="482"/>
      <c r="F2514" s="124"/>
      <c r="G2514" s="478" t="s">
        <v>1136</v>
      </c>
      <c r="H2514" s="460"/>
      <c r="I2514" s="460"/>
      <c r="J2514" s="479"/>
      <c r="K2514" s="125"/>
    </row>
    <row r="2515" spans="1:11" ht="15" x14ac:dyDescent="0.3">
      <c r="A2515" s="466"/>
      <c r="B2515" s="480" t="s">
        <v>1137</v>
      </c>
      <c r="C2515" s="481"/>
      <c r="D2515" s="481"/>
      <c r="E2515" s="482"/>
      <c r="F2515" s="124">
        <v>2</v>
      </c>
      <c r="G2515" s="478" t="s">
        <v>1138</v>
      </c>
      <c r="H2515" s="460"/>
      <c r="I2515" s="460"/>
      <c r="J2515" s="479"/>
      <c r="K2515" s="125"/>
    </row>
    <row r="2516" spans="1:11" ht="15" x14ac:dyDescent="0.3">
      <c r="A2516" s="466"/>
      <c r="B2516" s="480" t="s">
        <v>1139</v>
      </c>
      <c r="C2516" s="481"/>
      <c r="D2516" s="481"/>
      <c r="E2516" s="482"/>
      <c r="F2516" s="124"/>
      <c r="G2516" s="478" t="s">
        <v>1140</v>
      </c>
      <c r="H2516" s="460"/>
      <c r="I2516" s="460"/>
      <c r="J2516" s="479"/>
      <c r="K2516" s="125"/>
    </row>
    <row r="2517" spans="1:11" ht="15.6" thickBot="1" x14ac:dyDescent="0.35">
      <c r="A2517" s="467"/>
      <c r="B2517" s="487" t="s">
        <v>1141</v>
      </c>
      <c r="C2517" s="488"/>
      <c r="D2517" s="488"/>
      <c r="E2517" s="489"/>
      <c r="F2517" s="127">
        <v>5</v>
      </c>
      <c r="G2517" s="484" t="s">
        <v>1142</v>
      </c>
      <c r="H2517" s="485"/>
      <c r="I2517" s="485"/>
      <c r="J2517" s="486"/>
      <c r="K2517" s="128"/>
    </row>
    <row r="2518" spans="1:11" ht="15.6" x14ac:dyDescent="0.3">
      <c r="A2518" s="465" t="s">
        <v>1143</v>
      </c>
      <c r="B2518" s="434" t="s">
        <v>1180</v>
      </c>
      <c r="C2518" s="435"/>
      <c r="D2518" s="435"/>
      <c r="E2518" s="435"/>
      <c r="F2518" s="435"/>
      <c r="G2518" s="435"/>
      <c r="H2518" s="435"/>
      <c r="I2518" s="435"/>
      <c r="J2518" s="435"/>
      <c r="K2518" s="436"/>
    </row>
    <row r="2519" spans="1:11" ht="15" x14ac:dyDescent="0.3">
      <c r="A2519" s="466"/>
      <c r="B2519" s="422" t="s">
        <v>1231</v>
      </c>
      <c r="C2519" s="423"/>
      <c r="D2519" s="423"/>
      <c r="E2519" s="423"/>
      <c r="F2519" s="423"/>
      <c r="G2519" s="423"/>
      <c r="H2519" s="423"/>
      <c r="I2519" s="423"/>
      <c r="J2519" s="423"/>
      <c r="K2519" s="424"/>
    </row>
    <row r="2520" spans="1:11" ht="15" x14ac:dyDescent="0.3">
      <c r="A2520" s="466"/>
      <c r="B2520" s="422" t="s">
        <v>1229</v>
      </c>
      <c r="C2520" s="423"/>
      <c r="D2520" s="423"/>
      <c r="E2520" s="423"/>
      <c r="F2520" s="423"/>
      <c r="G2520" s="423"/>
      <c r="H2520" s="423"/>
      <c r="I2520" s="423"/>
      <c r="J2520" s="423"/>
      <c r="K2520" s="424"/>
    </row>
    <row r="2521" spans="1:11" ht="15" x14ac:dyDescent="0.3">
      <c r="A2521" s="466"/>
      <c r="B2521" s="422" t="s">
        <v>1232</v>
      </c>
      <c r="C2521" s="423"/>
      <c r="D2521" s="423"/>
      <c r="E2521" s="423"/>
      <c r="F2521" s="423"/>
      <c r="G2521" s="423"/>
      <c r="H2521" s="423"/>
      <c r="I2521" s="423"/>
      <c r="J2521" s="423"/>
      <c r="K2521" s="424"/>
    </row>
    <row r="2522" spans="1:11" ht="15.6" x14ac:dyDescent="0.3">
      <c r="A2522" s="466"/>
      <c r="B2522" s="434" t="s">
        <v>1185</v>
      </c>
      <c r="C2522" s="435"/>
      <c r="D2522" s="435"/>
      <c r="E2522" s="435"/>
      <c r="F2522" s="435"/>
      <c r="G2522" s="435"/>
      <c r="H2522" s="435"/>
      <c r="I2522" s="435"/>
      <c r="J2522" s="435"/>
      <c r="K2522" s="436"/>
    </row>
    <row r="2523" spans="1:11" ht="15" x14ac:dyDescent="0.3">
      <c r="A2523" s="466"/>
      <c r="B2523" s="422" t="s">
        <v>1165</v>
      </c>
      <c r="C2523" s="423"/>
      <c r="D2523" s="423"/>
      <c r="E2523" s="423"/>
      <c r="F2523" s="423"/>
      <c r="G2523" s="423"/>
      <c r="H2523" s="423"/>
      <c r="I2523" s="423"/>
      <c r="J2523" s="423"/>
      <c r="K2523" s="424"/>
    </row>
    <row r="2524" spans="1:11" ht="15" x14ac:dyDescent="0.3">
      <c r="A2524" s="466"/>
      <c r="B2524" s="422" t="s">
        <v>1166</v>
      </c>
      <c r="C2524" s="423"/>
      <c r="D2524" s="423"/>
      <c r="E2524" s="423"/>
      <c r="F2524" s="423"/>
      <c r="G2524" s="423"/>
      <c r="H2524" s="423"/>
      <c r="I2524" s="423"/>
      <c r="J2524" s="423"/>
      <c r="K2524" s="424"/>
    </row>
    <row r="2525" spans="1:11" ht="15" x14ac:dyDescent="0.3">
      <c r="A2525" s="466"/>
      <c r="B2525" s="422" t="s">
        <v>1167</v>
      </c>
      <c r="C2525" s="423"/>
      <c r="D2525" s="423"/>
      <c r="E2525" s="423"/>
      <c r="F2525" s="423"/>
      <c r="G2525" s="423"/>
      <c r="H2525" s="423"/>
      <c r="I2525" s="423"/>
      <c r="J2525" s="423"/>
      <c r="K2525" s="424"/>
    </row>
    <row r="2526" spans="1:11" ht="15" x14ac:dyDescent="0.3">
      <c r="A2526" s="466"/>
      <c r="B2526" s="416"/>
      <c r="C2526" s="417"/>
      <c r="D2526" s="417"/>
      <c r="E2526" s="417"/>
      <c r="F2526" s="417"/>
      <c r="G2526" s="417"/>
      <c r="H2526" s="417"/>
      <c r="I2526" s="417"/>
      <c r="J2526" s="417"/>
      <c r="K2526" s="418"/>
    </row>
    <row r="2527" spans="1:11" ht="15" x14ac:dyDescent="0.3">
      <c r="A2527" s="466"/>
      <c r="B2527" s="458"/>
      <c r="C2527" s="456"/>
      <c r="D2527" s="456"/>
      <c r="E2527" s="456"/>
      <c r="F2527" s="456"/>
      <c r="G2527" s="456"/>
      <c r="H2527" s="456"/>
      <c r="I2527" s="456"/>
      <c r="J2527" s="456"/>
      <c r="K2527" s="457"/>
    </row>
    <row r="2528" spans="1:11" ht="15" x14ac:dyDescent="0.3">
      <c r="A2528" s="466"/>
      <c r="B2528" s="458"/>
      <c r="C2528" s="456"/>
      <c r="D2528" s="456"/>
      <c r="E2528" s="456"/>
      <c r="F2528" s="456"/>
      <c r="G2528" s="456"/>
      <c r="H2528" s="456"/>
      <c r="I2528" s="456"/>
      <c r="J2528" s="456"/>
      <c r="K2528" s="457"/>
    </row>
    <row r="2529" spans="1:11" ht="15" x14ac:dyDescent="0.3">
      <c r="A2529" s="466"/>
      <c r="B2529" s="458"/>
      <c r="C2529" s="456"/>
      <c r="D2529" s="456"/>
      <c r="E2529" s="456"/>
      <c r="F2529" s="456"/>
      <c r="G2529" s="456"/>
      <c r="H2529" s="456"/>
      <c r="I2529" s="456"/>
      <c r="J2529" s="456"/>
      <c r="K2529" s="457"/>
    </row>
    <row r="2530" spans="1:11" ht="15" x14ac:dyDescent="0.3">
      <c r="A2530" s="466"/>
      <c r="B2530" s="458"/>
      <c r="C2530" s="456"/>
      <c r="D2530" s="456"/>
      <c r="E2530" s="456"/>
      <c r="F2530" s="456"/>
      <c r="G2530" s="456"/>
      <c r="H2530" s="456"/>
      <c r="I2530" s="456"/>
      <c r="J2530" s="456"/>
      <c r="K2530" s="457"/>
    </row>
    <row r="2531" spans="1:11" ht="15.6" thickBot="1" x14ac:dyDescent="0.35">
      <c r="A2531" s="467"/>
      <c r="B2531" s="477"/>
      <c r="C2531" s="475"/>
      <c r="D2531" s="475"/>
      <c r="E2531" s="475"/>
      <c r="F2531" s="475"/>
      <c r="G2531" s="475"/>
      <c r="H2531" s="475"/>
      <c r="I2531" s="475"/>
      <c r="J2531" s="475"/>
      <c r="K2531" s="476"/>
    </row>
    <row r="2532" spans="1:11" ht="15" x14ac:dyDescent="0.3">
      <c r="A2532" s="465" t="s">
        <v>1144</v>
      </c>
      <c r="B2532" s="439"/>
      <c r="C2532" s="437"/>
      <c r="D2532" s="437"/>
      <c r="E2532" s="437"/>
      <c r="F2532" s="437"/>
      <c r="G2532" s="437"/>
      <c r="H2532" s="437"/>
      <c r="I2532" s="437"/>
      <c r="J2532" s="437"/>
      <c r="K2532" s="438"/>
    </row>
    <row r="2533" spans="1:11" ht="15" x14ac:dyDescent="0.3">
      <c r="A2533" s="466"/>
      <c r="B2533" s="458"/>
      <c r="C2533" s="456"/>
      <c r="D2533" s="456"/>
      <c r="E2533" s="456"/>
      <c r="F2533" s="456"/>
      <c r="G2533" s="456"/>
      <c r="H2533" s="456"/>
      <c r="I2533" s="456"/>
      <c r="J2533" s="456"/>
      <c r="K2533" s="457"/>
    </row>
    <row r="2534" spans="1:11" ht="15" x14ac:dyDescent="0.3">
      <c r="A2534" s="466"/>
      <c r="B2534" s="458"/>
      <c r="C2534" s="456"/>
      <c r="D2534" s="456"/>
      <c r="E2534" s="456"/>
      <c r="F2534" s="456"/>
      <c r="G2534" s="456"/>
      <c r="H2534" s="456"/>
      <c r="I2534" s="456"/>
      <c r="J2534" s="456"/>
      <c r="K2534" s="457"/>
    </row>
    <row r="2535" spans="1:11" ht="15" x14ac:dyDescent="0.3">
      <c r="A2535" s="466"/>
      <c r="B2535" s="459"/>
      <c r="C2535" s="460"/>
      <c r="D2535" s="460"/>
      <c r="E2535" s="460"/>
      <c r="F2535" s="460"/>
      <c r="G2535" s="460"/>
      <c r="H2535" s="460"/>
      <c r="I2535" s="460"/>
      <c r="J2535" s="460"/>
      <c r="K2535" s="461"/>
    </row>
    <row r="2536" spans="1:11" ht="15" x14ac:dyDescent="0.3">
      <c r="A2536" s="466"/>
      <c r="B2536" s="458"/>
      <c r="C2536" s="456"/>
      <c r="D2536" s="456"/>
      <c r="E2536" s="456"/>
      <c r="F2536" s="456"/>
      <c r="G2536" s="456"/>
      <c r="H2536" s="456"/>
      <c r="I2536" s="456"/>
      <c r="J2536" s="456"/>
      <c r="K2536" s="457"/>
    </row>
    <row r="2537" spans="1:11" ht="15" x14ac:dyDescent="0.3">
      <c r="A2537" s="466"/>
      <c r="B2537" s="459"/>
      <c r="C2537" s="460"/>
      <c r="D2537" s="460"/>
      <c r="E2537" s="460"/>
      <c r="F2537" s="460"/>
      <c r="G2537" s="460"/>
      <c r="H2537" s="460"/>
      <c r="I2537" s="460"/>
      <c r="J2537" s="460"/>
      <c r="K2537" s="461"/>
    </row>
    <row r="2538" spans="1:11" ht="15" x14ac:dyDescent="0.3">
      <c r="A2538" s="466"/>
      <c r="B2538" s="458"/>
      <c r="C2538" s="456"/>
      <c r="D2538" s="456"/>
      <c r="E2538" s="456"/>
      <c r="F2538" s="456"/>
      <c r="G2538" s="456"/>
      <c r="H2538" s="456"/>
      <c r="I2538" s="456"/>
      <c r="J2538" s="456"/>
      <c r="K2538" s="457"/>
    </row>
    <row r="2539" spans="1:11" ht="15" x14ac:dyDescent="0.3">
      <c r="A2539" s="466"/>
      <c r="B2539" s="458"/>
      <c r="C2539" s="456"/>
      <c r="D2539" s="456"/>
      <c r="E2539" s="456"/>
      <c r="F2539" s="456"/>
      <c r="G2539" s="456"/>
      <c r="H2539" s="456"/>
      <c r="I2539" s="456"/>
      <c r="J2539" s="456"/>
      <c r="K2539" s="457"/>
    </row>
    <row r="2540" spans="1:11" ht="15" x14ac:dyDescent="0.3">
      <c r="A2540" s="466"/>
      <c r="B2540" s="458"/>
      <c r="C2540" s="456"/>
      <c r="D2540" s="456"/>
      <c r="E2540" s="456"/>
      <c r="F2540" s="456"/>
      <c r="G2540" s="456"/>
      <c r="H2540" s="456"/>
      <c r="I2540" s="456"/>
      <c r="J2540" s="456"/>
      <c r="K2540" s="457"/>
    </row>
    <row r="2541" spans="1:11" ht="15" x14ac:dyDescent="0.3">
      <c r="A2541" s="466"/>
      <c r="B2541" s="458"/>
      <c r="C2541" s="456"/>
      <c r="D2541" s="456"/>
      <c r="E2541" s="456"/>
      <c r="F2541" s="456"/>
      <c r="G2541" s="456"/>
      <c r="H2541" s="456"/>
      <c r="I2541" s="456"/>
      <c r="J2541" s="456"/>
      <c r="K2541" s="457"/>
    </row>
    <row r="2542" spans="1:11" ht="15" x14ac:dyDescent="0.3">
      <c r="A2542" s="466"/>
      <c r="B2542" s="458"/>
      <c r="C2542" s="456"/>
      <c r="D2542" s="456"/>
      <c r="E2542" s="456"/>
      <c r="F2542" s="456"/>
      <c r="G2542" s="456"/>
      <c r="H2542" s="456"/>
      <c r="I2542" s="456"/>
      <c r="J2542" s="456"/>
      <c r="K2542" s="457"/>
    </row>
    <row r="2543" spans="1:11" ht="15" x14ac:dyDescent="0.3">
      <c r="A2543" s="466"/>
      <c r="B2543" s="458"/>
      <c r="C2543" s="456"/>
      <c r="D2543" s="456"/>
      <c r="E2543" s="456"/>
      <c r="F2543" s="456"/>
      <c r="G2543" s="456"/>
      <c r="H2543" s="456"/>
      <c r="I2543" s="456"/>
      <c r="J2543" s="456"/>
      <c r="K2543" s="457"/>
    </row>
    <row r="2544" spans="1:11" ht="15" x14ac:dyDescent="0.3">
      <c r="A2544" s="466"/>
      <c r="B2544" s="458"/>
      <c r="C2544" s="456"/>
      <c r="D2544" s="456"/>
      <c r="E2544" s="456"/>
      <c r="F2544" s="456"/>
      <c r="G2544" s="456"/>
      <c r="H2544" s="456"/>
      <c r="I2544" s="456"/>
      <c r="J2544" s="456"/>
      <c r="K2544" s="457"/>
    </row>
    <row r="2545" spans="1:11" ht="15" x14ac:dyDescent="0.3">
      <c r="A2545" s="466"/>
      <c r="B2545" s="458"/>
      <c r="C2545" s="456"/>
      <c r="D2545" s="456"/>
      <c r="E2545" s="456"/>
      <c r="F2545" s="456"/>
      <c r="G2545" s="456"/>
      <c r="H2545" s="456"/>
      <c r="I2545" s="456"/>
      <c r="J2545" s="456"/>
      <c r="K2545" s="457"/>
    </row>
    <row r="2546" spans="1:11" ht="15.6" thickBot="1" x14ac:dyDescent="0.35">
      <c r="A2546" s="467"/>
      <c r="B2546" s="502"/>
      <c r="C2546" s="503"/>
      <c r="D2546" s="503"/>
      <c r="E2546" s="503"/>
      <c r="F2546" s="503"/>
      <c r="G2546" s="503"/>
      <c r="H2546" s="503"/>
      <c r="I2546" s="503"/>
      <c r="J2546" s="503"/>
      <c r="K2546" s="504"/>
    </row>
    <row r="2547" spans="1:11" x14ac:dyDescent="0.3">
      <c r="A2547" s="499" t="s">
        <v>1145</v>
      </c>
      <c r="B2547" s="491"/>
      <c r="C2547" s="491"/>
      <c r="D2547" s="491"/>
      <c r="E2547" s="491"/>
      <c r="F2547" s="491"/>
      <c r="G2547" s="490" t="s">
        <v>1146</v>
      </c>
      <c r="H2547" s="491"/>
      <c r="I2547" s="491"/>
      <c r="J2547" s="491"/>
      <c r="K2547" s="492"/>
    </row>
    <row r="2548" spans="1:11" x14ac:dyDescent="0.3">
      <c r="A2548" s="500"/>
      <c r="B2548" s="494"/>
      <c r="C2548" s="494"/>
      <c r="D2548" s="494"/>
      <c r="E2548" s="494"/>
      <c r="F2548" s="494"/>
      <c r="G2548" s="493"/>
      <c r="H2548" s="494"/>
      <c r="I2548" s="494"/>
      <c r="J2548" s="494"/>
      <c r="K2548" s="495"/>
    </row>
    <row r="2549" spans="1:11" x14ac:dyDescent="0.3">
      <c r="A2549" s="500"/>
      <c r="B2549" s="494"/>
      <c r="C2549" s="494"/>
      <c r="D2549" s="494"/>
      <c r="E2549" s="494"/>
      <c r="F2549" s="494"/>
      <c r="G2549" s="493"/>
      <c r="H2549" s="494"/>
      <c r="I2549" s="494"/>
      <c r="J2549" s="494"/>
      <c r="K2549" s="495"/>
    </row>
    <row r="2550" spans="1:11" ht="15" thickBot="1" x14ac:dyDescent="0.35">
      <c r="A2550" s="501"/>
      <c r="B2550" s="497"/>
      <c r="C2550" s="497"/>
      <c r="D2550" s="497"/>
      <c r="E2550" s="497"/>
      <c r="F2550" s="497"/>
      <c r="G2550" s="496"/>
      <c r="H2550" s="497"/>
      <c r="I2550" s="497"/>
      <c r="J2550" s="497"/>
      <c r="K2550" s="498"/>
    </row>
    <row r="2551" spans="1:11" x14ac:dyDescent="0.3">
      <c r="A2551" s="34"/>
      <c r="J2551" s="131"/>
    </row>
    <row r="2552" spans="1:11" hidden="1" x14ac:dyDescent="0.3">
      <c r="A2552" s="452"/>
      <c r="B2552" s="452"/>
      <c r="C2552" s="452"/>
      <c r="D2552" s="452"/>
      <c r="E2552" s="454" t="s">
        <v>1113</v>
      </c>
      <c r="F2552" s="454"/>
      <c r="G2552" s="454"/>
      <c r="H2552" s="454"/>
      <c r="I2552" s="452"/>
      <c r="J2552" s="452"/>
      <c r="K2552" s="452"/>
    </row>
    <row r="2553" spans="1:11" hidden="1" x14ac:dyDescent="0.3">
      <c r="A2553" s="452"/>
      <c r="B2553" s="452"/>
      <c r="C2553" s="452"/>
      <c r="D2553" s="452"/>
      <c r="E2553" s="454"/>
      <c r="F2553" s="454"/>
      <c r="G2553" s="454"/>
      <c r="H2553" s="454"/>
      <c r="I2553" s="452"/>
      <c r="J2553" s="452"/>
      <c r="K2553" s="452"/>
    </row>
    <row r="2554" spans="1:11" hidden="1" x14ac:dyDescent="0.3">
      <c r="A2554" s="453"/>
      <c r="B2554" s="453"/>
      <c r="C2554" s="453"/>
      <c r="D2554" s="453"/>
      <c r="E2554" s="455"/>
      <c r="F2554" s="455"/>
      <c r="G2554" s="455"/>
      <c r="H2554" s="455"/>
      <c r="I2554" s="453"/>
      <c r="J2554" s="453"/>
      <c r="K2554" s="453"/>
    </row>
    <row r="2555" spans="1:11" hidden="1" x14ac:dyDescent="0.3">
      <c r="A2555" s="449" t="s">
        <v>1147</v>
      </c>
      <c r="B2555" s="450"/>
      <c r="C2555" s="450"/>
      <c r="D2555" s="450"/>
      <c r="E2555" s="450"/>
      <c r="F2555" s="450"/>
      <c r="G2555" s="450"/>
      <c r="H2555" s="450"/>
      <c r="I2555" s="450"/>
      <c r="J2555" s="450"/>
      <c r="K2555" s="451"/>
    </row>
    <row r="2556" spans="1:11" ht="25.5" hidden="1" customHeight="1" x14ac:dyDescent="0.3">
      <c r="A2556" s="100" t="s">
        <v>1115</v>
      </c>
      <c r="B2556" s="101"/>
      <c r="C2556" s="101"/>
      <c r="D2556" s="101"/>
      <c r="E2556" s="101"/>
      <c r="F2556" s="101"/>
      <c r="G2556" s="102"/>
      <c r="H2556" s="103" t="s">
        <v>1116</v>
      </c>
      <c r="I2556" s="104" t="s">
        <v>1117</v>
      </c>
      <c r="J2556" s="105">
        <f>1+J2502</f>
        <v>45310</v>
      </c>
      <c r="K2556" s="106" t="s">
        <v>1118</v>
      </c>
    </row>
    <row r="2557" spans="1:11" ht="16.5" hidden="1" customHeight="1" x14ac:dyDescent="0.3">
      <c r="A2557" s="443" t="s">
        <v>2</v>
      </c>
      <c r="B2557" s="444"/>
      <c r="C2557" s="444"/>
      <c r="D2557" s="444"/>
      <c r="E2557" s="444"/>
      <c r="F2557" s="444"/>
      <c r="G2557" s="445"/>
      <c r="H2557" s="107" t="s">
        <v>1120</v>
      </c>
      <c r="I2557" s="108" t="s">
        <v>1121</v>
      </c>
      <c r="J2557" s="109" t="s">
        <v>1122</v>
      </c>
      <c r="K2557" s="110" t="s">
        <v>1123</v>
      </c>
    </row>
    <row r="2558" spans="1:11" ht="12" hidden="1" customHeight="1" x14ac:dyDescent="0.3">
      <c r="A2558" s="446"/>
      <c r="B2558" s="447"/>
      <c r="C2558" s="447"/>
      <c r="D2558" s="447"/>
      <c r="E2558" s="447"/>
      <c r="F2558" s="447"/>
      <c r="G2558" s="448"/>
      <c r="H2558" s="107" t="s">
        <v>1124</v>
      </c>
      <c r="I2558" s="111" t="s">
        <v>1125</v>
      </c>
      <c r="J2558" s="112"/>
      <c r="K2558" s="113"/>
    </row>
    <row r="2559" spans="1:11" ht="15" hidden="1" thickBot="1" x14ac:dyDescent="0.35">
      <c r="A2559" s="114" t="s">
        <v>1103</v>
      </c>
      <c r="B2559" s="115"/>
      <c r="C2559" s="115"/>
      <c r="D2559" s="115"/>
      <c r="E2559" s="115"/>
      <c r="F2559" s="115"/>
      <c r="G2559" s="116"/>
      <c r="H2559" s="117" t="s">
        <v>1126</v>
      </c>
      <c r="I2559" s="117" t="s">
        <v>1125</v>
      </c>
      <c r="J2559" s="118"/>
      <c r="K2559" s="119"/>
    </row>
    <row r="2560" spans="1:11" ht="15" hidden="1" x14ac:dyDescent="0.3">
      <c r="A2560" s="440" t="s">
        <v>1127</v>
      </c>
      <c r="B2560" s="439"/>
      <c r="C2560" s="437"/>
      <c r="D2560" s="437"/>
      <c r="E2560" s="437"/>
      <c r="F2560" s="437"/>
      <c r="G2560" s="437"/>
      <c r="H2560" s="437"/>
      <c r="I2560" s="437"/>
      <c r="J2560" s="437"/>
      <c r="K2560" s="438"/>
    </row>
    <row r="2561" spans="1:11" ht="15" hidden="1" x14ac:dyDescent="0.3">
      <c r="A2561" s="441"/>
      <c r="B2561" s="458"/>
      <c r="C2561" s="456"/>
      <c r="D2561" s="456"/>
      <c r="E2561" s="456"/>
      <c r="F2561" s="456"/>
      <c r="G2561" s="456"/>
      <c r="H2561" s="456"/>
      <c r="I2561" s="456"/>
      <c r="J2561" s="456"/>
      <c r="K2561" s="457"/>
    </row>
    <row r="2562" spans="1:11" ht="15" hidden="1" x14ac:dyDescent="0.3">
      <c r="A2562" s="441"/>
      <c r="B2562" s="458"/>
      <c r="C2562" s="456"/>
      <c r="D2562" s="456"/>
      <c r="E2562" s="456"/>
      <c r="F2562" s="456"/>
      <c r="G2562" s="456"/>
      <c r="H2562" s="456"/>
      <c r="I2562" s="456"/>
      <c r="J2562" s="456"/>
      <c r="K2562" s="457"/>
    </row>
    <row r="2563" spans="1:11" ht="15" hidden="1" x14ac:dyDescent="0.3">
      <c r="A2563" s="441"/>
      <c r="B2563" s="458"/>
      <c r="C2563" s="456"/>
      <c r="D2563" s="456"/>
      <c r="E2563" s="456"/>
      <c r="F2563" s="456"/>
      <c r="G2563" s="456"/>
      <c r="H2563" s="456"/>
      <c r="I2563" s="456"/>
      <c r="J2563" s="456"/>
      <c r="K2563" s="457"/>
    </row>
    <row r="2564" spans="1:11" ht="15.6" hidden="1" thickBot="1" x14ac:dyDescent="0.35">
      <c r="A2564" s="442"/>
      <c r="B2564" s="477"/>
      <c r="C2564" s="475"/>
      <c r="D2564" s="475"/>
      <c r="E2564" s="475"/>
      <c r="F2564" s="475"/>
      <c r="G2564" s="475"/>
      <c r="H2564" s="475"/>
      <c r="I2564" s="475"/>
      <c r="J2564" s="475"/>
      <c r="K2564" s="476"/>
    </row>
    <row r="2565" spans="1:11" ht="15.6" hidden="1" thickBot="1" x14ac:dyDescent="0.35">
      <c r="A2565" s="465" t="s">
        <v>1128</v>
      </c>
      <c r="B2565" s="474" t="s">
        <v>1129</v>
      </c>
      <c r="C2565" s="472"/>
      <c r="D2565" s="472"/>
      <c r="E2565" s="472"/>
      <c r="F2565" s="120" t="s">
        <v>1130</v>
      </c>
      <c r="G2565" s="472" t="s">
        <v>1129</v>
      </c>
      <c r="H2565" s="472"/>
      <c r="I2565" s="472"/>
      <c r="J2565" s="473"/>
      <c r="K2565" s="121" t="s">
        <v>1130</v>
      </c>
    </row>
    <row r="2566" spans="1:11" ht="15" hidden="1" x14ac:dyDescent="0.3">
      <c r="A2566" s="466"/>
      <c r="B2566" s="471" t="s">
        <v>1131</v>
      </c>
      <c r="C2566" s="469"/>
      <c r="D2566" s="469"/>
      <c r="E2566" s="470"/>
      <c r="F2566" s="122"/>
      <c r="G2566" s="468" t="s">
        <v>1132</v>
      </c>
      <c r="H2566" s="469"/>
      <c r="I2566" s="469"/>
      <c r="J2566" s="470"/>
      <c r="K2566" s="123"/>
    </row>
    <row r="2567" spans="1:11" ht="15" hidden="1" x14ac:dyDescent="0.3">
      <c r="A2567" s="466"/>
      <c r="B2567" s="480" t="s">
        <v>1133</v>
      </c>
      <c r="C2567" s="481"/>
      <c r="D2567" s="481"/>
      <c r="E2567" s="482"/>
      <c r="F2567" s="124"/>
      <c r="G2567" s="483" t="s">
        <v>1134</v>
      </c>
      <c r="H2567" s="481"/>
      <c r="I2567" s="481"/>
      <c r="J2567" s="482"/>
      <c r="K2567" s="125"/>
    </row>
    <row r="2568" spans="1:11" ht="15" hidden="1" x14ac:dyDescent="0.3">
      <c r="A2568" s="466"/>
      <c r="B2568" s="480" t="s">
        <v>1135</v>
      </c>
      <c r="C2568" s="481"/>
      <c r="D2568" s="481"/>
      <c r="E2568" s="482"/>
      <c r="F2568" s="124"/>
      <c r="G2568" s="478" t="s">
        <v>1136</v>
      </c>
      <c r="H2568" s="460"/>
      <c r="I2568" s="460"/>
      <c r="J2568" s="479"/>
      <c r="K2568" s="125"/>
    </row>
    <row r="2569" spans="1:11" ht="15" hidden="1" x14ac:dyDescent="0.3">
      <c r="A2569" s="466"/>
      <c r="B2569" s="480" t="s">
        <v>1137</v>
      </c>
      <c r="C2569" s="481"/>
      <c r="D2569" s="481"/>
      <c r="E2569" s="482"/>
      <c r="F2569" s="124"/>
      <c r="G2569" s="478" t="s">
        <v>1138</v>
      </c>
      <c r="H2569" s="460"/>
      <c r="I2569" s="460"/>
      <c r="J2569" s="479"/>
      <c r="K2569" s="125"/>
    </row>
    <row r="2570" spans="1:11" ht="15" hidden="1" x14ac:dyDescent="0.3">
      <c r="A2570" s="466"/>
      <c r="B2570" s="480" t="s">
        <v>1139</v>
      </c>
      <c r="C2570" s="481"/>
      <c r="D2570" s="481"/>
      <c r="E2570" s="482"/>
      <c r="F2570" s="124"/>
      <c r="G2570" s="478" t="s">
        <v>1140</v>
      </c>
      <c r="H2570" s="460"/>
      <c r="I2570" s="460"/>
      <c r="J2570" s="479"/>
      <c r="K2570" s="125"/>
    </row>
    <row r="2571" spans="1:11" ht="15.6" hidden="1" thickBot="1" x14ac:dyDescent="0.35">
      <c r="A2571" s="467"/>
      <c r="B2571" s="487" t="s">
        <v>1141</v>
      </c>
      <c r="C2571" s="488"/>
      <c r="D2571" s="488"/>
      <c r="E2571" s="489"/>
      <c r="F2571" s="127"/>
      <c r="G2571" s="484" t="s">
        <v>1142</v>
      </c>
      <c r="H2571" s="485"/>
      <c r="I2571" s="485"/>
      <c r="J2571" s="486"/>
      <c r="K2571" s="128"/>
    </row>
    <row r="2572" spans="1:11" ht="15" hidden="1" x14ac:dyDescent="0.3">
      <c r="A2572" s="465" t="s">
        <v>1143</v>
      </c>
      <c r="B2572" s="459" t="s">
        <v>1157</v>
      </c>
      <c r="C2572" s="460"/>
      <c r="D2572" s="460"/>
      <c r="E2572" s="460"/>
      <c r="F2572" s="460"/>
      <c r="G2572" s="460"/>
      <c r="H2572" s="460"/>
      <c r="I2572" s="460"/>
      <c r="J2572" s="460"/>
      <c r="K2572" s="461"/>
    </row>
    <row r="2573" spans="1:11" ht="15" hidden="1" x14ac:dyDescent="0.3">
      <c r="A2573" s="466"/>
      <c r="B2573" s="459" t="s">
        <v>1154</v>
      </c>
      <c r="C2573" s="460"/>
      <c r="D2573" s="460"/>
      <c r="E2573" s="460"/>
      <c r="F2573" s="460"/>
      <c r="G2573" s="460"/>
      <c r="H2573" s="460"/>
      <c r="I2573" s="460"/>
      <c r="J2573" s="460"/>
      <c r="K2573" s="461"/>
    </row>
    <row r="2574" spans="1:11" ht="15" hidden="1" x14ac:dyDescent="0.3">
      <c r="A2574" s="466"/>
      <c r="B2574" s="459" t="s">
        <v>1155</v>
      </c>
      <c r="C2574" s="460"/>
      <c r="D2574" s="460"/>
      <c r="E2574" s="460"/>
      <c r="F2574" s="460"/>
      <c r="G2574" s="460"/>
      <c r="H2574" s="460"/>
      <c r="I2574" s="460"/>
      <c r="J2574" s="460"/>
      <c r="K2574" s="461"/>
    </row>
    <row r="2575" spans="1:11" ht="15" hidden="1" x14ac:dyDescent="0.3">
      <c r="A2575" s="466"/>
      <c r="B2575" s="459" t="s">
        <v>1156</v>
      </c>
      <c r="C2575" s="460"/>
      <c r="D2575" s="460"/>
      <c r="E2575" s="460"/>
      <c r="F2575" s="460"/>
      <c r="G2575" s="460"/>
      <c r="H2575" s="460"/>
      <c r="I2575" s="460"/>
      <c r="J2575" s="460"/>
      <c r="K2575" s="461"/>
    </row>
    <row r="2576" spans="1:11" ht="15" hidden="1" x14ac:dyDescent="0.3">
      <c r="A2576" s="466"/>
      <c r="B2576" s="459"/>
      <c r="C2576" s="460"/>
      <c r="D2576" s="460"/>
      <c r="E2576" s="460"/>
      <c r="F2576" s="460"/>
      <c r="G2576" s="460"/>
      <c r="H2576" s="460"/>
      <c r="I2576" s="460"/>
      <c r="J2576" s="460"/>
      <c r="K2576" s="461"/>
    </row>
    <row r="2577" spans="1:11" ht="15" hidden="1" x14ac:dyDescent="0.3">
      <c r="A2577" s="466"/>
      <c r="B2577" s="459"/>
      <c r="C2577" s="460"/>
      <c r="D2577" s="460"/>
      <c r="E2577" s="460"/>
      <c r="F2577" s="460"/>
      <c r="G2577" s="460"/>
      <c r="H2577" s="460"/>
      <c r="I2577" s="460"/>
      <c r="J2577" s="460"/>
      <c r="K2577" s="461"/>
    </row>
    <row r="2578" spans="1:11" ht="15" hidden="1" x14ac:dyDescent="0.3">
      <c r="A2578" s="466"/>
      <c r="B2578" s="459"/>
      <c r="C2578" s="460"/>
      <c r="D2578" s="460"/>
      <c r="E2578" s="460"/>
      <c r="F2578" s="460"/>
      <c r="G2578" s="460"/>
      <c r="H2578" s="460"/>
      <c r="I2578" s="460"/>
      <c r="J2578" s="460"/>
      <c r="K2578" s="461"/>
    </row>
    <row r="2579" spans="1:11" ht="15" hidden="1" x14ac:dyDescent="0.3">
      <c r="A2579" s="466"/>
      <c r="B2579" s="458"/>
      <c r="C2579" s="456"/>
      <c r="D2579" s="456"/>
      <c r="E2579" s="456"/>
      <c r="F2579" s="456"/>
      <c r="G2579" s="456"/>
      <c r="H2579" s="456"/>
      <c r="I2579" s="456"/>
      <c r="J2579" s="456"/>
      <c r="K2579" s="457"/>
    </row>
    <row r="2580" spans="1:11" ht="15" hidden="1" x14ac:dyDescent="0.3">
      <c r="A2580" s="466"/>
      <c r="B2580" s="458"/>
      <c r="C2580" s="456"/>
      <c r="D2580" s="456"/>
      <c r="E2580" s="456"/>
      <c r="F2580" s="456"/>
      <c r="G2580" s="456"/>
      <c r="H2580" s="456"/>
      <c r="I2580" s="456"/>
      <c r="J2580" s="456"/>
      <c r="K2580" s="457"/>
    </row>
    <row r="2581" spans="1:11" ht="15" hidden="1" x14ac:dyDescent="0.3">
      <c r="A2581" s="466"/>
      <c r="B2581" s="458"/>
      <c r="C2581" s="456"/>
      <c r="D2581" s="456"/>
      <c r="E2581" s="456"/>
      <c r="F2581" s="456"/>
      <c r="G2581" s="456"/>
      <c r="H2581" s="456"/>
      <c r="I2581" s="456"/>
      <c r="J2581" s="456"/>
      <c r="K2581" s="457"/>
    </row>
    <row r="2582" spans="1:11" ht="15" hidden="1" x14ac:dyDescent="0.3">
      <c r="A2582" s="466"/>
      <c r="B2582" s="458"/>
      <c r="C2582" s="456"/>
      <c r="D2582" s="456"/>
      <c r="E2582" s="456"/>
      <c r="F2582" s="456"/>
      <c r="G2582" s="456"/>
      <c r="H2582" s="456"/>
      <c r="I2582" s="456"/>
      <c r="J2582" s="456"/>
      <c r="K2582" s="457"/>
    </row>
    <row r="2583" spans="1:11" ht="15" hidden="1" x14ac:dyDescent="0.3">
      <c r="A2583" s="466"/>
      <c r="B2583" s="458"/>
      <c r="C2583" s="456"/>
      <c r="D2583" s="456"/>
      <c r="E2583" s="456"/>
      <c r="F2583" s="456"/>
      <c r="G2583" s="456"/>
      <c r="H2583" s="456"/>
      <c r="I2583" s="456"/>
      <c r="J2583" s="456"/>
      <c r="K2583" s="457"/>
    </row>
    <row r="2584" spans="1:11" ht="15" hidden="1" x14ac:dyDescent="0.3">
      <c r="A2584" s="466"/>
      <c r="B2584" s="458"/>
      <c r="C2584" s="456"/>
      <c r="D2584" s="456"/>
      <c r="E2584" s="456"/>
      <c r="F2584" s="456"/>
      <c r="G2584" s="456"/>
      <c r="H2584" s="456"/>
      <c r="I2584" s="456"/>
      <c r="J2584" s="456"/>
      <c r="K2584" s="457"/>
    </row>
    <row r="2585" spans="1:11" ht="15" hidden="1" x14ac:dyDescent="0.3">
      <c r="A2585" s="466"/>
      <c r="B2585" s="458"/>
      <c r="C2585" s="456"/>
      <c r="D2585" s="456"/>
      <c r="E2585" s="456"/>
      <c r="F2585" s="456"/>
      <c r="G2585" s="456"/>
      <c r="H2585" s="456"/>
      <c r="I2585" s="456"/>
      <c r="J2585" s="456"/>
      <c r="K2585" s="457"/>
    </row>
    <row r="2586" spans="1:11" ht="15.6" hidden="1" thickBot="1" x14ac:dyDescent="0.35">
      <c r="A2586" s="467"/>
      <c r="B2586" s="477"/>
      <c r="C2586" s="475"/>
      <c r="D2586" s="475"/>
      <c r="E2586" s="475"/>
      <c r="F2586" s="475"/>
      <c r="G2586" s="475"/>
      <c r="H2586" s="475"/>
      <c r="I2586" s="475"/>
      <c r="J2586" s="475"/>
      <c r="K2586" s="476"/>
    </row>
    <row r="2587" spans="1:11" ht="15" hidden="1" x14ac:dyDescent="0.3">
      <c r="A2587" s="465" t="s">
        <v>1144</v>
      </c>
      <c r="B2587" s="439"/>
      <c r="C2587" s="437"/>
      <c r="D2587" s="437"/>
      <c r="E2587" s="437"/>
      <c r="F2587" s="437"/>
      <c r="G2587" s="437"/>
      <c r="H2587" s="437"/>
      <c r="I2587" s="437"/>
      <c r="J2587" s="437"/>
      <c r="K2587" s="438"/>
    </row>
    <row r="2588" spans="1:11" ht="15" hidden="1" x14ac:dyDescent="0.3">
      <c r="A2588" s="466"/>
      <c r="B2588" s="458"/>
      <c r="C2588" s="456"/>
      <c r="D2588" s="456"/>
      <c r="E2588" s="456"/>
      <c r="F2588" s="456"/>
      <c r="G2588" s="456"/>
      <c r="H2588" s="456"/>
      <c r="I2588" s="456"/>
      <c r="J2588" s="456"/>
      <c r="K2588" s="457"/>
    </row>
    <row r="2589" spans="1:11" ht="15" hidden="1" x14ac:dyDescent="0.3">
      <c r="A2589" s="466"/>
      <c r="B2589" s="458"/>
      <c r="C2589" s="456"/>
      <c r="D2589" s="456"/>
      <c r="E2589" s="456"/>
      <c r="F2589" s="456"/>
      <c r="G2589" s="456"/>
      <c r="H2589" s="456"/>
      <c r="I2589" s="456"/>
      <c r="J2589" s="456"/>
      <c r="K2589" s="457"/>
    </row>
    <row r="2590" spans="1:11" ht="15" hidden="1" x14ac:dyDescent="0.3">
      <c r="A2590" s="466"/>
      <c r="B2590" s="458"/>
      <c r="C2590" s="456"/>
      <c r="D2590" s="456"/>
      <c r="E2590" s="456"/>
      <c r="F2590" s="456"/>
      <c r="G2590" s="456"/>
      <c r="H2590" s="456"/>
      <c r="I2590" s="456"/>
      <c r="J2590" s="456"/>
      <c r="K2590" s="457"/>
    </row>
    <row r="2591" spans="1:11" ht="15" hidden="1" x14ac:dyDescent="0.3">
      <c r="A2591" s="466"/>
      <c r="B2591" s="458"/>
      <c r="C2591" s="456"/>
      <c r="D2591" s="456"/>
      <c r="E2591" s="456"/>
      <c r="F2591" s="456"/>
      <c r="G2591" s="456"/>
      <c r="H2591" s="456"/>
      <c r="I2591" s="456"/>
      <c r="J2591" s="456"/>
      <c r="K2591" s="457"/>
    </row>
    <row r="2592" spans="1:11" ht="15" hidden="1" x14ac:dyDescent="0.3">
      <c r="A2592" s="466"/>
      <c r="B2592" s="458"/>
      <c r="C2592" s="456"/>
      <c r="D2592" s="456"/>
      <c r="E2592" s="456"/>
      <c r="F2592" s="456"/>
      <c r="G2592" s="456"/>
      <c r="H2592" s="456"/>
      <c r="I2592" s="456"/>
      <c r="J2592" s="456"/>
      <c r="K2592" s="457"/>
    </row>
    <row r="2593" spans="1:11" ht="15" hidden="1" x14ac:dyDescent="0.3">
      <c r="A2593" s="466"/>
      <c r="B2593" s="458"/>
      <c r="C2593" s="456"/>
      <c r="D2593" s="456"/>
      <c r="E2593" s="456"/>
      <c r="F2593" s="456"/>
      <c r="G2593" s="456"/>
      <c r="H2593" s="456"/>
      <c r="I2593" s="456"/>
      <c r="J2593" s="456"/>
      <c r="K2593" s="457"/>
    </row>
    <row r="2594" spans="1:11" ht="15" hidden="1" x14ac:dyDescent="0.3">
      <c r="A2594" s="466"/>
      <c r="B2594" s="458"/>
      <c r="C2594" s="456"/>
      <c r="D2594" s="456"/>
      <c r="E2594" s="456"/>
      <c r="F2594" s="456"/>
      <c r="G2594" s="456"/>
      <c r="H2594" s="456"/>
      <c r="I2594" s="456"/>
      <c r="J2594" s="456"/>
      <c r="K2594" s="457"/>
    </row>
    <row r="2595" spans="1:11" ht="15" hidden="1" x14ac:dyDescent="0.3">
      <c r="A2595" s="466"/>
      <c r="B2595" s="458"/>
      <c r="C2595" s="456"/>
      <c r="D2595" s="456"/>
      <c r="E2595" s="456"/>
      <c r="F2595" s="456"/>
      <c r="G2595" s="456"/>
      <c r="H2595" s="456"/>
      <c r="I2595" s="456"/>
      <c r="J2595" s="456"/>
      <c r="K2595" s="457"/>
    </row>
    <row r="2596" spans="1:11" ht="15" hidden="1" x14ac:dyDescent="0.3">
      <c r="A2596" s="466"/>
      <c r="B2596" s="458"/>
      <c r="C2596" s="456"/>
      <c r="D2596" s="456"/>
      <c r="E2596" s="456"/>
      <c r="F2596" s="456"/>
      <c r="G2596" s="456"/>
      <c r="H2596" s="456"/>
      <c r="I2596" s="456"/>
      <c r="J2596" s="456"/>
      <c r="K2596" s="457"/>
    </row>
    <row r="2597" spans="1:11" ht="15" hidden="1" x14ac:dyDescent="0.3">
      <c r="A2597" s="466"/>
      <c r="B2597" s="458"/>
      <c r="C2597" s="456"/>
      <c r="D2597" s="456"/>
      <c r="E2597" s="456"/>
      <c r="F2597" s="456"/>
      <c r="G2597" s="456"/>
      <c r="H2597" s="456"/>
      <c r="I2597" s="456"/>
      <c r="J2597" s="456"/>
      <c r="K2597" s="457"/>
    </row>
    <row r="2598" spans="1:11" ht="15" hidden="1" x14ac:dyDescent="0.3">
      <c r="A2598" s="466"/>
      <c r="B2598" s="458"/>
      <c r="C2598" s="456"/>
      <c r="D2598" s="456"/>
      <c r="E2598" s="456"/>
      <c r="F2598" s="456"/>
      <c r="G2598" s="456"/>
      <c r="H2598" s="456"/>
      <c r="I2598" s="456"/>
      <c r="J2598" s="456"/>
      <c r="K2598" s="457"/>
    </row>
    <row r="2599" spans="1:11" ht="15" hidden="1" x14ac:dyDescent="0.3">
      <c r="A2599" s="466"/>
      <c r="B2599" s="458"/>
      <c r="C2599" s="456"/>
      <c r="D2599" s="456"/>
      <c r="E2599" s="456"/>
      <c r="F2599" s="456"/>
      <c r="G2599" s="456"/>
      <c r="H2599" s="456"/>
      <c r="I2599" s="456"/>
      <c r="J2599" s="456"/>
      <c r="K2599" s="457"/>
    </row>
    <row r="2600" spans="1:11" ht="15" hidden="1" x14ac:dyDescent="0.3">
      <c r="A2600" s="466"/>
      <c r="B2600" s="458"/>
      <c r="C2600" s="456"/>
      <c r="D2600" s="456"/>
      <c r="E2600" s="456"/>
      <c r="F2600" s="456"/>
      <c r="G2600" s="456"/>
      <c r="H2600" s="456"/>
      <c r="I2600" s="456"/>
      <c r="J2600" s="456"/>
      <c r="K2600" s="457"/>
    </row>
    <row r="2601" spans="1:11" ht="15.6" hidden="1" thickBot="1" x14ac:dyDescent="0.35">
      <c r="A2601" s="467"/>
      <c r="B2601" s="502"/>
      <c r="C2601" s="503"/>
      <c r="D2601" s="503"/>
      <c r="E2601" s="503"/>
      <c r="F2601" s="503"/>
      <c r="G2601" s="503"/>
      <c r="H2601" s="503"/>
      <c r="I2601" s="503"/>
      <c r="J2601" s="503"/>
      <c r="K2601" s="504"/>
    </row>
    <row r="2602" spans="1:11" hidden="1" x14ac:dyDescent="0.3">
      <c r="A2602" s="499" t="s">
        <v>1145</v>
      </c>
      <c r="B2602" s="491"/>
      <c r="C2602" s="491"/>
      <c r="D2602" s="491"/>
      <c r="E2602" s="491"/>
      <c r="F2602" s="491"/>
      <c r="G2602" s="490" t="s">
        <v>1146</v>
      </c>
      <c r="H2602" s="491"/>
      <c r="I2602" s="491"/>
      <c r="J2602" s="491"/>
      <c r="K2602" s="492"/>
    </row>
    <row r="2603" spans="1:11" hidden="1" x14ac:dyDescent="0.3">
      <c r="A2603" s="500"/>
      <c r="B2603" s="494"/>
      <c r="C2603" s="494"/>
      <c r="D2603" s="494"/>
      <c r="E2603" s="494"/>
      <c r="F2603" s="494"/>
      <c r="G2603" s="493"/>
      <c r="H2603" s="494"/>
      <c r="I2603" s="494"/>
      <c r="J2603" s="494"/>
      <c r="K2603" s="495"/>
    </row>
    <row r="2604" spans="1:11" hidden="1" x14ac:dyDescent="0.3">
      <c r="A2604" s="500"/>
      <c r="B2604" s="494"/>
      <c r="C2604" s="494"/>
      <c r="D2604" s="494"/>
      <c r="E2604" s="494"/>
      <c r="F2604" s="494"/>
      <c r="G2604" s="493"/>
      <c r="H2604" s="494"/>
      <c r="I2604" s="494"/>
      <c r="J2604" s="494"/>
      <c r="K2604" s="495"/>
    </row>
    <row r="2605" spans="1:11" ht="15" hidden="1" thickBot="1" x14ac:dyDescent="0.35">
      <c r="A2605" s="501"/>
      <c r="B2605" s="497"/>
      <c r="C2605" s="497"/>
      <c r="D2605" s="497"/>
      <c r="E2605" s="497"/>
      <c r="F2605" s="497"/>
      <c r="G2605" s="496"/>
      <c r="H2605" s="497"/>
      <c r="I2605" s="497"/>
      <c r="J2605" s="497"/>
      <c r="K2605" s="498"/>
    </row>
    <row r="2606" spans="1:11" hidden="1" x14ac:dyDescent="0.3"/>
    <row r="2607" spans="1:11" hidden="1" x14ac:dyDescent="0.3">
      <c r="A2607" s="452"/>
      <c r="B2607" s="452"/>
      <c r="C2607" s="452"/>
      <c r="D2607" s="452"/>
      <c r="E2607" s="454" t="s">
        <v>1113</v>
      </c>
      <c r="F2607" s="454"/>
      <c r="G2607" s="454"/>
      <c r="H2607" s="454"/>
      <c r="I2607" s="452"/>
      <c r="J2607" s="452"/>
      <c r="K2607" s="452"/>
    </row>
    <row r="2608" spans="1:11" hidden="1" x14ac:dyDescent="0.3">
      <c r="A2608" s="452"/>
      <c r="B2608" s="452"/>
      <c r="C2608" s="452"/>
      <c r="D2608" s="452"/>
      <c r="E2608" s="454"/>
      <c r="F2608" s="454"/>
      <c r="G2608" s="454"/>
      <c r="H2608" s="454"/>
      <c r="I2608" s="452"/>
      <c r="J2608" s="452"/>
      <c r="K2608" s="452"/>
    </row>
    <row r="2609" spans="1:11" hidden="1" x14ac:dyDescent="0.3">
      <c r="A2609" s="453"/>
      <c r="B2609" s="453"/>
      <c r="C2609" s="453"/>
      <c r="D2609" s="453"/>
      <c r="E2609" s="455"/>
      <c r="F2609" s="455"/>
      <c r="G2609" s="455"/>
      <c r="H2609" s="455"/>
      <c r="I2609" s="453"/>
      <c r="J2609" s="453"/>
      <c r="K2609" s="453"/>
    </row>
    <row r="2610" spans="1:11" hidden="1" x14ac:dyDescent="0.3">
      <c r="A2610" s="449" t="s">
        <v>1147</v>
      </c>
      <c r="B2610" s="450"/>
      <c r="C2610" s="450"/>
      <c r="D2610" s="450"/>
      <c r="E2610" s="450"/>
      <c r="F2610" s="450"/>
      <c r="G2610" s="450"/>
      <c r="H2610" s="450"/>
      <c r="I2610" s="450"/>
      <c r="J2610" s="450"/>
      <c r="K2610" s="451"/>
    </row>
    <row r="2611" spans="1:11" ht="25.5" hidden="1" customHeight="1" x14ac:dyDescent="0.3">
      <c r="A2611" s="100" t="s">
        <v>1115</v>
      </c>
      <c r="B2611" s="101"/>
      <c r="C2611" s="101"/>
      <c r="D2611" s="101"/>
      <c r="E2611" s="101"/>
      <c r="F2611" s="101"/>
      <c r="G2611" s="102"/>
      <c r="H2611" s="103" t="s">
        <v>1116</v>
      </c>
      <c r="I2611" s="104" t="s">
        <v>1117</v>
      </c>
      <c r="J2611" s="105">
        <f>1+J2556</f>
        <v>45311</v>
      </c>
      <c r="K2611" s="106" t="s">
        <v>1118</v>
      </c>
    </row>
    <row r="2612" spans="1:11" ht="16.5" hidden="1" customHeight="1" x14ac:dyDescent="0.3">
      <c r="A2612" s="443" t="s">
        <v>2</v>
      </c>
      <c r="B2612" s="444"/>
      <c r="C2612" s="444"/>
      <c r="D2612" s="444"/>
      <c r="E2612" s="444"/>
      <c r="F2612" s="444"/>
      <c r="G2612" s="445"/>
      <c r="H2612" s="107" t="s">
        <v>1120</v>
      </c>
      <c r="I2612" s="108" t="s">
        <v>1121</v>
      </c>
      <c r="J2612" s="109" t="s">
        <v>1122</v>
      </c>
      <c r="K2612" s="110" t="s">
        <v>1123</v>
      </c>
    </row>
    <row r="2613" spans="1:11" ht="12" hidden="1" customHeight="1" x14ac:dyDescent="0.3">
      <c r="A2613" s="446"/>
      <c r="B2613" s="447"/>
      <c r="C2613" s="447"/>
      <c r="D2613" s="447"/>
      <c r="E2613" s="447"/>
      <c r="F2613" s="447"/>
      <c r="G2613" s="448"/>
      <c r="H2613" s="107" t="s">
        <v>1124</v>
      </c>
      <c r="I2613" s="111" t="s">
        <v>1125</v>
      </c>
      <c r="J2613" s="112"/>
      <c r="K2613" s="113"/>
    </row>
    <row r="2614" spans="1:11" ht="15" hidden="1" thickBot="1" x14ac:dyDescent="0.35">
      <c r="A2614" s="114" t="s">
        <v>1103</v>
      </c>
      <c r="B2614" s="115"/>
      <c r="C2614" s="115"/>
      <c r="D2614" s="115"/>
      <c r="E2614" s="115"/>
      <c r="F2614" s="115"/>
      <c r="G2614" s="116"/>
      <c r="H2614" s="117" t="s">
        <v>1126</v>
      </c>
      <c r="I2614" s="117" t="s">
        <v>1125</v>
      </c>
      <c r="J2614" s="118"/>
      <c r="K2614" s="119"/>
    </row>
    <row r="2615" spans="1:11" ht="15" hidden="1" x14ac:dyDescent="0.3">
      <c r="A2615" s="440" t="s">
        <v>1127</v>
      </c>
      <c r="B2615" s="439"/>
      <c r="C2615" s="437"/>
      <c r="D2615" s="437"/>
      <c r="E2615" s="437"/>
      <c r="F2615" s="437"/>
      <c r="G2615" s="437"/>
      <c r="H2615" s="437"/>
      <c r="I2615" s="437"/>
      <c r="J2615" s="437"/>
      <c r="K2615" s="438"/>
    </row>
    <row r="2616" spans="1:11" ht="15" hidden="1" x14ac:dyDescent="0.3">
      <c r="A2616" s="441"/>
      <c r="B2616" s="458"/>
      <c r="C2616" s="456"/>
      <c r="D2616" s="456"/>
      <c r="E2616" s="456"/>
      <c r="F2616" s="456"/>
      <c r="G2616" s="456"/>
      <c r="H2616" s="456"/>
      <c r="I2616" s="456"/>
      <c r="J2616" s="456"/>
      <c r="K2616" s="457"/>
    </row>
    <row r="2617" spans="1:11" ht="15" hidden="1" x14ac:dyDescent="0.3">
      <c r="A2617" s="441"/>
      <c r="B2617" s="458"/>
      <c r="C2617" s="456"/>
      <c r="D2617" s="456"/>
      <c r="E2617" s="456"/>
      <c r="F2617" s="456"/>
      <c r="G2617" s="456"/>
      <c r="H2617" s="456"/>
      <c r="I2617" s="456"/>
      <c r="J2617" s="456"/>
      <c r="K2617" s="457"/>
    </row>
    <row r="2618" spans="1:11" ht="15" hidden="1" x14ac:dyDescent="0.3">
      <c r="A2618" s="441"/>
      <c r="B2618" s="458"/>
      <c r="C2618" s="456"/>
      <c r="D2618" s="456"/>
      <c r="E2618" s="456"/>
      <c r="F2618" s="456"/>
      <c r="G2618" s="456"/>
      <c r="H2618" s="456"/>
      <c r="I2618" s="456"/>
      <c r="J2618" s="456"/>
      <c r="K2618" s="457"/>
    </row>
    <row r="2619" spans="1:11" ht="15.6" hidden="1" thickBot="1" x14ac:dyDescent="0.35">
      <c r="A2619" s="442"/>
      <c r="B2619" s="477"/>
      <c r="C2619" s="475"/>
      <c r="D2619" s="475"/>
      <c r="E2619" s="475"/>
      <c r="F2619" s="475"/>
      <c r="G2619" s="475"/>
      <c r="H2619" s="475"/>
      <c r="I2619" s="475"/>
      <c r="J2619" s="475"/>
      <c r="K2619" s="476"/>
    </row>
    <row r="2620" spans="1:11" ht="15.6" hidden="1" thickBot="1" x14ac:dyDescent="0.35">
      <c r="A2620" s="465" t="s">
        <v>1128</v>
      </c>
      <c r="B2620" s="474" t="s">
        <v>1129</v>
      </c>
      <c r="C2620" s="472"/>
      <c r="D2620" s="472"/>
      <c r="E2620" s="472"/>
      <c r="F2620" s="120" t="s">
        <v>1130</v>
      </c>
      <c r="G2620" s="472" t="s">
        <v>1129</v>
      </c>
      <c r="H2620" s="472"/>
      <c r="I2620" s="472"/>
      <c r="J2620" s="473"/>
      <c r="K2620" s="121" t="s">
        <v>1130</v>
      </c>
    </row>
    <row r="2621" spans="1:11" ht="15" hidden="1" x14ac:dyDescent="0.3">
      <c r="A2621" s="466"/>
      <c r="B2621" s="471" t="s">
        <v>1131</v>
      </c>
      <c r="C2621" s="469"/>
      <c r="D2621" s="469"/>
      <c r="E2621" s="470"/>
      <c r="F2621" s="122"/>
      <c r="G2621" s="468" t="s">
        <v>1132</v>
      </c>
      <c r="H2621" s="469"/>
      <c r="I2621" s="469"/>
      <c r="J2621" s="470"/>
      <c r="K2621" s="123"/>
    </row>
    <row r="2622" spans="1:11" ht="15" hidden="1" x14ac:dyDescent="0.3">
      <c r="A2622" s="466"/>
      <c r="B2622" s="480" t="s">
        <v>1133</v>
      </c>
      <c r="C2622" s="481"/>
      <c r="D2622" s="481"/>
      <c r="E2622" s="482"/>
      <c r="F2622" s="124"/>
      <c r="G2622" s="483" t="s">
        <v>1134</v>
      </c>
      <c r="H2622" s="481"/>
      <c r="I2622" s="481"/>
      <c r="J2622" s="482"/>
      <c r="K2622" s="125"/>
    </row>
    <row r="2623" spans="1:11" ht="15" hidden="1" x14ac:dyDescent="0.3">
      <c r="A2623" s="466"/>
      <c r="B2623" s="480" t="s">
        <v>1135</v>
      </c>
      <c r="C2623" s="481"/>
      <c r="D2623" s="481"/>
      <c r="E2623" s="482"/>
      <c r="F2623" s="124"/>
      <c r="G2623" s="478" t="s">
        <v>1136</v>
      </c>
      <c r="H2623" s="460"/>
      <c r="I2623" s="460"/>
      <c r="J2623" s="479"/>
      <c r="K2623" s="125"/>
    </row>
    <row r="2624" spans="1:11" ht="15" hidden="1" x14ac:dyDescent="0.3">
      <c r="A2624" s="466"/>
      <c r="B2624" s="480" t="s">
        <v>1137</v>
      </c>
      <c r="C2624" s="481"/>
      <c r="D2624" s="481"/>
      <c r="E2624" s="482"/>
      <c r="F2624" s="124"/>
      <c r="G2624" s="478" t="s">
        <v>1138</v>
      </c>
      <c r="H2624" s="460"/>
      <c r="I2624" s="460"/>
      <c r="J2624" s="479"/>
      <c r="K2624" s="125"/>
    </row>
    <row r="2625" spans="1:11" ht="15" hidden="1" x14ac:dyDescent="0.3">
      <c r="A2625" s="466"/>
      <c r="B2625" s="480" t="s">
        <v>1139</v>
      </c>
      <c r="C2625" s="481"/>
      <c r="D2625" s="481"/>
      <c r="E2625" s="482"/>
      <c r="F2625" s="124"/>
      <c r="G2625" s="478" t="s">
        <v>1140</v>
      </c>
      <c r="H2625" s="460"/>
      <c r="I2625" s="460"/>
      <c r="J2625" s="479"/>
      <c r="K2625" s="125"/>
    </row>
    <row r="2626" spans="1:11" ht="15.6" hidden="1" thickBot="1" x14ac:dyDescent="0.35">
      <c r="A2626" s="467"/>
      <c r="B2626" s="487" t="s">
        <v>1141</v>
      </c>
      <c r="C2626" s="488"/>
      <c r="D2626" s="488"/>
      <c r="E2626" s="489"/>
      <c r="F2626" s="127"/>
      <c r="G2626" s="484" t="s">
        <v>1142</v>
      </c>
      <c r="H2626" s="485"/>
      <c r="I2626" s="485"/>
      <c r="J2626" s="486"/>
      <c r="K2626" s="128"/>
    </row>
    <row r="2627" spans="1:11" ht="15" hidden="1" x14ac:dyDescent="0.3">
      <c r="A2627" s="465" t="s">
        <v>1143</v>
      </c>
      <c r="B2627" s="459" t="s">
        <v>1157</v>
      </c>
      <c r="C2627" s="460"/>
      <c r="D2627" s="460"/>
      <c r="E2627" s="460"/>
      <c r="F2627" s="460"/>
      <c r="G2627" s="460"/>
      <c r="H2627" s="460"/>
      <c r="I2627" s="460"/>
      <c r="J2627" s="460"/>
      <c r="K2627" s="461"/>
    </row>
    <row r="2628" spans="1:11" ht="15" hidden="1" x14ac:dyDescent="0.3">
      <c r="A2628" s="466"/>
      <c r="B2628" s="459" t="s">
        <v>1154</v>
      </c>
      <c r="C2628" s="460"/>
      <c r="D2628" s="460"/>
      <c r="E2628" s="460"/>
      <c r="F2628" s="460"/>
      <c r="G2628" s="460"/>
      <c r="H2628" s="460"/>
      <c r="I2628" s="460"/>
      <c r="J2628" s="460"/>
      <c r="K2628" s="461"/>
    </row>
    <row r="2629" spans="1:11" ht="15" hidden="1" x14ac:dyDescent="0.3">
      <c r="A2629" s="466"/>
      <c r="B2629" s="459" t="s">
        <v>1155</v>
      </c>
      <c r="C2629" s="460"/>
      <c r="D2629" s="460"/>
      <c r="E2629" s="460"/>
      <c r="F2629" s="460"/>
      <c r="G2629" s="460"/>
      <c r="H2629" s="460"/>
      <c r="I2629" s="460"/>
      <c r="J2629" s="460"/>
      <c r="K2629" s="461"/>
    </row>
    <row r="2630" spans="1:11" ht="15" hidden="1" x14ac:dyDescent="0.3">
      <c r="A2630" s="466"/>
      <c r="B2630" s="459" t="s">
        <v>1156</v>
      </c>
      <c r="C2630" s="460"/>
      <c r="D2630" s="460"/>
      <c r="E2630" s="460"/>
      <c r="F2630" s="460"/>
      <c r="G2630" s="460"/>
      <c r="H2630" s="460"/>
      <c r="I2630" s="460"/>
      <c r="J2630" s="460"/>
      <c r="K2630" s="461"/>
    </row>
    <row r="2631" spans="1:11" ht="15" hidden="1" x14ac:dyDescent="0.3">
      <c r="A2631" s="466"/>
      <c r="B2631" s="459"/>
      <c r="C2631" s="460"/>
      <c r="D2631" s="460"/>
      <c r="E2631" s="460"/>
      <c r="F2631" s="460"/>
      <c r="G2631" s="460"/>
      <c r="H2631" s="460"/>
      <c r="I2631" s="460"/>
      <c r="J2631" s="460"/>
      <c r="K2631" s="461"/>
    </row>
    <row r="2632" spans="1:11" ht="15" hidden="1" x14ac:dyDescent="0.3">
      <c r="A2632" s="466"/>
      <c r="B2632" s="459"/>
      <c r="C2632" s="460"/>
      <c r="D2632" s="460"/>
      <c r="E2632" s="460"/>
      <c r="F2632" s="460"/>
      <c r="G2632" s="460"/>
      <c r="H2632" s="460"/>
      <c r="I2632" s="460"/>
      <c r="J2632" s="460"/>
      <c r="K2632" s="461"/>
    </row>
    <row r="2633" spans="1:11" ht="15" hidden="1" x14ac:dyDescent="0.3">
      <c r="A2633" s="466"/>
      <c r="B2633" s="459"/>
      <c r="C2633" s="460"/>
      <c r="D2633" s="460"/>
      <c r="E2633" s="460"/>
      <c r="F2633" s="460"/>
      <c r="G2633" s="460"/>
      <c r="H2633" s="460"/>
      <c r="I2633" s="460"/>
      <c r="J2633" s="460"/>
      <c r="K2633" s="461"/>
    </row>
    <row r="2634" spans="1:11" ht="15" hidden="1" x14ac:dyDescent="0.3">
      <c r="A2634" s="466"/>
      <c r="B2634" s="459"/>
      <c r="C2634" s="460"/>
      <c r="D2634" s="460"/>
      <c r="E2634" s="460"/>
      <c r="F2634" s="460"/>
      <c r="G2634" s="460"/>
      <c r="H2634" s="460"/>
      <c r="I2634" s="460"/>
      <c r="J2634" s="460"/>
      <c r="K2634" s="461"/>
    </row>
    <row r="2635" spans="1:11" ht="15" hidden="1" x14ac:dyDescent="0.3">
      <c r="A2635" s="466"/>
      <c r="B2635" s="458"/>
      <c r="C2635" s="456"/>
      <c r="D2635" s="456"/>
      <c r="E2635" s="456"/>
      <c r="F2635" s="456"/>
      <c r="G2635" s="456"/>
      <c r="H2635" s="456"/>
      <c r="I2635" s="456"/>
      <c r="J2635" s="456"/>
      <c r="K2635" s="457"/>
    </row>
    <row r="2636" spans="1:11" ht="15" hidden="1" x14ac:dyDescent="0.3">
      <c r="A2636" s="466"/>
      <c r="B2636" s="458"/>
      <c r="C2636" s="456"/>
      <c r="D2636" s="456"/>
      <c r="E2636" s="456"/>
      <c r="F2636" s="456"/>
      <c r="G2636" s="456"/>
      <c r="H2636" s="456"/>
      <c r="I2636" s="456"/>
      <c r="J2636" s="456"/>
      <c r="K2636" s="457"/>
    </row>
    <row r="2637" spans="1:11" ht="15" hidden="1" x14ac:dyDescent="0.3">
      <c r="A2637" s="466"/>
      <c r="B2637" s="458"/>
      <c r="C2637" s="456"/>
      <c r="D2637" s="456"/>
      <c r="E2637" s="456"/>
      <c r="F2637" s="456"/>
      <c r="G2637" s="456"/>
      <c r="H2637" s="456"/>
      <c r="I2637" s="456"/>
      <c r="J2637" s="456"/>
      <c r="K2637" s="457"/>
    </row>
    <row r="2638" spans="1:11" ht="15" hidden="1" x14ac:dyDescent="0.3">
      <c r="A2638" s="466"/>
      <c r="B2638" s="458"/>
      <c r="C2638" s="456"/>
      <c r="D2638" s="456"/>
      <c r="E2638" s="456"/>
      <c r="F2638" s="456"/>
      <c r="G2638" s="456"/>
      <c r="H2638" s="456"/>
      <c r="I2638" s="456"/>
      <c r="J2638" s="456"/>
      <c r="K2638" s="457"/>
    </row>
    <row r="2639" spans="1:11" ht="15" hidden="1" x14ac:dyDescent="0.3">
      <c r="A2639" s="466"/>
      <c r="B2639" s="458"/>
      <c r="C2639" s="456"/>
      <c r="D2639" s="456"/>
      <c r="E2639" s="456"/>
      <c r="F2639" s="456"/>
      <c r="G2639" s="456"/>
      <c r="H2639" s="456"/>
      <c r="I2639" s="456"/>
      <c r="J2639" s="456"/>
      <c r="K2639" s="457"/>
    </row>
    <row r="2640" spans="1:11" ht="15" hidden="1" x14ac:dyDescent="0.3">
      <c r="A2640" s="466"/>
      <c r="B2640" s="458"/>
      <c r="C2640" s="456"/>
      <c r="D2640" s="456"/>
      <c r="E2640" s="456"/>
      <c r="F2640" s="456"/>
      <c r="G2640" s="456"/>
      <c r="H2640" s="456"/>
      <c r="I2640" s="456"/>
      <c r="J2640" s="456"/>
      <c r="K2640" s="457"/>
    </row>
    <row r="2641" spans="1:11" ht="15.6" hidden="1" thickBot="1" x14ac:dyDescent="0.35">
      <c r="A2641" s="467"/>
      <c r="B2641" s="477"/>
      <c r="C2641" s="475"/>
      <c r="D2641" s="475"/>
      <c r="E2641" s="475"/>
      <c r="F2641" s="475"/>
      <c r="G2641" s="475"/>
      <c r="H2641" s="475"/>
      <c r="I2641" s="475"/>
      <c r="J2641" s="475"/>
      <c r="K2641" s="476"/>
    </row>
    <row r="2642" spans="1:11" ht="15" hidden="1" x14ac:dyDescent="0.3">
      <c r="A2642" s="465" t="s">
        <v>1144</v>
      </c>
      <c r="B2642" s="439"/>
      <c r="C2642" s="437"/>
      <c r="D2642" s="437"/>
      <c r="E2642" s="437"/>
      <c r="F2642" s="437"/>
      <c r="G2642" s="437"/>
      <c r="H2642" s="437"/>
      <c r="I2642" s="437"/>
      <c r="J2642" s="437"/>
      <c r="K2642" s="438"/>
    </row>
    <row r="2643" spans="1:11" ht="15" hidden="1" x14ac:dyDescent="0.3">
      <c r="A2643" s="466"/>
      <c r="B2643" s="458"/>
      <c r="C2643" s="456"/>
      <c r="D2643" s="456"/>
      <c r="E2643" s="456"/>
      <c r="F2643" s="456"/>
      <c r="G2643" s="456"/>
      <c r="H2643" s="456"/>
      <c r="I2643" s="456"/>
      <c r="J2643" s="456"/>
      <c r="K2643" s="457"/>
    </row>
    <row r="2644" spans="1:11" ht="15" hidden="1" x14ac:dyDescent="0.3">
      <c r="A2644" s="466"/>
      <c r="B2644" s="458"/>
      <c r="C2644" s="456"/>
      <c r="D2644" s="456"/>
      <c r="E2644" s="456"/>
      <c r="F2644" s="456"/>
      <c r="G2644" s="456"/>
      <c r="H2644" s="456"/>
      <c r="I2644" s="456"/>
      <c r="J2644" s="456"/>
      <c r="K2644" s="457"/>
    </row>
    <row r="2645" spans="1:11" ht="15" hidden="1" x14ac:dyDescent="0.3">
      <c r="A2645" s="466"/>
      <c r="B2645" s="458"/>
      <c r="C2645" s="456"/>
      <c r="D2645" s="456"/>
      <c r="E2645" s="456"/>
      <c r="F2645" s="456"/>
      <c r="G2645" s="456"/>
      <c r="H2645" s="456"/>
      <c r="I2645" s="456"/>
      <c r="J2645" s="456"/>
      <c r="K2645" s="457"/>
    </row>
    <row r="2646" spans="1:11" ht="15" hidden="1" x14ac:dyDescent="0.3">
      <c r="A2646" s="466"/>
      <c r="B2646" s="458"/>
      <c r="C2646" s="456"/>
      <c r="D2646" s="456"/>
      <c r="E2646" s="456"/>
      <c r="F2646" s="456"/>
      <c r="G2646" s="456"/>
      <c r="H2646" s="456"/>
      <c r="I2646" s="456"/>
      <c r="J2646" s="456"/>
      <c r="K2646" s="457"/>
    </row>
    <row r="2647" spans="1:11" ht="15" hidden="1" x14ac:dyDescent="0.3">
      <c r="A2647" s="466"/>
      <c r="B2647" s="458"/>
      <c r="C2647" s="456"/>
      <c r="D2647" s="456"/>
      <c r="E2647" s="456"/>
      <c r="F2647" s="456"/>
      <c r="G2647" s="456"/>
      <c r="H2647" s="456"/>
      <c r="I2647" s="456"/>
      <c r="J2647" s="456"/>
      <c r="K2647" s="457"/>
    </row>
    <row r="2648" spans="1:11" ht="15" hidden="1" x14ac:dyDescent="0.3">
      <c r="A2648" s="466"/>
      <c r="B2648" s="458"/>
      <c r="C2648" s="456"/>
      <c r="D2648" s="456"/>
      <c r="E2648" s="456"/>
      <c r="F2648" s="456"/>
      <c r="G2648" s="456"/>
      <c r="H2648" s="456"/>
      <c r="I2648" s="456"/>
      <c r="J2648" s="456"/>
      <c r="K2648" s="457"/>
    </row>
    <row r="2649" spans="1:11" ht="15" hidden="1" x14ac:dyDescent="0.3">
      <c r="A2649" s="466"/>
      <c r="B2649" s="458"/>
      <c r="C2649" s="456"/>
      <c r="D2649" s="456"/>
      <c r="E2649" s="456"/>
      <c r="F2649" s="456"/>
      <c r="G2649" s="456"/>
      <c r="H2649" s="456"/>
      <c r="I2649" s="456"/>
      <c r="J2649" s="456"/>
      <c r="K2649" s="457"/>
    </row>
    <row r="2650" spans="1:11" ht="15" hidden="1" x14ac:dyDescent="0.3">
      <c r="A2650" s="466"/>
      <c r="B2650" s="458"/>
      <c r="C2650" s="456"/>
      <c r="D2650" s="456"/>
      <c r="E2650" s="456"/>
      <c r="F2650" s="456"/>
      <c r="G2650" s="456"/>
      <c r="H2650" s="456"/>
      <c r="I2650" s="456"/>
      <c r="J2650" s="456"/>
      <c r="K2650" s="457"/>
    </row>
    <row r="2651" spans="1:11" ht="15" hidden="1" x14ac:dyDescent="0.3">
      <c r="A2651" s="466"/>
      <c r="B2651" s="458"/>
      <c r="C2651" s="456"/>
      <c r="D2651" s="456"/>
      <c r="E2651" s="456"/>
      <c r="F2651" s="456"/>
      <c r="G2651" s="456"/>
      <c r="H2651" s="456"/>
      <c r="I2651" s="456"/>
      <c r="J2651" s="456"/>
      <c r="K2651" s="457"/>
    </row>
    <row r="2652" spans="1:11" ht="15" hidden="1" x14ac:dyDescent="0.3">
      <c r="A2652" s="466"/>
      <c r="B2652" s="458"/>
      <c r="C2652" s="456"/>
      <c r="D2652" s="456"/>
      <c r="E2652" s="456"/>
      <c r="F2652" s="456"/>
      <c r="G2652" s="456"/>
      <c r="H2652" s="456"/>
      <c r="I2652" s="456"/>
      <c r="J2652" s="456"/>
      <c r="K2652" s="457"/>
    </row>
    <row r="2653" spans="1:11" ht="15" hidden="1" x14ac:dyDescent="0.3">
      <c r="A2653" s="466"/>
      <c r="B2653" s="458"/>
      <c r="C2653" s="456"/>
      <c r="D2653" s="456"/>
      <c r="E2653" s="456"/>
      <c r="F2653" s="456"/>
      <c r="G2653" s="456"/>
      <c r="H2653" s="456"/>
      <c r="I2653" s="456"/>
      <c r="J2653" s="456"/>
      <c r="K2653" s="457"/>
    </row>
    <row r="2654" spans="1:11" ht="15" hidden="1" x14ac:dyDescent="0.3">
      <c r="A2654" s="466"/>
      <c r="B2654" s="458"/>
      <c r="C2654" s="456"/>
      <c r="D2654" s="456"/>
      <c r="E2654" s="456"/>
      <c r="F2654" s="456"/>
      <c r="G2654" s="456"/>
      <c r="H2654" s="456"/>
      <c r="I2654" s="456"/>
      <c r="J2654" s="456"/>
      <c r="K2654" s="457"/>
    </row>
    <row r="2655" spans="1:11" ht="15" hidden="1" x14ac:dyDescent="0.3">
      <c r="A2655" s="466"/>
      <c r="B2655" s="458"/>
      <c r="C2655" s="456"/>
      <c r="D2655" s="456"/>
      <c r="E2655" s="456"/>
      <c r="F2655" s="456"/>
      <c r="G2655" s="456"/>
      <c r="H2655" s="456"/>
      <c r="I2655" s="456"/>
      <c r="J2655" s="456"/>
      <c r="K2655" s="457"/>
    </row>
    <row r="2656" spans="1:11" ht="15.6" hidden="1" thickBot="1" x14ac:dyDescent="0.35">
      <c r="A2656" s="467"/>
      <c r="B2656" s="502"/>
      <c r="C2656" s="503"/>
      <c r="D2656" s="503"/>
      <c r="E2656" s="503"/>
      <c r="F2656" s="503"/>
      <c r="G2656" s="503"/>
      <c r="H2656" s="503"/>
      <c r="I2656" s="503"/>
      <c r="J2656" s="503"/>
      <c r="K2656" s="504"/>
    </row>
    <row r="2657" spans="1:11" hidden="1" x14ac:dyDescent="0.3">
      <c r="A2657" s="499" t="s">
        <v>1145</v>
      </c>
      <c r="B2657" s="491"/>
      <c r="C2657" s="491"/>
      <c r="D2657" s="491"/>
      <c r="E2657" s="491"/>
      <c r="F2657" s="491"/>
      <c r="G2657" s="490" t="s">
        <v>1146</v>
      </c>
      <c r="H2657" s="491"/>
      <c r="I2657" s="491"/>
      <c r="J2657" s="491"/>
      <c r="K2657" s="492"/>
    </row>
    <row r="2658" spans="1:11" hidden="1" x14ac:dyDescent="0.3">
      <c r="A2658" s="500"/>
      <c r="B2658" s="494"/>
      <c r="C2658" s="494"/>
      <c r="D2658" s="494"/>
      <c r="E2658" s="494"/>
      <c r="F2658" s="494"/>
      <c r="G2658" s="493"/>
      <c r="H2658" s="494"/>
      <c r="I2658" s="494"/>
      <c r="J2658" s="494"/>
      <c r="K2658" s="495"/>
    </row>
    <row r="2659" spans="1:11" hidden="1" x14ac:dyDescent="0.3">
      <c r="A2659" s="500"/>
      <c r="B2659" s="494"/>
      <c r="C2659" s="494"/>
      <c r="D2659" s="494"/>
      <c r="E2659" s="494"/>
      <c r="F2659" s="494"/>
      <c r="G2659" s="493"/>
      <c r="H2659" s="494"/>
      <c r="I2659" s="494"/>
      <c r="J2659" s="494"/>
      <c r="K2659" s="495"/>
    </row>
    <row r="2660" spans="1:11" ht="15" hidden="1" thickBot="1" x14ac:dyDescent="0.35">
      <c r="A2660" s="501"/>
      <c r="B2660" s="497"/>
      <c r="C2660" s="497"/>
      <c r="D2660" s="497"/>
      <c r="E2660" s="497"/>
      <c r="F2660" s="497"/>
      <c r="G2660" s="496"/>
      <c r="H2660" s="497"/>
      <c r="I2660" s="497"/>
      <c r="J2660" s="497"/>
      <c r="K2660" s="498"/>
    </row>
    <row r="2661" spans="1:11" hidden="1" x14ac:dyDescent="0.3">
      <c r="A2661" s="34"/>
      <c r="J2661" s="131"/>
    </row>
    <row r="2662" spans="1:11" x14ac:dyDescent="0.3">
      <c r="A2662" s="452"/>
      <c r="B2662" s="452"/>
      <c r="C2662" s="452"/>
      <c r="D2662" s="452"/>
      <c r="E2662" s="454" t="s">
        <v>1113</v>
      </c>
      <c r="F2662" s="454"/>
      <c r="G2662" s="454"/>
      <c r="H2662" s="454"/>
      <c r="I2662" s="452"/>
      <c r="J2662" s="452"/>
      <c r="K2662" s="452"/>
    </row>
    <row r="2663" spans="1:11" x14ac:dyDescent="0.3">
      <c r="A2663" s="452"/>
      <c r="B2663" s="452"/>
      <c r="C2663" s="452"/>
      <c r="D2663" s="452"/>
      <c r="E2663" s="454"/>
      <c r="F2663" s="454"/>
      <c r="G2663" s="454"/>
      <c r="H2663" s="454"/>
      <c r="I2663" s="452"/>
      <c r="J2663" s="452"/>
      <c r="K2663" s="452"/>
    </row>
    <row r="2664" spans="1:11" x14ac:dyDescent="0.3">
      <c r="A2664" s="453"/>
      <c r="B2664" s="453"/>
      <c r="C2664" s="453"/>
      <c r="D2664" s="453"/>
      <c r="E2664" s="455"/>
      <c r="F2664" s="455"/>
      <c r="G2664" s="455"/>
      <c r="H2664" s="455"/>
      <c r="I2664" s="453"/>
      <c r="J2664" s="453"/>
      <c r="K2664" s="453"/>
    </row>
    <row r="2665" spans="1:11" s="99" customFormat="1" ht="15" customHeight="1" x14ac:dyDescent="0.3">
      <c r="A2665" s="505" t="s">
        <v>1114</v>
      </c>
      <c r="B2665" s="450"/>
      <c r="C2665" s="450"/>
      <c r="D2665" s="450"/>
      <c r="E2665" s="450"/>
      <c r="F2665" s="450"/>
      <c r="G2665" s="450"/>
      <c r="H2665" s="450"/>
      <c r="I2665" s="450"/>
      <c r="J2665" s="450"/>
      <c r="K2665" s="451"/>
    </row>
    <row r="2666" spans="1:11" ht="25.5" customHeight="1" x14ac:dyDescent="0.3">
      <c r="A2666" s="100" t="s">
        <v>0</v>
      </c>
      <c r="B2666" s="101"/>
      <c r="C2666" s="101"/>
      <c r="D2666" s="101"/>
      <c r="E2666" s="101"/>
      <c r="F2666" s="101"/>
      <c r="G2666" s="102"/>
      <c r="H2666" s="103" t="s">
        <v>1191</v>
      </c>
      <c r="I2666" s="104" t="s">
        <v>1117</v>
      </c>
      <c r="J2666" s="105">
        <f>1+J2502</f>
        <v>45310</v>
      </c>
      <c r="K2666" s="106" t="s">
        <v>1118</v>
      </c>
    </row>
    <row r="2667" spans="1:11" ht="16.5" customHeight="1" x14ac:dyDescent="0.3">
      <c r="A2667" s="443" t="s">
        <v>2</v>
      </c>
      <c r="B2667" s="444"/>
      <c r="C2667" s="444"/>
      <c r="D2667" s="444"/>
      <c r="E2667" s="444"/>
      <c r="F2667" s="444"/>
      <c r="G2667" s="445"/>
      <c r="H2667" s="107" t="s">
        <v>1120</v>
      </c>
      <c r="I2667" s="108" t="s">
        <v>1121</v>
      </c>
      <c r="J2667" s="109" t="s">
        <v>1122</v>
      </c>
      <c r="K2667" s="110" t="s">
        <v>1123</v>
      </c>
    </row>
    <row r="2668" spans="1:11" ht="12" customHeight="1" x14ac:dyDescent="0.3">
      <c r="A2668" s="446"/>
      <c r="B2668" s="447"/>
      <c r="C2668" s="447"/>
      <c r="D2668" s="447"/>
      <c r="E2668" s="447"/>
      <c r="F2668" s="447"/>
      <c r="G2668" s="448"/>
      <c r="H2668" s="107" t="s">
        <v>1124</v>
      </c>
      <c r="I2668" s="111" t="s">
        <v>1125</v>
      </c>
      <c r="J2668" s="112"/>
      <c r="K2668" s="113"/>
    </row>
    <row r="2669" spans="1:11" ht="15" thickBot="1" x14ac:dyDescent="0.35">
      <c r="A2669" s="114" t="s">
        <v>1103</v>
      </c>
      <c r="B2669" s="115"/>
      <c r="C2669" s="115"/>
      <c r="D2669" s="115"/>
      <c r="E2669" s="115"/>
      <c r="F2669" s="115"/>
      <c r="G2669" s="116"/>
      <c r="H2669" s="117" t="s">
        <v>1126</v>
      </c>
      <c r="I2669" s="117" t="s">
        <v>1125</v>
      </c>
      <c r="J2669" s="118"/>
      <c r="K2669" s="119"/>
    </row>
    <row r="2670" spans="1:11" ht="15" x14ac:dyDescent="0.3">
      <c r="A2670" s="440" t="s">
        <v>1127</v>
      </c>
      <c r="B2670" s="439"/>
      <c r="C2670" s="437"/>
      <c r="D2670" s="437"/>
      <c r="E2670" s="437"/>
      <c r="F2670" s="437"/>
      <c r="G2670" s="437"/>
      <c r="H2670" s="437"/>
      <c r="I2670" s="437"/>
      <c r="J2670" s="437"/>
      <c r="K2670" s="438"/>
    </row>
    <row r="2671" spans="1:11" ht="15" x14ac:dyDescent="0.3">
      <c r="A2671" s="441"/>
      <c r="B2671" s="458"/>
      <c r="C2671" s="456"/>
      <c r="D2671" s="456"/>
      <c r="E2671" s="456"/>
      <c r="F2671" s="456"/>
      <c r="G2671" s="456"/>
      <c r="H2671" s="456"/>
      <c r="I2671" s="456"/>
      <c r="J2671" s="456"/>
      <c r="K2671" s="457"/>
    </row>
    <row r="2672" spans="1:11" ht="15" x14ac:dyDescent="0.3">
      <c r="A2672" s="441"/>
      <c r="B2672" s="458"/>
      <c r="C2672" s="456"/>
      <c r="D2672" s="456"/>
      <c r="E2672" s="456"/>
      <c r="F2672" s="456"/>
      <c r="G2672" s="456"/>
      <c r="H2672" s="456"/>
      <c r="I2672" s="456"/>
      <c r="J2672" s="456"/>
      <c r="K2672" s="457"/>
    </row>
    <row r="2673" spans="1:11" ht="15" x14ac:dyDescent="0.3">
      <c r="A2673" s="441"/>
      <c r="B2673" s="458"/>
      <c r="C2673" s="456"/>
      <c r="D2673" s="456"/>
      <c r="E2673" s="456"/>
      <c r="F2673" s="456"/>
      <c r="G2673" s="456"/>
      <c r="H2673" s="456"/>
      <c r="I2673" s="456"/>
      <c r="J2673" s="456"/>
      <c r="K2673" s="457"/>
    </row>
    <row r="2674" spans="1:11" ht="15.6" thickBot="1" x14ac:dyDescent="0.35">
      <c r="A2674" s="442"/>
      <c r="B2674" s="477"/>
      <c r="C2674" s="475"/>
      <c r="D2674" s="475"/>
      <c r="E2674" s="475"/>
      <c r="F2674" s="475"/>
      <c r="G2674" s="475"/>
      <c r="H2674" s="475"/>
      <c r="I2674" s="475"/>
      <c r="J2674" s="475"/>
      <c r="K2674" s="476"/>
    </row>
    <row r="2675" spans="1:11" ht="15.6" thickBot="1" x14ac:dyDescent="0.35">
      <c r="A2675" s="465" t="s">
        <v>1128</v>
      </c>
      <c r="B2675" s="474" t="s">
        <v>1129</v>
      </c>
      <c r="C2675" s="472"/>
      <c r="D2675" s="472"/>
      <c r="E2675" s="472"/>
      <c r="F2675" s="120" t="s">
        <v>1130</v>
      </c>
      <c r="G2675" s="472" t="s">
        <v>1129</v>
      </c>
      <c r="H2675" s="472"/>
      <c r="I2675" s="472"/>
      <c r="J2675" s="473"/>
      <c r="K2675" s="121" t="s">
        <v>1130</v>
      </c>
    </row>
    <row r="2676" spans="1:11" ht="15" x14ac:dyDescent="0.3">
      <c r="A2676" s="466"/>
      <c r="B2676" s="471" t="s">
        <v>1131</v>
      </c>
      <c r="C2676" s="469"/>
      <c r="D2676" s="469"/>
      <c r="E2676" s="470"/>
      <c r="F2676" s="122"/>
      <c r="G2676" s="468" t="s">
        <v>1132</v>
      </c>
      <c r="H2676" s="469"/>
      <c r="I2676" s="469"/>
      <c r="J2676" s="470"/>
      <c r="K2676" s="123"/>
    </row>
    <row r="2677" spans="1:11" ht="15" x14ac:dyDescent="0.3">
      <c r="A2677" s="466"/>
      <c r="B2677" s="480" t="s">
        <v>1133</v>
      </c>
      <c r="C2677" s="481"/>
      <c r="D2677" s="481"/>
      <c r="E2677" s="482"/>
      <c r="F2677" s="124"/>
      <c r="G2677" s="483" t="s">
        <v>1134</v>
      </c>
      <c r="H2677" s="481"/>
      <c r="I2677" s="481"/>
      <c r="J2677" s="482"/>
      <c r="K2677" s="125"/>
    </row>
    <row r="2678" spans="1:11" ht="15" x14ac:dyDescent="0.3">
      <c r="A2678" s="466"/>
      <c r="B2678" s="480" t="s">
        <v>1135</v>
      </c>
      <c r="C2678" s="481"/>
      <c r="D2678" s="481"/>
      <c r="E2678" s="482"/>
      <c r="F2678" s="124"/>
      <c r="G2678" s="478" t="s">
        <v>1136</v>
      </c>
      <c r="H2678" s="460"/>
      <c r="I2678" s="460"/>
      <c r="J2678" s="479"/>
      <c r="K2678" s="125"/>
    </row>
    <row r="2679" spans="1:11" ht="15" x14ac:dyDescent="0.3">
      <c r="A2679" s="466"/>
      <c r="B2679" s="480" t="s">
        <v>1137</v>
      </c>
      <c r="C2679" s="481"/>
      <c r="D2679" s="481"/>
      <c r="E2679" s="482"/>
      <c r="F2679" s="124">
        <v>2</v>
      </c>
      <c r="G2679" s="478" t="s">
        <v>1138</v>
      </c>
      <c r="H2679" s="460"/>
      <c r="I2679" s="460"/>
      <c r="J2679" s="479"/>
      <c r="K2679" s="125"/>
    </row>
    <row r="2680" spans="1:11" ht="15" x14ac:dyDescent="0.3">
      <c r="A2680" s="466"/>
      <c r="B2680" s="480" t="s">
        <v>1139</v>
      </c>
      <c r="C2680" s="481"/>
      <c r="D2680" s="481"/>
      <c r="E2680" s="482"/>
      <c r="F2680" s="124"/>
      <c r="G2680" s="478" t="s">
        <v>1140</v>
      </c>
      <c r="H2680" s="460"/>
      <c r="I2680" s="460"/>
      <c r="J2680" s="479"/>
      <c r="K2680" s="125"/>
    </row>
    <row r="2681" spans="1:11" ht="15.6" thickBot="1" x14ac:dyDescent="0.35">
      <c r="A2681" s="467"/>
      <c r="B2681" s="487" t="s">
        <v>1141</v>
      </c>
      <c r="C2681" s="488"/>
      <c r="D2681" s="488"/>
      <c r="E2681" s="489"/>
      <c r="F2681" s="127">
        <v>5</v>
      </c>
      <c r="G2681" s="484" t="s">
        <v>1142</v>
      </c>
      <c r="H2681" s="485"/>
      <c r="I2681" s="485"/>
      <c r="J2681" s="486"/>
      <c r="K2681" s="128"/>
    </row>
    <row r="2682" spans="1:11" ht="15.6" x14ac:dyDescent="0.3">
      <c r="A2682" s="465" t="s">
        <v>1143</v>
      </c>
      <c r="B2682" s="434" t="s">
        <v>1180</v>
      </c>
      <c r="C2682" s="435"/>
      <c r="D2682" s="435"/>
      <c r="E2682" s="435"/>
      <c r="F2682" s="435"/>
      <c r="G2682" s="435"/>
      <c r="H2682" s="435"/>
      <c r="I2682" s="435"/>
      <c r="J2682" s="435"/>
      <c r="K2682" s="436"/>
    </row>
    <row r="2683" spans="1:11" ht="15" x14ac:dyDescent="0.3">
      <c r="A2683" s="466"/>
      <c r="B2683" s="422" t="s">
        <v>1231</v>
      </c>
      <c r="C2683" s="423"/>
      <c r="D2683" s="423"/>
      <c r="E2683" s="423"/>
      <c r="F2683" s="423"/>
      <c r="G2683" s="423"/>
      <c r="H2683" s="423"/>
      <c r="I2683" s="423"/>
      <c r="J2683" s="423"/>
      <c r="K2683" s="424"/>
    </row>
    <row r="2684" spans="1:11" ht="15" x14ac:dyDescent="0.3">
      <c r="A2684" s="466"/>
      <c r="B2684" s="422" t="s">
        <v>1229</v>
      </c>
      <c r="C2684" s="423"/>
      <c r="D2684" s="423"/>
      <c r="E2684" s="423"/>
      <c r="F2684" s="423"/>
      <c r="G2684" s="423"/>
      <c r="H2684" s="423"/>
      <c r="I2684" s="423"/>
      <c r="J2684" s="423"/>
      <c r="K2684" s="424"/>
    </row>
    <row r="2685" spans="1:11" ht="15" x14ac:dyDescent="0.3">
      <c r="A2685" s="466"/>
      <c r="B2685" s="422" t="s">
        <v>1232</v>
      </c>
      <c r="C2685" s="423"/>
      <c r="D2685" s="423"/>
      <c r="E2685" s="423"/>
      <c r="F2685" s="423"/>
      <c r="G2685" s="423"/>
      <c r="H2685" s="423"/>
      <c r="I2685" s="423"/>
      <c r="J2685" s="423"/>
      <c r="K2685" s="424"/>
    </row>
    <row r="2686" spans="1:11" ht="15.6" x14ac:dyDescent="0.3">
      <c r="A2686" s="466"/>
      <c r="B2686" s="434" t="s">
        <v>1185</v>
      </c>
      <c r="C2686" s="435"/>
      <c r="D2686" s="435"/>
      <c r="E2686" s="435"/>
      <c r="F2686" s="435"/>
      <c r="G2686" s="435"/>
      <c r="H2686" s="435"/>
      <c r="I2686" s="435"/>
      <c r="J2686" s="435"/>
      <c r="K2686" s="436"/>
    </row>
    <row r="2687" spans="1:11" ht="15" x14ac:dyDescent="0.3">
      <c r="A2687" s="466"/>
      <c r="B2687" s="422" t="s">
        <v>1165</v>
      </c>
      <c r="C2687" s="423"/>
      <c r="D2687" s="423"/>
      <c r="E2687" s="423"/>
      <c r="F2687" s="423"/>
      <c r="G2687" s="423"/>
      <c r="H2687" s="423"/>
      <c r="I2687" s="423"/>
      <c r="J2687" s="423"/>
      <c r="K2687" s="424"/>
    </row>
    <row r="2688" spans="1:11" ht="15" x14ac:dyDescent="0.3">
      <c r="A2688" s="466"/>
      <c r="B2688" s="422" t="s">
        <v>1166</v>
      </c>
      <c r="C2688" s="423"/>
      <c r="D2688" s="423"/>
      <c r="E2688" s="423"/>
      <c r="F2688" s="423"/>
      <c r="G2688" s="423"/>
      <c r="H2688" s="423"/>
      <c r="I2688" s="423"/>
      <c r="J2688" s="423"/>
      <c r="K2688" s="424"/>
    </row>
    <row r="2689" spans="1:11" ht="15" x14ac:dyDescent="0.3">
      <c r="A2689" s="466"/>
      <c r="B2689" s="422" t="s">
        <v>1167</v>
      </c>
      <c r="C2689" s="423"/>
      <c r="D2689" s="423"/>
      <c r="E2689" s="423"/>
      <c r="F2689" s="423"/>
      <c r="G2689" s="423"/>
      <c r="H2689" s="423"/>
      <c r="I2689" s="423"/>
      <c r="J2689" s="423"/>
      <c r="K2689" s="424"/>
    </row>
    <row r="2690" spans="1:11" ht="15" x14ac:dyDescent="0.3">
      <c r="A2690" s="466"/>
      <c r="B2690" s="416"/>
      <c r="C2690" s="417"/>
      <c r="D2690" s="417"/>
      <c r="E2690" s="417"/>
      <c r="F2690" s="417"/>
      <c r="G2690" s="417"/>
      <c r="H2690" s="417"/>
      <c r="I2690" s="417"/>
      <c r="J2690" s="417"/>
      <c r="K2690" s="418"/>
    </row>
    <row r="2691" spans="1:11" ht="15" x14ac:dyDescent="0.3">
      <c r="A2691" s="466"/>
      <c r="B2691" s="458"/>
      <c r="C2691" s="456"/>
      <c r="D2691" s="456"/>
      <c r="E2691" s="456"/>
      <c r="F2691" s="456"/>
      <c r="G2691" s="456"/>
      <c r="H2691" s="456"/>
      <c r="I2691" s="456"/>
      <c r="J2691" s="456"/>
      <c r="K2691" s="457"/>
    </row>
    <row r="2692" spans="1:11" ht="15" x14ac:dyDescent="0.3">
      <c r="A2692" s="466"/>
      <c r="B2692" s="458"/>
      <c r="C2692" s="456"/>
      <c r="D2692" s="456"/>
      <c r="E2692" s="456"/>
      <c r="F2692" s="456"/>
      <c r="G2692" s="456"/>
      <c r="H2692" s="456"/>
      <c r="I2692" s="456"/>
      <c r="J2692" s="456"/>
      <c r="K2692" s="457"/>
    </row>
    <row r="2693" spans="1:11" ht="15" x14ac:dyDescent="0.3">
      <c r="A2693" s="466"/>
      <c r="B2693" s="416"/>
      <c r="C2693" s="417"/>
      <c r="D2693" s="417"/>
      <c r="E2693" s="417"/>
      <c r="F2693" s="417"/>
      <c r="G2693" s="417"/>
      <c r="H2693" s="417"/>
      <c r="I2693" s="417"/>
      <c r="J2693" s="417"/>
      <c r="K2693" s="418"/>
    </row>
    <row r="2694" spans="1:11" ht="15" x14ac:dyDescent="0.3">
      <c r="A2694" s="466"/>
      <c r="B2694" s="416"/>
      <c r="C2694" s="417"/>
      <c r="D2694" s="417"/>
      <c r="E2694" s="417"/>
      <c r="F2694" s="417"/>
      <c r="G2694" s="417"/>
      <c r="H2694" s="417"/>
      <c r="I2694" s="417"/>
      <c r="J2694" s="417"/>
      <c r="K2694" s="418"/>
    </row>
    <row r="2695" spans="1:11" ht="15.6" thickBot="1" x14ac:dyDescent="0.35">
      <c r="A2695" s="467"/>
      <c r="B2695" s="477"/>
      <c r="C2695" s="475"/>
      <c r="D2695" s="475"/>
      <c r="E2695" s="475"/>
      <c r="F2695" s="475"/>
      <c r="G2695" s="475"/>
      <c r="H2695" s="475"/>
      <c r="I2695" s="475"/>
      <c r="J2695" s="475"/>
      <c r="K2695" s="476"/>
    </row>
    <row r="2696" spans="1:11" ht="15" x14ac:dyDescent="0.3">
      <c r="A2696" s="465" t="s">
        <v>1144</v>
      </c>
      <c r="B2696" s="439"/>
      <c r="C2696" s="437"/>
      <c r="D2696" s="437"/>
      <c r="E2696" s="437"/>
      <c r="F2696" s="437"/>
      <c r="G2696" s="437"/>
      <c r="H2696" s="437"/>
      <c r="I2696" s="437"/>
      <c r="J2696" s="437"/>
      <c r="K2696" s="438"/>
    </row>
    <row r="2697" spans="1:11" ht="15" x14ac:dyDescent="0.3">
      <c r="A2697" s="466"/>
      <c r="B2697" s="458"/>
      <c r="C2697" s="456"/>
      <c r="D2697" s="456"/>
      <c r="E2697" s="456"/>
      <c r="F2697" s="456"/>
      <c r="G2697" s="456"/>
      <c r="H2697" s="456"/>
      <c r="I2697" s="456"/>
      <c r="J2697" s="456"/>
      <c r="K2697" s="457"/>
    </row>
    <row r="2698" spans="1:11" ht="15" x14ac:dyDescent="0.3">
      <c r="A2698" s="466"/>
      <c r="B2698" s="458"/>
      <c r="C2698" s="456"/>
      <c r="D2698" s="456"/>
      <c r="E2698" s="456"/>
      <c r="F2698" s="456"/>
      <c r="G2698" s="456"/>
      <c r="H2698" s="456"/>
      <c r="I2698" s="456"/>
      <c r="J2698" s="456"/>
      <c r="K2698" s="457"/>
    </row>
    <row r="2699" spans="1:11" ht="15" x14ac:dyDescent="0.3">
      <c r="A2699" s="466"/>
      <c r="B2699" s="459"/>
      <c r="C2699" s="460"/>
      <c r="D2699" s="460"/>
      <c r="E2699" s="460"/>
      <c r="F2699" s="460"/>
      <c r="G2699" s="460"/>
      <c r="H2699" s="460"/>
      <c r="I2699" s="460"/>
      <c r="J2699" s="460"/>
      <c r="K2699" s="461"/>
    </row>
    <row r="2700" spans="1:11" ht="15" x14ac:dyDescent="0.3">
      <c r="A2700" s="466"/>
      <c r="B2700" s="458"/>
      <c r="C2700" s="456"/>
      <c r="D2700" s="456"/>
      <c r="E2700" s="456"/>
      <c r="F2700" s="456"/>
      <c r="G2700" s="456"/>
      <c r="H2700" s="456"/>
      <c r="I2700" s="456"/>
      <c r="J2700" s="456"/>
      <c r="K2700" s="457"/>
    </row>
    <row r="2701" spans="1:11" ht="15" x14ac:dyDescent="0.3">
      <c r="A2701" s="466"/>
      <c r="B2701" s="459"/>
      <c r="C2701" s="460"/>
      <c r="D2701" s="460"/>
      <c r="E2701" s="460"/>
      <c r="F2701" s="460"/>
      <c r="G2701" s="460"/>
      <c r="H2701" s="460"/>
      <c r="I2701" s="460"/>
      <c r="J2701" s="460"/>
      <c r="K2701" s="461"/>
    </row>
    <row r="2702" spans="1:11" ht="15" x14ac:dyDescent="0.3">
      <c r="A2702" s="466"/>
      <c r="B2702" s="458"/>
      <c r="C2702" s="456"/>
      <c r="D2702" s="456"/>
      <c r="E2702" s="456"/>
      <c r="F2702" s="456"/>
      <c r="G2702" s="456"/>
      <c r="H2702" s="456"/>
      <c r="I2702" s="456"/>
      <c r="J2702" s="456"/>
      <c r="K2702" s="457"/>
    </row>
    <row r="2703" spans="1:11" ht="15" x14ac:dyDescent="0.3">
      <c r="A2703" s="466"/>
      <c r="B2703" s="458"/>
      <c r="C2703" s="456"/>
      <c r="D2703" s="456"/>
      <c r="E2703" s="456"/>
      <c r="F2703" s="456"/>
      <c r="G2703" s="456"/>
      <c r="H2703" s="456"/>
      <c r="I2703" s="456"/>
      <c r="J2703" s="456"/>
      <c r="K2703" s="457"/>
    </row>
    <row r="2704" spans="1:11" ht="15" x14ac:dyDescent="0.3">
      <c r="A2704" s="466"/>
      <c r="B2704" s="458"/>
      <c r="C2704" s="456"/>
      <c r="D2704" s="456"/>
      <c r="E2704" s="456"/>
      <c r="F2704" s="456"/>
      <c r="G2704" s="456"/>
      <c r="H2704" s="456"/>
      <c r="I2704" s="456"/>
      <c r="J2704" s="456"/>
      <c r="K2704" s="457"/>
    </row>
    <row r="2705" spans="1:11" ht="15" x14ac:dyDescent="0.3">
      <c r="A2705" s="466"/>
      <c r="B2705" s="458"/>
      <c r="C2705" s="456"/>
      <c r="D2705" s="456"/>
      <c r="E2705" s="456"/>
      <c r="F2705" s="456"/>
      <c r="G2705" s="456"/>
      <c r="H2705" s="456"/>
      <c r="I2705" s="456"/>
      <c r="J2705" s="456"/>
      <c r="K2705" s="457"/>
    </row>
    <row r="2706" spans="1:11" ht="15" x14ac:dyDescent="0.3">
      <c r="A2706" s="466"/>
      <c r="B2706" s="458"/>
      <c r="C2706" s="456"/>
      <c r="D2706" s="456"/>
      <c r="E2706" s="456"/>
      <c r="F2706" s="456"/>
      <c r="G2706" s="456"/>
      <c r="H2706" s="456"/>
      <c r="I2706" s="456"/>
      <c r="J2706" s="456"/>
      <c r="K2706" s="457"/>
    </row>
    <row r="2707" spans="1:11" ht="15" x14ac:dyDescent="0.3">
      <c r="A2707" s="466"/>
      <c r="B2707" s="458"/>
      <c r="C2707" s="456"/>
      <c r="D2707" s="456"/>
      <c r="E2707" s="456"/>
      <c r="F2707" s="456"/>
      <c r="G2707" s="456"/>
      <c r="H2707" s="456"/>
      <c r="I2707" s="456"/>
      <c r="J2707" s="456"/>
      <c r="K2707" s="457"/>
    </row>
    <row r="2708" spans="1:11" ht="15" x14ac:dyDescent="0.3">
      <c r="A2708" s="466"/>
      <c r="B2708" s="458"/>
      <c r="C2708" s="456"/>
      <c r="D2708" s="456"/>
      <c r="E2708" s="456"/>
      <c r="F2708" s="456"/>
      <c r="G2708" s="456"/>
      <c r="H2708" s="456"/>
      <c r="I2708" s="456"/>
      <c r="J2708" s="456"/>
      <c r="K2708" s="457"/>
    </row>
    <row r="2709" spans="1:11" ht="15" x14ac:dyDescent="0.3">
      <c r="A2709" s="466"/>
      <c r="B2709" s="458"/>
      <c r="C2709" s="456"/>
      <c r="D2709" s="456"/>
      <c r="E2709" s="456"/>
      <c r="F2709" s="456"/>
      <c r="G2709" s="456"/>
      <c r="H2709" s="456"/>
      <c r="I2709" s="456"/>
      <c r="J2709" s="456"/>
      <c r="K2709" s="457"/>
    </row>
    <row r="2710" spans="1:11" ht="15.6" thickBot="1" x14ac:dyDescent="0.35">
      <c r="A2710" s="467"/>
      <c r="B2710" s="502"/>
      <c r="C2710" s="503"/>
      <c r="D2710" s="503"/>
      <c r="E2710" s="503"/>
      <c r="F2710" s="503"/>
      <c r="G2710" s="503"/>
      <c r="H2710" s="503"/>
      <c r="I2710" s="503"/>
      <c r="J2710" s="503"/>
      <c r="K2710" s="504"/>
    </row>
    <row r="2711" spans="1:11" x14ac:dyDescent="0.3">
      <c r="A2711" s="499" t="s">
        <v>1145</v>
      </c>
      <c r="B2711" s="491"/>
      <c r="C2711" s="491"/>
      <c r="D2711" s="491"/>
      <c r="E2711" s="491"/>
      <c r="F2711" s="491"/>
      <c r="G2711" s="490" t="s">
        <v>1146</v>
      </c>
      <c r="H2711" s="491"/>
      <c r="I2711" s="491"/>
      <c r="J2711" s="491"/>
      <c r="K2711" s="492"/>
    </row>
    <row r="2712" spans="1:11" x14ac:dyDescent="0.3">
      <c r="A2712" s="500"/>
      <c r="B2712" s="494"/>
      <c r="C2712" s="494"/>
      <c r="D2712" s="494"/>
      <c r="E2712" s="494"/>
      <c r="F2712" s="494"/>
      <c r="G2712" s="493"/>
      <c r="H2712" s="494"/>
      <c r="I2712" s="494"/>
      <c r="J2712" s="494"/>
      <c r="K2712" s="495"/>
    </row>
    <row r="2713" spans="1:11" x14ac:dyDescent="0.3">
      <c r="A2713" s="500"/>
      <c r="B2713" s="494"/>
      <c r="C2713" s="494"/>
      <c r="D2713" s="494"/>
      <c r="E2713" s="494"/>
      <c r="F2713" s="494"/>
      <c r="G2713" s="493"/>
      <c r="H2713" s="494"/>
      <c r="I2713" s="494"/>
      <c r="J2713" s="494"/>
      <c r="K2713" s="495"/>
    </row>
    <row r="2714" spans="1:11" ht="15" thickBot="1" x14ac:dyDescent="0.35">
      <c r="A2714" s="501"/>
      <c r="B2714" s="497"/>
      <c r="C2714" s="497"/>
      <c r="D2714" s="497"/>
      <c r="E2714" s="497"/>
      <c r="F2714" s="497"/>
      <c r="G2714" s="496"/>
      <c r="H2714" s="497"/>
      <c r="I2714" s="497"/>
      <c r="J2714" s="497"/>
      <c r="K2714" s="498"/>
    </row>
    <row r="2715" spans="1:11" x14ac:dyDescent="0.3">
      <c r="A2715" s="34"/>
      <c r="J2715" s="131"/>
    </row>
    <row r="2716" spans="1:11" x14ac:dyDescent="0.3">
      <c r="A2716" s="452"/>
      <c r="B2716" s="452"/>
      <c r="C2716" s="452"/>
      <c r="D2716" s="452"/>
      <c r="E2716" s="454" t="s">
        <v>1113</v>
      </c>
      <c r="F2716" s="454"/>
      <c r="G2716" s="454"/>
      <c r="H2716" s="454"/>
      <c r="I2716" s="452"/>
      <c r="J2716" s="452"/>
      <c r="K2716" s="452"/>
    </row>
    <row r="2717" spans="1:11" x14ac:dyDescent="0.3">
      <c r="A2717" s="452"/>
      <c r="B2717" s="452"/>
      <c r="C2717" s="452"/>
      <c r="D2717" s="452"/>
      <c r="E2717" s="454"/>
      <c r="F2717" s="454"/>
      <c r="G2717" s="454"/>
      <c r="H2717" s="454"/>
      <c r="I2717" s="452"/>
      <c r="J2717" s="452"/>
      <c r="K2717" s="452"/>
    </row>
    <row r="2718" spans="1:11" x14ac:dyDescent="0.3">
      <c r="A2718" s="453"/>
      <c r="B2718" s="453"/>
      <c r="C2718" s="453"/>
      <c r="D2718" s="453"/>
      <c r="E2718" s="455"/>
      <c r="F2718" s="455"/>
      <c r="G2718" s="455"/>
      <c r="H2718" s="455"/>
      <c r="I2718" s="453"/>
      <c r="J2718" s="453"/>
      <c r="K2718" s="453"/>
    </row>
    <row r="2719" spans="1:11" x14ac:dyDescent="0.3">
      <c r="A2719" s="449" t="s">
        <v>1147</v>
      </c>
      <c r="B2719" s="450"/>
      <c r="C2719" s="450"/>
      <c r="D2719" s="450"/>
      <c r="E2719" s="450"/>
      <c r="F2719" s="450"/>
      <c r="G2719" s="450"/>
      <c r="H2719" s="450"/>
      <c r="I2719" s="450"/>
      <c r="J2719" s="450"/>
      <c r="K2719" s="451"/>
    </row>
    <row r="2720" spans="1:11" ht="25.5" customHeight="1" x14ac:dyDescent="0.3">
      <c r="A2720" s="100" t="s">
        <v>0</v>
      </c>
      <c r="B2720" s="101"/>
      <c r="C2720" s="101"/>
      <c r="D2720" s="101"/>
      <c r="E2720" s="101"/>
      <c r="F2720" s="101"/>
      <c r="G2720" s="102"/>
      <c r="H2720" s="103" t="s">
        <v>1191</v>
      </c>
      <c r="I2720" s="104" t="s">
        <v>1117</v>
      </c>
      <c r="J2720" s="105">
        <f>3+J2666</f>
        <v>45313</v>
      </c>
      <c r="K2720" s="106" t="s">
        <v>1118</v>
      </c>
    </row>
    <row r="2721" spans="1:11" ht="16.5" customHeight="1" x14ac:dyDescent="0.3">
      <c r="A2721" s="443" t="s">
        <v>2</v>
      </c>
      <c r="B2721" s="444"/>
      <c r="C2721" s="444"/>
      <c r="D2721" s="444"/>
      <c r="E2721" s="444"/>
      <c r="F2721" s="444"/>
      <c r="G2721" s="445"/>
      <c r="H2721" s="107" t="s">
        <v>1120</v>
      </c>
      <c r="I2721" s="108" t="s">
        <v>1121</v>
      </c>
      <c r="J2721" s="109" t="s">
        <v>1122</v>
      </c>
      <c r="K2721" s="110" t="s">
        <v>1123</v>
      </c>
    </row>
    <row r="2722" spans="1:11" ht="12" customHeight="1" x14ac:dyDescent="0.3">
      <c r="A2722" s="446"/>
      <c r="B2722" s="447"/>
      <c r="C2722" s="447"/>
      <c r="D2722" s="447"/>
      <c r="E2722" s="447"/>
      <c r="F2722" s="447"/>
      <c r="G2722" s="448"/>
      <c r="H2722" s="107" t="s">
        <v>1124</v>
      </c>
      <c r="I2722" s="111" t="s">
        <v>1125</v>
      </c>
      <c r="J2722" s="112"/>
      <c r="K2722" s="113"/>
    </row>
    <row r="2723" spans="1:11" ht="15" thickBot="1" x14ac:dyDescent="0.35">
      <c r="A2723" s="114" t="s">
        <v>1103</v>
      </c>
      <c r="B2723" s="115"/>
      <c r="C2723" s="115"/>
      <c r="D2723" s="115"/>
      <c r="E2723" s="115"/>
      <c r="F2723" s="115"/>
      <c r="G2723" s="116"/>
      <c r="H2723" s="117" t="s">
        <v>1126</v>
      </c>
      <c r="I2723" s="117" t="s">
        <v>1125</v>
      </c>
      <c r="J2723" s="118"/>
      <c r="K2723" s="119"/>
    </row>
    <row r="2724" spans="1:11" ht="15" x14ac:dyDescent="0.3">
      <c r="A2724" s="440" t="s">
        <v>1127</v>
      </c>
      <c r="B2724" s="439"/>
      <c r="C2724" s="437"/>
      <c r="D2724" s="437"/>
      <c r="E2724" s="437"/>
      <c r="F2724" s="437"/>
      <c r="G2724" s="437"/>
      <c r="H2724" s="437"/>
      <c r="I2724" s="437"/>
      <c r="J2724" s="437"/>
      <c r="K2724" s="438"/>
    </row>
    <row r="2725" spans="1:11" ht="15" x14ac:dyDescent="0.3">
      <c r="A2725" s="441"/>
      <c r="B2725" s="458"/>
      <c r="C2725" s="456"/>
      <c r="D2725" s="456"/>
      <c r="E2725" s="456"/>
      <c r="F2725" s="456"/>
      <c r="G2725" s="456"/>
      <c r="H2725" s="456"/>
      <c r="I2725" s="456"/>
      <c r="J2725" s="456"/>
      <c r="K2725" s="457"/>
    </row>
    <row r="2726" spans="1:11" ht="15" x14ac:dyDescent="0.3">
      <c r="A2726" s="441"/>
      <c r="B2726" s="458"/>
      <c r="C2726" s="456"/>
      <c r="D2726" s="456"/>
      <c r="E2726" s="456"/>
      <c r="F2726" s="456"/>
      <c r="G2726" s="456"/>
      <c r="H2726" s="456"/>
      <c r="I2726" s="456"/>
      <c r="J2726" s="456"/>
      <c r="K2726" s="457"/>
    </row>
    <row r="2727" spans="1:11" ht="15" x14ac:dyDescent="0.3">
      <c r="A2727" s="441"/>
      <c r="B2727" s="458"/>
      <c r="C2727" s="456"/>
      <c r="D2727" s="456"/>
      <c r="E2727" s="456"/>
      <c r="F2727" s="456"/>
      <c r="G2727" s="456"/>
      <c r="H2727" s="456"/>
      <c r="I2727" s="456"/>
      <c r="J2727" s="456"/>
      <c r="K2727" s="457"/>
    </row>
    <row r="2728" spans="1:11" ht="15.6" thickBot="1" x14ac:dyDescent="0.35">
      <c r="A2728" s="442"/>
      <c r="B2728" s="477"/>
      <c r="C2728" s="475"/>
      <c r="D2728" s="475"/>
      <c r="E2728" s="475"/>
      <c r="F2728" s="475"/>
      <c r="G2728" s="475"/>
      <c r="H2728" s="475"/>
      <c r="I2728" s="475"/>
      <c r="J2728" s="475"/>
      <c r="K2728" s="476"/>
    </row>
    <row r="2729" spans="1:11" ht="15.6" thickBot="1" x14ac:dyDescent="0.35">
      <c r="A2729" s="465" t="s">
        <v>1128</v>
      </c>
      <c r="B2729" s="474" t="s">
        <v>1129</v>
      </c>
      <c r="C2729" s="472"/>
      <c r="D2729" s="472"/>
      <c r="E2729" s="472"/>
      <c r="F2729" s="120" t="s">
        <v>1130</v>
      </c>
      <c r="G2729" s="472" t="s">
        <v>1129</v>
      </c>
      <c r="H2729" s="472"/>
      <c r="I2729" s="472"/>
      <c r="J2729" s="473"/>
      <c r="K2729" s="121" t="s">
        <v>1130</v>
      </c>
    </row>
    <row r="2730" spans="1:11" ht="15" x14ac:dyDescent="0.3">
      <c r="A2730" s="466"/>
      <c r="B2730" s="471" t="s">
        <v>1131</v>
      </c>
      <c r="C2730" s="469"/>
      <c r="D2730" s="469"/>
      <c r="E2730" s="470"/>
      <c r="F2730" s="122"/>
      <c r="G2730" s="468" t="s">
        <v>1132</v>
      </c>
      <c r="H2730" s="469"/>
      <c r="I2730" s="469"/>
      <c r="J2730" s="470"/>
      <c r="K2730" s="123"/>
    </row>
    <row r="2731" spans="1:11" ht="15" x14ac:dyDescent="0.3">
      <c r="A2731" s="466"/>
      <c r="B2731" s="480" t="s">
        <v>1133</v>
      </c>
      <c r="C2731" s="481"/>
      <c r="D2731" s="481"/>
      <c r="E2731" s="482"/>
      <c r="F2731" s="124"/>
      <c r="G2731" s="483" t="s">
        <v>1134</v>
      </c>
      <c r="H2731" s="481"/>
      <c r="I2731" s="481"/>
      <c r="J2731" s="482"/>
      <c r="K2731" s="125"/>
    </row>
    <row r="2732" spans="1:11" ht="15" x14ac:dyDescent="0.3">
      <c r="A2732" s="466"/>
      <c r="B2732" s="480" t="s">
        <v>1135</v>
      </c>
      <c r="C2732" s="481"/>
      <c r="D2732" s="481"/>
      <c r="E2732" s="482"/>
      <c r="F2732" s="124"/>
      <c r="G2732" s="478" t="s">
        <v>1136</v>
      </c>
      <c r="H2732" s="460"/>
      <c r="I2732" s="460"/>
      <c r="J2732" s="479"/>
      <c r="K2732" s="125"/>
    </row>
    <row r="2733" spans="1:11" ht="15" x14ac:dyDescent="0.3">
      <c r="A2733" s="466"/>
      <c r="B2733" s="480" t="s">
        <v>1137</v>
      </c>
      <c r="C2733" s="481"/>
      <c r="D2733" s="481"/>
      <c r="E2733" s="482"/>
      <c r="F2733" s="124">
        <v>2</v>
      </c>
      <c r="G2733" s="478" t="s">
        <v>1138</v>
      </c>
      <c r="H2733" s="460"/>
      <c r="I2733" s="460"/>
      <c r="J2733" s="479"/>
      <c r="K2733" s="125"/>
    </row>
    <row r="2734" spans="1:11" ht="15" x14ac:dyDescent="0.3">
      <c r="A2734" s="466"/>
      <c r="B2734" s="480" t="s">
        <v>1139</v>
      </c>
      <c r="C2734" s="481"/>
      <c r="D2734" s="481"/>
      <c r="E2734" s="482"/>
      <c r="F2734" s="124"/>
      <c r="G2734" s="478" t="s">
        <v>1140</v>
      </c>
      <c r="H2734" s="460"/>
      <c r="I2734" s="460"/>
      <c r="J2734" s="479"/>
      <c r="K2734" s="125"/>
    </row>
    <row r="2735" spans="1:11" ht="15.6" thickBot="1" x14ac:dyDescent="0.35">
      <c r="A2735" s="467"/>
      <c r="B2735" s="487" t="s">
        <v>1141</v>
      </c>
      <c r="C2735" s="488"/>
      <c r="D2735" s="488"/>
      <c r="E2735" s="489"/>
      <c r="F2735" s="127">
        <v>5</v>
      </c>
      <c r="G2735" s="484" t="s">
        <v>1142</v>
      </c>
      <c r="H2735" s="485"/>
      <c r="I2735" s="485"/>
      <c r="J2735" s="486"/>
      <c r="K2735" s="128"/>
    </row>
    <row r="2736" spans="1:11" ht="15.6" x14ac:dyDescent="0.3">
      <c r="A2736" s="465" t="s">
        <v>1143</v>
      </c>
      <c r="B2736" s="434" t="s">
        <v>1180</v>
      </c>
      <c r="C2736" s="435"/>
      <c r="D2736" s="435"/>
      <c r="E2736" s="435"/>
      <c r="F2736" s="435"/>
      <c r="G2736" s="435"/>
      <c r="H2736" s="435"/>
      <c r="I2736" s="435"/>
      <c r="J2736" s="435"/>
      <c r="K2736" s="436"/>
    </row>
    <row r="2737" spans="1:11" ht="15" x14ac:dyDescent="0.3">
      <c r="A2737" s="466"/>
      <c r="B2737" s="422" t="s">
        <v>1231</v>
      </c>
      <c r="C2737" s="423"/>
      <c r="D2737" s="423"/>
      <c r="E2737" s="423"/>
      <c r="F2737" s="423"/>
      <c r="G2737" s="423"/>
      <c r="H2737" s="423"/>
      <c r="I2737" s="423"/>
      <c r="J2737" s="423"/>
      <c r="K2737" s="424"/>
    </row>
    <row r="2738" spans="1:11" ht="15" x14ac:dyDescent="0.3">
      <c r="A2738" s="466"/>
      <c r="B2738" s="422" t="s">
        <v>1229</v>
      </c>
      <c r="C2738" s="423"/>
      <c r="D2738" s="423"/>
      <c r="E2738" s="423"/>
      <c r="F2738" s="423"/>
      <c r="G2738" s="423"/>
      <c r="H2738" s="423"/>
      <c r="I2738" s="423"/>
      <c r="J2738" s="423"/>
      <c r="K2738" s="424"/>
    </row>
    <row r="2739" spans="1:11" ht="15" x14ac:dyDescent="0.3">
      <c r="A2739" s="466"/>
      <c r="B2739" s="422" t="s">
        <v>1232</v>
      </c>
      <c r="C2739" s="423"/>
      <c r="D2739" s="423"/>
      <c r="E2739" s="423"/>
      <c r="F2739" s="423"/>
      <c r="G2739" s="423"/>
      <c r="H2739" s="423"/>
      <c r="I2739" s="423"/>
      <c r="J2739" s="423"/>
      <c r="K2739" s="424"/>
    </row>
    <row r="2740" spans="1:11" ht="15.6" x14ac:dyDescent="0.3">
      <c r="A2740" s="466"/>
      <c r="B2740" s="434" t="s">
        <v>1185</v>
      </c>
      <c r="C2740" s="435"/>
      <c r="D2740" s="435"/>
      <c r="E2740" s="435"/>
      <c r="F2740" s="435"/>
      <c r="G2740" s="435"/>
      <c r="H2740" s="435"/>
      <c r="I2740" s="435"/>
      <c r="J2740" s="435"/>
      <c r="K2740" s="436"/>
    </row>
    <row r="2741" spans="1:11" ht="15" x14ac:dyDescent="0.3">
      <c r="A2741" s="466"/>
      <c r="B2741" s="422" t="s">
        <v>1165</v>
      </c>
      <c r="C2741" s="423"/>
      <c r="D2741" s="423"/>
      <c r="E2741" s="423"/>
      <c r="F2741" s="423"/>
      <c r="G2741" s="423"/>
      <c r="H2741" s="423"/>
      <c r="I2741" s="423"/>
      <c r="J2741" s="423"/>
      <c r="K2741" s="424"/>
    </row>
    <row r="2742" spans="1:11" ht="15" x14ac:dyDescent="0.3">
      <c r="A2742" s="466"/>
      <c r="B2742" s="422" t="s">
        <v>1166</v>
      </c>
      <c r="C2742" s="423"/>
      <c r="D2742" s="423"/>
      <c r="E2742" s="423"/>
      <c r="F2742" s="423"/>
      <c r="G2742" s="423"/>
      <c r="H2742" s="423"/>
      <c r="I2742" s="423"/>
      <c r="J2742" s="423"/>
      <c r="K2742" s="424"/>
    </row>
    <row r="2743" spans="1:11" ht="15" x14ac:dyDescent="0.3">
      <c r="A2743" s="466"/>
      <c r="B2743" s="422" t="s">
        <v>1167</v>
      </c>
      <c r="C2743" s="423"/>
      <c r="D2743" s="423"/>
      <c r="E2743" s="423"/>
      <c r="F2743" s="423"/>
      <c r="G2743" s="423"/>
      <c r="H2743" s="423"/>
      <c r="I2743" s="423"/>
      <c r="J2743" s="423"/>
      <c r="K2743" s="424"/>
    </row>
    <row r="2744" spans="1:11" ht="15" x14ac:dyDescent="0.3">
      <c r="A2744" s="466"/>
      <c r="B2744" s="416"/>
      <c r="C2744" s="417"/>
      <c r="D2744" s="417"/>
      <c r="E2744" s="417"/>
      <c r="F2744" s="417"/>
      <c r="G2744" s="417"/>
      <c r="H2744" s="417"/>
      <c r="I2744" s="417"/>
      <c r="J2744" s="417"/>
      <c r="K2744" s="418"/>
    </row>
    <row r="2745" spans="1:11" ht="15" x14ac:dyDescent="0.3">
      <c r="A2745" s="466"/>
      <c r="B2745" s="458"/>
      <c r="C2745" s="456"/>
      <c r="D2745" s="456"/>
      <c r="E2745" s="456"/>
      <c r="F2745" s="456"/>
      <c r="G2745" s="456"/>
      <c r="H2745" s="456"/>
      <c r="I2745" s="456"/>
      <c r="J2745" s="456"/>
      <c r="K2745" s="457"/>
    </row>
    <row r="2746" spans="1:11" ht="15" x14ac:dyDescent="0.3">
      <c r="A2746" s="466"/>
      <c r="B2746" s="458"/>
      <c r="C2746" s="456"/>
      <c r="D2746" s="456"/>
      <c r="E2746" s="456"/>
      <c r="F2746" s="456"/>
      <c r="G2746" s="456"/>
      <c r="H2746" s="456"/>
      <c r="I2746" s="456"/>
      <c r="J2746" s="456"/>
      <c r="K2746" s="457"/>
    </row>
    <row r="2747" spans="1:11" ht="15" x14ac:dyDescent="0.3">
      <c r="A2747" s="466"/>
      <c r="B2747" s="458"/>
      <c r="C2747" s="456"/>
      <c r="D2747" s="456"/>
      <c r="E2747" s="456"/>
      <c r="F2747" s="456"/>
      <c r="G2747" s="456"/>
      <c r="H2747" s="456"/>
      <c r="I2747" s="456"/>
      <c r="J2747" s="456"/>
      <c r="K2747" s="457"/>
    </row>
    <row r="2748" spans="1:11" ht="15" x14ac:dyDescent="0.3">
      <c r="A2748" s="466"/>
      <c r="B2748" s="458"/>
      <c r="C2748" s="456"/>
      <c r="D2748" s="456"/>
      <c r="E2748" s="456"/>
      <c r="F2748" s="456"/>
      <c r="G2748" s="456"/>
      <c r="H2748" s="456"/>
      <c r="I2748" s="456"/>
      <c r="J2748" s="456"/>
      <c r="K2748" s="457"/>
    </row>
    <row r="2749" spans="1:11" ht="15.6" thickBot="1" x14ac:dyDescent="0.35">
      <c r="A2749" s="467"/>
      <c r="B2749" s="477"/>
      <c r="C2749" s="475"/>
      <c r="D2749" s="475"/>
      <c r="E2749" s="475"/>
      <c r="F2749" s="475"/>
      <c r="G2749" s="475"/>
      <c r="H2749" s="475"/>
      <c r="I2749" s="475"/>
      <c r="J2749" s="475"/>
      <c r="K2749" s="476"/>
    </row>
    <row r="2750" spans="1:11" ht="15" x14ac:dyDescent="0.3">
      <c r="A2750" s="465" t="s">
        <v>1144</v>
      </c>
      <c r="B2750" s="439"/>
      <c r="C2750" s="437"/>
      <c r="D2750" s="437"/>
      <c r="E2750" s="437"/>
      <c r="F2750" s="437"/>
      <c r="G2750" s="437"/>
      <c r="H2750" s="437"/>
      <c r="I2750" s="437"/>
      <c r="J2750" s="437"/>
      <c r="K2750" s="438"/>
    </row>
    <row r="2751" spans="1:11" ht="15" x14ac:dyDescent="0.3">
      <c r="A2751" s="466"/>
      <c r="B2751" s="458"/>
      <c r="C2751" s="456"/>
      <c r="D2751" s="456"/>
      <c r="E2751" s="456"/>
      <c r="F2751" s="456"/>
      <c r="G2751" s="456"/>
      <c r="H2751" s="456"/>
      <c r="I2751" s="456"/>
      <c r="J2751" s="456"/>
      <c r="K2751" s="457"/>
    </row>
    <row r="2752" spans="1:11" ht="15" x14ac:dyDescent="0.3">
      <c r="A2752" s="466"/>
      <c r="B2752" s="458"/>
      <c r="C2752" s="456"/>
      <c r="D2752" s="456"/>
      <c r="E2752" s="456"/>
      <c r="F2752" s="456"/>
      <c r="G2752" s="456"/>
      <c r="H2752" s="456"/>
      <c r="I2752" s="456"/>
      <c r="J2752" s="456"/>
      <c r="K2752" s="457"/>
    </row>
    <row r="2753" spans="1:11" ht="15" x14ac:dyDescent="0.3">
      <c r="A2753" s="466"/>
      <c r="B2753" s="458"/>
      <c r="C2753" s="456"/>
      <c r="D2753" s="456"/>
      <c r="E2753" s="456"/>
      <c r="F2753" s="456"/>
      <c r="G2753" s="456"/>
      <c r="H2753" s="456"/>
      <c r="I2753" s="456"/>
      <c r="J2753" s="456"/>
      <c r="K2753" s="457"/>
    </row>
    <row r="2754" spans="1:11" ht="15" x14ac:dyDescent="0.3">
      <c r="A2754" s="466"/>
      <c r="B2754" s="458"/>
      <c r="C2754" s="456"/>
      <c r="D2754" s="456"/>
      <c r="E2754" s="456"/>
      <c r="F2754" s="456"/>
      <c r="G2754" s="456"/>
      <c r="H2754" s="456"/>
      <c r="I2754" s="456"/>
      <c r="J2754" s="456"/>
      <c r="K2754" s="457"/>
    </row>
    <row r="2755" spans="1:11" ht="15" x14ac:dyDescent="0.3">
      <c r="A2755" s="466"/>
      <c r="B2755" s="458"/>
      <c r="C2755" s="456"/>
      <c r="D2755" s="456"/>
      <c r="E2755" s="456"/>
      <c r="F2755" s="456"/>
      <c r="G2755" s="456"/>
      <c r="H2755" s="456"/>
      <c r="I2755" s="456"/>
      <c r="J2755" s="456"/>
      <c r="K2755" s="457"/>
    </row>
    <row r="2756" spans="1:11" ht="15" x14ac:dyDescent="0.3">
      <c r="A2756" s="466"/>
      <c r="B2756" s="458"/>
      <c r="C2756" s="456"/>
      <c r="D2756" s="456"/>
      <c r="E2756" s="456"/>
      <c r="F2756" s="456"/>
      <c r="G2756" s="456"/>
      <c r="H2756" s="456"/>
      <c r="I2756" s="456"/>
      <c r="J2756" s="456"/>
      <c r="K2756" s="457"/>
    </row>
    <row r="2757" spans="1:11" ht="15" x14ac:dyDescent="0.3">
      <c r="A2757" s="466"/>
      <c r="B2757" s="458"/>
      <c r="C2757" s="456"/>
      <c r="D2757" s="456"/>
      <c r="E2757" s="456"/>
      <c r="F2757" s="456"/>
      <c r="G2757" s="456"/>
      <c r="H2757" s="456"/>
      <c r="I2757" s="456"/>
      <c r="J2757" s="456"/>
      <c r="K2757" s="457"/>
    </row>
    <row r="2758" spans="1:11" ht="15" x14ac:dyDescent="0.3">
      <c r="A2758" s="466"/>
      <c r="B2758" s="458"/>
      <c r="C2758" s="456"/>
      <c r="D2758" s="456"/>
      <c r="E2758" s="456"/>
      <c r="F2758" s="456"/>
      <c r="G2758" s="456"/>
      <c r="H2758" s="456"/>
      <c r="I2758" s="456"/>
      <c r="J2758" s="456"/>
      <c r="K2758" s="457"/>
    </row>
    <row r="2759" spans="1:11" ht="15" x14ac:dyDescent="0.3">
      <c r="A2759" s="466"/>
      <c r="B2759" s="458"/>
      <c r="C2759" s="456"/>
      <c r="D2759" s="456"/>
      <c r="E2759" s="456"/>
      <c r="F2759" s="456"/>
      <c r="G2759" s="456"/>
      <c r="H2759" s="456"/>
      <c r="I2759" s="456"/>
      <c r="J2759" s="456"/>
      <c r="K2759" s="457"/>
    </row>
    <row r="2760" spans="1:11" ht="15" x14ac:dyDescent="0.3">
      <c r="A2760" s="466"/>
      <c r="B2760" s="458"/>
      <c r="C2760" s="456"/>
      <c r="D2760" s="456"/>
      <c r="E2760" s="456"/>
      <c r="F2760" s="456"/>
      <c r="G2760" s="456"/>
      <c r="H2760" s="456"/>
      <c r="I2760" s="456"/>
      <c r="J2760" s="456"/>
      <c r="K2760" s="457"/>
    </row>
    <row r="2761" spans="1:11" ht="15" x14ac:dyDescent="0.3">
      <c r="A2761" s="466"/>
      <c r="B2761" s="458"/>
      <c r="C2761" s="456"/>
      <c r="D2761" s="456"/>
      <c r="E2761" s="456"/>
      <c r="F2761" s="456"/>
      <c r="G2761" s="456"/>
      <c r="H2761" s="456"/>
      <c r="I2761" s="456"/>
      <c r="J2761" s="456"/>
      <c r="K2761" s="457"/>
    </row>
    <row r="2762" spans="1:11" ht="15" x14ac:dyDescent="0.3">
      <c r="A2762" s="466"/>
      <c r="B2762" s="458"/>
      <c r="C2762" s="456"/>
      <c r="D2762" s="456"/>
      <c r="E2762" s="456"/>
      <c r="F2762" s="456"/>
      <c r="G2762" s="456"/>
      <c r="H2762" s="456"/>
      <c r="I2762" s="456"/>
      <c r="J2762" s="456"/>
      <c r="K2762" s="457"/>
    </row>
    <row r="2763" spans="1:11" ht="15" x14ac:dyDescent="0.3">
      <c r="A2763" s="466"/>
      <c r="B2763" s="458"/>
      <c r="C2763" s="456"/>
      <c r="D2763" s="456"/>
      <c r="E2763" s="456"/>
      <c r="F2763" s="456"/>
      <c r="G2763" s="456"/>
      <c r="H2763" s="456"/>
      <c r="I2763" s="456"/>
      <c r="J2763" s="456"/>
      <c r="K2763" s="457"/>
    </row>
    <row r="2764" spans="1:11" ht="15.6" thickBot="1" x14ac:dyDescent="0.35">
      <c r="A2764" s="467"/>
      <c r="B2764" s="502"/>
      <c r="C2764" s="503"/>
      <c r="D2764" s="503"/>
      <c r="E2764" s="503"/>
      <c r="F2764" s="503"/>
      <c r="G2764" s="503"/>
      <c r="H2764" s="503"/>
      <c r="I2764" s="503"/>
      <c r="J2764" s="503"/>
      <c r="K2764" s="504"/>
    </row>
    <row r="2765" spans="1:11" x14ac:dyDescent="0.3">
      <c r="A2765" s="499" t="s">
        <v>1145</v>
      </c>
      <c r="B2765" s="491"/>
      <c r="C2765" s="491"/>
      <c r="D2765" s="491"/>
      <c r="E2765" s="491"/>
      <c r="F2765" s="491"/>
      <c r="G2765" s="490" t="s">
        <v>1146</v>
      </c>
      <c r="H2765" s="491"/>
      <c r="I2765" s="491"/>
      <c r="J2765" s="491"/>
      <c r="K2765" s="492"/>
    </row>
    <row r="2766" spans="1:11" x14ac:dyDescent="0.3">
      <c r="A2766" s="500"/>
      <c r="B2766" s="494"/>
      <c r="C2766" s="494"/>
      <c r="D2766" s="494"/>
      <c r="E2766" s="494"/>
      <c r="F2766" s="494"/>
      <c r="G2766" s="493"/>
      <c r="H2766" s="494"/>
      <c r="I2766" s="494"/>
      <c r="J2766" s="494"/>
      <c r="K2766" s="495"/>
    </row>
    <row r="2767" spans="1:11" x14ac:dyDescent="0.3">
      <c r="A2767" s="500"/>
      <c r="B2767" s="494"/>
      <c r="C2767" s="494"/>
      <c r="D2767" s="494"/>
      <c r="E2767" s="494"/>
      <c r="F2767" s="494"/>
      <c r="G2767" s="493"/>
      <c r="H2767" s="494"/>
      <c r="I2767" s="494"/>
      <c r="J2767" s="494"/>
      <c r="K2767" s="495"/>
    </row>
    <row r="2768" spans="1:11" ht="15" thickBot="1" x14ac:dyDescent="0.35">
      <c r="A2768" s="501"/>
      <c r="B2768" s="497"/>
      <c r="C2768" s="497"/>
      <c r="D2768" s="497"/>
      <c r="E2768" s="497"/>
      <c r="F2768" s="497"/>
      <c r="G2768" s="496"/>
      <c r="H2768" s="497"/>
      <c r="I2768" s="497"/>
      <c r="J2768" s="497"/>
      <c r="K2768" s="498"/>
    </row>
    <row r="2770" spans="1:11" x14ac:dyDescent="0.3">
      <c r="A2770" s="452"/>
      <c r="B2770" s="452"/>
      <c r="C2770" s="452"/>
      <c r="D2770" s="452"/>
      <c r="E2770" s="454" t="s">
        <v>1113</v>
      </c>
      <c r="F2770" s="454"/>
      <c r="G2770" s="454"/>
      <c r="H2770" s="454"/>
      <c r="I2770" s="452"/>
      <c r="J2770" s="452"/>
      <c r="K2770" s="452"/>
    </row>
    <row r="2771" spans="1:11" x14ac:dyDescent="0.3">
      <c r="A2771" s="452"/>
      <c r="B2771" s="452"/>
      <c r="C2771" s="452"/>
      <c r="D2771" s="452"/>
      <c r="E2771" s="454"/>
      <c r="F2771" s="454"/>
      <c r="G2771" s="454"/>
      <c r="H2771" s="454"/>
      <c r="I2771" s="452"/>
      <c r="J2771" s="452"/>
      <c r="K2771" s="452"/>
    </row>
    <row r="2772" spans="1:11" x14ac:dyDescent="0.3">
      <c r="A2772" s="453"/>
      <c r="B2772" s="453"/>
      <c r="C2772" s="453"/>
      <c r="D2772" s="453"/>
      <c r="E2772" s="455"/>
      <c r="F2772" s="455"/>
      <c r="G2772" s="455"/>
      <c r="H2772" s="455"/>
      <c r="I2772" s="453"/>
      <c r="J2772" s="453"/>
      <c r="K2772" s="453"/>
    </row>
    <row r="2773" spans="1:11" x14ac:dyDescent="0.3">
      <c r="A2773" s="449" t="s">
        <v>1147</v>
      </c>
      <c r="B2773" s="450"/>
      <c r="C2773" s="450"/>
      <c r="D2773" s="450"/>
      <c r="E2773" s="450"/>
      <c r="F2773" s="450"/>
      <c r="G2773" s="450"/>
      <c r="H2773" s="450"/>
      <c r="I2773" s="450"/>
      <c r="J2773" s="450"/>
      <c r="K2773" s="451"/>
    </row>
    <row r="2774" spans="1:11" ht="25.5" customHeight="1" x14ac:dyDescent="0.3">
      <c r="A2774" s="100" t="s">
        <v>0</v>
      </c>
      <c r="B2774" s="101"/>
      <c r="C2774" s="101"/>
      <c r="D2774" s="101"/>
      <c r="E2774" s="101"/>
      <c r="F2774" s="101"/>
      <c r="G2774" s="102"/>
      <c r="H2774" s="103" t="s">
        <v>1191</v>
      </c>
      <c r="I2774" s="104" t="s">
        <v>1117</v>
      </c>
      <c r="J2774" s="105">
        <f>1+J2720</f>
        <v>45314</v>
      </c>
      <c r="K2774" s="106" t="s">
        <v>1118</v>
      </c>
    </row>
    <row r="2775" spans="1:11" ht="16.5" customHeight="1" x14ac:dyDescent="0.3">
      <c r="A2775" s="443" t="s">
        <v>2</v>
      </c>
      <c r="B2775" s="444"/>
      <c r="C2775" s="444"/>
      <c r="D2775" s="444"/>
      <c r="E2775" s="444"/>
      <c r="F2775" s="444"/>
      <c r="G2775" s="445"/>
      <c r="H2775" s="107" t="s">
        <v>1120</v>
      </c>
      <c r="I2775" s="108" t="s">
        <v>1121</v>
      </c>
      <c r="J2775" s="109" t="s">
        <v>1122</v>
      </c>
      <c r="K2775" s="110" t="s">
        <v>1123</v>
      </c>
    </row>
    <row r="2776" spans="1:11" ht="12" customHeight="1" x14ac:dyDescent="0.3">
      <c r="A2776" s="446"/>
      <c r="B2776" s="447"/>
      <c r="C2776" s="447"/>
      <c r="D2776" s="447"/>
      <c r="E2776" s="447"/>
      <c r="F2776" s="447"/>
      <c r="G2776" s="448"/>
      <c r="H2776" s="107" t="s">
        <v>1124</v>
      </c>
      <c r="I2776" s="111" t="s">
        <v>1125</v>
      </c>
      <c r="J2776" s="112"/>
      <c r="K2776" s="113"/>
    </row>
    <row r="2777" spans="1:11" ht="15" thickBot="1" x14ac:dyDescent="0.35">
      <c r="A2777" s="114" t="s">
        <v>1103</v>
      </c>
      <c r="B2777" s="115"/>
      <c r="C2777" s="115"/>
      <c r="D2777" s="115"/>
      <c r="E2777" s="115"/>
      <c r="F2777" s="115"/>
      <c r="G2777" s="116"/>
      <c r="H2777" s="117" t="s">
        <v>1126</v>
      </c>
      <c r="I2777" s="117"/>
      <c r="J2777" s="138" t="s">
        <v>1125</v>
      </c>
      <c r="K2777" s="119"/>
    </row>
    <row r="2778" spans="1:11" ht="15" x14ac:dyDescent="0.3">
      <c r="A2778" s="440" t="s">
        <v>1127</v>
      </c>
      <c r="B2778" s="439"/>
      <c r="C2778" s="437"/>
      <c r="D2778" s="437"/>
      <c r="E2778" s="437"/>
      <c r="F2778" s="437"/>
      <c r="G2778" s="437"/>
      <c r="H2778" s="437"/>
      <c r="I2778" s="437"/>
      <c r="J2778" s="437"/>
      <c r="K2778" s="438"/>
    </row>
    <row r="2779" spans="1:11" ht="15" x14ac:dyDescent="0.3">
      <c r="A2779" s="441"/>
      <c r="B2779" s="458"/>
      <c r="C2779" s="456"/>
      <c r="D2779" s="456"/>
      <c r="E2779" s="456"/>
      <c r="F2779" s="456"/>
      <c r="G2779" s="456"/>
      <c r="H2779" s="456"/>
      <c r="I2779" s="456"/>
      <c r="J2779" s="456"/>
      <c r="K2779" s="457"/>
    </row>
    <row r="2780" spans="1:11" ht="15" x14ac:dyDescent="0.3">
      <c r="A2780" s="441"/>
      <c r="B2780" s="458"/>
      <c r="C2780" s="456"/>
      <c r="D2780" s="456"/>
      <c r="E2780" s="456"/>
      <c r="F2780" s="456"/>
      <c r="G2780" s="456"/>
      <c r="H2780" s="456"/>
      <c r="I2780" s="456"/>
      <c r="J2780" s="456"/>
      <c r="K2780" s="457"/>
    </row>
    <row r="2781" spans="1:11" ht="15" x14ac:dyDescent="0.3">
      <c r="A2781" s="441"/>
      <c r="B2781" s="458"/>
      <c r="C2781" s="456"/>
      <c r="D2781" s="456"/>
      <c r="E2781" s="456"/>
      <c r="F2781" s="456"/>
      <c r="G2781" s="456"/>
      <c r="H2781" s="456"/>
      <c r="I2781" s="456"/>
      <c r="J2781" s="456"/>
      <c r="K2781" s="457"/>
    </row>
    <row r="2782" spans="1:11" ht="15.6" thickBot="1" x14ac:dyDescent="0.35">
      <c r="A2782" s="442"/>
      <c r="B2782" s="477"/>
      <c r="C2782" s="475"/>
      <c r="D2782" s="475"/>
      <c r="E2782" s="475"/>
      <c r="F2782" s="475"/>
      <c r="G2782" s="475"/>
      <c r="H2782" s="475"/>
      <c r="I2782" s="475"/>
      <c r="J2782" s="475"/>
      <c r="K2782" s="476"/>
    </row>
    <row r="2783" spans="1:11" ht="15.6" thickBot="1" x14ac:dyDescent="0.35">
      <c r="A2783" s="465" t="s">
        <v>1128</v>
      </c>
      <c r="B2783" s="474" t="s">
        <v>1129</v>
      </c>
      <c r="C2783" s="472"/>
      <c r="D2783" s="472"/>
      <c r="E2783" s="472"/>
      <c r="F2783" s="120" t="s">
        <v>1130</v>
      </c>
      <c r="G2783" s="472" t="s">
        <v>1129</v>
      </c>
      <c r="H2783" s="472"/>
      <c r="I2783" s="472"/>
      <c r="J2783" s="473"/>
      <c r="K2783" s="121" t="s">
        <v>1130</v>
      </c>
    </row>
    <row r="2784" spans="1:11" ht="15" x14ac:dyDescent="0.3">
      <c r="A2784" s="466"/>
      <c r="B2784" s="471" t="s">
        <v>1131</v>
      </c>
      <c r="C2784" s="469"/>
      <c r="D2784" s="469"/>
      <c r="E2784" s="470"/>
      <c r="F2784" s="122"/>
      <c r="G2784" s="468" t="s">
        <v>1132</v>
      </c>
      <c r="H2784" s="469"/>
      <c r="I2784" s="469"/>
      <c r="J2784" s="470"/>
      <c r="K2784" s="123"/>
    </row>
    <row r="2785" spans="1:11" ht="15" x14ac:dyDescent="0.3">
      <c r="A2785" s="466"/>
      <c r="B2785" s="480" t="s">
        <v>1133</v>
      </c>
      <c r="C2785" s="481"/>
      <c r="D2785" s="481"/>
      <c r="E2785" s="482"/>
      <c r="F2785" s="124"/>
      <c r="G2785" s="483" t="s">
        <v>1134</v>
      </c>
      <c r="H2785" s="481"/>
      <c r="I2785" s="481"/>
      <c r="J2785" s="482"/>
      <c r="K2785" s="125"/>
    </row>
    <row r="2786" spans="1:11" ht="15" x14ac:dyDescent="0.3">
      <c r="A2786" s="466"/>
      <c r="B2786" s="480" t="s">
        <v>1135</v>
      </c>
      <c r="C2786" s="481"/>
      <c r="D2786" s="481"/>
      <c r="E2786" s="482"/>
      <c r="F2786" s="124"/>
      <c r="G2786" s="478" t="s">
        <v>1136</v>
      </c>
      <c r="H2786" s="460"/>
      <c r="I2786" s="460"/>
      <c r="J2786" s="479"/>
      <c r="K2786" s="125"/>
    </row>
    <row r="2787" spans="1:11" ht="15" x14ac:dyDescent="0.3">
      <c r="A2787" s="466"/>
      <c r="B2787" s="480" t="s">
        <v>1137</v>
      </c>
      <c r="C2787" s="481"/>
      <c r="D2787" s="481"/>
      <c r="E2787" s="482"/>
      <c r="F2787" s="124">
        <v>2</v>
      </c>
      <c r="G2787" s="478" t="s">
        <v>1138</v>
      </c>
      <c r="H2787" s="460"/>
      <c r="I2787" s="460"/>
      <c r="J2787" s="479"/>
      <c r="K2787" s="125"/>
    </row>
    <row r="2788" spans="1:11" ht="15" x14ac:dyDescent="0.3">
      <c r="A2788" s="466"/>
      <c r="B2788" s="480" t="s">
        <v>1139</v>
      </c>
      <c r="C2788" s="481"/>
      <c r="D2788" s="481"/>
      <c r="E2788" s="482"/>
      <c r="F2788" s="124"/>
      <c r="G2788" s="478" t="s">
        <v>1140</v>
      </c>
      <c r="H2788" s="460"/>
      <c r="I2788" s="460"/>
      <c r="J2788" s="479"/>
      <c r="K2788" s="125"/>
    </row>
    <row r="2789" spans="1:11" ht="15.6" thickBot="1" x14ac:dyDescent="0.35">
      <c r="A2789" s="467"/>
      <c r="B2789" s="487" t="s">
        <v>1141</v>
      </c>
      <c r="C2789" s="488"/>
      <c r="D2789" s="488"/>
      <c r="E2789" s="489"/>
      <c r="F2789" s="127">
        <v>5</v>
      </c>
      <c r="G2789" s="484" t="s">
        <v>1142</v>
      </c>
      <c r="H2789" s="485"/>
      <c r="I2789" s="485"/>
      <c r="J2789" s="486"/>
      <c r="K2789" s="128"/>
    </row>
    <row r="2790" spans="1:11" ht="15.6" x14ac:dyDescent="0.3">
      <c r="A2790" s="465" t="s">
        <v>1143</v>
      </c>
      <c r="B2790" s="434" t="s">
        <v>1185</v>
      </c>
      <c r="C2790" s="435"/>
      <c r="D2790" s="435"/>
      <c r="E2790" s="435"/>
      <c r="F2790" s="435"/>
      <c r="G2790" s="435"/>
      <c r="H2790" s="435"/>
      <c r="I2790" s="435"/>
      <c r="J2790" s="435"/>
      <c r="K2790" s="436"/>
    </row>
    <row r="2791" spans="1:11" ht="15" x14ac:dyDescent="0.3">
      <c r="A2791" s="466"/>
      <c r="B2791" s="422" t="s">
        <v>1233</v>
      </c>
      <c r="C2791" s="423"/>
      <c r="D2791" s="423"/>
      <c r="E2791" s="423"/>
      <c r="F2791" s="423"/>
      <c r="G2791" s="423"/>
      <c r="H2791" s="423"/>
      <c r="I2791" s="423"/>
      <c r="J2791" s="423"/>
      <c r="K2791" s="424"/>
    </row>
    <row r="2792" spans="1:11" ht="15" x14ac:dyDescent="0.3">
      <c r="A2792" s="466"/>
      <c r="B2792" s="422" t="s">
        <v>1230</v>
      </c>
      <c r="C2792" s="423"/>
      <c r="D2792" s="423"/>
      <c r="E2792" s="423"/>
      <c r="F2792" s="423"/>
      <c r="G2792" s="423"/>
      <c r="H2792" s="423"/>
      <c r="I2792" s="423"/>
      <c r="J2792" s="423"/>
      <c r="K2792" s="424"/>
    </row>
    <row r="2793" spans="1:11" ht="15" x14ac:dyDescent="0.3">
      <c r="A2793" s="466"/>
      <c r="B2793" s="416" t="s">
        <v>1234</v>
      </c>
      <c r="C2793" s="417"/>
      <c r="D2793" s="417"/>
      <c r="E2793" s="417"/>
      <c r="F2793" s="417"/>
      <c r="G2793" s="417"/>
      <c r="H2793" s="417"/>
      <c r="I2793" s="417"/>
      <c r="J2793" s="417"/>
      <c r="K2793" s="418"/>
    </row>
    <row r="2794" spans="1:11" ht="15.6" x14ac:dyDescent="0.3">
      <c r="A2794" s="466"/>
      <c r="B2794" s="434" t="s">
        <v>1187</v>
      </c>
      <c r="C2794" s="435"/>
      <c r="D2794" s="435"/>
      <c r="E2794" s="435"/>
      <c r="F2794" s="435"/>
      <c r="G2794" s="435"/>
      <c r="H2794" s="435"/>
      <c r="I2794" s="435"/>
      <c r="J2794" s="435"/>
      <c r="K2794" s="436"/>
    </row>
    <row r="2795" spans="1:11" ht="15" x14ac:dyDescent="0.3">
      <c r="A2795" s="466"/>
      <c r="B2795" s="422" t="s">
        <v>1167</v>
      </c>
      <c r="C2795" s="423"/>
      <c r="D2795" s="423"/>
      <c r="E2795" s="423"/>
      <c r="F2795" s="423"/>
      <c r="G2795" s="423"/>
      <c r="H2795" s="423"/>
      <c r="I2795" s="423"/>
      <c r="J2795" s="423"/>
      <c r="K2795" s="424"/>
    </row>
    <row r="2796" spans="1:11" ht="15" x14ac:dyDescent="0.3">
      <c r="A2796" s="466"/>
      <c r="B2796" s="422" t="s">
        <v>1166</v>
      </c>
      <c r="C2796" s="423"/>
      <c r="D2796" s="423"/>
      <c r="E2796" s="423"/>
      <c r="F2796" s="423"/>
      <c r="G2796" s="423"/>
      <c r="H2796" s="423"/>
      <c r="I2796" s="423"/>
      <c r="J2796" s="423"/>
      <c r="K2796" s="424"/>
    </row>
    <row r="2797" spans="1:11" ht="15" x14ac:dyDescent="0.3">
      <c r="A2797" s="466"/>
      <c r="B2797" s="416" t="s">
        <v>1165</v>
      </c>
      <c r="C2797" s="417"/>
      <c r="D2797" s="417"/>
      <c r="E2797" s="417"/>
      <c r="F2797" s="417"/>
      <c r="G2797" s="417"/>
      <c r="H2797" s="417"/>
      <c r="I2797" s="417"/>
      <c r="J2797" s="417"/>
      <c r="K2797" s="418"/>
    </row>
    <row r="2798" spans="1:11" ht="15" x14ac:dyDescent="0.3">
      <c r="A2798" s="466"/>
      <c r="B2798" s="422" t="s">
        <v>1169</v>
      </c>
      <c r="C2798" s="423"/>
      <c r="D2798" s="423"/>
      <c r="E2798" s="423"/>
      <c r="F2798" s="423"/>
      <c r="G2798" s="423"/>
      <c r="H2798" s="423"/>
      <c r="I2798" s="423"/>
      <c r="J2798" s="423"/>
      <c r="K2798" s="424"/>
    </row>
    <row r="2799" spans="1:11" ht="15" x14ac:dyDescent="0.3">
      <c r="A2799" s="466"/>
      <c r="B2799" s="458"/>
      <c r="C2799" s="456"/>
      <c r="D2799" s="456"/>
      <c r="E2799" s="456"/>
      <c r="F2799" s="456"/>
      <c r="G2799" s="456"/>
      <c r="H2799" s="456"/>
      <c r="I2799" s="456"/>
      <c r="J2799" s="456"/>
      <c r="K2799" s="457"/>
    </row>
    <row r="2800" spans="1:11" ht="15" x14ac:dyDescent="0.3">
      <c r="A2800" s="466"/>
      <c r="B2800" s="458"/>
      <c r="C2800" s="456"/>
      <c r="D2800" s="456"/>
      <c r="E2800" s="456"/>
      <c r="F2800" s="456"/>
      <c r="G2800" s="456"/>
      <c r="H2800" s="456"/>
      <c r="I2800" s="456"/>
      <c r="J2800" s="456"/>
      <c r="K2800" s="457"/>
    </row>
    <row r="2801" spans="1:11" ht="15" x14ac:dyDescent="0.3">
      <c r="A2801" s="466"/>
      <c r="B2801" s="458"/>
      <c r="C2801" s="456"/>
      <c r="D2801" s="456"/>
      <c r="E2801" s="456"/>
      <c r="F2801" s="456"/>
      <c r="G2801" s="456"/>
      <c r="H2801" s="456"/>
      <c r="I2801" s="456"/>
      <c r="J2801" s="456"/>
      <c r="K2801" s="457"/>
    </row>
    <row r="2802" spans="1:11" ht="15" x14ac:dyDescent="0.3">
      <c r="A2802" s="466"/>
      <c r="B2802" s="458"/>
      <c r="C2802" s="456"/>
      <c r="D2802" s="456"/>
      <c r="E2802" s="456"/>
      <c r="F2802" s="456"/>
      <c r="G2802" s="456"/>
      <c r="H2802" s="456"/>
      <c r="I2802" s="456"/>
      <c r="J2802" s="456"/>
      <c r="K2802" s="457"/>
    </row>
    <row r="2803" spans="1:11" ht="15.6" thickBot="1" x14ac:dyDescent="0.35">
      <c r="A2803" s="467"/>
      <c r="B2803" s="477"/>
      <c r="C2803" s="475"/>
      <c r="D2803" s="475"/>
      <c r="E2803" s="475"/>
      <c r="F2803" s="475"/>
      <c r="G2803" s="475"/>
      <c r="H2803" s="475"/>
      <c r="I2803" s="475"/>
      <c r="J2803" s="475"/>
      <c r="K2803" s="476"/>
    </row>
    <row r="2804" spans="1:11" ht="15" x14ac:dyDescent="0.3">
      <c r="A2804" s="465" t="s">
        <v>1144</v>
      </c>
      <c r="B2804" s="439"/>
      <c r="C2804" s="437"/>
      <c r="D2804" s="437"/>
      <c r="E2804" s="437"/>
      <c r="F2804" s="437"/>
      <c r="G2804" s="437"/>
      <c r="H2804" s="437"/>
      <c r="I2804" s="437"/>
      <c r="J2804" s="437"/>
      <c r="K2804" s="438"/>
    </row>
    <row r="2805" spans="1:11" ht="15" x14ac:dyDescent="0.3">
      <c r="A2805" s="466"/>
      <c r="B2805" s="458"/>
      <c r="C2805" s="456"/>
      <c r="D2805" s="456"/>
      <c r="E2805" s="456"/>
      <c r="F2805" s="456"/>
      <c r="G2805" s="456"/>
      <c r="H2805" s="456"/>
      <c r="I2805" s="456"/>
      <c r="J2805" s="456"/>
      <c r="K2805" s="457"/>
    </row>
    <row r="2806" spans="1:11" ht="15" x14ac:dyDescent="0.3">
      <c r="A2806" s="466"/>
      <c r="B2806" s="458"/>
      <c r="C2806" s="456"/>
      <c r="D2806" s="456"/>
      <c r="E2806" s="456"/>
      <c r="F2806" s="456"/>
      <c r="G2806" s="456"/>
      <c r="H2806" s="456"/>
      <c r="I2806" s="456"/>
      <c r="J2806" s="456"/>
      <c r="K2806" s="457"/>
    </row>
    <row r="2807" spans="1:11" ht="15" x14ac:dyDescent="0.3">
      <c r="A2807" s="466"/>
      <c r="B2807" s="458"/>
      <c r="C2807" s="456"/>
      <c r="D2807" s="456"/>
      <c r="E2807" s="456"/>
      <c r="F2807" s="456"/>
      <c r="G2807" s="456"/>
      <c r="H2807" s="456"/>
      <c r="I2807" s="456"/>
      <c r="J2807" s="456"/>
      <c r="K2807" s="457"/>
    </row>
    <row r="2808" spans="1:11" ht="15" x14ac:dyDescent="0.3">
      <c r="A2808" s="466"/>
      <c r="B2808" s="458"/>
      <c r="C2808" s="456"/>
      <c r="D2808" s="456"/>
      <c r="E2808" s="456"/>
      <c r="F2808" s="456"/>
      <c r="G2808" s="456"/>
      <c r="H2808" s="456"/>
      <c r="I2808" s="456"/>
      <c r="J2808" s="456"/>
      <c r="K2808" s="457"/>
    </row>
    <row r="2809" spans="1:11" ht="15" x14ac:dyDescent="0.3">
      <c r="A2809" s="466"/>
      <c r="B2809" s="458"/>
      <c r="C2809" s="456"/>
      <c r="D2809" s="456"/>
      <c r="E2809" s="456"/>
      <c r="F2809" s="456"/>
      <c r="G2809" s="456"/>
      <c r="H2809" s="456"/>
      <c r="I2809" s="456"/>
      <c r="J2809" s="456"/>
      <c r="K2809" s="457"/>
    </row>
    <row r="2810" spans="1:11" ht="15" x14ac:dyDescent="0.3">
      <c r="A2810" s="466"/>
      <c r="B2810" s="458"/>
      <c r="C2810" s="456"/>
      <c r="D2810" s="456"/>
      <c r="E2810" s="456"/>
      <c r="F2810" s="456"/>
      <c r="G2810" s="456"/>
      <c r="H2810" s="456"/>
      <c r="I2810" s="456"/>
      <c r="J2810" s="456"/>
      <c r="K2810" s="457"/>
    </row>
    <row r="2811" spans="1:11" ht="15" x14ac:dyDescent="0.3">
      <c r="A2811" s="466"/>
      <c r="B2811" s="458"/>
      <c r="C2811" s="456"/>
      <c r="D2811" s="456"/>
      <c r="E2811" s="456"/>
      <c r="F2811" s="456"/>
      <c r="G2811" s="456"/>
      <c r="H2811" s="456"/>
      <c r="I2811" s="456"/>
      <c r="J2811" s="456"/>
      <c r="K2811" s="457"/>
    </row>
    <row r="2812" spans="1:11" ht="15" x14ac:dyDescent="0.3">
      <c r="A2812" s="466"/>
      <c r="B2812" s="458"/>
      <c r="C2812" s="456"/>
      <c r="D2812" s="456"/>
      <c r="E2812" s="456"/>
      <c r="F2812" s="456"/>
      <c r="G2812" s="456"/>
      <c r="H2812" s="456"/>
      <c r="I2812" s="456"/>
      <c r="J2812" s="456"/>
      <c r="K2812" s="457"/>
    </row>
    <row r="2813" spans="1:11" ht="15" x14ac:dyDescent="0.3">
      <c r="A2813" s="466"/>
      <c r="B2813" s="458"/>
      <c r="C2813" s="456"/>
      <c r="D2813" s="456"/>
      <c r="E2813" s="456"/>
      <c r="F2813" s="456"/>
      <c r="G2813" s="456"/>
      <c r="H2813" s="456"/>
      <c r="I2813" s="456"/>
      <c r="J2813" s="456"/>
      <c r="K2813" s="457"/>
    </row>
    <row r="2814" spans="1:11" ht="15" x14ac:dyDescent="0.3">
      <c r="A2814" s="466"/>
      <c r="B2814" s="458"/>
      <c r="C2814" s="456"/>
      <c r="D2814" s="456"/>
      <c r="E2814" s="456"/>
      <c r="F2814" s="456"/>
      <c r="G2814" s="456"/>
      <c r="H2814" s="456"/>
      <c r="I2814" s="456"/>
      <c r="J2814" s="456"/>
      <c r="K2814" s="457"/>
    </row>
    <row r="2815" spans="1:11" ht="15" x14ac:dyDescent="0.3">
      <c r="A2815" s="466"/>
      <c r="B2815" s="458"/>
      <c r="C2815" s="456"/>
      <c r="D2815" s="456"/>
      <c r="E2815" s="456"/>
      <c r="F2815" s="456"/>
      <c r="G2815" s="456"/>
      <c r="H2815" s="456"/>
      <c r="I2815" s="456"/>
      <c r="J2815" s="456"/>
      <c r="K2815" s="457"/>
    </row>
    <row r="2816" spans="1:11" ht="15" x14ac:dyDescent="0.3">
      <c r="A2816" s="466"/>
      <c r="B2816" s="458"/>
      <c r="C2816" s="456"/>
      <c r="D2816" s="456"/>
      <c r="E2816" s="456"/>
      <c r="F2816" s="456"/>
      <c r="G2816" s="456"/>
      <c r="H2816" s="456"/>
      <c r="I2816" s="456"/>
      <c r="J2816" s="456"/>
      <c r="K2816" s="457"/>
    </row>
    <row r="2817" spans="1:11" ht="15" x14ac:dyDescent="0.3">
      <c r="A2817" s="466"/>
      <c r="B2817" s="458"/>
      <c r="C2817" s="456"/>
      <c r="D2817" s="456"/>
      <c r="E2817" s="456"/>
      <c r="F2817" s="456"/>
      <c r="G2817" s="456"/>
      <c r="H2817" s="456"/>
      <c r="I2817" s="456"/>
      <c r="J2817" s="456"/>
      <c r="K2817" s="457"/>
    </row>
    <row r="2818" spans="1:11" ht="15.6" thickBot="1" x14ac:dyDescent="0.35">
      <c r="A2818" s="467"/>
      <c r="B2818" s="502"/>
      <c r="C2818" s="503"/>
      <c r="D2818" s="503"/>
      <c r="E2818" s="503"/>
      <c r="F2818" s="503"/>
      <c r="G2818" s="503"/>
      <c r="H2818" s="503"/>
      <c r="I2818" s="503"/>
      <c r="J2818" s="503"/>
      <c r="K2818" s="504"/>
    </row>
    <row r="2819" spans="1:11" x14ac:dyDescent="0.3">
      <c r="A2819" s="499" t="s">
        <v>1145</v>
      </c>
      <c r="B2819" s="491"/>
      <c r="C2819" s="491"/>
      <c r="D2819" s="491"/>
      <c r="E2819" s="491"/>
      <c r="F2819" s="491"/>
      <c r="G2819" s="490" t="s">
        <v>1146</v>
      </c>
      <c r="H2819" s="491"/>
      <c r="I2819" s="491"/>
      <c r="J2819" s="491"/>
      <c r="K2819" s="492"/>
    </row>
    <row r="2820" spans="1:11" x14ac:dyDescent="0.3">
      <c r="A2820" s="500"/>
      <c r="B2820" s="494"/>
      <c r="C2820" s="494"/>
      <c r="D2820" s="494"/>
      <c r="E2820" s="494"/>
      <c r="F2820" s="494"/>
      <c r="G2820" s="493"/>
      <c r="H2820" s="494"/>
      <c r="I2820" s="494"/>
      <c r="J2820" s="494"/>
      <c r="K2820" s="495"/>
    </row>
    <row r="2821" spans="1:11" x14ac:dyDescent="0.3">
      <c r="A2821" s="500"/>
      <c r="B2821" s="494"/>
      <c r="C2821" s="494"/>
      <c r="D2821" s="494"/>
      <c r="E2821" s="494"/>
      <c r="F2821" s="494"/>
      <c r="G2821" s="493"/>
      <c r="H2821" s="494"/>
      <c r="I2821" s="494"/>
      <c r="J2821" s="494"/>
      <c r="K2821" s="495"/>
    </row>
    <row r="2822" spans="1:11" ht="15" thickBot="1" x14ac:dyDescent="0.35">
      <c r="A2822" s="501"/>
      <c r="B2822" s="497"/>
      <c r="C2822" s="497"/>
      <c r="D2822" s="497"/>
      <c r="E2822" s="497"/>
      <c r="F2822" s="497"/>
      <c r="G2822" s="496"/>
      <c r="H2822" s="497"/>
      <c r="I2822" s="497"/>
      <c r="J2822" s="497"/>
      <c r="K2822" s="498"/>
    </row>
    <row r="2823" spans="1:11" x14ac:dyDescent="0.3">
      <c r="A2823" s="34"/>
      <c r="J2823" s="131"/>
    </row>
    <row r="2824" spans="1:11" x14ac:dyDescent="0.3">
      <c r="A2824" s="452"/>
      <c r="B2824" s="452"/>
      <c r="C2824" s="452"/>
      <c r="D2824" s="452"/>
      <c r="E2824" s="454" t="s">
        <v>1113</v>
      </c>
      <c r="F2824" s="454"/>
      <c r="G2824" s="454"/>
      <c r="H2824" s="454"/>
      <c r="I2824" s="452"/>
      <c r="J2824" s="452"/>
      <c r="K2824" s="452"/>
    </row>
    <row r="2825" spans="1:11" x14ac:dyDescent="0.3">
      <c r="A2825" s="452"/>
      <c r="B2825" s="452"/>
      <c r="C2825" s="452"/>
      <c r="D2825" s="452"/>
      <c r="E2825" s="454"/>
      <c r="F2825" s="454"/>
      <c r="G2825" s="454"/>
      <c r="H2825" s="454"/>
      <c r="I2825" s="452"/>
      <c r="J2825" s="452"/>
      <c r="K2825" s="452"/>
    </row>
    <row r="2826" spans="1:11" x14ac:dyDescent="0.3">
      <c r="A2826" s="453"/>
      <c r="B2826" s="453"/>
      <c r="C2826" s="453"/>
      <c r="D2826" s="453"/>
      <c r="E2826" s="455"/>
      <c r="F2826" s="455"/>
      <c r="G2826" s="455"/>
      <c r="H2826" s="455"/>
      <c r="I2826" s="453"/>
      <c r="J2826" s="453"/>
      <c r="K2826" s="453"/>
    </row>
    <row r="2827" spans="1:11" s="99" customFormat="1" ht="15" customHeight="1" x14ac:dyDescent="0.3">
      <c r="A2827" s="505" t="s">
        <v>1114</v>
      </c>
      <c r="B2827" s="450"/>
      <c r="C2827" s="450"/>
      <c r="D2827" s="450"/>
      <c r="E2827" s="450"/>
      <c r="F2827" s="450"/>
      <c r="G2827" s="450"/>
      <c r="H2827" s="450"/>
      <c r="I2827" s="450"/>
      <c r="J2827" s="450"/>
      <c r="K2827" s="451"/>
    </row>
    <row r="2828" spans="1:11" ht="25.5" customHeight="1" x14ac:dyDescent="0.3">
      <c r="A2828" s="100" t="s">
        <v>0</v>
      </c>
      <c r="B2828" s="101"/>
      <c r="C2828" s="101"/>
      <c r="D2828" s="101"/>
      <c r="E2828" s="101"/>
      <c r="F2828" s="101"/>
      <c r="G2828" s="102"/>
      <c r="H2828" s="103" t="s">
        <v>1191</v>
      </c>
      <c r="I2828" s="104" t="s">
        <v>1117</v>
      </c>
      <c r="J2828" s="105">
        <f>1+J2774</f>
        <v>45315</v>
      </c>
      <c r="K2828" s="106" t="s">
        <v>1118</v>
      </c>
    </row>
    <row r="2829" spans="1:11" ht="16.5" customHeight="1" x14ac:dyDescent="0.3">
      <c r="A2829" s="443" t="s">
        <v>2</v>
      </c>
      <c r="B2829" s="444"/>
      <c r="C2829" s="444"/>
      <c r="D2829" s="444"/>
      <c r="E2829" s="444"/>
      <c r="F2829" s="444"/>
      <c r="G2829" s="445"/>
      <c r="H2829" s="107" t="s">
        <v>1120</v>
      </c>
      <c r="I2829" s="108" t="s">
        <v>1121</v>
      </c>
      <c r="J2829" s="109" t="s">
        <v>1122</v>
      </c>
      <c r="K2829" s="110" t="s">
        <v>1123</v>
      </c>
    </row>
    <row r="2830" spans="1:11" ht="12" customHeight="1" x14ac:dyDescent="0.3">
      <c r="A2830" s="446"/>
      <c r="B2830" s="447"/>
      <c r="C2830" s="447"/>
      <c r="D2830" s="447"/>
      <c r="E2830" s="447"/>
      <c r="F2830" s="447"/>
      <c r="G2830" s="448"/>
      <c r="H2830" s="107" t="s">
        <v>1124</v>
      </c>
      <c r="I2830" s="111" t="s">
        <v>1125</v>
      </c>
      <c r="J2830" s="112"/>
      <c r="K2830" s="113"/>
    </row>
    <row r="2831" spans="1:11" ht="15" thickBot="1" x14ac:dyDescent="0.35">
      <c r="A2831" s="114" t="s">
        <v>1103</v>
      </c>
      <c r="B2831" s="115"/>
      <c r="C2831" s="115"/>
      <c r="D2831" s="115"/>
      <c r="E2831" s="115"/>
      <c r="F2831" s="115"/>
      <c r="G2831" s="116"/>
      <c r="H2831" s="117" t="s">
        <v>1126</v>
      </c>
      <c r="I2831" s="117"/>
      <c r="J2831" s="138" t="s">
        <v>1125</v>
      </c>
      <c r="K2831" s="119"/>
    </row>
    <row r="2832" spans="1:11" ht="15" x14ac:dyDescent="0.3">
      <c r="A2832" s="440" t="s">
        <v>1127</v>
      </c>
      <c r="B2832" s="439"/>
      <c r="C2832" s="437"/>
      <c r="D2832" s="437"/>
      <c r="E2832" s="437"/>
      <c r="F2832" s="437"/>
      <c r="G2832" s="437"/>
      <c r="H2832" s="437"/>
      <c r="I2832" s="437"/>
      <c r="J2832" s="437"/>
      <c r="K2832" s="438"/>
    </row>
    <row r="2833" spans="1:11" ht="15" x14ac:dyDescent="0.3">
      <c r="A2833" s="441"/>
      <c r="B2833" s="458"/>
      <c r="C2833" s="456"/>
      <c r="D2833" s="456"/>
      <c r="E2833" s="456"/>
      <c r="F2833" s="456"/>
      <c r="G2833" s="456"/>
      <c r="H2833" s="456"/>
      <c r="I2833" s="456"/>
      <c r="J2833" s="456"/>
      <c r="K2833" s="457"/>
    </row>
    <row r="2834" spans="1:11" ht="15" x14ac:dyDescent="0.3">
      <c r="A2834" s="441"/>
      <c r="B2834" s="458"/>
      <c r="C2834" s="456"/>
      <c r="D2834" s="456"/>
      <c r="E2834" s="456"/>
      <c r="F2834" s="456"/>
      <c r="G2834" s="456"/>
      <c r="H2834" s="456"/>
      <c r="I2834" s="456"/>
      <c r="J2834" s="456"/>
      <c r="K2834" s="457"/>
    </row>
    <row r="2835" spans="1:11" ht="15" x14ac:dyDescent="0.3">
      <c r="A2835" s="441"/>
      <c r="B2835" s="458"/>
      <c r="C2835" s="456"/>
      <c r="D2835" s="456"/>
      <c r="E2835" s="456"/>
      <c r="F2835" s="456"/>
      <c r="G2835" s="456"/>
      <c r="H2835" s="456"/>
      <c r="I2835" s="456"/>
      <c r="J2835" s="456"/>
      <c r="K2835" s="457"/>
    </row>
    <row r="2836" spans="1:11" ht="15.6" thickBot="1" x14ac:dyDescent="0.35">
      <c r="A2836" s="442"/>
      <c r="B2836" s="477"/>
      <c r="C2836" s="475"/>
      <c r="D2836" s="475"/>
      <c r="E2836" s="475"/>
      <c r="F2836" s="475"/>
      <c r="G2836" s="475"/>
      <c r="H2836" s="475"/>
      <c r="I2836" s="475"/>
      <c r="J2836" s="475"/>
      <c r="K2836" s="476"/>
    </row>
    <row r="2837" spans="1:11" ht="15.6" thickBot="1" x14ac:dyDescent="0.35">
      <c r="A2837" s="465" t="s">
        <v>1128</v>
      </c>
      <c r="B2837" s="474" t="s">
        <v>1129</v>
      </c>
      <c r="C2837" s="472"/>
      <c r="D2837" s="472"/>
      <c r="E2837" s="472"/>
      <c r="F2837" s="120" t="s">
        <v>1130</v>
      </c>
      <c r="G2837" s="472" t="s">
        <v>1129</v>
      </c>
      <c r="H2837" s="472"/>
      <c r="I2837" s="472"/>
      <c r="J2837" s="473"/>
      <c r="K2837" s="121" t="s">
        <v>1130</v>
      </c>
    </row>
    <row r="2838" spans="1:11" ht="15" x14ac:dyDescent="0.3">
      <c r="A2838" s="466"/>
      <c r="B2838" s="471" t="s">
        <v>1131</v>
      </c>
      <c r="C2838" s="469"/>
      <c r="D2838" s="469"/>
      <c r="E2838" s="470"/>
      <c r="F2838" s="122"/>
      <c r="G2838" s="468" t="s">
        <v>1132</v>
      </c>
      <c r="H2838" s="469"/>
      <c r="I2838" s="469"/>
      <c r="J2838" s="470"/>
      <c r="K2838" s="123"/>
    </row>
    <row r="2839" spans="1:11" ht="15" x14ac:dyDescent="0.3">
      <c r="A2839" s="466"/>
      <c r="B2839" s="480" t="s">
        <v>1133</v>
      </c>
      <c r="C2839" s="481"/>
      <c r="D2839" s="481"/>
      <c r="E2839" s="482"/>
      <c r="F2839" s="124"/>
      <c r="G2839" s="483" t="s">
        <v>1134</v>
      </c>
      <c r="H2839" s="481"/>
      <c r="I2839" s="481"/>
      <c r="J2839" s="482"/>
      <c r="K2839" s="125"/>
    </row>
    <row r="2840" spans="1:11" ht="15" x14ac:dyDescent="0.3">
      <c r="A2840" s="466"/>
      <c r="B2840" s="480" t="s">
        <v>1135</v>
      </c>
      <c r="C2840" s="481"/>
      <c r="D2840" s="481"/>
      <c r="E2840" s="482"/>
      <c r="F2840" s="124"/>
      <c r="G2840" s="478" t="s">
        <v>1136</v>
      </c>
      <c r="H2840" s="460"/>
      <c r="I2840" s="460"/>
      <c r="J2840" s="479"/>
      <c r="K2840" s="125"/>
    </row>
    <row r="2841" spans="1:11" ht="15" x14ac:dyDescent="0.3">
      <c r="A2841" s="466"/>
      <c r="B2841" s="480" t="s">
        <v>1137</v>
      </c>
      <c r="C2841" s="481"/>
      <c r="D2841" s="481"/>
      <c r="E2841" s="482"/>
      <c r="F2841" s="124">
        <v>2</v>
      </c>
      <c r="G2841" s="478" t="s">
        <v>1138</v>
      </c>
      <c r="H2841" s="460"/>
      <c r="I2841" s="460"/>
      <c r="J2841" s="479"/>
      <c r="K2841" s="125"/>
    </row>
    <row r="2842" spans="1:11" ht="15" x14ac:dyDescent="0.3">
      <c r="A2842" s="466"/>
      <c r="B2842" s="480" t="s">
        <v>1139</v>
      </c>
      <c r="C2842" s="481"/>
      <c r="D2842" s="481"/>
      <c r="E2842" s="482"/>
      <c r="F2842" s="124"/>
      <c r="G2842" s="478" t="s">
        <v>1140</v>
      </c>
      <c r="H2842" s="460"/>
      <c r="I2842" s="460"/>
      <c r="J2842" s="479"/>
      <c r="K2842" s="125"/>
    </row>
    <row r="2843" spans="1:11" ht="15.6" thickBot="1" x14ac:dyDescent="0.35">
      <c r="A2843" s="467"/>
      <c r="B2843" s="487" t="s">
        <v>1141</v>
      </c>
      <c r="C2843" s="488"/>
      <c r="D2843" s="488"/>
      <c r="E2843" s="489"/>
      <c r="F2843" s="127">
        <v>5</v>
      </c>
      <c r="G2843" s="484" t="s">
        <v>1142</v>
      </c>
      <c r="H2843" s="485"/>
      <c r="I2843" s="485"/>
      <c r="J2843" s="486"/>
      <c r="K2843" s="128"/>
    </row>
    <row r="2844" spans="1:11" ht="15.6" x14ac:dyDescent="0.3">
      <c r="A2844" s="465" t="s">
        <v>1143</v>
      </c>
      <c r="B2844" s="434" t="s">
        <v>1185</v>
      </c>
      <c r="C2844" s="435"/>
      <c r="D2844" s="435"/>
      <c r="E2844" s="435"/>
      <c r="F2844" s="435"/>
      <c r="G2844" s="435"/>
      <c r="H2844" s="435"/>
      <c r="I2844" s="435"/>
      <c r="J2844" s="435"/>
      <c r="K2844" s="436"/>
    </row>
    <row r="2845" spans="1:11" ht="15" x14ac:dyDescent="0.3">
      <c r="A2845" s="466"/>
      <c r="B2845" s="422" t="s">
        <v>1233</v>
      </c>
      <c r="C2845" s="423"/>
      <c r="D2845" s="423"/>
      <c r="E2845" s="423"/>
      <c r="F2845" s="423"/>
      <c r="G2845" s="423"/>
      <c r="H2845" s="423"/>
      <c r="I2845" s="423"/>
      <c r="J2845" s="423"/>
      <c r="K2845" s="424"/>
    </row>
    <row r="2846" spans="1:11" ht="15" x14ac:dyDescent="0.3">
      <c r="A2846" s="466"/>
      <c r="B2846" s="422" t="s">
        <v>1230</v>
      </c>
      <c r="C2846" s="423"/>
      <c r="D2846" s="423"/>
      <c r="E2846" s="423"/>
      <c r="F2846" s="423"/>
      <c r="G2846" s="423"/>
      <c r="H2846" s="423"/>
      <c r="I2846" s="423"/>
      <c r="J2846" s="423"/>
      <c r="K2846" s="424"/>
    </row>
    <row r="2847" spans="1:11" ht="15" x14ac:dyDescent="0.3">
      <c r="A2847" s="466"/>
      <c r="B2847" s="416" t="s">
        <v>1234</v>
      </c>
      <c r="C2847" s="417"/>
      <c r="D2847" s="417"/>
      <c r="E2847" s="417"/>
      <c r="F2847" s="417"/>
      <c r="G2847" s="417"/>
      <c r="H2847" s="417"/>
      <c r="I2847" s="417"/>
      <c r="J2847" s="417"/>
      <c r="K2847" s="418"/>
    </row>
    <row r="2848" spans="1:11" ht="15" x14ac:dyDescent="0.3">
      <c r="A2848" s="466"/>
      <c r="B2848" s="422" t="s">
        <v>1235</v>
      </c>
      <c r="C2848" s="423"/>
      <c r="D2848" s="423"/>
      <c r="E2848" s="423"/>
      <c r="F2848" s="423"/>
      <c r="G2848" s="423"/>
      <c r="H2848" s="423"/>
      <c r="I2848" s="423"/>
      <c r="J2848" s="423"/>
      <c r="K2848" s="424"/>
    </row>
    <row r="2849" spans="1:11" ht="15.6" x14ac:dyDescent="0.3">
      <c r="A2849" s="466"/>
      <c r="B2849" s="434" t="s">
        <v>1187</v>
      </c>
      <c r="C2849" s="435"/>
      <c r="D2849" s="435"/>
      <c r="E2849" s="435"/>
      <c r="F2849" s="435"/>
      <c r="G2849" s="435"/>
      <c r="H2849" s="435"/>
      <c r="I2849" s="435"/>
      <c r="J2849" s="435"/>
      <c r="K2849" s="436"/>
    </row>
    <row r="2850" spans="1:11" ht="15" x14ac:dyDescent="0.3">
      <c r="A2850" s="466"/>
      <c r="B2850" s="422" t="s">
        <v>1167</v>
      </c>
      <c r="C2850" s="423"/>
      <c r="D2850" s="423"/>
      <c r="E2850" s="423"/>
      <c r="F2850" s="423"/>
      <c r="G2850" s="423"/>
      <c r="H2850" s="423"/>
      <c r="I2850" s="423"/>
      <c r="J2850" s="423"/>
      <c r="K2850" s="424"/>
    </row>
    <row r="2851" spans="1:11" ht="15" x14ac:dyDescent="0.3">
      <c r="A2851" s="466"/>
      <c r="B2851" s="422" t="s">
        <v>1166</v>
      </c>
      <c r="C2851" s="423"/>
      <c r="D2851" s="423"/>
      <c r="E2851" s="423"/>
      <c r="F2851" s="423"/>
      <c r="G2851" s="423"/>
      <c r="H2851" s="423"/>
      <c r="I2851" s="423"/>
      <c r="J2851" s="423"/>
      <c r="K2851" s="424"/>
    </row>
    <row r="2852" spans="1:11" ht="15" x14ac:dyDescent="0.3">
      <c r="A2852" s="466"/>
      <c r="B2852" s="416" t="s">
        <v>1165</v>
      </c>
      <c r="C2852" s="417"/>
      <c r="D2852" s="417"/>
      <c r="E2852" s="417"/>
      <c r="F2852" s="417"/>
      <c r="G2852" s="417"/>
      <c r="H2852" s="417"/>
      <c r="I2852" s="417"/>
      <c r="J2852" s="417"/>
      <c r="K2852" s="418"/>
    </row>
    <row r="2853" spans="1:11" ht="15" x14ac:dyDescent="0.3">
      <c r="A2853" s="466"/>
      <c r="B2853" s="422" t="s">
        <v>1169</v>
      </c>
      <c r="C2853" s="423"/>
      <c r="D2853" s="423"/>
      <c r="E2853" s="423"/>
      <c r="F2853" s="423"/>
      <c r="G2853" s="423"/>
      <c r="H2853" s="423"/>
      <c r="I2853" s="423"/>
      <c r="J2853" s="423"/>
      <c r="K2853" s="424"/>
    </row>
    <row r="2854" spans="1:11" ht="15" x14ac:dyDescent="0.3">
      <c r="A2854" s="466"/>
      <c r="B2854" s="458"/>
      <c r="C2854" s="456"/>
      <c r="D2854" s="456"/>
      <c r="E2854" s="456"/>
      <c r="F2854" s="456"/>
      <c r="G2854" s="456"/>
      <c r="H2854" s="456"/>
      <c r="I2854" s="456"/>
      <c r="J2854" s="456"/>
      <c r="K2854" s="457"/>
    </row>
    <row r="2855" spans="1:11" ht="15" x14ac:dyDescent="0.3">
      <c r="A2855" s="466"/>
      <c r="B2855" s="458"/>
      <c r="C2855" s="456"/>
      <c r="D2855" s="456"/>
      <c r="E2855" s="456"/>
      <c r="F2855" s="456"/>
      <c r="G2855" s="456"/>
      <c r="H2855" s="456"/>
      <c r="I2855" s="456"/>
      <c r="J2855" s="456"/>
      <c r="K2855" s="457"/>
    </row>
    <row r="2856" spans="1:11" ht="15" x14ac:dyDescent="0.3">
      <c r="A2856" s="466"/>
      <c r="B2856" s="458"/>
      <c r="C2856" s="456"/>
      <c r="D2856" s="456"/>
      <c r="E2856" s="456"/>
      <c r="F2856" s="456"/>
      <c r="G2856" s="456"/>
      <c r="H2856" s="456"/>
      <c r="I2856" s="456"/>
      <c r="J2856" s="456"/>
      <c r="K2856" s="457"/>
    </row>
    <row r="2857" spans="1:11" ht="15.6" thickBot="1" x14ac:dyDescent="0.35">
      <c r="A2857" s="467"/>
      <c r="B2857" s="477"/>
      <c r="C2857" s="475"/>
      <c r="D2857" s="475"/>
      <c r="E2857" s="475"/>
      <c r="F2857" s="475"/>
      <c r="G2857" s="475"/>
      <c r="H2857" s="475"/>
      <c r="I2857" s="475"/>
      <c r="J2857" s="475"/>
      <c r="K2857" s="476"/>
    </row>
    <row r="2858" spans="1:11" ht="15" x14ac:dyDescent="0.3">
      <c r="A2858" s="465" t="s">
        <v>1144</v>
      </c>
      <c r="B2858" s="439"/>
      <c r="C2858" s="437"/>
      <c r="D2858" s="437"/>
      <c r="E2858" s="437"/>
      <c r="F2858" s="437"/>
      <c r="G2858" s="437"/>
      <c r="H2858" s="437"/>
      <c r="I2858" s="437"/>
      <c r="J2858" s="437"/>
      <c r="K2858" s="438"/>
    </row>
    <row r="2859" spans="1:11" ht="15" x14ac:dyDescent="0.3">
      <c r="A2859" s="466"/>
      <c r="B2859" s="458"/>
      <c r="C2859" s="456"/>
      <c r="D2859" s="456"/>
      <c r="E2859" s="456"/>
      <c r="F2859" s="456"/>
      <c r="G2859" s="456"/>
      <c r="H2859" s="456"/>
      <c r="I2859" s="456"/>
      <c r="J2859" s="456"/>
      <c r="K2859" s="457"/>
    </row>
    <row r="2860" spans="1:11" ht="15" x14ac:dyDescent="0.3">
      <c r="A2860" s="466"/>
      <c r="B2860" s="458"/>
      <c r="C2860" s="456"/>
      <c r="D2860" s="456"/>
      <c r="E2860" s="456"/>
      <c r="F2860" s="456"/>
      <c r="G2860" s="456"/>
      <c r="H2860" s="456"/>
      <c r="I2860" s="456"/>
      <c r="J2860" s="456"/>
      <c r="K2860" s="457"/>
    </row>
    <row r="2861" spans="1:11" ht="15" x14ac:dyDescent="0.3">
      <c r="A2861" s="466"/>
      <c r="B2861" s="459"/>
      <c r="C2861" s="460"/>
      <c r="D2861" s="460"/>
      <c r="E2861" s="460"/>
      <c r="F2861" s="460"/>
      <c r="G2861" s="460"/>
      <c r="H2861" s="460"/>
      <c r="I2861" s="460"/>
      <c r="J2861" s="460"/>
      <c r="K2861" s="461"/>
    </row>
    <row r="2862" spans="1:11" ht="15" x14ac:dyDescent="0.3">
      <c r="A2862" s="466"/>
      <c r="B2862" s="458"/>
      <c r="C2862" s="456"/>
      <c r="D2862" s="456"/>
      <c r="E2862" s="456"/>
      <c r="F2862" s="456"/>
      <c r="G2862" s="456"/>
      <c r="H2862" s="456"/>
      <c r="I2862" s="456"/>
      <c r="J2862" s="456"/>
      <c r="K2862" s="457"/>
    </row>
    <row r="2863" spans="1:11" ht="15" x14ac:dyDescent="0.3">
      <c r="A2863" s="466"/>
      <c r="B2863" s="459"/>
      <c r="C2863" s="460"/>
      <c r="D2863" s="460"/>
      <c r="E2863" s="460"/>
      <c r="F2863" s="460"/>
      <c r="G2863" s="460"/>
      <c r="H2863" s="460"/>
      <c r="I2863" s="460"/>
      <c r="J2863" s="460"/>
      <c r="K2863" s="461"/>
    </row>
    <row r="2864" spans="1:11" ht="15" x14ac:dyDescent="0.3">
      <c r="A2864" s="466"/>
      <c r="B2864" s="458"/>
      <c r="C2864" s="456"/>
      <c r="D2864" s="456"/>
      <c r="E2864" s="456"/>
      <c r="F2864" s="456"/>
      <c r="G2864" s="456"/>
      <c r="H2864" s="456"/>
      <c r="I2864" s="456"/>
      <c r="J2864" s="456"/>
      <c r="K2864" s="457"/>
    </row>
    <row r="2865" spans="1:11" ht="15" x14ac:dyDescent="0.3">
      <c r="A2865" s="466"/>
      <c r="B2865" s="458"/>
      <c r="C2865" s="456"/>
      <c r="D2865" s="456"/>
      <c r="E2865" s="456"/>
      <c r="F2865" s="456"/>
      <c r="G2865" s="456"/>
      <c r="H2865" s="456"/>
      <c r="I2865" s="456"/>
      <c r="J2865" s="456"/>
      <c r="K2865" s="457"/>
    </row>
    <row r="2866" spans="1:11" ht="15" x14ac:dyDescent="0.3">
      <c r="A2866" s="466"/>
      <c r="B2866" s="458"/>
      <c r="C2866" s="456"/>
      <c r="D2866" s="456"/>
      <c r="E2866" s="456"/>
      <c r="F2866" s="456"/>
      <c r="G2866" s="456"/>
      <c r="H2866" s="456"/>
      <c r="I2866" s="456"/>
      <c r="J2866" s="456"/>
      <c r="K2866" s="457"/>
    </row>
    <row r="2867" spans="1:11" ht="15" x14ac:dyDescent="0.3">
      <c r="A2867" s="466"/>
      <c r="B2867" s="458"/>
      <c r="C2867" s="456"/>
      <c r="D2867" s="456"/>
      <c r="E2867" s="456"/>
      <c r="F2867" s="456"/>
      <c r="G2867" s="456"/>
      <c r="H2867" s="456"/>
      <c r="I2867" s="456"/>
      <c r="J2867" s="456"/>
      <c r="K2867" s="457"/>
    </row>
    <row r="2868" spans="1:11" ht="15" x14ac:dyDescent="0.3">
      <c r="A2868" s="466"/>
      <c r="B2868" s="458"/>
      <c r="C2868" s="456"/>
      <c r="D2868" s="456"/>
      <c r="E2868" s="456"/>
      <c r="F2868" s="456"/>
      <c r="G2868" s="456"/>
      <c r="H2868" s="456"/>
      <c r="I2868" s="456"/>
      <c r="J2868" s="456"/>
      <c r="K2868" s="457"/>
    </row>
    <row r="2869" spans="1:11" ht="15" x14ac:dyDescent="0.3">
      <c r="A2869" s="466"/>
      <c r="B2869" s="458"/>
      <c r="C2869" s="456"/>
      <c r="D2869" s="456"/>
      <c r="E2869" s="456"/>
      <c r="F2869" s="456"/>
      <c r="G2869" s="456"/>
      <c r="H2869" s="456"/>
      <c r="I2869" s="456"/>
      <c r="J2869" s="456"/>
      <c r="K2869" s="457"/>
    </row>
    <row r="2870" spans="1:11" ht="15" x14ac:dyDescent="0.3">
      <c r="A2870" s="466"/>
      <c r="B2870" s="458"/>
      <c r="C2870" s="456"/>
      <c r="D2870" s="456"/>
      <c r="E2870" s="456"/>
      <c r="F2870" s="456"/>
      <c r="G2870" s="456"/>
      <c r="H2870" s="456"/>
      <c r="I2870" s="456"/>
      <c r="J2870" s="456"/>
      <c r="K2870" s="457"/>
    </row>
    <row r="2871" spans="1:11" ht="15" x14ac:dyDescent="0.3">
      <c r="A2871" s="466"/>
      <c r="B2871" s="458"/>
      <c r="C2871" s="456"/>
      <c r="D2871" s="456"/>
      <c r="E2871" s="456"/>
      <c r="F2871" s="456"/>
      <c r="G2871" s="456"/>
      <c r="H2871" s="456"/>
      <c r="I2871" s="456"/>
      <c r="J2871" s="456"/>
      <c r="K2871" s="457"/>
    </row>
    <row r="2872" spans="1:11" ht="15.6" thickBot="1" x14ac:dyDescent="0.35">
      <c r="A2872" s="467"/>
      <c r="B2872" s="502"/>
      <c r="C2872" s="503"/>
      <c r="D2872" s="503"/>
      <c r="E2872" s="503"/>
      <c r="F2872" s="503"/>
      <c r="G2872" s="503"/>
      <c r="H2872" s="503"/>
      <c r="I2872" s="503"/>
      <c r="J2872" s="503"/>
      <c r="K2872" s="504"/>
    </row>
    <row r="2873" spans="1:11" x14ac:dyDescent="0.3">
      <c r="A2873" s="499" t="s">
        <v>1145</v>
      </c>
      <c r="B2873" s="491"/>
      <c r="C2873" s="491"/>
      <c r="D2873" s="491"/>
      <c r="E2873" s="491"/>
      <c r="F2873" s="491"/>
      <c r="G2873" s="490" t="s">
        <v>1146</v>
      </c>
      <c r="H2873" s="491"/>
      <c r="I2873" s="491"/>
      <c r="J2873" s="491"/>
      <c r="K2873" s="492"/>
    </row>
    <row r="2874" spans="1:11" x14ac:dyDescent="0.3">
      <c r="A2874" s="500"/>
      <c r="B2874" s="494"/>
      <c r="C2874" s="494"/>
      <c r="D2874" s="494"/>
      <c r="E2874" s="494"/>
      <c r="F2874" s="494"/>
      <c r="G2874" s="493"/>
      <c r="H2874" s="494"/>
      <c r="I2874" s="494"/>
      <c r="J2874" s="494"/>
      <c r="K2874" s="495"/>
    </row>
    <row r="2875" spans="1:11" x14ac:dyDescent="0.3">
      <c r="A2875" s="500"/>
      <c r="B2875" s="494"/>
      <c r="C2875" s="494"/>
      <c r="D2875" s="494"/>
      <c r="E2875" s="494"/>
      <c r="F2875" s="494"/>
      <c r="G2875" s="493"/>
      <c r="H2875" s="494"/>
      <c r="I2875" s="494"/>
      <c r="J2875" s="494"/>
      <c r="K2875" s="495"/>
    </row>
    <row r="2876" spans="1:11" ht="15" thickBot="1" x14ac:dyDescent="0.35">
      <c r="A2876" s="501"/>
      <c r="B2876" s="497"/>
      <c r="C2876" s="497"/>
      <c r="D2876" s="497"/>
      <c r="E2876" s="497"/>
      <c r="F2876" s="497"/>
      <c r="G2876" s="496"/>
      <c r="H2876" s="497"/>
      <c r="I2876" s="497"/>
      <c r="J2876" s="497"/>
      <c r="K2876" s="498"/>
    </row>
    <row r="2877" spans="1:11" x14ac:dyDescent="0.3">
      <c r="A2877" s="34"/>
      <c r="J2877" s="131"/>
    </row>
    <row r="2878" spans="1:11" x14ac:dyDescent="0.3">
      <c r="A2878" s="452"/>
      <c r="B2878" s="452"/>
      <c r="C2878" s="452"/>
      <c r="D2878" s="452"/>
      <c r="E2878" s="454" t="s">
        <v>1113</v>
      </c>
      <c r="F2878" s="454"/>
      <c r="G2878" s="454"/>
      <c r="H2878" s="454"/>
      <c r="I2878" s="452"/>
      <c r="J2878" s="452"/>
      <c r="K2878" s="452"/>
    </row>
    <row r="2879" spans="1:11" x14ac:dyDescent="0.3">
      <c r="A2879" s="452"/>
      <c r="B2879" s="452"/>
      <c r="C2879" s="452"/>
      <c r="D2879" s="452"/>
      <c r="E2879" s="454"/>
      <c r="F2879" s="454"/>
      <c r="G2879" s="454"/>
      <c r="H2879" s="454"/>
      <c r="I2879" s="452"/>
      <c r="J2879" s="452"/>
      <c r="K2879" s="452"/>
    </row>
    <row r="2880" spans="1:11" x14ac:dyDescent="0.3">
      <c r="A2880" s="453"/>
      <c r="B2880" s="453"/>
      <c r="C2880" s="453"/>
      <c r="D2880" s="453"/>
      <c r="E2880" s="455"/>
      <c r="F2880" s="455"/>
      <c r="G2880" s="455"/>
      <c r="H2880" s="455"/>
      <c r="I2880" s="453"/>
      <c r="J2880" s="453"/>
      <c r="K2880" s="453"/>
    </row>
    <row r="2881" spans="1:11" x14ac:dyDescent="0.3">
      <c r="A2881" s="449" t="s">
        <v>1147</v>
      </c>
      <c r="B2881" s="450"/>
      <c r="C2881" s="450"/>
      <c r="D2881" s="450"/>
      <c r="E2881" s="450"/>
      <c r="F2881" s="450"/>
      <c r="G2881" s="450"/>
      <c r="H2881" s="450"/>
      <c r="I2881" s="450"/>
      <c r="J2881" s="450"/>
      <c r="K2881" s="451"/>
    </row>
    <row r="2882" spans="1:11" ht="25.5" customHeight="1" x14ac:dyDescent="0.3">
      <c r="A2882" s="100" t="s">
        <v>0</v>
      </c>
      <c r="B2882" s="101"/>
      <c r="C2882" s="101"/>
      <c r="D2882" s="101"/>
      <c r="E2882" s="101"/>
      <c r="F2882" s="101"/>
      <c r="G2882" s="102"/>
      <c r="H2882" s="103" t="s">
        <v>1191</v>
      </c>
      <c r="I2882" s="104" t="s">
        <v>1117</v>
      </c>
      <c r="J2882" s="105">
        <f>1+J2828</f>
        <v>45316</v>
      </c>
      <c r="K2882" s="106" t="s">
        <v>1118</v>
      </c>
    </row>
    <row r="2883" spans="1:11" ht="16.5" customHeight="1" x14ac:dyDescent="0.3">
      <c r="A2883" s="443" t="s">
        <v>2</v>
      </c>
      <c r="B2883" s="444"/>
      <c r="C2883" s="444"/>
      <c r="D2883" s="444"/>
      <c r="E2883" s="444"/>
      <c r="F2883" s="444"/>
      <c r="G2883" s="445"/>
      <c r="H2883" s="107" t="s">
        <v>1120</v>
      </c>
      <c r="I2883" s="108" t="s">
        <v>1121</v>
      </c>
      <c r="J2883" s="109" t="s">
        <v>1122</v>
      </c>
      <c r="K2883" s="110" t="s">
        <v>1123</v>
      </c>
    </row>
    <row r="2884" spans="1:11" ht="12" customHeight="1" x14ac:dyDescent="0.3">
      <c r="A2884" s="446"/>
      <c r="B2884" s="447"/>
      <c r="C2884" s="447"/>
      <c r="D2884" s="447"/>
      <c r="E2884" s="447"/>
      <c r="F2884" s="447"/>
      <c r="G2884" s="448"/>
      <c r="H2884" s="107" t="s">
        <v>1124</v>
      </c>
      <c r="I2884" s="111" t="s">
        <v>1103</v>
      </c>
      <c r="J2884" s="112" t="s">
        <v>1125</v>
      </c>
      <c r="K2884" s="113"/>
    </row>
    <row r="2885" spans="1:11" ht="15" thickBot="1" x14ac:dyDescent="0.35">
      <c r="A2885" s="114" t="s">
        <v>1103</v>
      </c>
      <c r="B2885" s="115"/>
      <c r="C2885" s="115"/>
      <c r="D2885" s="115"/>
      <c r="E2885" s="115"/>
      <c r="F2885" s="115"/>
      <c r="G2885" s="116"/>
      <c r="H2885" s="117" t="s">
        <v>1126</v>
      </c>
      <c r="I2885" s="117" t="s">
        <v>1125</v>
      </c>
      <c r="J2885" s="118"/>
      <c r="K2885" s="119"/>
    </row>
    <row r="2886" spans="1:11" ht="15" x14ac:dyDescent="0.3">
      <c r="A2886" s="440" t="s">
        <v>1127</v>
      </c>
      <c r="B2886" s="439"/>
      <c r="C2886" s="437"/>
      <c r="D2886" s="437"/>
      <c r="E2886" s="437"/>
      <c r="F2886" s="437"/>
      <c r="G2886" s="437"/>
      <c r="H2886" s="437"/>
      <c r="I2886" s="437"/>
      <c r="J2886" s="437"/>
      <c r="K2886" s="438"/>
    </row>
    <row r="2887" spans="1:11" ht="15" x14ac:dyDescent="0.3">
      <c r="A2887" s="441"/>
      <c r="B2887" s="458"/>
      <c r="C2887" s="456"/>
      <c r="D2887" s="456"/>
      <c r="E2887" s="456"/>
      <c r="F2887" s="456"/>
      <c r="G2887" s="456"/>
      <c r="H2887" s="456"/>
      <c r="I2887" s="456"/>
      <c r="J2887" s="456"/>
      <c r="K2887" s="457"/>
    </row>
    <row r="2888" spans="1:11" ht="15" x14ac:dyDescent="0.3">
      <c r="A2888" s="441"/>
      <c r="B2888" s="458"/>
      <c r="C2888" s="456"/>
      <c r="D2888" s="456"/>
      <c r="E2888" s="456"/>
      <c r="F2888" s="456"/>
      <c r="G2888" s="456"/>
      <c r="H2888" s="456"/>
      <c r="I2888" s="456"/>
      <c r="J2888" s="456"/>
      <c r="K2888" s="457"/>
    </row>
    <row r="2889" spans="1:11" ht="15" x14ac:dyDescent="0.3">
      <c r="A2889" s="441"/>
      <c r="B2889" s="458"/>
      <c r="C2889" s="456"/>
      <c r="D2889" s="456"/>
      <c r="E2889" s="456"/>
      <c r="F2889" s="456"/>
      <c r="G2889" s="456"/>
      <c r="H2889" s="456"/>
      <c r="I2889" s="456"/>
      <c r="J2889" s="456"/>
      <c r="K2889" s="457"/>
    </row>
    <row r="2890" spans="1:11" ht="15.6" thickBot="1" x14ac:dyDescent="0.35">
      <c r="A2890" s="442"/>
      <c r="B2890" s="477"/>
      <c r="C2890" s="475"/>
      <c r="D2890" s="475"/>
      <c r="E2890" s="475"/>
      <c r="F2890" s="475"/>
      <c r="G2890" s="475"/>
      <c r="H2890" s="475"/>
      <c r="I2890" s="475"/>
      <c r="J2890" s="475"/>
      <c r="K2890" s="476"/>
    </row>
    <row r="2891" spans="1:11" ht="15.6" thickBot="1" x14ac:dyDescent="0.35">
      <c r="A2891" s="465" t="s">
        <v>1128</v>
      </c>
      <c r="B2891" s="474" t="s">
        <v>1129</v>
      </c>
      <c r="C2891" s="472"/>
      <c r="D2891" s="472"/>
      <c r="E2891" s="472"/>
      <c r="F2891" s="120" t="s">
        <v>1130</v>
      </c>
      <c r="G2891" s="472" t="s">
        <v>1129</v>
      </c>
      <c r="H2891" s="472"/>
      <c r="I2891" s="472"/>
      <c r="J2891" s="473"/>
      <c r="K2891" s="121" t="s">
        <v>1130</v>
      </c>
    </row>
    <row r="2892" spans="1:11" ht="15" x14ac:dyDescent="0.3">
      <c r="A2892" s="466"/>
      <c r="B2892" s="471" t="s">
        <v>1131</v>
      </c>
      <c r="C2892" s="469"/>
      <c r="D2892" s="469"/>
      <c r="E2892" s="470"/>
      <c r="F2892" s="122"/>
      <c r="G2892" s="468" t="s">
        <v>1132</v>
      </c>
      <c r="H2892" s="469"/>
      <c r="I2892" s="469"/>
      <c r="J2892" s="470"/>
      <c r="K2892" s="123"/>
    </row>
    <row r="2893" spans="1:11" ht="15" x14ac:dyDescent="0.3">
      <c r="A2893" s="466"/>
      <c r="B2893" s="480" t="s">
        <v>1133</v>
      </c>
      <c r="C2893" s="481"/>
      <c r="D2893" s="481"/>
      <c r="E2893" s="482"/>
      <c r="F2893" s="124"/>
      <c r="G2893" s="483" t="s">
        <v>1134</v>
      </c>
      <c r="H2893" s="481"/>
      <c r="I2893" s="481"/>
      <c r="J2893" s="482"/>
      <c r="K2893" s="125"/>
    </row>
    <row r="2894" spans="1:11" ht="15" x14ac:dyDescent="0.3">
      <c r="A2894" s="466"/>
      <c r="B2894" s="480" t="s">
        <v>1135</v>
      </c>
      <c r="C2894" s="481"/>
      <c r="D2894" s="481"/>
      <c r="E2894" s="482"/>
      <c r="F2894" s="124"/>
      <c r="G2894" s="478" t="s">
        <v>1136</v>
      </c>
      <c r="H2894" s="460"/>
      <c r="I2894" s="460"/>
      <c r="J2894" s="479"/>
      <c r="K2894" s="125"/>
    </row>
    <row r="2895" spans="1:11" ht="15" x14ac:dyDescent="0.3">
      <c r="A2895" s="466"/>
      <c r="B2895" s="480" t="s">
        <v>1137</v>
      </c>
      <c r="C2895" s="481"/>
      <c r="D2895" s="481"/>
      <c r="E2895" s="482"/>
      <c r="F2895" s="124">
        <v>2</v>
      </c>
      <c r="G2895" s="478" t="s">
        <v>1138</v>
      </c>
      <c r="H2895" s="460"/>
      <c r="I2895" s="460"/>
      <c r="J2895" s="479"/>
      <c r="K2895" s="125"/>
    </row>
    <row r="2896" spans="1:11" ht="15" x14ac:dyDescent="0.3">
      <c r="A2896" s="466"/>
      <c r="B2896" s="480" t="s">
        <v>1139</v>
      </c>
      <c r="C2896" s="481"/>
      <c r="D2896" s="481"/>
      <c r="E2896" s="482"/>
      <c r="F2896" s="124"/>
      <c r="G2896" s="478" t="s">
        <v>1140</v>
      </c>
      <c r="H2896" s="460"/>
      <c r="I2896" s="460"/>
      <c r="J2896" s="479"/>
      <c r="K2896" s="125"/>
    </row>
    <row r="2897" spans="1:11" ht="15.6" thickBot="1" x14ac:dyDescent="0.35">
      <c r="A2897" s="467"/>
      <c r="B2897" s="487" t="s">
        <v>1141</v>
      </c>
      <c r="C2897" s="488"/>
      <c r="D2897" s="488"/>
      <c r="E2897" s="489"/>
      <c r="F2897" s="127">
        <v>5</v>
      </c>
      <c r="G2897" s="484" t="s">
        <v>1142</v>
      </c>
      <c r="H2897" s="485"/>
      <c r="I2897" s="485"/>
      <c r="J2897" s="486"/>
      <c r="K2897" s="128"/>
    </row>
    <row r="2898" spans="1:11" ht="15.6" x14ac:dyDescent="0.3">
      <c r="A2898" s="465" t="s">
        <v>1143</v>
      </c>
      <c r="B2898" s="434" t="s">
        <v>1187</v>
      </c>
      <c r="C2898" s="435"/>
      <c r="D2898" s="435"/>
      <c r="E2898" s="435"/>
      <c r="F2898" s="435"/>
      <c r="G2898" s="435"/>
      <c r="H2898" s="435"/>
      <c r="I2898" s="435"/>
      <c r="J2898" s="435"/>
      <c r="K2898" s="436"/>
    </row>
    <row r="2899" spans="1:11" ht="15" x14ac:dyDescent="0.3">
      <c r="A2899" s="466"/>
      <c r="B2899" s="422" t="s">
        <v>1165</v>
      </c>
      <c r="C2899" s="423"/>
      <c r="D2899" s="423"/>
      <c r="E2899" s="423"/>
      <c r="F2899" s="423"/>
      <c r="G2899" s="423"/>
      <c r="H2899" s="423"/>
      <c r="I2899" s="423"/>
      <c r="J2899" s="423"/>
      <c r="K2899" s="424"/>
    </row>
    <row r="2900" spans="1:11" ht="15" x14ac:dyDescent="0.3">
      <c r="A2900" s="466"/>
      <c r="B2900" s="422" t="s">
        <v>1166</v>
      </c>
      <c r="C2900" s="423"/>
      <c r="D2900" s="423"/>
      <c r="E2900" s="423"/>
      <c r="F2900" s="423"/>
      <c r="G2900" s="423"/>
      <c r="H2900" s="423"/>
      <c r="I2900" s="423"/>
      <c r="J2900" s="423"/>
      <c r="K2900" s="424"/>
    </row>
    <row r="2901" spans="1:11" ht="15" x14ac:dyDescent="0.3">
      <c r="A2901" s="466"/>
      <c r="B2901" s="422" t="s">
        <v>1167</v>
      </c>
      <c r="C2901" s="423"/>
      <c r="D2901" s="423"/>
      <c r="E2901" s="423"/>
      <c r="F2901" s="423"/>
      <c r="G2901" s="423"/>
      <c r="H2901" s="423"/>
      <c r="I2901" s="423"/>
      <c r="J2901" s="423"/>
      <c r="K2901" s="424"/>
    </row>
    <row r="2902" spans="1:11" ht="15" x14ac:dyDescent="0.3">
      <c r="A2902" s="466"/>
      <c r="B2902" s="416" t="s">
        <v>1236</v>
      </c>
      <c r="C2902" s="417"/>
      <c r="D2902" s="417"/>
      <c r="E2902" s="417"/>
      <c r="F2902" s="417"/>
      <c r="G2902" s="417"/>
      <c r="H2902" s="417"/>
      <c r="I2902" s="417"/>
      <c r="J2902" s="417"/>
      <c r="K2902" s="418"/>
    </row>
    <row r="2903" spans="1:11" ht="15" x14ac:dyDescent="0.3">
      <c r="A2903" s="466"/>
      <c r="B2903" s="458"/>
      <c r="C2903" s="456"/>
      <c r="D2903" s="456"/>
      <c r="E2903" s="456"/>
      <c r="F2903" s="456"/>
      <c r="G2903" s="456"/>
      <c r="H2903" s="456"/>
      <c r="I2903" s="456"/>
      <c r="J2903" s="456"/>
      <c r="K2903" s="457"/>
    </row>
    <row r="2904" spans="1:11" ht="15" x14ac:dyDescent="0.3">
      <c r="A2904" s="466"/>
      <c r="B2904" s="416"/>
      <c r="C2904" s="417"/>
      <c r="D2904" s="417"/>
      <c r="E2904" s="417"/>
      <c r="F2904" s="417"/>
      <c r="G2904" s="417"/>
      <c r="H2904" s="417"/>
      <c r="I2904" s="417"/>
      <c r="J2904" s="417"/>
      <c r="K2904" s="418"/>
    </row>
    <row r="2905" spans="1:11" ht="15" x14ac:dyDescent="0.3">
      <c r="A2905" s="466"/>
      <c r="B2905" s="416"/>
      <c r="C2905" s="417"/>
      <c r="D2905" s="417"/>
      <c r="E2905" s="417"/>
      <c r="F2905" s="417"/>
      <c r="G2905" s="417"/>
      <c r="H2905" s="417"/>
      <c r="I2905" s="417"/>
      <c r="J2905" s="417"/>
      <c r="K2905" s="418"/>
    </row>
    <row r="2906" spans="1:11" ht="15" x14ac:dyDescent="0.3">
      <c r="A2906" s="466"/>
      <c r="B2906" s="422"/>
      <c r="C2906" s="423"/>
      <c r="D2906" s="423"/>
      <c r="E2906" s="423"/>
      <c r="F2906" s="423"/>
      <c r="G2906" s="423"/>
      <c r="H2906" s="423"/>
      <c r="I2906" s="423"/>
      <c r="J2906" s="423"/>
      <c r="K2906" s="424"/>
    </row>
    <row r="2907" spans="1:11" ht="15" x14ac:dyDescent="0.3">
      <c r="A2907" s="466"/>
      <c r="B2907" s="458"/>
      <c r="C2907" s="456"/>
      <c r="D2907" s="456"/>
      <c r="E2907" s="456"/>
      <c r="F2907" s="456"/>
      <c r="G2907" s="456"/>
      <c r="H2907" s="456"/>
      <c r="I2907" s="456"/>
      <c r="J2907" s="456"/>
      <c r="K2907" s="457"/>
    </row>
    <row r="2908" spans="1:11" ht="15" x14ac:dyDescent="0.3">
      <c r="A2908" s="466"/>
      <c r="B2908" s="458"/>
      <c r="C2908" s="456"/>
      <c r="D2908" s="456"/>
      <c r="E2908" s="456"/>
      <c r="F2908" s="456"/>
      <c r="G2908" s="456"/>
      <c r="H2908" s="456"/>
      <c r="I2908" s="456"/>
      <c r="J2908" s="456"/>
      <c r="K2908" s="457"/>
    </row>
    <row r="2909" spans="1:11" ht="15" x14ac:dyDescent="0.3">
      <c r="A2909" s="466"/>
      <c r="B2909" s="458"/>
      <c r="C2909" s="456"/>
      <c r="D2909" s="456"/>
      <c r="E2909" s="456"/>
      <c r="F2909" s="456"/>
      <c r="G2909" s="456"/>
      <c r="H2909" s="456"/>
      <c r="I2909" s="456"/>
      <c r="J2909" s="456"/>
      <c r="K2909" s="457"/>
    </row>
    <row r="2910" spans="1:11" ht="15" x14ac:dyDescent="0.3">
      <c r="A2910" s="466"/>
      <c r="B2910" s="458"/>
      <c r="C2910" s="456"/>
      <c r="D2910" s="456"/>
      <c r="E2910" s="456"/>
      <c r="F2910" s="456"/>
      <c r="G2910" s="456"/>
      <c r="H2910" s="456"/>
      <c r="I2910" s="456"/>
      <c r="J2910" s="456"/>
      <c r="K2910" s="457"/>
    </row>
    <row r="2911" spans="1:11" ht="15.6" thickBot="1" x14ac:dyDescent="0.35">
      <c r="A2911" s="467"/>
      <c r="B2911" s="477"/>
      <c r="C2911" s="475"/>
      <c r="D2911" s="475"/>
      <c r="E2911" s="475"/>
      <c r="F2911" s="475"/>
      <c r="G2911" s="475"/>
      <c r="H2911" s="475"/>
      <c r="I2911" s="475"/>
      <c r="J2911" s="475"/>
      <c r="K2911" s="476"/>
    </row>
    <row r="2912" spans="1:11" ht="15" x14ac:dyDescent="0.3">
      <c r="A2912" s="465" t="s">
        <v>1144</v>
      </c>
      <c r="B2912" s="439"/>
      <c r="C2912" s="437"/>
      <c r="D2912" s="437"/>
      <c r="E2912" s="437"/>
      <c r="F2912" s="437"/>
      <c r="G2912" s="437"/>
      <c r="H2912" s="437"/>
      <c r="I2912" s="437"/>
      <c r="J2912" s="437"/>
      <c r="K2912" s="438"/>
    </row>
    <row r="2913" spans="1:11" ht="15" x14ac:dyDescent="0.3">
      <c r="A2913" s="466"/>
      <c r="B2913" s="458"/>
      <c r="C2913" s="456"/>
      <c r="D2913" s="456"/>
      <c r="E2913" s="456"/>
      <c r="F2913" s="456"/>
      <c r="G2913" s="456"/>
      <c r="H2913" s="456"/>
      <c r="I2913" s="456"/>
      <c r="J2913" s="456"/>
      <c r="K2913" s="457"/>
    </row>
    <row r="2914" spans="1:11" ht="15" x14ac:dyDescent="0.3">
      <c r="A2914" s="466"/>
      <c r="B2914" s="458"/>
      <c r="C2914" s="456"/>
      <c r="D2914" s="456"/>
      <c r="E2914" s="456"/>
      <c r="F2914" s="456"/>
      <c r="G2914" s="456"/>
      <c r="H2914" s="456"/>
      <c r="I2914" s="456"/>
      <c r="J2914" s="456"/>
      <c r="K2914" s="457"/>
    </row>
    <row r="2915" spans="1:11" ht="15" x14ac:dyDescent="0.3">
      <c r="A2915" s="466"/>
      <c r="B2915" s="458"/>
      <c r="C2915" s="456"/>
      <c r="D2915" s="456"/>
      <c r="E2915" s="456"/>
      <c r="F2915" s="456"/>
      <c r="G2915" s="456"/>
      <c r="H2915" s="456"/>
      <c r="I2915" s="456"/>
      <c r="J2915" s="456"/>
      <c r="K2915" s="457"/>
    </row>
    <row r="2916" spans="1:11" ht="15" x14ac:dyDescent="0.3">
      <c r="A2916" s="466"/>
      <c r="B2916" s="458"/>
      <c r="C2916" s="456"/>
      <c r="D2916" s="456"/>
      <c r="E2916" s="456"/>
      <c r="F2916" s="456"/>
      <c r="G2916" s="456"/>
      <c r="H2916" s="456"/>
      <c r="I2916" s="456"/>
      <c r="J2916" s="456"/>
      <c r="K2916" s="457"/>
    </row>
    <row r="2917" spans="1:11" ht="15" x14ac:dyDescent="0.3">
      <c r="A2917" s="466"/>
      <c r="B2917" s="458"/>
      <c r="C2917" s="456"/>
      <c r="D2917" s="456"/>
      <c r="E2917" s="456"/>
      <c r="F2917" s="456"/>
      <c r="G2917" s="456"/>
      <c r="H2917" s="456"/>
      <c r="I2917" s="456"/>
      <c r="J2917" s="456"/>
      <c r="K2917" s="457"/>
    </row>
    <row r="2918" spans="1:11" ht="15" x14ac:dyDescent="0.3">
      <c r="A2918" s="466"/>
      <c r="B2918" s="458"/>
      <c r="C2918" s="456"/>
      <c r="D2918" s="456"/>
      <c r="E2918" s="456"/>
      <c r="F2918" s="456"/>
      <c r="G2918" s="456"/>
      <c r="H2918" s="456"/>
      <c r="I2918" s="456"/>
      <c r="J2918" s="456"/>
      <c r="K2918" s="457"/>
    </row>
    <row r="2919" spans="1:11" ht="15" x14ac:dyDescent="0.3">
      <c r="A2919" s="466"/>
      <c r="B2919" s="458"/>
      <c r="C2919" s="456"/>
      <c r="D2919" s="456"/>
      <c r="E2919" s="456"/>
      <c r="F2919" s="456"/>
      <c r="G2919" s="456"/>
      <c r="H2919" s="456"/>
      <c r="I2919" s="456"/>
      <c r="J2919" s="456"/>
      <c r="K2919" s="457"/>
    </row>
    <row r="2920" spans="1:11" ht="15" x14ac:dyDescent="0.3">
      <c r="A2920" s="466"/>
      <c r="B2920" s="458"/>
      <c r="C2920" s="456"/>
      <c r="D2920" s="456"/>
      <c r="E2920" s="456"/>
      <c r="F2920" s="456"/>
      <c r="G2920" s="456"/>
      <c r="H2920" s="456"/>
      <c r="I2920" s="456"/>
      <c r="J2920" s="456"/>
      <c r="K2920" s="457"/>
    </row>
    <row r="2921" spans="1:11" ht="15" x14ac:dyDescent="0.3">
      <c r="A2921" s="466"/>
      <c r="B2921" s="458"/>
      <c r="C2921" s="456"/>
      <c r="D2921" s="456"/>
      <c r="E2921" s="456"/>
      <c r="F2921" s="456"/>
      <c r="G2921" s="456"/>
      <c r="H2921" s="456"/>
      <c r="I2921" s="456"/>
      <c r="J2921" s="456"/>
      <c r="K2921" s="457"/>
    </row>
    <row r="2922" spans="1:11" ht="15" x14ac:dyDescent="0.3">
      <c r="A2922" s="466"/>
      <c r="B2922" s="458"/>
      <c r="C2922" s="456"/>
      <c r="D2922" s="456"/>
      <c r="E2922" s="456"/>
      <c r="F2922" s="456"/>
      <c r="G2922" s="456"/>
      <c r="H2922" s="456"/>
      <c r="I2922" s="456"/>
      <c r="J2922" s="456"/>
      <c r="K2922" s="457"/>
    </row>
    <row r="2923" spans="1:11" ht="15" x14ac:dyDescent="0.3">
      <c r="A2923" s="466"/>
      <c r="B2923" s="458"/>
      <c r="C2923" s="456"/>
      <c r="D2923" s="456"/>
      <c r="E2923" s="456"/>
      <c r="F2923" s="456"/>
      <c r="G2923" s="456"/>
      <c r="H2923" s="456"/>
      <c r="I2923" s="456"/>
      <c r="J2923" s="456"/>
      <c r="K2923" s="457"/>
    </row>
    <row r="2924" spans="1:11" ht="15" x14ac:dyDescent="0.3">
      <c r="A2924" s="466"/>
      <c r="B2924" s="458"/>
      <c r="C2924" s="456"/>
      <c r="D2924" s="456"/>
      <c r="E2924" s="456"/>
      <c r="F2924" s="456"/>
      <c r="G2924" s="456"/>
      <c r="H2924" s="456"/>
      <c r="I2924" s="456"/>
      <c r="J2924" s="456"/>
      <c r="K2924" s="457"/>
    </row>
    <row r="2925" spans="1:11" ht="15" x14ac:dyDescent="0.3">
      <c r="A2925" s="466"/>
      <c r="B2925" s="458"/>
      <c r="C2925" s="456"/>
      <c r="D2925" s="456"/>
      <c r="E2925" s="456"/>
      <c r="F2925" s="456"/>
      <c r="G2925" s="456"/>
      <c r="H2925" s="456"/>
      <c r="I2925" s="456"/>
      <c r="J2925" s="456"/>
      <c r="K2925" s="457"/>
    </row>
    <row r="2926" spans="1:11" ht="15.6" thickBot="1" x14ac:dyDescent="0.35">
      <c r="A2926" s="467"/>
      <c r="B2926" s="502"/>
      <c r="C2926" s="503"/>
      <c r="D2926" s="503"/>
      <c r="E2926" s="503"/>
      <c r="F2926" s="503"/>
      <c r="G2926" s="503"/>
      <c r="H2926" s="503"/>
      <c r="I2926" s="503"/>
      <c r="J2926" s="503"/>
      <c r="K2926" s="504"/>
    </row>
    <row r="2927" spans="1:11" x14ac:dyDescent="0.3">
      <c r="A2927" s="499" t="s">
        <v>1145</v>
      </c>
      <c r="B2927" s="491"/>
      <c r="C2927" s="491"/>
      <c r="D2927" s="491"/>
      <c r="E2927" s="491"/>
      <c r="F2927" s="491"/>
      <c r="G2927" s="490" t="s">
        <v>1146</v>
      </c>
      <c r="H2927" s="491"/>
      <c r="I2927" s="491"/>
      <c r="J2927" s="491"/>
      <c r="K2927" s="492"/>
    </row>
    <row r="2928" spans="1:11" x14ac:dyDescent="0.3">
      <c r="A2928" s="500"/>
      <c r="B2928" s="494"/>
      <c r="C2928" s="494"/>
      <c r="D2928" s="494"/>
      <c r="E2928" s="494"/>
      <c r="F2928" s="494"/>
      <c r="G2928" s="493"/>
      <c r="H2928" s="494"/>
      <c r="I2928" s="494"/>
      <c r="J2928" s="494"/>
      <c r="K2928" s="495"/>
    </row>
    <row r="2929" spans="1:11" x14ac:dyDescent="0.3">
      <c r="A2929" s="500"/>
      <c r="B2929" s="494"/>
      <c r="C2929" s="494"/>
      <c r="D2929" s="494"/>
      <c r="E2929" s="494"/>
      <c r="F2929" s="494"/>
      <c r="G2929" s="493"/>
      <c r="H2929" s="494"/>
      <c r="I2929" s="494"/>
      <c r="J2929" s="494"/>
      <c r="K2929" s="495"/>
    </row>
    <row r="2930" spans="1:11" ht="15" thickBot="1" x14ac:dyDescent="0.35">
      <c r="A2930" s="501"/>
      <c r="B2930" s="497"/>
      <c r="C2930" s="497"/>
      <c r="D2930" s="497"/>
      <c r="E2930" s="497"/>
      <c r="F2930" s="497"/>
      <c r="G2930" s="496"/>
      <c r="H2930" s="497"/>
      <c r="I2930" s="497"/>
      <c r="J2930" s="497"/>
      <c r="K2930" s="498"/>
    </row>
    <row r="2932" spans="1:11" hidden="1" x14ac:dyDescent="0.3">
      <c r="A2932" s="452"/>
      <c r="B2932" s="452"/>
      <c r="C2932" s="452"/>
      <c r="D2932" s="452"/>
      <c r="E2932" s="454" t="s">
        <v>1113</v>
      </c>
      <c r="F2932" s="454"/>
      <c r="G2932" s="454"/>
      <c r="H2932" s="454"/>
      <c r="I2932" s="452"/>
      <c r="J2932" s="452"/>
      <c r="K2932" s="452"/>
    </row>
    <row r="2933" spans="1:11" hidden="1" x14ac:dyDescent="0.3">
      <c r="A2933" s="452"/>
      <c r="B2933" s="452"/>
      <c r="C2933" s="452"/>
      <c r="D2933" s="452"/>
      <c r="E2933" s="454"/>
      <c r="F2933" s="454"/>
      <c r="G2933" s="454"/>
      <c r="H2933" s="454"/>
      <c r="I2933" s="452"/>
      <c r="J2933" s="452"/>
      <c r="K2933" s="452"/>
    </row>
    <row r="2934" spans="1:11" hidden="1" x14ac:dyDescent="0.3">
      <c r="A2934" s="453"/>
      <c r="B2934" s="453"/>
      <c r="C2934" s="453"/>
      <c r="D2934" s="453"/>
      <c r="E2934" s="455"/>
      <c r="F2934" s="455"/>
      <c r="G2934" s="455"/>
      <c r="H2934" s="455"/>
      <c r="I2934" s="453"/>
      <c r="J2934" s="453"/>
      <c r="K2934" s="453"/>
    </row>
    <row r="2935" spans="1:11" hidden="1" x14ac:dyDescent="0.3">
      <c r="A2935" s="449" t="s">
        <v>1147</v>
      </c>
      <c r="B2935" s="450"/>
      <c r="C2935" s="450"/>
      <c r="D2935" s="450"/>
      <c r="E2935" s="450"/>
      <c r="F2935" s="450"/>
      <c r="G2935" s="450"/>
      <c r="H2935" s="450"/>
      <c r="I2935" s="450"/>
      <c r="J2935" s="450"/>
      <c r="K2935" s="451"/>
    </row>
    <row r="2936" spans="1:11" ht="25.5" hidden="1" customHeight="1" x14ac:dyDescent="0.3">
      <c r="A2936" s="100" t="s">
        <v>1115</v>
      </c>
      <c r="B2936" s="101"/>
      <c r="C2936" s="101"/>
      <c r="D2936" s="101"/>
      <c r="E2936" s="101"/>
      <c r="F2936" s="101"/>
      <c r="G2936" s="102"/>
      <c r="H2936" s="103" t="s">
        <v>1116</v>
      </c>
      <c r="I2936" s="104" t="s">
        <v>1117</v>
      </c>
      <c r="J2936" s="105">
        <f>1+J2882</f>
        <v>45317</v>
      </c>
      <c r="K2936" s="106" t="s">
        <v>1118</v>
      </c>
    </row>
    <row r="2937" spans="1:11" ht="16.5" hidden="1" customHeight="1" x14ac:dyDescent="0.3">
      <c r="A2937" s="443" t="s">
        <v>2</v>
      </c>
      <c r="B2937" s="444"/>
      <c r="C2937" s="444"/>
      <c r="D2937" s="444"/>
      <c r="E2937" s="444"/>
      <c r="F2937" s="444"/>
      <c r="G2937" s="445"/>
      <c r="H2937" s="107" t="s">
        <v>1120</v>
      </c>
      <c r="I2937" s="108" t="s">
        <v>1121</v>
      </c>
      <c r="J2937" s="109" t="s">
        <v>1122</v>
      </c>
      <c r="K2937" s="110" t="s">
        <v>1123</v>
      </c>
    </row>
    <row r="2938" spans="1:11" ht="12" hidden="1" customHeight="1" x14ac:dyDescent="0.3">
      <c r="A2938" s="446"/>
      <c r="B2938" s="447"/>
      <c r="C2938" s="447"/>
      <c r="D2938" s="447"/>
      <c r="E2938" s="447"/>
      <c r="F2938" s="447"/>
      <c r="G2938" s="448"/>
      <c r="H2938" s="107" t="s">
        <v>1124</v>
      </c>
      <c r="I2938" s="111" t="s">
        <v>1125</v>
      </c>
      <c r="J2938" s="112"/>
      <c r="K2938" s="113"/>
    </row>
    <row r="2939" spans="1:11" ht="15" hidden="1" thickBot="1" x14ac:dyDescent="0.35">
      <c r="A2939" s="114" t="s">
        <v>1103</v>
      </c>
      <c r="B2939" s="115"/>
      <c r="C2939" s="115"/>
      <c r="D2939" s="115"/>
      <c r="E2939" s="115"/>
      <c r="F2939" s="115"/>
      <c r="G2939" s="116"/>
      <c r="H2939" s="117" t="s">
        <v>1126</v>
      </c>
      <c r="I2939" s="117" t="s">
        <v>1125</v>
      </c>
      <c r="J2939" s="118"/>
      <c r="K2939" s="119"/>
    </row>
    <row r="2940" spans="1:11" ht="15" hidden="1" x14ac:dyDescent="0.3">
      <c r="A2940" s="440" t="s">
        <v>1127</v>
      </c>
      <c r="B2940" s="439"/>
      <c r="C2940" s="437"/>
      <c r="D2940" s="437"/>
      <c r="E2940" s="437"/>
      <c r="F2940" s="437"/>
      <c r="G2940" s="437"/>
      <c r="H2940" s="437"/>
      <c r="I2940" s="437"/>
      <c r="J2940" s="437"/>
      <c r="K2940" s="438"/>
    </row>
    <row r="2941" spans="1:11" ht="15" hidden="1" x14ac:dyDescent="0.3">
      <c r="A2941" s="441"/>
      <c r="B2941" s="458"/>
      <c r="C2941" s="456"/>
      <c r="D2941" s="456"/>
      <c r="E2941" s="456"/>
      <c r="F2941" s="456"/>
      <c r="G2941" s="456"/>
      <c r="H2941" s="456"/>
      <c r="I2941" s="456"/>
      <c r="J2941" s="456"/>
      <c r="K2941" s="457"/>
    </row>
    <row r="2942" spans="1:11" ht="15" hidden="1" x14ac:dyDescent="0.3">
      <c r="A2942" s="441"/>
      <c r="B2942" s="458"/>
      <c r="C2942" s="456"/>
      <c r="D2942" s="456"/>
      <c r="E2942" s="456"/>
      <c r="F2942" s="456"/>
      <c r="G2942" s="456"/>
      <c r="H2942" s="456"/>
      <c r="I2942" s="456"/>
      <c r="J2942" s="456"/>
      <c r="K2942" s="457"/>
    </row>
    <row r="2943" spans="1:11" ht="15" hidden="1" x14ac:dyDescent="0.3">
      <c r="A2943" s="441"/>
      <c r="B2943" s="458"/>
      <c r="C2943" s="456"/>
      <c r="D2943" s="456"/>
      <c r="E2943" s="456"/>
      <c r="F2943" s="456"/>
      <c r="G2943" s="456"/>
      <c r="H2943" s="456"/>
      <c r="I2943" s="456"/>
      <c r="J2943" s="456"/>
      <c r="K2943" s="457"/>
    </row>
    <row r="2944" spans="1:11" ht="15.6" hidden="1" thickBot="1" x14ac:dyDescent="0.35">
      <c r="A2944" s="442"/>
      <c r="B2944" s="477"/>
      <c r="C2944" s="475"/>
      <c r="D2944" s="475"/>
      <c r="E2944" s="475"/>
      <c r="F2944" s="475"/>
      <c r="G2944" s="475"/>
      <c r="H2944" s="475"/>
      <c r="I2944" s="475"/>
      <c r="J2944" s="475"/>
      <c r="K2944" s="476"/>
    </row>
    <row r="2945" spans="1:11" ht="15.6" hidden="1" thickBot="1" x14ac:dyDescent="0.35">
      <c r="A2945" s="465" t="s">
        <v>1128</v>
      </c>
      <c r="B2945" s="474" t="s">
        <v>1129</v>
      </c>
      <c r="C2945" s="472"/>
      <c r="D2945" s="472"/>
      <c r="E2945" s="472"/>
      <c r="F2945" s="120" t="s">
        <v>1130</v>
      </c>
      <c r="G2945" s="472" t="s">
        <v>1129</v>
      </c>
      <c r="H2945" s="472"/>
      <c r="I2945" s="472"/>
      <c r="J2945" s="473"/>
      <c r="K2945" s="121" t="s">
        <v>1130</v>
      </c>
    </row>
    <row r="2946" spans="1:11" ht="15" hidden="1" x14ac:dyDescent="0.3">
      <c r="A2946" s="466"/>
      <c r="B2946" s="471" t="s">
        <v>1131</v>
      </c>
      <c r="C2946" s="469"/>
      <c r="D2946" s="469"/>
      <c r="E2946" s="470"/>
      <c r="F2946" s="122"/>
      <c r="G2946" s="468" t="s">
        <v>1132</v>
      </c>
      <c r="H2946" s="469"/>
      <c r="I2946" s="469"/>
      <c r="J2946" s="470"/>
      <c r="K2946" s="123"/>
    </row>
    <row r="2947" spans="1:11" ht="15" hidden="1" x14ac:dyDescent="0.3">
      <c r="A2947" s="466"/>
      <c r="B2947" s="480" t="s">
        <v>1133</v>
      </c>
      <c r="C2947" s="481"/>
      <c r="D2947" s="481"/>
      <c r="E2947" s="482"/>
      <c r="F2947" s="124"/>
      <c r="G2947" s="483" t="s">
        <v>1134</v>
      </c>
      <c r="H2947" s="481"/>
      <c r="I2947" s="481"/>
      <c r="J2947" s="482"/>
      <c r="K2947" s="125"/>
    </row>
    <row r="2948" spans="1:11" ht="15" hidden="1" x14ac:dyDescent="0.3">
      <c r="A2948" s="466"/>
      <c r="B2948" s="480" t="s">
        <v>1135</v>
      </c>
      <c r="C2948" s="481"/>
      <c r="D2948" s="481"/>
      <c r="E2948" s="482"/>
      <c r="F2948" s="124"/>
      <c r="G2948" s="478" t="s">
        <v>1136</v>
      </c>
      <c r="H2948" s="460"/>
      <c r="I2948" s="460"/>
      <c r="J2948" s="479"/>
      <c r="K2948" s="125"/>
    </row>
    <row r="2949" spans="1:11" ht="15" hidden="1" x14ac:dyDescent="0.3">
      <c r="A2949" s="466"/>
      <c r="B2949" s="480" t="s">
        <v>1137</v>
      </c>
      <c r="C2949" s="481"/>
      <c r="D2949" s="481"/>
      <c r="E2949" s="482"/>
      <c r="F2949" s="124"/>
      <c r="G2949" s="478" t="s">
        <v>1138</v>
      </c>
      <c r="H2949" s="460"/>
      <c r="I2949" s="460"/>
      <c r="J2949" s="479"/>
      <c r="K2949" s="125"/>
    </row>
    <row r="2950" spans="1:11" ht="15" hidden="1" x14ac:dyDescent="0.3">
      <c r="A2950" s="466"/>
      <c r="B2950" s="480" t="s">
        <v>1139</v>
      </c>
      <c r="C2950" s="481"/>
      <c r="D2950" s="481"/>
      <c r="E2950" s="482"/>
      <c r="F2950" s="124"/>
      <c r="G2950" s="478" t="s">
        <v>1140</v>
      </c>
      <c r="H2950" s="460"/>
      <c r="I2950" s="460"/>
      <c r="J2950" s="479"/>
      <c r="K2950" s="125"/>
    </row>
    <row r="2951" spans="1:11" ht="15.6" hidden="1" thickBot="1" x14ac:dyDescent="0.35">
      <c r="A2951" s="467"/>
      <c r="B2951" s="487" t="s">
        <v>1141</v>
      </c>
      <c r="C2951" s="488"/>
      <c r="D2951" s="488"/>
      <c r="E2951" s="489"/>
      <c r="F2951" s="127"/>
      <c r="G2951" s="484" t="s">
        <v>1142</v>
      </c>
      <c r="H2951" s="485"/>
      <c r="I2951" s="485"/>
      <c r="J2951" s="486"/>
      <c r="K2951" s="128"/>
    </row>
    <row r="2952" spans="1:11" ht="15" hidden="1" x14ac:dyDescent="0.3">
      <c r="A2952" s="465" t="s">
        <v>1143</v>
      </c>
      <c r="B2952" s="459" t="s">
        <v>1157</v>
      </c>
      <c r="C2952" s="460"/>
      <c r="D2952" s="460"/>
      <c r="E2952" s="460"/>
      <c r="F2952" s="460"/>
      <c r="G2952" s="460"/>
      <c r="H2952" s="460"/>
      <c r="I2952" s="460"/>
      <c r="J2952" s="460"/>
      <c r="K2952" s="461"/>
    </row>
    <row r="2953" spans="1:11" ht="15" hidden="1" x14ac:dyDescent="0.3">
      <c r="A2953" s="466"/>
      <c r="B2953" s="459" t="s">
        <v>1154</v>
      </c>
      <c r="C2953" s="460"/>
      <c r="D2953" s="460"/>
      <c r="E2953" s="460"/>
      <c r="F2953" s="460"/>
      <c r="G2953" s="460"/>
      <c r="H2953" s="460"/>
      <c r="I2953" s="460"/>
      <c r="J2953" s="460"/>
      <c r="K2953" s="461"/>
    </row>
    <row r="2954" spans="1:11" ht="15" hidden="1" x14ac:dyDescent="0.3">
      <c r="A2954" s="466"/>
      <c r="B2954" s="459" t="s">
        <v>1155</v>
      </c>
      <c r="C2954" s="460"/>
      <c r="D2954" s="460"/>
      <c r="E2954" s="460"/>
      <c r="F2954" s="460"/>
      <c r="G2954" s="460"/>
      <c r="H2954" s="460"/>
      <c r="I2954" s="460"/>
      <c r="J2954" s="460"/>
      <c r="K2954" s="461"/>
    </row>
    <row r="2955" spans="1:11" ht="15" hidden="1" x14ac:dyDescent="0.3">
      <c r="A2955" s="466"/>
      <c r="B2955" s="459" t="s">
        <v>1156</v>
      </c>
      <c r="C2955" s="460"/>
      <c r="D2955" s="460"/>
      <c r="E2955" s="460"/>
      <c r="F2955" s="460"/>
      <c r="G2955" s="460"/>
      <c r="H2955" s="460"/>
      <c r="I2955" s="460"/>
      <c r="J2955" s="460"/>
      <c r="K2955" s="461"/>
    </row>
    <row r="2956" spans="1:11" ht="15" hidden="1" x14ac:dyDescent="0.3">
      <c r="A2956" s="466"/>
      <c r="B2956" s="459" t="s">
        <v>1158</v>
      </c>
      <c r="C2956" s="460"/>
      <c r="D2956" s="460"/>
      <c r="E2956" s="460"/>
      <c r="F2956" s="460"/>
      <c r="G2956" s="460"/>
      <c r="H2956" s="460"/>
      <c r="I2956" s="460"/>
      <c r="J2956" s="460"/>
      <c r="K2956" s="461"/>
    </row>
    <row r="2957" spans="1:11" ht="15" hidden="1" x14ac:dyDescent="0.3">
      <c r="A2957" s="466"/>
      <c r="B2957" s="459"/>
      <c r="C2957" s="460"/>
      <c r="D2957" s="460"/>
      <c r="E2957" s="460"/>
      <c r="F2957" s="460"/>
      <c r="G2957" s="460"/>
      <c r="H2957" s="460"/>
      <c r="I2957" s="460"/>
      <c r="J2957" s="460"/>
      <c r="K2957" s="461"/>
    </row>
    <row r="2958" spans="1:11" ht="15" hidden="1" x14ac:dyDescent="0.3">
      <c r="A2958" s="466"/>
      <c r="B2958" s="459"/>
      <c r="C2958" s="460"/>
      <c r="D2958" s="460"/>
      <c r="E2958" s="460"/>
      <c r="F2958" s="460"/>
      <c r="G2958" s="460"/>
      <c r="H2958" s="460"/>
      <c r="I2958" s="460"/>
      <c r="J2958" s="460"/>
      <c r="K2958" s="461"/>
    </row>
    <row r="2959" spans="1:11" ht="15" hidden="1" x14ac:dyDescent="0.3">
      <c r="A2959" s="466"/>
      <c r="B2959" s="459"/>
      <c r="C2959" s="460"/>
      <c r="D2959" s="460"/>
      <c r="E2959" s="460"/>
      <c r="F2959" s="460"/>
      <c r="G2959" s="460"/>
      <c r="H2959" s="460"/>
      <c r="I2959" s="460"/>
      <c r="J2959" s="460"/>
      <c r="K2959" s="461"/>
    </row>
    <row r="2960" spans="1:11" ht="15" hidden="1" x14ac:dyDescent="0.3">
      <c r="A2960" s="466"/>
      <c r="B2960" s="458"/>
      <c r="C2960" s="456"/>
      <c r="D2960" s="456"/>
      <c r="E2960" s="456"/>
      <c r="F2960" s="456"/>
      <c r="G2960" s="456"/>
      <c r="H2960" s="456"/>
      <c r="I2960" s="456"/>
      <c r="J2960" s="456"/>
      <c r="K2960" s="457"/>
    </row>
    <row r="2961" spans="1:11" ht="15" hidden="1" x14ac:dyDescent="0.3">
      <c r="A2961" s="466"/>
      <c r="B2961" s="458"/>
      <c r="C2961" s="456"/>
      <c r="D2961" s="456"/>
      <c r="E2961" s="456"/>
      <c r="F2961" s="456"/>
      <c r="G2961" s="456"/>
      <c r="H2961" s="456"/>
      <c r="I2961" s="456"/>
      <c r="J2961" s="456"/>
      <c r="K2961" s="457"/>
    </row>
    <row r="2962" spans="1:11" ht="15" hidden="1" x14ac:dyDescent="0.3">
      <c r="A2962" s="466"/>
      <c r="B2962" s="458"/>
      <c r="C2962" s="456"/>
      <c r="D2962" s="456"/>
      <c r="E2962" s="456"/>
      <c r="F2962" s="456"/>
      <c r="G2962" s="456"/>
      <c r="H2962" s="456"/>
      <c r="I2962" s="456"/>
      <c r="J2962" s="456"/>
      <c r="K2962" s="457"/>
    </row>
    <row r="2963" spans="1:11" ht="15" hidden="1" x14ac:dyDescent="0.3">
      <c r="A2963" s="466"/>
      <c r="B2963" s="458"/>
      <c r="C2963" s="456"/>
      <c r="D2963" s="456"/>
      <c r="E2963" s="456"/>
      <c r="F2963" s="456"/>
      <c r="G2963" s="456"/>
      <c r="H2963" s="456"/>
      <c r="I2963" s="456"/>
      <c r="J2963" s="456"/>
      <c r="K2963" s="457"/>
    </row>
    <row r="2964" spans="1:11" ht="15" hidden="1" x14ac:dyDescent="0.3">
      <c r="A2964" s="466"/>
      <c r="B2964" s="458"/>
      <c r="C2964" s="456"/>
      <c r="D2964" s="456"/>
      <c r="E2964" s="456"/>
      <c r="F2964" s="456"/>
      <c r="G2964" s="456"/>
      <c r="H2964" s="456"/>
      <c r="I2964" s="456"/>
      <c r="J2964" s="456"/>
      <c r="K2964" s="457"/>
    </row>
    <row r="2965" spans="1:11" ht="15" hidden="1" x14ac:dyDescent="0.3">
      <c r="A2965" s="466"/>
      <c r="B2965" s="458"/>
      <c r="C2965" s="456"/>
      <c r="D2965" s="456"/>
      <c r="E2965" s="456"/>
      <c r="F2965" s="456"/>
      <c r="G2965" s="456"/>
      <c r="H2965" s="456"/>
      <c r="I2965" s="456"/>
      <c r="J2965" s="456"/>
      <c r="K2965" s="457"/>
    </row>
    <row r="2966" spans="1:11" ht="15.6" hidden="1" thickBot="1" x14ac:dyDescent="0.35">
      <c r="A2966" s="467"/>
      <c r="B2966" s="477"/>
      <c r="C2966" s="475"/>
      <c r="D2966" s="475"/>
      <c r="E2966" s="475"/>
      <c r="F2966" s="475"/>
      <c r="G2966" s="475"/>
      <c r="H2966" s="475"/>
      <c r="I2966" s="475"/>
      <c r="J2966" s="475"/>
      <c r="K2966" s="476"/>
    </row>
    <row r="2967" spans="1:11" ht="15" hidden="1" x14ac:dyDescent="0.3">
      <c r="A2967" s="465" t="s">
        <v>1144</v>
      </c>
      <c r="B2967" s="439"/>
      <c r="C2967" s="437"/>
      <c r="D2967" s="437"/>
      <c r="E2967" s="437"/>
      <c r="F2967" s="437"/>
      <c r="G2967" s="437"/>
      <c r="H2967" s="437"/>
      <c r="I2967" s="437"/>
      <c r="J2967" s="437"/>
      <c r="K2967" s="438"/>
    </row>
    <row r="2968" spans="1:11" ht="15" hidden="1" x14ac:dyDescent="0.3">
      <c r="A2968" s="466"/>
      <c r="B2968" s="458"/>
      <c r="C2968" s="456"/>
      <c r="D2968" s="456"/>
      <c r="E2968" s="456"/>
      <c r="F2968" s="456"/>
      <c r="G2968" s="456"/>
      <c r="H2968" s="456"/>
      <c r="I2968" s="456"/>
      <c r="J2968" s="456"/>
      <c r="K2968" s="457"/>
    </row>
    <row r="2969" spans="1:11" ht="15" hidden="1" x14ac:dyDescent="0.3">
      <c r="A2969" s="466"/>
      <c r="B2969" s="458"/>
      <c r="C2969" s="456"/>
      <c r="D2969" s="456"/>
      <c r="E2969" s="456"/>
      <c r="F2969" s="456"/>
      <c r="G2969" s="456"/>
      <c r="H2969" s="456"/>
      <c r="I2969" s="456"/>
      <c r="J2969" s="456"/>
      <c r="K2969" s="457"/>
    </row>
    <row r="2970" spans="1:11" ht="15" hidden="1" x14ac:dyDescent="0.3">
      <c r="A2970" s="466"/>
      <c r="B2970" s="458"/>
      <c r="C2970" s="456"/>
      <c r="D2970" s="456"/>
      <c r="E2970" s="456"/>
      <c r="F2970" s="456"/>
      <c r="G2970" s="456"/>
      <c r="H2970" s="456"/>
      <c r="I2970" s="456"/>
      <c r="J2970" s="456"/>
      <c r="K2970" s="457"/>
    </row>
    <row r="2971" spans="1:11" ht="15" hidden="1" x14ac:dyDescent="0.3">
      <c r="A2971" s="466"/>
      <c r="B2971" s="458"/>
      <c r="C2971" s="456"/>
      <c r="D2971" s="456"/>
      <c r="E2971" s="456"/>
      <c r="F2971" s="456"/>
      <c r="G2971" s="456"/>
      <c r="H2971" s="456"/>
      <c r="I2971" s="456"/>
      <c r="J2971" s="456"/>
      <c r="K2971" s="457"/>
    </row>
    <row r="2972" spans="1:11" ht="15" hidden="1" x14ac:dyDescent="0.3">
      <c r="A2972" s="466"/>
      <c r="B2972" s="458"/>
      <c r="C2972" s="456"/>
      <c r="D2972" s="456"/>
      <c r="E2972" s="456"/>
      <c r="F2972" s="456"/>
      <c r="G2972" s="456"/>
      <c r="H2972" s="456"/>
      <c r="I2972" s="456"/>
      <c r="J2972" s="456"/>
      <c r="K2972" s="457"/>
    </row>
    <row r="2973" spans="1:11" ht="15" hidden="1" x14ac:dyDescent="0.3">
      <c r="A2973" s="466"/>
      <c r="B2973" s="458"/>
      <c r="C2973" s="456"/>
      <c r="D2973" s="456"/>
      <c r="E2973" s="456"/>
      <c r="F2973" s="456"/>
      <c r="G2973" s="456"/>
      <c r="H2973" s="456"/>
      <c r="I2973" s="456"/>
      <c r="J2973" s="456"/>
      <c r="K2973" s="457"/>
    </row>
    <row r="2974" spans="1:11" ht="15" hidden="1" x14ac:dyDescent="0.3">
      <c r="A2974" s="466"/>
      <c r="B2974" s="458"/>
      <c r="C2974" s="456"/>
      <c r="D2974" s="456"/>
      <c r="E2974" s="456"/>
      <c r="F2974" s="456"/>
      <c r="G2974" s="456"/>
      <c r="H2974" s="456"/>
      <c r="I2974" s="456"/>
      <c r="J2974" s="456"/>
      <c r="K2974" s="457"/>
    </row>
    <row r="2975" spans="1:11" ht="15" hidden="1" x14ac:dyDescent="0.3">
      <c r="A2975" s="466"/>
      <c r="B2975" s="458"/>
      <c r="C2975" s="456"/>
      <c r="D2975" s="456"/>
      <c r="E2975" s="456"/>
      <c r="F2975" s="456"/>
      <c r="G2975" s="456"/>
      <c r="H2975" s="456"/>
      <c r="I2975" s="456"/>
      <c r="J2975" s="456"/>
      <c r="K2975" s="457"/>
    </row>
    <row r="2976" spans="1:11" ht="15" hidden="1" x14ac:dyDescent="0.3">
      <c r="A2976" s="466"/>
      <c r="B2976" s="458"/>
      <c r="C2976" s="456"/>
      <c r="D2976" s="456"/>
      <c r="E2976" s="456"/>
      <c r="F2976" s="456"/>
      <c r="G2976" s="456"/>
      <c r="H2976" s="456"/>
      <c r="I2976" s="456"/>
      <c r="J2976" s="456"/>
      <c r="K2976" s="457"/>
    </row>
    <row r="2977" spans="1:11" ht="15" hidden="1" x14ac:dyDescent="0.3">
      <c r="A2977" s="466"/>
      <c r="B2977" s="458"/>
      <c r="C2977" s="456"/>
      <c r="D2977" s="456"/>
      <c r="E2977" s="456"/>
      <c r="F2977" s="456"/>
      <c r="G2977" s="456"/>
      <c r="H2977" s="456"/>
      <c r="I2977" s="456"/>
      <c r="J2977" s="456"/>
      <c r="K2977" s="457"/>
    </row>
    <row r="2978" spans="1:11" ht="15" hidden="1" x14ac:dyDescent="0.3">
      <c r="A2978" s="466"/>
      <c r="B2978" s="458"/>
      <c r="C2978" s="456"/>
      <c r="D2978" s="456"/>
      <c r="E2978" s="456"/>
      <c r="F2978" s="456"/>
      <c r="G2978" s="456"/>
      <c r="H2978" s="456"/>
      <c r="I2978" s="456"/>
      <c r="J2978" s="456"/>
      <c r="K2978" s="457"/>
    </row>
    <row r="2979" spans="1:11" ht="15" hidden="1" x14ac:dyDescent="0.3">
      <c r="A2979" s="466"/>
      <c r="B2979" s="458"/>
      <c r="C2979" s="456"/>
      <c r="D2979" s="456"/>
      <c r="E2979" s="456"/>
      <c r="F2979" s="456"/>
      <c r="G2979" s="456"/>
      <c r="H2979" s="456"/>
      <c r="I2979" s="456"/>
      <c r="J2979" s="456"/>
      <c r="K2979" s="457"/>
    </row>
    <row r="2980" spans="1:11" ht="15" hidden="1" x14ac:dyDescent="0.3">
      <c r="A2980" s="466"/>
      <c r="B2980" s="458"/>
      <c r="C2980" s="456"/>
      <c r="D2980" s="456"/>
      <c r="E2980" s="456"/>
      <c r="F2980" s="456"/>
      <c r="G2980" s="456"/>
      <c r="H2980" s="456"/>
      <c r="I2980" s="456"/>
      <c r="J2980" s="456"/>
      <c r="K2980" s="457"/>
    </row>
    <row r="2981" spans="1:11" ht="15.6" hidden="1" thickBot="1" x14ac:dyDescent="0.35">
      <c r="A2981" s="467"/>
      <c r="B2981" s="502"/>
      <c r="C2981" s="503"/>
      <c r="D2981" s="503"/>
      <c r="E2981" s="503"/>
      <c r="F2981" s="503"/>
      <c r="G2981" s="503"/>
      <c r="H2981" s="503"/>
      <c r="I2981" s="503"/>
      <c r="J2981" s="503"/>
      <c r="K2981" s="504"/>
    </row>
    <row r="2982" spans="1:11" hidden="1" x14ac:dyDescent="0.3">
      <c r="A2982" s="499" t="s">
        <v>1145</v>
      </c>
      <c r="B2982" s="491"/>
      <c r="C2982" s="491"/>
      <c r="D2982" s="491"/>
      <c r="E2982" s="491"/>
      <c r="F2982" s="491"/>
      <c r="G2982" s="490" t="s">
        <v>1146</v>
      </c>
      <c r="H2982" s="491"/>
      <c r="I2982" s="491"/>
      <c r="J2982" s="491"/>
      <c r="K2982" s="492"/>
    </row>
    <row r="2983" spans="1:11" hidden="1" x14ac:dyDescent="0.3">
      <c r="A2983" s="500"/>
      <c r="B2983" s="494"/>
      <c r="C2983" s="494"/>
      <c r="D2983" s="494"/>
      <c r="E2983" s="494"/>
      <c r="F2983" s="494"/>
      <c r="G2983" s="493"/>
      <c r="H2983" s="494"/>
      <c r="I2983" s="494"/>
      <c r="J2983" s="494"/>
      <c r="K2983" s="495"/>
    </row>
    <row r="2984" spans="1:11" hidden="1" x14ac:dyDescent="0.3">
      <c r="A2984" s="500"/>
      <c r="B2984" s="494"/>
      <c r="C2984" s="494"/>
      <c r="D2984" s="494"/>
      <c r="E2984" s="494"/>
      <c r="F2984" s="494"/>
      <c r="G2984" s="493"/>
      <c r="H2984" s="494"/>
      <c r="I2984" s="494"/>
      <c r="J2984" s="494"/>
      <c r="K2984" s="495"/>
    </row>
    <row r="2985" spans="1:11" ht="15" hidden="1" thickBot="1" x14ac:dyDescent="0.35">
      <c r="A2985" s="501"/>
      <c r="B2985" s="497"/>
      <c r="C2985" s="497"/>
      <c r="D2985" s="497"/>
      <c r="E2985" s="497"/>
      <c r="F2985" s="497"/>
      <c r="G2985" s="496"/>
      <c r="H2985" s="497"/>
      <c r="I2985" s="497"/>
      <c r="J2985" s="497"/>
      <c r="K2985" s="498"/>
    </row>
    <row r="2986" spans="1:11" hidden="1" x14ac:dyDescent="0.3">
      <c r="A2986" s="34"/>
      <c r="J2986" s="131"/>
    </row>
    <row r="2987" spans="1:11" hidden="1" x14ac:dyDescent="0.3">
      <c r="A2987" s="452"/>
      <c r="B2987" s="452"/>
      <c r="C2987" s="452"/>
      <c r="D2987" s="452"/>
      <c r="E2987" s="454" t="s">
        <v>1113</v>
      </c>
      <c r="F2987" s="454"/>
      <c r="G2987" s="454"/>
      <c r="H2987" s="454"/>
      <c r="I2987" s="452"/>
      <c r="J2987" s="452"/>
      <c r="K2987" s="452"/>
    </row>
    <row r="2988" spans="1:11" hidden="1" x14ac:dyDescent="0.3">
      <c r="A2988" s="452"/>
      <c r="B2988" s="452"/>
      <c r="C2988" s="452"/>
      <c r="D2988" s="452"/>
      <c r="E2988" s="454"/>
      <c r="F2988" s="454"/>
      <c r="G2988" s="454"/>
      <c r="H2988" s="454"/>
      <c r="I2988" s="452"/>
      <c r="J2988" s="452"/>
      <c r="K2988" s="452"/>
    </row>
    <row r="2989" spans="1:11" hidden="1" x14ac:dyDescent="0.3">
      <c r="A2989" s="453"/>
      <c r="B2989" s="453"/>
      <c r="C2989" s="453"/>
      <c r="D2989" s="453"/>
      <c r="E2989" s="455"/>
      <c r="F2989" s="455"/>
      <c r="G2989" s="455"/>
      <c r="H2989" s="455"/>
      <c r="I2989" s="453"/>
      <c r="J2989" s="453"/>
      <c r="K2989" s="453"/>
    </row>
    <row r="2990" spans="1:11" s="99" customFormat="1" ht="15" hidden="1" customHeight="1" x14ac:dyDescent="0.3">
      <c r="A2990" s="505" t="s">
        <v>1114</v>
      </c>
      <c r="B2990" s="450"/>
      <c r="C2990" s="450"/>
      <c r="D2990" s="450"/>
      <c r="E2990" s="450"/>
      <c r="F2990" s="450"/>
      <c r="G2990" s="450"/>
      <c r="H2990" s="450"/>
      <c r="I2990" s="450"/>
      <c r="J2990" s="450"/>
      <c r="K2990" s="451"/>
    </row>
    <row r="2991" spans="1:11" ht="25.5" hidden="1" customHeight="1" x14ac:dyDescent="0.3">
      <c r="A2991" s="100" t="s">
        <v>1115</v>
      </c>
      <c r="B2991" s="101"/>
      <c r="C2991" s="101"/>
      <c r="D2991" s="101"/>
      <c r="E2991" s="101"/>
      <c r="F2991" s="101"/>
      <c r="G2991" s="102"/>
      <c r="H2991" s="103" t="s">
        <v>1116</v>
      </c>
      <c r="I2991" s="104" t="s">
        <v>1117</v>
      </c>
      <c r="J2991" s="105">
        <f>1+J2936</f>
        <v>45318</v>
      </c>
      <c r="K2991" s="106" t="s">
        <v>1118</v>
      </c>
    </row>
    <row r="2992" spans="1:11" ht="16.5" hidden="1" customHeight="1" x14ac:dyDescent="0.3">
      <c r="A2992" s="443" t="s">
        <v>2</v>
      </c>
      <c r="B2992" s="444"/>
      <c r="C2992" s="444"/>
      <c r="D2992" s="444"/>
      <c r="E2992" s="444"/>
      <c r="F2992" s="444"/>
      <c r="G2992" s="445"/>
      <c r="H2992" s="107" t="s">
        <v>1120</v>
      </c>
      <c r="I2992" s="108" t="s">
        <v>1121</v>
      </c>
      <c r="J2992" s="109" t="s">
        <v>1122</v>
      </c>
      <c r="K2992" s="110" t="s">
        <v>1123</v>
      </c>
    </row>
    <row r="2993" spans="1:11" ht="12" hidden="1" customHeight="1" x14ac:dyDescent="0.3">
      <c r="A2993" s="446"/>
      <c r="B2993" s="447"/>
      <c r="C2993" s="447"/>
      <c r="D2993" s="447"/>
      <c r="E2993" s="447"/>
      <c r="F2993" s="447"/>
      <c r="G2993" s="448"/>
      <c r="H2993" s="107" t="s">
        <v>1124</v>
      </c>
      <c r="I2993" s="111" t="s">
        <v>1125</v>
      </c>
      <c r="J2993" s="112"/>
      <c r="K2993" s="113"/>
    </row>
    <row r="2994" spans="1:11" ht="15" hidden="1" thickBot="1" x14ac:dyDescent="0.35">
      <c r="A2994" s="114" t="s">
        <v>1103</v>
      </c>
      <c r="B2994" s="115"/>
      <c r="C2994" s="115"/>
      <c r="D2994" s="115"/>
      <c r="E2994" s="115"/>
      <c r="F2994" s="115"/>
      <c r="G2994" s="116"/>
      <c r="H2994" s="117" t="s">
        <v>1126</v>
      </c>
      <c r="I2994" s="117" t="s">
        <v>1125</v>
      </c>
      <c r="J2994" s="118"/>
      <c r="K2994" s="119"/>
    </row>
    <row r="2995" spans="1:11" ht="15" hidden="1" x14ac:dyDescent="0.3">
      <c r="A2995" s="440" t="s">
        <v>1127</v>
      </c>
      <c r="B2995" s="439"/>
      <c r="C2995" s="437"/>
      <c r="D2995" s="437"/>
      <c r="E2995" s="437"/>
      <c r="F2995" s="437"/>
      <c r="G2995" s="437"/>
      <c r="H2995" s="437"/>
      <c r="I2995" s="437"/>
      <c r="J2995" s="437"/>
      <c r="K2995" s="438"/>
    </row>
    <row r="2996" spans="1:11" ht="15" hidden="1" x14ac:dyDescent="0.3">
      <c r="A2996" s="441"/>
      <c r="B2996" s="458"/>
      <c r="C2996" s="456"/>
      <c r="D2996" s="456"/>
      <c r="E2996" s="456"/>
      <c r="F2996" s="456"/>
      <c r="G2996" s="456"/>
      <c r="H2996" s="456"/>
      <c r="I2996" s="456"/>
      <c r="J2996" s="456"/>
      <c r="K2996" s="457"/>
    </row>
    <row r="2997" spans="1:11" ht="15" hidden="1" x14ac:dyDescent="0.3">
      <c r="A2997" s="441"/>
      <c r="B2997" s="458"/>
      <c r="C2997" s="456"/>
      <c r="D2997" s="456"/>
      <c r="E2997" s="456"/>
      <c r="F2997" s="456"/>
      <c r="G2997" s="456"/>
      <c r="H2997" s="456"/>
      <c r="I2997" s="456"/>
      <c r="J2997" s="456"/>
      <c r="K2997" s="457"/>
    </row>
    <row r="2998" spans="1:11" ht="15" hidden="1" x14ac:dyDescent="0.3">
      <c r="A2998" s="441"/>
      <c r="B2998" s="458"/>
      <c r="C2998" s="456"/>
      <c r="D2998" s="456"/>
      <c r="E2998" s="456"/>
      <c r="F2998" s="456"/>
      <c r="G2998" s="456"/>
      <c r="H2998" s="456"/>
      <c r="I2998" s="456"/>
      <c r="J2998" s="456"/>
      <c r="K2998" s="457"/>
    </row>
    <row r="2999" spans="1:11" ht="15.6" hidden="1" thickBot="1" x14ac:dyDescent="0.35">
      <c r="A2999" s="442"/>
      <c r="B2999" s="477"/>
      <c r="C2999" s="475"/>
      <c r="D2999" s="475"/>
      <c r="E2999" s="475"/>
      <c r="F2999" s="475"/>
      <c r="G2999" s="475"/>
      <c r="H2999" s="475"/>
      <c r="I2999" s="475"/>
      <c r="J2999" s="475"/>
      <c r="K2999" s="476"/>
    </row>
    <row r="3000" spans="1:11" ht="15.6" hidden="1" thickBot="1" x14ac:dyDescent="0.35">
      <c r="A3000" s="465" t="s">
        <v>1128</v>
      </c>
      <c r="B3000" s="474" t="s">
        <v>1129</v>
      </c>
      <c r="C3000" s="472"/>
      <c r="D3000" s="472"/>
      <c r="E3000" s="472"/>
      <c r="F3000" s="120" t="s">
        <v>1130</v>
      </c>
      <c r="G3000" s="472" t="s">
        <v>1129</v>
      </c>
      <c r="H3000" s="472"/>
      <c r="I3000" s="472"/>
      <c r="J3000" s="473"/>
      <c r="K3000" s="121" t="s">
        <v>1130</v>
      </c>
    </row>
    <row r="3001" spans="1:11" ht="15" hidden="1" x14ac:dyDescent="0.3">
      <c r="A3001" s="466"/>
      <c r="B3001" s="471" t="s">
        <v>1131</v>
      </c>
      <c r="C3001" s="469"/>
      <c r="D3001" s="469"/>
      <c r="E3001" s="470"/>
      <c r="F3001" s="122"/>
      <c r="G3001" s="468" t="s">
        <v>1132</v>
      </c>
      <c r="H3001" s="469"/>
      <c r="I3001" s="469"/>
      <c r="J3001" s="470"/>
      <c r="K3001" s="123"/>
    </row>
    <row r="3002" spans="1:11" ht="15" hidden="1" x14ac:dyDescent="0.3">
      <c r="A3002" s="466"/>
      <c r="B3002" s="480" t="s">
        <v>1133</v>
      </c>
      <c r="C3002" s="481"/>
      <c r="D3002" s="481"/>
      <c r="E3002" s="482"/>
      <c r="F3002" s="124"/>
      <c r="G3002" s="483" t="s">
        <v>1134</v>
      </c>
      <c r="H3002" s="481"/>
      <c r="I3002" s="481"/>
      <c r="J3002" s="482"/>
      <c r="K3002" s="125"/>
    </row>
    <row r="3003" spans="1:11" ht="15" hidden="1" x14ac:dyDescent="0.3">
      <c r="A3003" s="466"/>
      <c r="B3003" s="480" t="s">
        <v>1135</v>
      </c>
      <c r="C3003" s="481"/>
      <c r="D3003" s="481"/>
      <c r="E3003" s="482"/>
      <c r="F3003" s="124"/>
      <c r="G3003" s="478" t="s">
        <v>1136</v>
      </c>
      <c r="H3003" s="460"/>
      <c r="I3003" s="460"/>
      <c r="J3003" s="479"/>
      <c r="K3003" s="125"/>
    </row>
    <row r="3004" spans="1:11" ht="15" hidden="1" x14ac:dyDescent="0.3">
      <c r="A3004" s="466"/>
      <c r="B3004" s="480" t="s">
        <v>1137</v>
      </c>
      <c r="C3004" s="481"/>
      <c r="D3004" s="481"/>
      <c r="E3004" s="482"/>
      <c r="F3004" s="124"/>
      <c r="G3004" s="478" t="s">
        <v>1138</v>
      </c>
      <c r="H3004" s="460"/>
      <c r="I3004" s="460"/>
      <c r="J3004" s="479"/>
      <c r="K3004" s="125"/>
    </row>
    <row r="3005" spans="1:11" ht="15" hidden="1" x14ac:dyDescent="0.3">
      <c r="A3005" s="466"/>
      <c r="B3005" s="480" t="s">
        <v>1139</v>
      </c>
      <c r="C3005" s="481"/>
      <c r="D3005" s="481"/>
      <c r="E3005" s="482"/>
      <c r="F3005" s="124"/>
      <c r="G3005" s="478" t="s">
        <v>1140</v>
      </c>
      <c r="H3005" s="460"/>
      <c r="I3005" s="460"/>
      <c r="J3005" s="479"/>
      <c r="K3005" s="125"/>
    </row>
    <row r="3006" spans="1:11" ht="15.6" hidden="1" thickBot="1" x14ac:dyDescent="0.35">
      <c r="A3006" s="467"/>
      <c r="B3006" s="487" t="s">
        <v>1141</v>
      </c>
      <c r="C3006" s="488"/>
      <c r="D3006" s="488"/>
      <c r="E3006" s="489"/>
      <c r="F3006" s="127"/>
      <c r="G3006" s="484" t="s">
        <v>1142</v>
      </c>
      <c r="H3006" s="485"/>
      <c r="I3006" s="485"/>
      <c r="J3006" s="486"/>
      <c r="K3006" s="128"/>
    </row>
    <row r="3007" spans="1:11" ht="15" hidden="1" x14ac:dyDescent="0.3">
      <c r="A3007" s="465" t="s">
        <v>1143</v>
      </c>
      <c r="B3007" s="459" t="s">
        <v>1157</v>
      </c>
      <c r="C3007" s="460"/>
      <c r="D3007" s="460"/>
      <c r="E3007" s="460"/>
      <c r="F3007" s="460"/>
      <c r="G3007" s="460"/>
      <c r="H3007" s="460"/>
      <c r="I3007" s="460"/>
      <c r="J3007" s="460"/>
      <c r="K3007" s="461"/>
    </row>
    <row r="3008" spans="1:11" ht="15" hidden="1" x14ac:dyDescent="0.3">
      <c r="A3008" s="466"/>
      <c r="B3008" s="459" t="s">
        <v>1156</v>
      </c>
      <c r="C3008" s="460"/>
      <c r="D3008" s="460"/>
      <c r="E3008" s="460"/>
      <c r="F3008" s="460"/>
      <c r="G3008" s="460"/>
      <c r="H3008" s="460"/>
      <c r="I3008" s="460"/>
      <c r="J3008" s="460"/>
      <c r="K3008" s="461"/>
    </row>
    <row r="3009" spans="1:11" ht="15" hidden="1" x14ac:dyDescent="0.3">
      <c r="A3009" s="466"/>
      <c r="B3009" s="459" t="s">
        <v>1158</v>
      </c>
      <c r="C3009" s="460"/>
      <c r="D3009" s="460"/>
      <c r="E3009" s="460"/>
      <c r="F3009" s="460"/>
      <c r="G3009" s="460"/>
      <c r="H3009" s="460"/>
      <c r="I3009" s="460"/>
      <c r="J3009" s="460"/>
      <c r="K3009" s="461"/>
    </row>
    <row r="3010" spans="1:11" ht="15" hidden="1" x14ac:dyDescent="0.3">
      <c r="A3010" s="466"/>
      <c r="B3010" s="459" t="s">
        <v>1159</v>
      </c>
      <c r="C3010" s="460"/>
      <c r="D3010" s="460"/>
      <c r="E3010" s="460"/>
      <c r="F3010" s="460"/>
      <c r="G3010" s="460"/>
      <c r="H3010" s="460"/>
      <c r="I3010" s="460"/>
      <c r="J3010" s="460"/>
      <c r="K3010" s="461"/>
    </row>
    <row r="3011" spans="1:11" ht="15" hidden="1" x14ac:dyDescent="0.3">
      <c r="A3011" s="466"/>
      <c r="B3011" s="459"/>
      <c r="C3011" s="460"/>
      <c r="D3011" s="460"/>
      <c r="E3011" s="460"/>
      <c r="F3011" s="460"/>
      <c r="G3011" s="460"/>
      <c r="H3011" s="460"/>
      <c r="I3011" s="460"/>
      <c r="J3011" s="460"/>
      <c r="K3011" s="461"/>
    </row>
    <row r="3012" spans="1:11" ht="15" hidden="1" x14ac:dyDescent="0.3">
      <c r="A3012" s="466"/>
      <c r="B3012" s="459"/>
      <c r="C3012" s="460"/>
      <c r="D3012" s="460"/>
      <c r="E3012" s="460"/>
      <c r="F3012" s="460"/>
      <c r="G3012" s="460"/>
      <c r="H3012" s="460"/>
      <c r="I3012" s="460"/>
      <c r="J3012" s="460"/>
      <c r="K3012" s="461"/>
    </row>
    <row r="3013" spans="1:11" ht="15" hidden="1" x14ac:dyDescent="0.3">
      <c r="A3013" s="466"/>
      <c r="B3013" s="459"/>
      <c r="C3013" s="460"/>
      <c r="D3013" s="460"/>
      <c r="E3013" s="460"/>
      <c r="F3013" s="460"/>
      <c r="G3013" s="460"/>
      <c r="H3013" s="460"/>
      <c r="I3013" s="460"/>
      <c r="J3013" s="460"/>
      <c r="K3013" s="461"/>
    </row>
    <row r="3014" spans="1:11" ht="15" hidden="1" x14ac:dyDescent="0.3">
      <c r="A3014" s="466"/>
      <c r="B3014" s="458"/>
      <c r="C3014" s="456"/>
      <c r="D3014" s="456"/>
      <c r="E3014" s="456"/>
      <c r="F3014" s="456"/>
      <c r="G3014" s="456"/>
      <c r="H3014" s="456"/>
      <c r="I3014" s="456"/>
      <c r="J3014" s="456"/>
      <c r="K3014" s="457"/>
    </row>
    <row r="3015" spans="1:11" ht="15" hidden="1" x14ac:dyDescent="0.3">
      <c r="A3015" s="466"/>
      <c r="B3015" s="459"/>
      <c r="C3015" s="460"/>
      <c r="D3015" s="460"/>
      <c r="E3015" s="460"/>
      <c r="F3015" s="460"/>
      <c r="G3015" s="460"/>
      <c r="H3015" s="460"/>
      <c r="I3015" s="460"/>
      <c r="J3015" s="460"/>
      <c r="K3015" s="461"/>
    </row>
    <row r="3016" spans="1:11" ht="15" hidden="1" x14ac:dyDescent="0.3">
      <c r="A3016" s="466"/>
      <c r="B3016" s="458"/>
      <c r="C3016" s="456"/>
      <c r="D3016" s="456"/>
      <c r="E3016" s="456"/>
      <c r="F3016" s="456"/>
      <c r="G3016" s="456"/>
      <c r="H3016" s="456"/>
      <c r="I3016" s="456"/>
      <c r="J3016" s="456"/>
      <c r="K3016" s="457"/>
    </row>
    <row r="3017" spans="1:11" ht="15" hidden="1" x14ac:dyDescent="0.3">
      <c r="A3017" s="466"/>
      <c r="B3017" s="458"/>
      <c r="C3017" s="456"/>
      <c r="D3017" s="456"/>
      <c r="E3017" s="456"/>
      <c r="F3017" s="456"/>
      <c r="G3017" s="456"/>
      <c r="H3017" s="456"/>
      <c r="I3017" s="456"/>
      <c r="J3017" s="456"/>
      <c r="K3017" s="457"/>
    </row>
    <row r="3018" spans="1:11" ht="15" hidden="1" x14ac:dyDescent="0.3">
      <c r="A3018" s="466"/>
      <c r="B3018" s="458"/>
      <c r="C3018" s="456"/>
      <c r="D3018" s="456"/>
      <c r="E3018" s="456"/>
      <c r="F3018" s="456"/>
      <c r="G3018" s="456"/>
      <c r="H3018" s="456"/>
      <c r="I3018" s="456"/>
      <c r="J3018" s="456"/>
      <c r="K3018" s="457"/>
    </row>
    <row r="3019" spans="1:11" ht="15" hidden="1" x14ac:dyDescent="0.3">
      <c r="A3019" s="466"/>
      <c r="B3019" s="458"/>
      <c r="C3019" s="456"/>
      <c r="D3019" s="456"/>
      <c r="E3019" s="456"/>
      <c r="F3019" s="456"/>
      <c r="G3019" s="456"/>
      <c r="H3019" s="456"/>
      <c r="I3019" s="456"/>
      <c r="J3019" s="456"/>
      <c r="K3019" s="457"/>
    </row>
    <row r="3020" spans="1:11" ht="15" hidden="1" x14ac:dyDescent="0.3">
      <c r="A3020" s="466"/>
      <c r="B3020" s="458"/>
      <c r="C3020" s="456"/>
      <c r="D3020" s="456"/>
      <c r="E3020" s="456"/>
      <c r="F3020" s="456"/>
      <c r="G3020" s="456"/>
      <c r="H3020" s="456"/>
      <c r="I3020" s="456"/>
      <c r="J3020" s="456"/>
      <c r="K3020" s="457"/>
    </row>
    <row r="3021" spans="1:11" ht="15.6" hidden="1" thickBot="1" x14ac:dyDescent="0.35">
      <c r="A3021" s="467"/>
      <c r="B3021" s="477"/>
      <c r="C3021" s="475"/>
      <c r="D3021" s="475"/>
      <c r="E3021" s="475"/>
      <c r="F3021" s="475"/>
      <c r="G3021" s="475"/>
      <c r="H3021" s="475"/>
      <c r="I3021" s="475"/>
      <c r="J3021" s="475"/>
      <c r="K3021" s="476"/>
    </row>
    <row r="3022" spans="1:11" ht="15" hidden="1" x14ac:dyDescent="0.3">
      <c r="A3022" s="465" t="s">
        <v>1144</v>
      </c>
      <c r="B3022" s="439"/>
      <c r="C3022" s="437"/>
      <c r="D3022" s="437"/>
      <c r="E3022" s="437"/>
      <c r="F3022" s="437"/>
      <c r="G3022" s="437"/>
      <c r="H3022" s="437"/>
      <c r="I3022" s="437"/>
      <c r="J3022" s="437"/>
      <c r="K3022" s="438"/>
    </row>
    <row r="3023" spans="1:11" ht="15" hidden="1" x14ac:dyDescent="0.3">
      <c r="A3023" s="466"/>
      <c r="B3023" s="458"/>
      <c r="C3023" s="456"/>
      <c r="D3023" s="456"/>
      <c r="E3023" s="456"/>
      <c r="F3023" s="456"/>
      <c r="G3023" s="456"/>
      <c r="H3023" s="456"/>
      <c r="I3023" s="456"/>
      <c r="J3023" s="456"/>
      <c r="K3023" s="457"/>
    </row>
    <row r="3024" spans="1:11" ht="15" hidden="1" x14ac:dyDescent="0.3">
      <c r="A3024" s="466"/>
      <c r="B3024" s="458"/>
      <c r="C3024" s="456"/>
      <c r="D3024" s="456"/>
      <c r="E3024" s="456"/>
      <c r="F3024" s="456"/>
      <c r="G3024" s="456"/>
      <c r="H3024" s="456"/>
      <c r="I3024" s="456"/>
      <c r="J3024" s="456"/>
      <c r="K3024" s="457"/>
    </row>
    <row r="3025" spans="1:11" ht="15" hidden="1" x14ac:dyDescent="0.3">
      <c r="A3025" s="466"/>
      <c r="B3025" s="459"/>
      <c r="C3025" s="460"/>
      <c r="D3025" s="460"/>
      <c r="E3025" s="460"/>
      <c r="F3025" s="460"/>
      <c r="G3025" s="460"/>
      <c r="H3025" s="460"/>
      <c r="I3025" s="460"/>
      <c r="J3025" s="460"/>
      <c r="K3025" s="461"/>
    </row>
    <row r="3026" spans="1:11" ht="15" hidden="1" x14ac:dyDescent="0.3">
      <c r="A3026" s="466"/>
      <c r="B3026" s="458"/>
      <c r="C3026" s="456"/>
      <c r="D3026" s="456"/>
      <c r="E3026" s="456"/>
      <c r="F3026" s="456"/>
      <c r="G3026" s="456"/>
      <c r="H3026" s="456"/>
      <c r="I3026" s="456"/>
      <c r="J3026" s="456"/>
      <c r="K3026" s="457"/>
    </row>
    <row r="3027" spans="1:11" ht="15" hidden="1" x14ac:dyDescent="0.3">
      <c r="A3027" s="466"/>
      <c r="B3027" s="459"/>
      <c r="C3027" s="460"/>
      <c r="D3027" s="460"/>
      <c r="E3027" s="460"/>
      <c r="F3027" s="460"/>
      <c r="G3027" s="460"/>
      <c r="H3027" s="460"/>
      <c r="I3027" s="460"/>
      <c r="J3027" s="460"/>
      <c r="K3027" s="461"/>
    </row>
    <row r="3028" spans="1:11" ht="15" hidden="1" x14ac:dyDescent="0.3">
      <c r="A3028" s="466"/>
      <c r="B3028" s="458"/>
      <c r="C3028" s="456"/>
      <c r="D3028" s="456"/>
      <c r="E3028" s="456"/>
      <c r="F3028" s="456"/>
      <c r="G3028" s="456"/>
      <c r="H3028" s="456"/>
      <c r="I3028" s="456"/>
      <c r="J3028" s="456"/>
      <c r="K3028" s="457"/>
    </row>
    <row r="3029" spans="1:11" ht="15" hidden="1" x14ac:dyDescent="0.3">
      <c r="A3029" s="466"/>
      <c r="B3029" s="458"/>
      <c r="C3029" s="456"/>
      <c r="D3029" s="456"/>
      <c r="E3029" s="456"/>
      <c r="F3029" s="456"/>
      <c r="G3029" s="456"/>
      <c r="H3029" s="456"/>
      <c r="I3029" s="456"/>
      <c r="J3029" s="456"/>
      <c r="K3029" s="457"/>
    </row>
    <row r="3030" spans="1:11" ht="15" hidden="1" x14ac:dyDescent="0.3">
      <c r="A3030" s="466"/>
      <c r="B3030" s="458"/>
      <c r="C3030" s="456"/>
      <c r="D3030" s="456"/>
      <c r="E3030" s="456"/>
      <c r="F3030" s="456"/>
      <c r="G3030" s="456"/>
      <c r="H3030" s="456"/>
      <c r="I3030" s="456"/>
      <c r="J3030" s="456"/>
      <c r="K3030" s="457"/>
    </row>
    <row r="3031" spans="1:11" ht="15" hidden="1" x14ac:dyDescent="0.3">
      <c r="A3031" s="466"/>
      <c r="B3031" s="458"/>
      <c r="C3031" s="456"/>
      <c r="D3031" s="456"/>
      <c r="E3031" s="456"/>
      <c r="F3031" s="456"/>
      <c r="G3031" s="456"/>
      <c r="H3031" s="456"/>
      <c r="I3031" s="456"/>
      <c r="J3031" s="456"/>
      <c r="K3031" s="457"/>
    </row>
    <row r="3032" spans="1:11" ht="15" hidden="1" x14ac:dyDescent="0.3">
      <c r="A3032" s="466"/>
      <c r="B3032" s="458"/>
      <c r="C3032" s="456"/>
      <c r="D3032" s="456"/>
      <c r="E3032" s="456"/>
      <c r="F3032" s="456"/>
      <c r="G3032" s="456"/>
      <c r="H3032" s="456"/>
      <c r="I3032" s="456"/>
      <c r="J3032" s="456"/>
      <c r="K3032" s="457"/>
    </row>
    <row r="3033" spans="1:11" ht="15" hidden="1" x14ac:dyDescent="0.3">
      <c r="A3033" s="466"/>
      <c r="B3033" s="458"/>
      <c r="C3033" s="456"/>
      <c r="D3033" s="456"/>
      <c r="E3033" s="456"/>
      <c r="F3033" s="456"/>
      <c r="G3033" s="456"/>
      <c r="H3033" s="456"/>
      <c r="I3033" s="456"/>
      <c r="J3033" s="456"/>
      <c r="K3033" s="457"/>
    </row>
    <row r="3034" spans="1:11" ht="15" hidden="1" x14ac:dyDescent="0.3">
      <c r="A3034" s="466"/>
      <c r="B3034" s="458"/>
      <c r="C3034" s="456"/>
      <c r="D3034" s="456"/>
      <c r="E3034" s="456"/>
      <c r="F3034" s="456"/>
      <c r="G3034" s="456"/>
      <c r="H3034" s="456"/>
      <c r="I3034" s="456"/>
      <c r="J3034" s="456"/>
      <c r="K3034" s="457"/>
    </row>
    <row r="3035" spans="1:11" ht="15" hidden="1" x14ac:dyDescent="0.3">
      <c r="A3035" s="466"/>
      <c r="B3035" s="458"/>
      <c r="C3035" s="456"/>
      <c r="D3035" s="456"/>
      <c r="E3035" s="456"/>
      <c r="F3035" s="456"/>
      <c r="G3035" s="456"/>
      <c r="H3035" s="456"/>
      <c r="I3035" s="456"/>
      <c r="J3035" s="456"/>
      <c r="K3035" s="457"/>
    </row>
    <row r="3036" spans="1:11" ht="15.6" hidden="1" thickBot="1" x14ac:dyDescent="0.35">
      <c r="A3036" s="467"/>
      <c r="B3036" s="502"/>
      <c r="C3036" s="503"/>
      <c r="D3036" s="503"/>
      <c r="E3036" s="503"/>
      <c r="F3036" s="503"/>
      <c r="G3036" s="503"/>
      <c r="H3036" s="503"/>
      <c r="I3036" s="503"/>
      <c r="J3036" s="503"/>
      <c r="K3036" s="504"/>
    </row>
    <row r="3037" spans="1:11" hidden="1" x14ac:dyDescent="0.3">
      <c r="A3037" s="499" t="s">
        <v>1145</v>
      </c>
      <c r="B3037" s="491"/>
      <c r="C3037" s="491"/>
      <c r="D3037" s="491"/>
      <c r="E3037" s="491"/>
      <c r="F3037" s="491"/>
      <c r="G3037" s="490" t="s">
        <v>1146</v>
      </c>
      <c r="H3037" s="491"/>
      <c r="I3037" s="491"/>
      <c r="J3037" s="491"/>
      <c r="K3037" s="492"/>
    </row>
    <row r="3038" spans="1:11" hidden="1" x14ac:dyDescent="0.3">
      <c r="A3038" s="500"/>
      <c r="B3038" s="494"/>
      <c r="C3038" s="494"/>
      <c r="D3038" s="494"/>
      <c r="E3038" s="494"/>
      <c r="F3038" s="494"/>
      <c r="G3038" s="493"/>
      <c r="H3038" s="494"/>
      <c r="I3038" s="494"/>
      <c r="J3038" s="494"/>
      <c r="K3038" s="495"/>
    </row>
    <row r="3039" spans="1:11" hidden="1" x14ac:dyDescent="0.3">
      <c r="A3039" s="500"/>
      <c r="B3039" s="494"/>
      <c r="C3039" s="494"/>
      <c r="D3039" s="494"/>
      <c r="E3039" s="494"/>
      <c r="F3039" s="494"/>
      <c r="G3039" s="493"/>
      <c r="H3039" s="494"/>
      <c r="I3039" s="494"/>
      <c r="J3039" s="494"/>
      <c r="K3039" s="495"/>
    </row>
    <row r="3040" spans="1:11" ht="15" hidden="1" thickBot="1" x14ac:dyDescent="0.35">
      <c r="A3040" s="501"/>
      <c r="B3040" s="497"/>
      <c r="C3040" s="497"/>
      <c r="D3040" s="497"/>
      <c r="E3040" s="497"/>
      <c r="F3040" s="497"/>
      <c r="G3040" s="496"/>
      <c r="H3040" s="497"/>
      <c r="I3040" s="497"/>
      <c r="J3040" s="497"/>
      <c r="K3040" s="498"/>
    </row>
    <row r="3041" spans="1:11" hidden="1" x14ac:dyDescent="0.3">
      <c r="A3041" s="34"/>
      <c r="J3041" s="131"/>
    </row>
    <row r="3042" spans="1:11" x14ac:dyDescent="0.3">
      <c r="A3042" s="452"/>
      <c r="B3042" s="452"/>
      <c r="C3042" s="452"/>
      <c r="D3042" s="452"/>
      <c r="E3042" s="454" t="s">
        <v>1113</v>
      </c>
      <c r="F3042" s="454"/>
      <c r="G3042" s="454"/>
      <c r="H3042" s="454"/>
      <c r="I3042" s="452"/>
      <c r="J3042" s="452"/>
      <c r="K3042" s="452"/>
    </row>
    <row r="3043" spans="1:11" x14ac:dyDescent="0.3">
      <c r="A3043" s="452"/>
      <c r="B3043" s="452"/>
      <c r="C3043" s="452"/>
      <c r="D3043" s="452"/>
      <c r="E3043" s="454"/>
      <c r="F3043" s="454"/>
      <c r="G3043" s="454"/>
      <c r="H3043" s="454"/>
      <c r="I3043" s="452"/>
      <c r="J3043" s="452"/>
      <c r="K3043" s="452"/>
    </row>
    <row r="3044" spans="1:11" x14ac:dyDescent="0.3">
      <c r="A3044" s="453"/>
      <c r="B3044" s="453"/>
      <c r="C3044" s="453"/>
      <c r="D3044" s="453"/>
      <c r="E3044" s="455"/>
      <c r="F3044" s="455"/>
      <c r="G3044" s="455"/>
      <c r="H3044" s="455"/>
      <c r="I3044" s="453"/>
      <c r="J3044" s="453"/>
      <c r="K3044" s="453"/>
    </row>
    <row r="3045" spans="1:11" x14ac:dyDescent="0.3">
      <c r="A3045" s="449" t="s">
        <v>1147</v>
      </c>
      <c r="B3045" s="450"/>
      <c r="C3045" s="450"/>
      <c r="D3045" s="450"/>
      <c r="E3045" s="450"/>
      <c r="F3045" s="450"/>
      <c r="G3045" s="450"/>
      <c r="H3045" s="450"/>
      <c r="I3045" s="450"/>
      <c r="J3045" s="450"/>
      <c r="K3045" s="451"/>
    </row>
    <row r="3046" spans="1:11" ht="25.5" customHeight="1" x14ac:dyDescent="0.3">
      <c r="A3046" s="100" t="s">
        <v>0</v>
      </c>
      <c r="B3046" s="101"/>
      <c r="C3046" s="101"/>
      <c r="D3046" s="101"/>
      <c r="E3046" s="101"/>
      <c r="F3046" s="101"/>
      <c r="G3046" s="102"/>
      <c r="H3046" s="103" t="s">
        <v>1191</v>
      </c>
      <c r="I3046" s="104" t="s">
        <v>1117</v>
      </c>
      <c r="J3046" s="105">
        <f>1+J2882</f>
        <v>45317</v>
      </c>
      <c r="K3046" s="106" t="s">
        <v>1118</v>
      </c>
    </row>
    <row r="3047" spans="1:11" ht="16.5" customHeight="1" x14ac:dyDescent="0.3">
      <c r="A3047" s="443" t="s">
        <v>2</v>
      </c>
      <c r="B3047" s="444"/>
      <c r="C3047" s="444"/>
      <c r="D3047" s="444"/>
      <c r="E3047" s="444"/>
      <c r="F3047" s="444"/>
      <c r="G3047" s="445"/>
      <c r="H3047" s="107" t="s">
        <v>1120</v>
      </c>
      <c r="I3047" s="108" t="s">
        <v>1121</v>
      </c>
      <c r="J3047" s="109" t="s">
        <v>1122</v>
      </c>
      <c r="K3047" s="110" t="s">
        <v>1123</v>
      </c>
    </row>
    <row r="3048" spans="1:11" ht="12" customHeight="1" x14ac:dyDescent="0.3">
      <c r="A3048" s="446"/>
      <c r="B3048" s="447"/>
      <c r="C3048" s="447"/>
      <c r="D3048" s="447"/>
      <c r="E3048" s="447"/>
      <c r="F3048" s="447"/>
      <c r="G3048" s="448"/>
      <c r="H3048" s="107" t="s">
        <v>1124</v>
      </c>
      <c r="I3048" s="111"/>
      <c r="J3048" s="112"/>
      <c r="K3048" s="113" t="s">
        <v>1125</v>
      </c>
    </row>
    <row r="3049" spans="1:11" ht="15" thickBot="1" x14ac:dyDescent="0.35">
      <c r="A3049" s="114" t="s">
        <v>1103</v>
      </c>
      <c r="B3049" s="115"/>
      <c r="C3049" s="115"/>
      <c r="D3049" s="115"/>
      <c r="E3049" s="115"/>
      <c r="F3049" s="115"/>
      <c r="G3049" s="116"/>
      <c r="H3049" s="117" t="s">
        <v>1126</v>
      </c>
      <c r="I3049" s="117" t="s">
        <v>1103</v>
      </c>
      <c r="J3049" s="138" t="s">
        <v>1125</v>
      </c>
      <c r="K3049" s="110"/>
    </row>
    <row r="3050" spans="1:11" ht="15" x14ac:dyDescent="0.3">
      <c r="A3050" s="440" t="s">
        <v>1127</v>
      </c>
      <c r="B3050" s="439"/>
      <c r="C3050" s="437"/>
      <c r="D3050" s="437"/>
      <c r="E3050" s="437"/>
      <c r="F3050" s="437"/>
      <c r="G3050" s="437"/>
      <c r="H3050" s="437"/>
      <c r="I3050" s="437"/>
      <c r="J3050" s="437"/>
      <c r="K3050" s="438"/>
    </row>
    <row r="3051" spans="1:11" ht="15" x14ac:dyDescent="0.3">
      <c r="A3051" s="441"/>
      <c r="B3051" s="458"/>
      <c r="C3051" s="456"/>
      <c r="D3051" s="456"/>
      <c r="E3051" s="456"/>
      <c r="F3051" s="456"/>
      <c r="G3051" s="456"/>
      <c r="H3051" s="456"/>
      <c r="I3051" s="456"/>
      <c r="J3051" s="456"/>
      <c r="K3051" s="457"/>
    </row>
    <row r="3052" spans="1:11" ht="15" x14ac:dyDescent="0.3">
      <c r="A3052" s="441"/>
      <c r="B3052" s="458"/>
      <c r="C3052" s="456"/>
      <c r="D3052" s="456"/>
      <c r="E3052" s="456"/>
      <c r="F3052" s="456"/>
      <c r="G3052" s="456"/>
      <c r="H3052" s="456"/>
      <c r="I3052" s="456"/>
      <c r="J3052" s="456"/>
      <c r="K3052" s="457"/>
    </row>
    <row r="3053" spans="1:11" ht="15" x14ac:dyDescent="0.3">
      <c r="A3053" s="441"/>
      <c r="B3053" s="458"/>
      <c r="C3053" s="456"/>
      <c r="D3053" s="456"/>
      <c r="E3053" s="456"/>
      <c r="F3053" s="456"/>
      <c r="G3053" s="456"/>
      <c r="H3053" s="456"/>
      <c r="I3053" s="456"/>
      <c r="J3053" s="456"/>
      <c r="K3053" s="457"/>
    </row>
    <row r="3054" spans="1:11" ht="15.6" thickBot="1" x14ac:dyDescent="0.35">
      <c r="A3054" s="442"/>
      <c r="B3054" s="477"/>
      <c r="C3054" s="475"/>
      <c r="D3054" s="475"/>
      <c r="E3054" s="475"/>
      <c r="F3054" s="475"/>
      <c r="G3054" s="475"/>
      <c r="H3054" s="475"/>
      <c r="I3054" s="475"/>
      <c r="J3054" s="475"/>
      <c r="K3054" s="476"/>
    </row>
    <row r="3055" spans="1:11" ht="15.6" thickBot="1" x14ac:dyDescent="0.35">
      <c r="A3055" s="465" t="s">
        <v>1128</v>
      </c>
      <c r="B3055" s="474" t="s">
        <v>1129</v>
      </c>
      <c r="C3055" s="472"/>
      <c r="D3055" s="472"/>
      <c r="E3055" s="472"/>
      <c r="F3055" s="120" t="s">
        <v>1130</v>
      </c>
      <c r="G3055" s="472" t="s">
        <v>1129</v>
      </c>
      <c r="H3055" s="472"/>
      <c r="I3055" s="472"/>
      <c r="J3055" s="473"/>
      <c r="K3055" s="121" t="s">
        <v>1130</v>
      </c>
    </row>
    <row r="3056" spans="1:11" ht="15" x14ac:dyDescent="0.3">
      <c r="A3056" s="466"/>
      <c r="B3056" s="471" t="s">
        <v>1131</v>
      </c>
      <c r="C3056" s="469"/>
      <c r="D3056" s="469"/>
      <c r="E3056" s="470"/>
      <c r="F3056" s="122"/>
      <c r="G3056" s="468" t="s">
        <v>1132</v>
      </c>
      <c r="H3056" s="469"/>
      <c r="I3056" s="469"/>
      <c r="J3056" s="470"/>
      <c r="K3056" s="123"/>
    </row>
    <row r="3057" spans="1:11" ht="15" x14ac:dyDescent="0.3">
      <c r="A3057" s="466"/>
      <c r="B3057" s="480" t="s">
        <v>1133</v>
      </c>
      <c r="C3057" s="481"/>
      <c r="D3057" s="481"/>
      <c r="E3057" s="482"/>
      <c r="F3057" s="124"/>
      <c r="G3057" s="483" t="s">
        <v>1134</v>
      </c>
      <c r="H3057" s="481"/>
      <c r="I3057" s="481"/>
      <c r="J3057" s="482"/>
      <c r="K3057" s="125"/>
    </row>
    <row r="3058" spans="1:11" ht="15" x14ac:dyDescent="0.3">
      <c r="A3058" s="466"/>
      <c r="B3058" s="480" t="s">
        <v>1135</v>
      </c>
      <c r="C3058" s="481"/>
      <c r="D3058" s="481"/>
      <c r="E3058" s="482"/>
      <c r="F3058" s="124"/>
      <c r="G3058" s="478" t="s">
        <v>1136</v>
      </c>
      <c r="H3058" s="460"/>
      <c r="I3058" s="460"/>
      <c r="J3058" s="479"/>
      <c r="K3058" s="125"/>
    </row>
    <row r="3059" spans="1:11" ht="15" x14ac:dyDescent="0.3">
      <c r="A3059" s="466"/>
      <c r="B3059" s="480" t="s">
        <v>1137</v>
      </c>
      <c r="C3059" s="481"/>
      <c r="D3059" s="481"/>
      <c r="E3059" s="482"/>
      <c r="F3059" s="124">
        <v>2</v>
      </c>
      <c r="G3059" s="478" t="s">
        <v>1138</v>
      </c>
      <c r="H3059" s="460"/>
      <c r="I3059" s="460"/>
      <c r="J3059" s="479"/>
      <c r="K3059" s="125"/>
    </row>
    <row r="3060" spans="1:11" ht="15" x14ac:dyDescent="0.3">
      <c r="A3060" s="466"/>
      <c r="B3060" s="480" t="s">
        <v>1139</v>
      </c>
      <c r="C3060" s="481"/>
      <c r="D3060" s="481"/>
      <c r="E3060" s="482"/>
      <c r="F3060" s="124"/>
      <c r="G3060" s="478" t="s">
        <v>1140</v>
      </c>
      <c r="H3060" s="460"/>
      <c r="I3060" s="460"/>
      <c r="J3060" s="479"/>
      <c r="K3060" s="125"/>
    </row>
    <row r="3061" spans="1:11" ht="15.6" thickBot="1" x14ac:dyDescent="0.35">
      <c r="A3061" s="467"/>
      <c r="B3061" s="487" t="s">
        <v>1141</v>
      </c>
      <c r="C3061" s="488"/>
      <c r="D3061" s="488"/>
      <c r="E3061" s="489"/>
      <c r="F3061" s="127">
        <v>5</v>
      </c>
      <c r="G3061" s="484" t="s">
        <v>1142</v>
      </c>
      <c r="H3061" s="485"/>
      <c r="I3061" s="485"/>
      <c r="J3061" s="486"/>
      <c r="K3061" s="128"/>
    </row>
    <row r="3062" spans="1:11" ht="15.6" x14ac:dyDescent="0.3">
      <c r="A3062" s="465" t="s">
        <v>1143</v>
      </c>
      <c r="B3062" s="434" t="s">
        <v>1185</v>
      </c>
      <c r="C3062" s="435"/>
      <c r="D3062" s="435"/>
      <c r="E3062" s="435"/>
      <c r="F3062" s="435"/>
      <c r="G3062" s="435"/>
      <c r="H3062" s="435"/>
      <c r="I3062" s="435"/>
      <c r="J3062" s="435"/>
      <c r="K3062" s="436"/>
    </row>
    <row r="3063" spans="1:11" ht="15" x14ac:dyDescent="0.3">
      <c r="A3063" s="466"/>
      <c r="B3063" s="422" t="s">
        <v>1237</v>
      </c>
      <c r="C3063" s="423"/>
      <c r="D3063" s="423"/>
      <c r="E3063" s="423"/>
      <c r="F3063" s="423"/>
      <c r="G3063" s="423"/>
      <c r="H3063" s="423"/>
      <c r="I3063" s="423"/>
      <c r="J3063" s="423"/>
      <c r="K3063" s="424"/>
    </row>
    <row r="3064" spans="1:11" ht="15" x14ac:dyDescent="0.3">
      <c r="A3064" s="466"/>
      <c r="B3064" s="422" t="s">
        <v>1231</v>
      </c>
      <c r="C3064" s="423"/>
      <c r="D3064" s="423"/>
      <c r="E3064" s="423"/>
      <c r="F3064" s="423"/>
      <c r="G3064" s="423"/>
      <c r="H3064" s="423"/>
      <c r="I3064" s="423"/>
      <c r="J3064" s="423"/>
      <c r="K3064" s="424"/>
    </row>
    <row r="3065" spans="1:11" ht="15" x14ac:dyDescent="0.3">
      <c r="A3065" s="466"/>
      <c r="B3065" s="422" t="s">
        <v>1229</v>
      </c>
      <c r="C3065" s="423"/>
      <c r="D3065" s="423"/>
      <c r="E3065" s="423"/>
      <c r="F3065" s="423"/>
      <c r="G3065" s="423"/>
      <c r="H3065" s="423"/>
      <c r="I3065" s="423"/>
      <c r="J3065" s="423"/>
      <c r="K3065" s="424"/>
    </row>
    <row r="3066" spans="1:11" ht="15" x14ac:dyDescent="0.3">
      <c r="A3066" s="466"/>
      <c r="B3066" s="422" t="s">
        <v>1232</v>
      </c>
      <c r="C3066" s="423"/>
      <c r="D3066" s="423"/>
      <c r="E3066" s="423"/>
      <c r="F3066" s="423"/>
      <c r="G3066" s="423"/>
      <c r="H3066" s="423"/>
      <c r="I3066" s="423"/>
      <c r="J3066" s="423"/>
      <c r="K3066" s="424"/>
    </row>
    <row r="3067" spans="1:11" ht="15" x14ac:dyDescent="0.3">
      <c r="A3067" s="466"/>
      <c r="B3067" s="422" t="s">
        <v>1238</v>
      </c>
      <c r="C3067" s="423"/>
      <c r="D3067" s="423"/>
      <c r="E3067" s="423"/>
      <c r="F3067" s="423"/>
      <c r="G3067" s="423"/>
      <c r="H3067" s="423"/>
      <c r="I3067" s="423"/>
      <c r="J3067" s="423"/>
      <c r="K3067" s="424"/>
    </row>
    <row r="3068" spans="1:11" ht="15.6" x14ac:dyDescent="0.3">
      <c r="A3068" s="466"/>
      <c r="B3068" s="434" t="s">
        <v>1187</v>
      </c>
      <c r="C3068" s="435"/>
      <c r="D3068" s="435"/>
      <c r="E3068" s="435"/>
      <c r="F3068" s="435"/>
      <c r="G3068" s="435"/>
      <c r="H3068" s="435"/>
      <c r="I3068" s="435"/>
      <c r="J3068" s="435"/>
      <c r="K3068" s="436"/>
    </row>
    <row r="3069" spans="1:11" ht="15" x14ac:dyDescent="0.3">
      <c r="A3069" s="466"/>
      <c r="B3069" s="422" t="s">
        <v>1165</v>
      </c>
      <c r="C3069" s="423"/>
      <c r="D3069" s="423"/>
      <c r="E3069" s="423"/>
      <c r="F3069" s="423"/>
      <c r="G3069" s="423"/>
      <c r="H3069" s="423"/>
      <c r="I3069" s="423"/>
      <c r="J3069" s="423"/>
      <c r="K3069" s="424"/>
    </row>
    <row r="3070" spans="1:11" ht="15" x14ac:dyDescent="0.3">
      <c r="A3070" s="466"/>
      <c r="B3070" s="422" t="s">
        <v>1166</v>
      </c>
      <c r="C3070" s="423"/>
      <c r="D3070" s="423"/>
      <c r="E3070" s="423"/>
      <c r="F3070" s="423"/>
      <c r="G3070" s="423"/>
      <c r="H3070" s="423"/>
      <c r="I3070" s="423"/>
      <c r="J3070" s="423"/>
      <c r="K3070" s="424"/>
    </row>
    <row r="3071" spans="1:11" ht="15" x14ac:dyDescent="0.3">
      <c r="A3071" s="466"/>
      <c r="B3071" s="422" t="s">
        <v>1167</v>
      </c>
      <c r="C3071" s="423"/>
      <c r="D3071" s="423"/>
      <c r="E3071" s="423"/>
      <c r="F3071" s="423"/>
      <c r="G3071" s="423"/>
      <c r="H3071" s="423"/>
      <c r="I3071" s="423"/>
      <c r="J3071" s="423"/>
      <c r="K3071" s="424"/>
    </row>
    <row r="3072" spans="1:11" ht="15" x14ac:dyDescent="0.3">
      <c r="A3072" s="466"/>
      <c r="B3072" s="416" t="s">
        <v>1236</v>
      </c>
      <c r="C3072" s="417"/>
      <c r="D3072" s="417"/>
      <c r="E3072" s="417"/>
      <c r="F3072" s="417"/>
      <c r="G3072" s="417"/>
      <c r="H3072" s="417"/>
      <c r="I3072" s="417"/>
      <c r="J3072" s="417"/>
      <c r="K3072" s="418"/>
    </row>
    <row r="3073" spans="1:11" ht="15" x14ac:dyDescent="0.3">
      <c r="A3073" s="466"/>
      <c r="B3073" s="422"/>
      <c r="C3073" s="423"/>
      <c r="D3073" s="423"/>
      <c r="E3073" s="423"/>
      <c r="F3073" s="423"/>
      <c r="G3073" s="423"/>
      <c r="H3073" s="423"/>
      <c r="I3073" s="423"/>
      <c r="J3073" s="423"/>
      <c r="K3073" s="424"/>
    </row>
    <row r="3074" spans="1:11" ht="15" x14ac:dyDescent="0.3">
      <c r="A3074" s="466"/>
      <c r="B3074" s="508"/>
      <c r="C3074" s="509"/>
      <c r="D3074" s="509"/>
      <c r="E3074" s="509"/>
      <c r="F3074" s="509"/>
      <c r="G3074" s="509"/>
      <c r="H3074" s="509"/>
      <c r="I3074" s="509"/>
      <c r="J3074" s="509"/>
      <c r="K3074" s="510"/>
    </row>
    <row r="3075" spans="1:11" ht="15.6" thickBot="1" x14ac:dyDescent="0.35">
      <c r="A3075" s="467"/>
      <c r="B3075" s="477"/>
      <c r="C3075" s="475"/>
      <c r="D3075" s="475"/>
      <c r="E3075" s="475"/>
      <c r="F3075" s="475"/>
      <c r="G3075" s="475"/>
      <c r="H3075" s="475"/>
      <c r="I3075" s="475"/>
      <c r="J3075" s="475"/>
      <c r="K3075" s="476"/>
    </row>
    <row r="3076" spans="1:11" ht="15" x14ac:dyDescent="0.3">
      <c r="A3076" s="465" t="s">
        <v>1144</v>
      </c>
      <c r="B3076" s="439"/>
      <c r="C3076" s="437"/>
      <c r="D3076" s="437"/>
      <c r="E3076" s="437"/>
      <c r="F3076" s="437"/>
      <c r="G3076" s="437"/>
      <c r="H3076" s="437"/>
      <c r="I3076" s="437"/>
      <c r="J3076" s="437"/>
      <c r="K3076" s="438"/>
    </row>
    <row r="3077" spans="1:11" ht="15" x14ac:dyDescent="0.3">
      <c r="A3077" s="466"/>
      <c r="B3077" s="458"/>
      <c r="C3077" s="456"/>
      <c r="D3077" s="456"/>
      <c r="E3077" s="456"/>
      <c r="F3077" s="456"/>
      <c r="G3077" s="456"/>
      <c r="H3077" s="456"/>
      <c r="I3077" s="456"/>
      <c r="J3077" s="456"/>
      <c r="K3077" s="457"/>
    </row>
    <row r="3078" spans="1:11" ht="15" x14ac:dyDescent="0.3">
      <c r="A3078" s="466"/>
      <c r="B3078" s="458"/>
      <c r="C3078" s="456"/>
      <c r="D3078" s="456"/>
      <c r="E3078" s="456"/>
      <c r="F3078" s="456"/>
      <c r="G3078" s="456"/>
      <c r="H3078" s="456"/>
      <c r="I3078" s="456"/>
      <c r="J3078" s="456"/>
      <c r="K3078" s="457"/>
    </row>
    <row r="3079" spans="1:11" ht="15" x14ac:dyDescent="0.3">
      <c r="A3079" s="466"/>
      <c r="B3079" s="458"/>
      <c r="C3079" s="456"/>
      <c r="D3079" s="456"/>
      <c r="E3079" s="456"/>
      <c r="F3079" s="456"/>
      <c r="G3079" s="456"/>
      <c r="H3079" s="456"/>
      <c r="I3079" s="456"/>
      <c r="J3079" s="456"/>
      <c r="K3079" s="457"/>
    </row>
    <row r="3080" spans="1:11" ht="15" x14ac:dyDescent="0.3">
      <c r="A3080" s="466"/>
      <c r="B3080" s="458"/>
      <c r="C3080" s="456"/>
      <c r="D3080" s="456"/>
      <c r="E3080" s="456"/>
      <c r="F3080" s="456"/>
      <c r="G3080" s="456"/>
      <c r="H3080" s="456"/>
      <c r="I3080" s="456"/>
      <c r="J3080" s="456"/>
      <c r="K3080" s="457"/>
    </row>
    <row r="3081" spans="1:11" ht="15" x14ac:dyDescent="0.3">
      <c r="A3081" s="466"/>
      <c r="B3081" s="458"/>
      <c r="C3081" s="456"/>
      <c r="D3081" s="456"/>
      <c r="E3081" s="456"/>
      <c r="F3081" s="456"/>
      <c r="G3081" s="456"/>
      <c r="H3081" s="456"/>
      <c r="I3081" s="456"/>
      <c r="J3081" s="456"/>
      <c r="K3081" s="457"/>
    </row>
    <row r="3082" spans="1:11" ht="15" x14ac:dyDescent="0.3">
      <c r="A3082" s="466"/>
      <c r="B3082" s="458"/>
      <c r="C3082" s="456"/>
      <c r="D3082" s="456"/>
      <c r="E3082" s="456"/>
      <c r="F3082" s="456"/>
      <c r="G3082" s="456"/>
      <c r="H3082" s="456"/>
      <c r="I3082" s="456"/>
      <c r="J3082" s="456"/>
      <c r="K3082" s="457"/>
    </row>
    <row r="3083" spans="1:11" ht="15" x14ac:dyDescent="0.3">
      <c r="A3083" s="466"/>
      <c r="B3083" s="458"/>
      <c r="C3083" s="456"/>
      <c r="D3083" s="456"/>
      <c r="E3083" s="456"/>
      <c r="F3083" s="456"/>
      <c r="G3083" s="456"/>
      <c r="H3083" s="456"/>
      <c r="I3083" s="456"/>
      <c r="J3083" s="456"/>
      <c r="K3083" s="457"/>
    </row>
    <row r="3084" spans="1:11" ht="15" x14ac:dyDescent="0.3">
      <c r="A3084" s="466"/>
      <c r="B3084" s="458"/>
      <c r="C3084" s="456"/>
      <c r="D3084" s="456"/>
      <c r="E3084" s="456"/>
      <c r="F3084" s="456"/>
      <c r="G3084" s="456"/>
      <c r="H3084" s="456"/>
      <c r="I3084" s="456"/>
      <c r="J3084" s="456"/>
      <c r="K3084" s="457"/>
    </row>
    <row r="3085" spans="1:11" ht="15" x14ac:dyDescent="0.3">
      <c r="A3085" s="466"/>
      <c r="B3085" s="458"/>
      <c r="C3085" s="456"/>
      <c r="D3085" s="456"/>
      <c r="E3085" s="456"/>
      <c r="F3085" s="456"/>
      <c r="G3085" s="456"/>
      <c r="H3085" s="456"/>
      <c r="I3085" s="456"/>
      <c r="J3085" s="456"/>
      <c r="K3085" s="457"/>
    </row>
    <row r="3086" spans="1:11" ht="15" x14ac:dyDescent="0.3">
      <c r="A3086" s="466"/>
      <c r="B3086" s="458"/>
      <c r="C3086" s="456"/>
      <c r="D3086" s="456"/>
      <c r="E3086" s="456"/>
      <c r="F3086" s="456"/>
      <c r="G3086" s="456"/>
      <c r="H3086" s="456"/>
      <c r="I3086" s="456"/>
      <c r="J3086" s="456"/>
      <c r="K3086" s="457"/>
    </row>
    <row r="3087" spans="1:11" ht="15" x14ac:dyDescent="0.3">
      <c r="A3087" s="466"/>
      <c r="B3087" s="458"/>
      <c r="C3087" s="456"/>
      <c r="D3087" s="456"/>
      <c r="E3087" s="456"/>
      <c r="F3087" s="456"/>
      <c r="G3087" s="456"/>
      <c r="H3087" s="456"/>
      <c r="I3087" s="456"/>
      <c r="J3087" s="456"/>
      <c r="K3087" s="457"/>
    </row>
    <row r="3088" spans="1:11" ht="15" x14ac:dyDescent="0.3">
      <c r="A3088" s="466"/>
      <c r="B3088" s="458"/>
      <c r="C3088" s="456"/>
      <c r="D3088" s="456"/>
      <c r="E3088" s="456"/>
      <c r="F3088" s="456"/>
      <c r="G3088" s="456"/>
      <c r="H3088" s="456"/>
      <c r="I3088" s="456"/>
      <c r="J3088" s="456"/>
      <c r="K3088" s="457"/>
    </row>
    <row r="3089" spans="1:11" ht="15" x14ac:dyDescent="0.3">
      <c r="A3089" s="466"/>
      <c r="B3089" s="458"/>
      <c r="C3089" s="456"/>
      <c r="D3089" s="456"/>
      <c r="E3089" s="456"/>
      <c r="F3089" s="456"/>
      <c r="G3089" s="456"/>
      <c r="H3089" s="456"/>
      <c r="I3089" s="456"/>
      <c r="J3089" s="456"/>
      <c r="K3089" s="457"/>
    </row>
    <row r="3090" spans="1:11" ht="15.6" thickBot="1" x14ac:dyDescent="0.35">
      <c r="A3090" s="467"/>
      <c r="B3090" s="502"/>
      <c r="C3090" s="503"/>
      <c r="D3090" s="503"/>
      <c r="E3090" s="503"/>
      <c r="F3090" s="503"/>
      <c r="G3090" s="503"/>
      <c r="H3090" s="503"/>
      <c r="I3090" s="503"/>
      <c r="J3090" s="503"/>
      <c r="K3090" s="504"/>
    </row>
    <row r="3091" spans="1:11" x14ac:dyDescent="0.3">
      <c r="A3091" s="499" t="s">
        <v>1145</v>
      </c>
      <c r="B3091" s="491"/>
      <c r="C3091" s="491"/>
      <c r="D3091" s="491"/>
      <c r="E3091" s="491"/>
      <c r="F3091" s="491"/>
      <c r="G3091" s="490" t="s">
        <v>1146</v>
      </c>
      <c r="H3091" s="491"/>
      <c r="I3091" s="491"/>
      <c r="J3091" s="491"/>
      <c r="K3091" s="492"/>
    </row>
    <row r="3092" spans="1:11" x14ac:dyDescent="0.3">
      <c r="A3092" s="500"/>
      <c r="B3092" s="494"/>
      <c r="C3092" s="494"/>
      <c r="D3092" s="494"/>
      <c r="E3092" s="494"/>
      <c r="F3092" s="494"/>
      <c r="G3092" s="493"/>
      <c r="H3092" s="494"/>
      <c r="I3092" s="494"/>
      <c r="J3092" s="494"/>
      <c r="K3092" s="495"/>
    </row>
    <row r="3093" spans="1:11" x14ac:dyDescent="0.3">
      <c r="A3093" s="500"/>
      <c r="B3093" s="494"/>
      <c r="C3093" s="494"/>
      <c r="D3093" s="494"/>
      <c r="E3093" s="494"/>
      <c r="F3093" s="494"/>
      <c r="G3093" s="493"/>
      <c r="H3093" s="494"/>
      <c r="I3093" s="494"/>
      <c r="J3093" s="494"/>
      <c r="K3093" s="495"/>
    </row>
    <row r="3094" spans="1:11" ht="15" thickBot="1" x14ac:dyDescent="0.35">
      <c r="A3094" s="501"/>
      <c r="B3094" s="497"/>
      <c r="C3094" s="497"/>
      <c r="D3094" s="497"/>
      <c r="E3094" s="497"/>
      <c r="F3094" s="497"/>
      <c r="G3094" s="496"/>
      <c r="H3094" s="497"/>
      <c r="I3094" s="497"/>
      <c r="J3094" s="497"/>
      <c r="K3094" s="498"/>
    </row>
    <row r="3096" spans="1:11" x14ac:dyDescent="0.3">
      <c r="A3096" s="452"/>
      <c r="B3096" s="452"/>
      <c r="C3096" s="452"/>
      <c r="D3096" s="452"/>
      <c r="E3096" s="454" t="s">
        <v>1113</v>
      </c>
      <c r="F3096" s="454"/>
      <c r="G3096" s="454"/>
      <c r="H3096" s="454"/>
      <c r="I3096" s="452"/>
      <c r="J3096" s="452"/>
      <c r="K3096" s="452"/>
    </row>
    <row r="3097" spans="1:11" x14ac:dyDescent="0.3">
      <c r="A3097" s="452"/>
      <c r="B3097" s="452"/>
      <c r="C3097" s="452"/>
      <c r="D3097" s="452"/>
      <c r="E3097" s="454"/>
      <c r="F3097" s="454"/>
      <c r="G3097" s="454"/>
      <c r="H3097" s="454"/>
      <c r="I3097" s="452"/>
      <c r="J3097" s="452"/>
      <c r="K3097" s="452"/>
    </row>
    <row r="3098" spans="1:11" x14ac:dyDescent="0.3">
      <c r="A3098" s="453"/>
      <c r="B3098" s="453"/>
      <c r="C3098" s="453"/>
      <c r="D3098" s="453"/>
      <c r="E3098" s="455"/>
      <c r="F3098" s="455"/>
      <c r="G3098" s="455"/>
      <c r="H3098" s="455"/>
      <c r="I3098" s="453"/>
      <c r="J3098" s="453"/>
      <c r="K3098" s="453"/>
    </row>
    <row r="3099" spans="1:11" x14ac:dyDescent="0.3">
      <c r="A3099" s="449" t="s">
        <v>1147</v>
      </c>
      <c r="B3099" s="450"/>
      <c r="C3099" s="450"/>
      <c r="D3099" s="450"/>
      <c r="E3099" s="450"/>
      <c r="F3099" s="450"/>
      <c r="G3099" s="450"/>
      <c r="H3099" s="450"/>
      <c r="I3099" s="450"/>
      <c r="J3099" s="450"/>
      <c r="K3099" s="451"/>
    </row>
    <row r="3100" spans="1:11" ht="25.5" customHeight="1" x14ac:dyDescent="0.3">
      <c r="A3100" s="100" t="s">
        <v>0</v>
      </c>
      <c r="B3100" s="101"/>
      <c r="C3100" s="101"/>
      <c r="D3100" s="101"/>
      <c r="E3100" s="101"/>
      <c r="F3100" s="101"/>
      <c r="G3100" s="102"/>
      <c r="H3100" s="103" t="s">
        <v>1191</v>
      </c>
      <c r="I3100" s="104" t="s">
        <v>1117</v>
      </c>
      <c r="J3100" s="105">
        <f>3+J3046</f>
        <v>45320</v>
      </c>
      <c r="K3100" s="106" t="s">
        <v>1118</v>
      </c>
    </row>
    <row r="3101" spans="1:11" ht="16.5" customHeight="1" x14ac:dyDescent="0.3">
      <c r="A3101" s="443" t="s">
        <v>2</v>
      </c>
      <c r="B3101" s="444"/>
      <c r="C3101" s="444"/>
      <c r="D3101" s="444"/>
      <c r="E3101" s="444"/>
      <c r="F3101" s="444"/>
      <c r="G3101" s="445"/>
      <c r="H3101" s="107" t="s">
        <v>1120</v>
      </c>
      <c r="I3101" s="108" t="s">
        <v>1121</v>
      </c>
      <c r="J3101" s="109" t="s">
        <v>1122</v>
      </c>
      <c r="K3101" s="110" t="s">
        <v>1123</v>
      </c>
    </row>
    <row r="3102" spans="1:11" ht="12" customHeight="1" x14ac:dyDescent="0.3">
      <c r="A3102" s="446"/>
      <c r="B3102" s="447"/>
      <c r="C3102" s="447"/>
      <c r="D3102" s="447"/>
      <c r="E3102" s="447"/>
      <c r="F3102" s="447"/>
      <c r="G3102" s="448"/>
      <c r="H3102" s="107" t="s">
        <v>1124</v>
      </c>
      <c r="I3102" s="111" t="s">
        <v>1125</v>
      </c>
      <c r="J3102" s="112"/>
      <c r="K3102" s="113"/>
    </row>
    <row r="3103" spans="1:11" ht="15" thickBot="1" x14ac:dyDescent="0.35">
      <c r="A3103" s="114" t="s">
        <v>1103</v>
      </c>
      <c r="B3103" s="115"/>
      <c r="C3103" s="115"/>
      <c r="D3103" s="115"/>
      <c r="E3103" s="115"/>
      <c r="F3103" s="115"/>
      <c r="G3103" s="116"/>
      <c r="H3103" s="117" t="s">
        <v>1126</v>
      </c>
      <c r="I3103" s="117" t="s">
        <v>1125</v>
      </c>
      <c r="J3103" s="118"/>
      <c r="K3103" s="119"/>
    </row>
    <row r="3104" spans="1:11" ht="15" x14ac:dyDescent="0.3">
      <c r="A3104" s="440" t="s">
        <v>1127</v>
      </c>
      <c r="B3104" s="439"/>
      <c r="C3104" s="437"/>
      <c r="D3104" s="437"/>
      <c r="E3104" s="437"/>
      <c r="F3104" s="437"/>
      <c r="G3104" s="437"/>
      <c r="H3104" s="437"/>
      <c r="I3104" s="437"/>
      <c r="J3104" s="437"/>
      <c r="K3104" s="438"/>
    </row>
    <row r="3105" spans="1:24" ht="15" x14ac:dyDescent="0.3">
      <c r="A3105" s="441"/>
      <c r="B3105" s="458"/>
      <c r="C3105" s="456"/>
      <c r="D3105" s="456"/>
      <c r="E3105" s="456"/>
      <c r="F3105" s="456"/>
      <c r="G3105" s="456"/>
      <c r="H3105" s="456"/>
      <c r="I3105" s="456"/>
      <c r="J3105" s="456"/>
      <c r="K3105" s="457"/>
    </row>
    <row r="3106" spans="1:24" ht="15" x14ac:dyDescent="0.3">
      <c r="A3106" s="441"/>
      <c r="B3106" s="458"/>
      <c r="C3106" s="456"/>
      <c r="D3106" s="456"/>
      <c r="E3106" s="456"/>
      <c r="F3106" s="456"/>
      <c r="G3106" s="456"/>
      <c r="H3106" s="456"/>
      <c r="I3106" s="456"/>
      <c r="J3106" s="456"/>
      <c r="K3106" s="457"/>
    </row>
    <row r="3107" spans="1:24" ht="15" x14ac:dyDescent="0.3">
      <c r="A3107" s="441"/>
      <c r="B3107" s="458"/>
      <c r="C3107" s="456"/>
      <c r="D3107" s="456"/>
      <c r="E3107" s="456"/>
      <c r="F3107" s="456"/>
      <c r="G3107" s="456"/>
      <c r="H3107" s="456"/>
      <c r="I3107" s="456"/>
      <c r="J3107" s="456"/>
      <c r="K3107" s="457"/>
    </row>
    <row r="3108" spans="1:24" ht="15.6" thickBot="1" x14ac:dyDescent="0.35">
      <c r="A3108" s="442"/>
      <c r="B3108" s="477"/>
      <c r="C3108" s="475"/>
      <c r="D3108" s="475"/>
      <c r="E3108" s="475"/>
      <c r="F3108" s="475"/>
      <c r="G3108" s="475"/>
      <c r="H3108" s="475"/>
      <c r="I3108" s="475"/>
      <c r="J3108" s="475"/>
      <c r="K3108" s="476"/>
    </row>
    <row r="3109" spans="1:24" ht="15.6" thickBot="1" x14ac:dyDescent="0.35">
      <c r="A3109" s="465" t="s">
        <v>1128</v>
      </c>
      <c r="B3109" s="474" t="s">
        <v>1129</v>
      </c>
      <c r="C3109" s="472"/>
      <c r="D3109" s="472"/>
      <c r="E3109" s="472"/>
      <c r="F3109" s="120" t="s">
        <v>1130</v>
      </c>
      <c r="G3109" s="472" t="s">
        <v>1129</v>
      </c>
      <c r="H3109" s="472"/>
      <c r="I3109" s="472"/>
      <c r="J3109" s="473"/>
      <c r="K3109" s="121" t="s">
        <v>1130</v>
      </c>
    </row>
    <row r="3110" spans="1:24" ht="15" x14ac:dyDescent="0.3">
      <c r="A3110" s="466"/>
      <c r="B3110" s="471" t="s">
        <v>1131</v>
      </c>
      <c r="C3110" s="469"/>
      <c r="D3110" s="469"/>
      <c r="E3110" s="470"/>
      <c r="F3110" s="122"/>
      <c r="G3110" s="468" t="s">
        <v>1132</v>
      </c>
      <c r="H3110" s="469"/>
      <c r="I3110" s="469"/>
      <c r="J3110" s="470"/>
      <c r="K3110" s="123"/>
    </row>
    <row r="3111" spans="1:24" ht="15" x14ac:dyDescent="0.3">
      <c r="A3111" s="466"/>
      <c r="B3111" s="480" t="s">
        <v>1133</v>
      </c>
      <c r="C3111" s="481"/>
      <c r="D3111" s="481"/>
      <c r="E3111" s="482"/>
      <c r="F3111" s="124"/>
      <c r="G3111" s="483" t="s">
        <v>1134</v>
      </c>
      <c r="H3111" s="481"/>
      <c r="I3111" s="481"/>
      <c r="J3111" s="482"/>
      <c r="K3111" s="125"/>
    </row>
    <row r="3112" spans="1:24" ht="15" x14ac:dyDescent="0.3">
      <c r="A3112" s="466"/>
      <c r="B3112" s="480" t="s">
        <v>1135</v>
      </c>
      <c r="C3112" s="481"/>
      <c r="D3112" s="481"/>
      <c r="E3112" s="482"/>
      <c r="F3112" s="124"/>
      <c r="G3112" s="478" t="s">
        <v>1136</v>
      </c>
      <c r="H3112" s="460"/>
      <c r="I3112" s="460"/>
      <c r="J3112" s="479"/>
      <c r="K3112" s="125"/>
    </row>
    <row r="3113" spans="1:24" ht="15" x14ac:dyDescent="0.3">
      <c r="A3113" s="466"/>
      <c r="B3113" s="480" t="s">
        <v>1137</v>
      </c>
      <c r="C3113" s="481"/>
      <c r="D3113" s="481"/>
      <c r="E3113" s="482"/>
      <c r="F3113" s="124">
        <v>2</v>
      </c>
      <c r="G3113" s="478" t="s">
        <v>1138</v>
      </c>
      <c r="H3113" s="460"/>
      <c r="I3113" s="460"/>
      <c r="J3113" s="479"/>
      <c r="K3113" s="125"/>
    </row>
    <row r="3114" spans="1:24" ht="15" x14ac:dyDescent="0.3">
      <c r="A3114" s="466"/>
      <c r="B3114" s="480" t="s">
        <v>1139</v>
      </c>
      <c r="C3114" s="481"/>
      <c r="D3114" s="481"/>
      <c r="E3114" s="482"/>
      <c r="F3114" s="124"/>
      <c r="G3114" s="478" t="s">
        <v>1140</v>
      </c>
      <c r="H3114" s="460"/>
      <c r="I3114" s="460"/>
      <c r="J3114" s="479"/>
      <c r="K3114" s="125"/>
    </row>
    <row r="3115" spans="1:24" ht="15.6" thickBot="1" x14ac:dyDescent="0.35">
      <c r="A3115" s="467"/>
      <c r="B3115" s="487" t="s">
        <v>1141</v>
      </c>
      <c r="C3115" s="488"/>
      <c r="D3115" s="488"/>
      <c r="E3115" s="489"/>
      <c r="F3115" s="127">
        <v>5</v>
      </c>
      <c r="G3115" s="484" t="s">
        <v>1142</v>
      </c>
      <c r="H3115" s="485"/>
      <c r="I3115" s="485"/>
      <c r="J3115" s="486"/>
      <c r="K3115" s="128"/>
    </row>
    <row r="3116" spans="1:24" ht="15.6" x14ac:dyDescent="0.3">
      <c r="A3116" s="465" t="s">
        <v>1143</v>
      </c>
      <c r="B3116" s="434" t="s">
        <v>1185</v>
      </c>
      <c r="C3116" s="435"/>
      <c r="D3116" s="435"/>
      <c r="E3116" s="435"/>
      <c r="F3116" s="435"/>
      <c r="G3116" s="435"/>
      <c r="H3116" s="435"/>
      <c r="I3116" s="435"/>
      <c r="J3116" s="435"/>
      <c r="K3116" s="436"/>
      <c r="O3116" s="434" t="s">
        <v>1185</v>
      </c>
      <c r="P3116" s="435"/>
      <c r="Q3116" s="435"/>
      <c r="R3116" s="435"/>
      <c r="S3116" s="435"/>
      <c r="T3116" s="435"/>
      <c r="U3116" s="435"/>
      <c r="V3116" s="435"/>
      <c r="W3116" s="435"/>
      <c r="X3116" s="436"/>
    </row>
    <row r="3117" spans="1:24" ht="15" x14ac:dyDescent="0.3">
      <c r="A3117" s="466"/>
      <c r="B3117" s="422" t="s">
        <v>1237</v>
      </c>
      <c r="C3117" s="423"/>
      <c r="D3117" s="423"/>
      <c r="E3117" s="423"/>
      <c r="F3117" s="423"/>
      <c r="G3117" s="423"/>
      <c r="H3117" s="423"/>
      <c r="I3117" s="423"/>
      <c r="J3117" s="423"/>
      <c r="K3117" s="424"/>
      <c r="O3117" s="422" t="s">
        <v>1237</v>
      </c>
      <c r="P3117" s="423"/>
      <c r="Q3117" s="423"/>
      <c r="R3117" s="423"/>
      <c r="S3117" s="423"/>
      <c r="T3117" s="423"/>
      <c r="U3117" s="423"/>
      <c r="V3117" s="423"/>
      <c r="W3117" s="423"/>
      <c r="X3117" s="424"/>
    </row>
    <row r="3118" spans="1:24" ht="15" x14ac:dyDescent="0.3">
      <c r="A3118" s="466"/>
      <c r="B3118" s="422" t="s">
        <v>1231</v>
      </c>
      <c r="C3118" s="423"/>
      <c r="D3118" s="423"/>
      <c r="E3118" s="423"/>
      <c r="F3118" s="423"/>
      <c r="G3118" s="423"/>
      <c r="H3118" s="423"/>
      <c r="I3118" s="423"/>
      <c r="J3118" s="423"/>
      <c r="K3118" s="424"/>
      <c r="O3118" s="422" t="s">
        <v>1231</v>
      </c>
      <c r="P3118" s="423"/>
      <c r="Q3118" s="423"/>
      <c r="R3118" s="423"/>
      <c r="S3118" s="423"/>
      <c r="T3118" s="423"/>
      <c r="U3118" s="423"/>
      <c r="V3118" s="423"/>
      <c r="W3118" s="423"/>
      <c r="X3118" s="424"/>
    </row>
    <row r="3119" spans="1:24" ht="15" x14ac:dyDescent="0.3">
      <c r="A3119" s="466"/>
      <c r="B3119" s="422" t="s">
        <v>1229</v>
      </c>
      <c r="C3119" s="423"/>
      <c r="D3119" s="423"/>
      <c r="E3119" s="423"/>
      <c r="F3119" s="423"/>
      <c r="G3119" s="423"/>
      <c r="H3119" s="423"/>
      <c r="I3119" s="423"/>
      <c r="J3119" s="423"/>
      <c r="K3119" s="424"/>
      <c r="O3119" s="422" t="s">
        <v>1229</v>
      </c>
      <c r="P3119" s="423"/>
      <c r="Q3119" s="423"/>
      <c r="R3119" s="423"/>
      <c r="S3119" s="423"/>
      <c r="T3119" s="423"/>
      <c r="U3119" s="423"/>
      <c r="V3119" s="423"/>
      <c r="W3119" s="423"/>
      <c r="X3119" s="424"/>
    </row>
    <row r="3120" spans="1:24" ht="15" x14ac:dyDescent="0.3">
      <c r="A3120" s="466"/>
      <c r="B3120" s="422" t="s">
        <v>1232</v>
      </c>
      <c r="C3120" s="423"/>
      <c r="D3120" s="423"/>
      <c r="E3120" s="423"/>
      <c r="F3120" s="423"/>
      <c r="G3120" s="423"/>
      <c r="H3120" s="423"/>
      <c r="I3120" s="423"/>
      <c r="J3120" s="423"/>
      <c r="K3120" s="424"/>
      <c r="O3120" s="422" t="s">
        <v>1232</v>
      </c>
      <c r="P3120" s="423"/>
      <c r="Q3120" s="423"/>
      <c r="R3120" s="423"/>
      <c r="S3120" s="423"/>
      <c r="T3120" s="423"/>
      <c r="U3120" s="423"/>
      <c r="V3120" s="423"/>
      <c r="W3120" s="423"/>
      <c r="X3120" s="424"/>
    </row>
    <row r="3121" spans="1:24" ht="15" x14ac:dyDescent="0.3">
      <c r="A3121" s="466"/>
      <c r="B3121" s="422" t="s">
        <v>1238</v>
      </c>
      <c r="C3121" s="423"/>
      <c r="D3121" s="423"/>
      <c r="E3121" s="423"/>
      <c r="F3121" s="423"/>
      <c r="G3121" s="423"/>
      <c r="H3121" s="423"/>
      <c r="I3121" s="423"/>
      <c r="J3121" s="423"/>
      <c r="K3121" s="424"/>
      <c r="O3121" s="422" t="s">
        <v>1238</v>
      </c>
      <c r="P3121" s="423"/>
      <c r="Q3121" s="423"/>
      <c r="R3121" s="423"/>
      <c r="S3121" s="423"/>
      <c r="T3121" s="423"/>
      <c r="U3121" s="423"/>
      <c r="V3121" s="423"/>
      <c r="W3121" s="423"/>
      <c r="X3121" s="424"/>
    </row>
    <row r="3122" spans="1:24" ht="15.6" x14ac:dyDescent="0.3">
      <c r="A3122" s="466"/>
      <c r="B3122" s="434" t="s">
        <v>1187</v>
      </c>
      <c r="C3122" s="435"/>
      <c r="D3122" s="435"/>
      <c r="E3122" s="435"/>
      <c r="F3122" s="435"/>
      <c r="G3122" s="435"/>
      <c r="H3122" s="435"/>
      <c r="I3122" s="435"/>
      <c r="J3122" s="435"/>
      <c r="K3122" s="436"/>
      <c r="O3122" s="434" t="s">
        <v>1187</v>
      </c>
      <c r="P3122" s="435"/>
      <c r="Q3122" s="435"/>
      <c r="R3122" s="435"/>
      <c r="S3122" s="435"/>
      <c r="T3122" s="435"/>
      <c r="U3122" s="435"/>
      <c r="V3122" s="435"/>
      <c r="W3122" s="435"/>
      <c r="X3122" s="436"/>
    </row>
    <row r="3123" spans="1:24" ht="15" x14ac:dyDescent="0.3">
      <c r="A3123" s="466"/>
      <c r="B3123" s="422" t="s">
        <v>1165</v>
      </c>
      <c r="C3123" s="423"/>
      <c r="D3123" s="423"/>
      <c r="E3123" s="423"/>
      <c r="F3123" s="423"/>
      <c r="G3123" s="423"/>
      <c r="H3123" s="423"/>
      <c r="I3123" s="423"/>
      <c r="J3123" s="423"/>
      <c r="K3123" s="424"/>
      <c r="O3123" s="422" t="s">
        <v>1165</v>
      </c>
      <c r="P3123" s="423"/>
      <c r="Q3123" s="423"/>
      <c r="R3123" s="423"/>
      <c r="S3123" s="423"/>
      <c r="T3123" s="423"/>
      <c r="U3123" s="423"/>
      <c r="V3123" s="423"/>
      <c r="W3123" s="423"/>
      <c r="X3123" s="424"/>
    </row>
    <row r="3124" spans="1:24" ht="15" x14ac:dyDescent="0.3">
      <c r="A3124" s="466"/>
      <c r="B3124" s="422" t="s">
        <v>1166</v>
      </c>
      <c r="C3124" s="423"/>
      <c r="D3124" s="423"/>
      <c r="E3124" s="423"/>
      <c r="F3124" s="423"/>
      <c r="G3124" s="423"/>
      <c r="H3124" s="423"/>
      <c r="I3124" s="423"/>
      <c r="J3124" s="423"/>
      <c r="K3124" s="424"/>
      <c r="O3124" s="422" t="s">
        <v>1166</v>
      </c>
      <c r="P3124" s="423"/>
      <c r="Q3124" s="423"/>
      <c r="R3124" s="423"/>
      <c r="S3124" s="423"/>
      <c r="T3124" s="423"/>
      <c r="U3124" s="423"/>
      <c r="V3124" s="423"/>
      <c r="W3124" s="423"/>
      <c r="X3124" s="424"/>
    </row>
    <row r="3125" spans="1:24" ht="15" x14ac:dyDescent="0.3">
      <c r="A3125" s="466"/>
      <c r="B3125" s="422" t="s">
        <v>1167</v>
      </c>
      <c r="C3125" s="423"/>
      <c r="D3125" s="423"/>
      <c r="E3125" s="423"/>
      <c r="F3125" s="423"/>
      <c r="G3125" s="423"/>
      <c r="H3125" s="423"/>
      <c r="I3125" s="423"/>
      <c r="J3125" s="423"/>
      <c r="K3125" s="424"/>
      <c r="O3125" s="422" t="s">
        <v>1167</v>
      </c>
      <c r="P3125" s="423"/>
      <c r="Q3125" s="423"/>
      <c r="R3125" s="423"/>
      <c r="S3125" s="423"/>
      <c r="T3125" s="423"/>
      <c r="U3125" s="423"/>
      <c r="V3125" s="423"/>
      <c r="W3125" s="423"/>
      <c r="X3125" s="424"/>
    </row>
    <row r="3126" spans="1:24" ht="15" x14ac:dyDescent="0.3">
      <c r="A3126" s="466"/>
      <c r="B3126" s="416" t="s">
        <v>1236</v>
      </c>
      <c r="C3126" s="417"/>
      <c r="D3126" s="417"/>
      <c r="E3126" s="417"/>
      <c r="F3126" s="417"/>
      <c r="G3126" s="417"/>
      <c r="H3126" s="417"/>
      <c r="I3126" s="417"/>
      <c r="J3126" s="417"/>
      <c r="K3126" s="418"/>
      <c r="O3126" s="416" t="s">
        <v>1236</v>
      </c>
      <c r="P3126" s="417"/>
      <c r="Q3126" s="417"/>
      <c r="R3126" s="417"/>
      <c r="S3126" s="417"/>
      <c r="T3126" s="417"/>
      <c r="U3126" s="417"/>
      <c r="V3126" s="417"/>
      <c r="W3126" s="417"/>
      <c r="X3126" s="418"/>
    </row>
    <row r="3127" spans="1:24" ht="15" x14ac:dyDescent="0.3">
      <c r="A3127" s="466"/>
      <c r="B3127" s="422"/>
      <c r="C3127" s="423"/>
      <c r="D3127" s="423"/>
      <c r="E3127" s="423"/>
      <c r="F3127" s="423"/>
      <c r="G3127" s="423"/>
      <c r="H3127" s="423"/>
      <c r="I3127" s="423"/>
      <c r="J3127" s="423"/>
      <c r="K3127" s="424"/>
      <c r="O3127" s="422"/>
      <c r="P3127" s="423"/>
      <c r="Q3127" s="423"/>
      <c r="R3127" s="423"/>
      <c r="S3127" s="423"/>
      <c r="T3127" s="423"/>
      <c r="U3127" s="423"/>
      <c r="V3127" s="423"/>
      <c r="W3127" s="423"/>
      <c r="X3127" s="424"/>
    </row>
    <row r="3128" spans="1:24" ht="15" x14ac:dyDescent="0.3">
      <c r="A3128" s="466"/>
      <c r="B3128" s="416"/>
      <c r="C3128" s="417"/>
      <c r="D3128" s="417"/>
      <c r="E3128" s="417"/>
      <c r="F3128" s="417"/>
      <c r="G3128" s="417"/>
      <c r="H3128" s="417"/>
      <c r="I3128" s="417"/>
      <c r="J3128" s="417"/>
      <c r="K3128" s="418"/>
    </row>
    <row r="3129" spans="1:24" ht="15.6" thickBot="1" x14ac:dyDescent="0.35">
      <c r="A3129" s="467"/>
      <c r="B3129" s="477"/>
      <c r="C3129" s="475"/>
      <c r="D3129" s="475"/>
      <c r="E3129" s="475"/>
      <c r="F3129" s="475"/>
      <c r="G3129" s="475"/>
      <c r="H3129" s="475"/>
      <c r="I3129" s="475"/>
      <c r="J3129" s="475"/>
      <c r="K3129" s="476"/>
    </row>
    <row r="3130" spans="1:24" ht="15" x14ac:dyDescent="0.3">
      <c r="A3130" s="465" t="s">
        <v>1144</v>
      </c>
      <c r="B3130" s="439"/>
      <c r="C3130" s="437"/>
      <c r="D3130" s="437"/>
      <c r="E3130" s="437"/>
      <c r="F3130" s="437"/>
      <c r="G3130" s="437"/>
      <c r="H3130" s="437"/>
      <c r="I3130" s="437"/>
      <c r="J3130" s="437"/>
      <c r="K3130" s="438"/>
    </row>
    <row r="3131" spans="1:24" ht="15" x14ac:dyDescent="0.3">
      <c r="A3131" s="466"/>
      <c r="B3131" s="458"/>
      <c r="C3131" s="456"/>
      <c r="D3131" s="456"/>
      <c r="E3131" s="456"/>
      <c r="F3131" s="456"/>
      <c r="G3131" s="456"/>
      <c r="H3131" s="456"/>
      <c r="I3131" s="456"/>
      <c r="J3131" s="456"/>
      <c r="K3131" s="457"/>
    </row>
    <row r="3132" spans="1:24" ht="15" x14ac:dyDescent="0.3">
      <c r="A3132" s="466"/>
      <c r="B3132" s="458"/>
      <c r="C3132" s="456"/>
      <c r="D3132" s="456"/>
      <c r="E3132" s="456"/>
      <c r="F3132" s="456"/>
      <c r="G3132" s="456"/>
      <c r="H3132" s="456"/>
      <c r="I3132" s="456"/>
      <c r="J3132" s="456"/>
      <c r="K3132" s="457"/>
    </row>
    <row r="3133" spans="1:24" ht="15" x14ac:dyDescent="0.3">
      <c r="A3133" s="466"/>
      <c r="B3133" s="458"/>
      <c r="C3133" s="456"/>
      <c r="D3133" s="456"/>
      <c r="E3133" s="456"/>
      <c r="F3133" s="456"/>
      <c r="G3133" s="456"/>
      <c r="H3133" s="456"/>
      <c r="I3133" s="456"/>
      <c r="J3133" s="456"/>
      <c r="K3133" s="457"/>
    </row>
    <row r="3134" spans="1:24" ht="15" x14ac:dyDescent="0.3">
      <c r="A3134" s="466"/>
      <c r="B3134" s="458"/>
      <c r="C3134" s="456"/>
      <c r="D3134" s="456"/>
      <c r="E3134" s="456"/>
      <c r="F3134" s="456"/>
      <c r="G3134" s="456"/>
      <c r="H3134" s="456"/>
      <c r="I3134" s="456"/>
      <c r="J3134" s="456"/>
      <c r="K3134" s="457"/>
    </row>
    <row r="3135" spans="1:24" ht="15" x14ac:dyDescent="0.3">
      <c r="A3135" s="466"/>
      <c r="B3135" s="458"/>
      <c r="C3135" s="456"/>
      <c r="D3135" s="456"/>
      <c r="E3135" s="456"/>
      <c r="F3135" s="456"/>
      <c r="G3135" s="456"/>
      <c r="H3135" s="456"/>
      <c r="I3135" s="456"/>
      <c r="J3135" s="456"/>
      <c r="K3135" s="457"/>
    </row>
    <row r="3136" spans="1:24" ht="15" x14ac:dyDescent="0.3">
      <c r="A3136" s="466"/>
      <c r="B3136" s="458"/>
      <c r="C3136" s="456"/>
      <c r="D3136" s="456"/>
      <c r="E3136" s="456"/>
      <c r="F3136" s="456"/>
      <c r="G3136" s="456"/>
      <c r="H3136" s="456"/>
      <c r="I3136" s="456"/>
      <c r="J3136" s="456"/>
      <c r="K3136" s="457"/>
    </row>
    <row r="3137" spans="1:11" ht="15" x14ac:dyDescent="0.3">
      <c r="A3137" s="466"/>
      <c r="B3137" s="458"/>
      <c r="C3137" s="456"/>
      <c r="D3137" s="456"/>
      <c r="E3137" s="456"/>
      <c r="F3137" s="456"/>
      <c r="G3137" s="456"/>
      <c r="H3137" s="456"/>
      <c r="I3137" s="456"/>
      <c r="J3137" s="456"/>
      <c r="K3137" s="457"/>
    </row>
    <row r="3138" spans="1:11" ht="15" x14ac:dyDescent="0.3">
      <c r="A3138" s="466"/>
      <c r="B3138" s="458"/>
      <c r="C3138" s="456"/>
      <c r="D3138" s="456"/>
      <c r="E3138" s="456"/>
      <c r="F3138" s="456"/>
      <c r="G3138" s="456"/>
      <c r="H3138" s="456"/>
      <c r="I3138" s="456"/>
      <c r="J3138" s="456"/>
      <c r="K3138" s="457"/>
    </row>
    <row r="3139" spans="1:11" ht="15" x14ac:dyDescent="0.3">
      <c r="A3139" s="466"/>
      <c r="B3139" s="458"/>
      <c r="C3139" s="456"/>
      <c r="D3139" s="456"/>
      <c r="E3139" s="456"/>
      <c r="F3139" s="456"/>
      <c r="G3139" s="456"/>
      <c r="H3139" s="456"/>
      <c r="I3139" s="456"/>
      <c r="J3139" s="456"/>
      <c r="K3139" s="457"/>
    </row>
    <row r="3140" spans="1:11" ht="15" x14ac:dyDescent="0.3">
      <c r="A3140" s="466"/>
      <c r="B3140" s="458"/>
      <c r="C3140" s="456"/>
      <c r="D3140" s="456"/>
      <c r="E3140" s="456"/>
      <c r="F3140" s="456"/>
      <c r="G3140" s="456"/>
      <c r="H3140" s="456"/>
      <c r="I3140" s="456"/>
      <c r="J3140" s="456"/>
      <c r="K3140" s="457"/>
    </row>
    <row r="3141" spans="1:11" ht="15" x14ac:dyDescent="0.3">
      <c r="A3141" s="466"/>
      <c r="B3141" s="458"/>
      <c r="C3141" s="456"/>
      <c r="D3141" s="456"/>
      <c r="E3141" s="456"/>
      <c r="F3141" s="456"/>
      <c r="G3141" s="456"/>
      <c r="H3141" s="456"/>
      <c r="I3141" s="456"/>
      <c r="J3141" s="456"/>
      <c r="K3141" s="457"/>
    </row>
    <row r="3142" spans="1:11" ht="15" x14ac:dyDescent="0.3">
      <c r="A3142" s="466"/>
      <c r="B3142" s="458"/>
      <c r="C3142" s="456"/>
      <c r="D3142" s="456"/>
      <c r="E3142" s="456"/>
      <c r="F3142" s="456"/>
      <c r="G3142" s="456"/>
      <c r="H3142" s="456"/>
      <c r="I3142" s="456"/>
      <c r="J3142" s="456"/>
      <c r="K3142" s="457"/>
    </row>
    <row r="3143" spans="1:11" ht="15" x14ac:dyDescent="0.3">
      <c r="A3143" s="466"/>
      <c r="B3143" s="458"/>
      <c r="C3143" s="456"/>
      <c r="D3143" s="456"/>
      <c r="E3143" s="456"/>
      <c r="F3143" s="456"/>
      <c r="G3143" s="456"/>
      <c r="H3143" s="456"/>
      <c r="I3143" s="456"/>
      <c r="J3143" s="456"/>
      <c r="K3143" s="457"/>
    </row>
    <row r="3144" spans="1:11" ht="15.6" thickBot="1" x14ac:dyDescent="0.35">
      <c r="A3144" s="467"/>
      <c r="B3144" s="502"/>
      <c r="C3144" s="503"/>
      <c r="D3144" s="503"/>
      <c r="E3144" s="503"/>
      <c r="F3144" s="503"/>
      <c r="G3144" s="503"/>
      <c r="H3144" s="503"/>
      <c r="I3144" s="503"/>
      <c r="J3144" s="503"/>
      <c r="K3144" s="504"/>
    </row>
    <row r="3145" spans="1:11" x14ac:dyDescent="0.3">
      <c r="A3145" s="499" t="s">
        <v>1145</v>
      </c>
      <c r="B3145" s="491"/>
      <c r="C3145" s="491"/>
      <c r="D3145" s="491"/>
      <c r="E3145" s="491"/>
      <c r="F3145" s="491"/>
      <c r="G3145" s="490" t="s">
        <v>1146</v>
      </c>
      <c r="H3145" s="491"/>
      <c r="I3145" s="491"/>
      <c r="J3145" s="491"/>
      <c r="K3145" s="492"/>
    </row>
    <row r="3146" spans="1:11" x14ac:dyDescent="0.3">
      <c r="A3146" s="500"/>
      <c r="B3146" s="494"/>
      <c r="C3146" s="494"/>
      <c r="D3146" s="494"/>
      <c r="E3146" s="494"/>
      <c r="F3146" s="494"/>
      <c r="G3146" s="493"/>
      <c r="H3146" s="494"/>
      <c r="I3146" s="494"/>
      <c r="J3146" s="494"/>
      <c r="K3146" s="495"/>
    </row>
    <row r="3147" spans="1:11" x14ac:dyDescent="0.3">
      <c r="A3147" s="500"/>
      <c r="B3147" s="494"/>
      <c r="C3147" s="494"/>
      <c r="D3147" s="494"/>
      <c r="E3147" s="494"/>
      <c r="F3147" s="494"/>
      <c r="G3147" s="493"/>
      <c r="H3147" s="494"/>
      <c r="I3147" s="494"/>
      <c r="J3147" s="494"/>
      <c r="K3147" s="495"/>
    </row>
    <row r="3148" spans="1:11" ht="15" thickBot="1" x14ac:dyDescent="0.35">
      <c r="A3148" s="501"/>
      <c r="B3148" s="497"/>
      <c r="C3148" s="497"/>
      <c r="D3148" s="497"/>
      <c r="E3148" s="497"/>
      <c r="F3148" s="497"/>
      <c r="G3148" s="496"/>
      <c r="H3148" s="497"/>
      <c r="I3148" s="497"/>
      <c r="J3148" s="497"/>
      <c r="K3148" s="498"/>
    </row>
    <row r="3149" spans="1:11" x14ac:dyDescent="0.3">
      <c r="A3149" s="34"/>
      <c r="J3149" s="131"/>
    </row>
    <row r="3150" spans="1:11" x14ac:dyDescent="0.3">
      <c r="A3150" s="452"/>
      <c r="B3150" s="452"/>
      <c r="C3150" s="452"/>
      <c r="D3150" s="452"/>
      <c r="E3150" s="454" t="s">
        <v>1113</v>
      </c>
      <c r="F3150" s="454"/>
      <c r="G3150" s="454"/>
      <c r="H3150" s="454"/>
      <c r="I3150" s="452"/>
      <c r="J3150" s="452"/>
      <c r="K3150" s="452"/>
    </row>
    <row r="3151" spans="1:11" x14ac:dyDescent="0.3">
      <c r="A3151" s="452"/>
      <c r="B3151" s="452"/>
      <c r="C3151" s="452"/>
      <c r="D3151" s="452"/>
      <c r="E3151" s="454"/>
      <c r="F3151" s="454"/>
      <c r="G3151" s="454"/>
      <c r="H3151" s="454"/>
      <c r="I3151" s="452"/>
      <c r="J3151" s="452"/>
      <c r="K3151" s="452"/>
    </row>
    <row r="3152" spans="1:11" x14ac:dyDescent="0.3">
      <c r="A3152" s="453"/>
      <c r="B3152" s="453"/>
      <c r="C3152" s="453"/>
      <c r="D3152" s="453"/>
      <c r="E3152" s="455"/>
      <c r="F3152" s="455"/>
      <c r="G3152" s="455"/>
      <c r="H3152" s="455"/>
      <c r="I3152" s="453"/>
      <c r="J3152" s="453"/>
      <c r="K3152" s="453"/>
    </row>
    <row r="3153" spans="1:11" s="99" customFormat="1" ht="15" customHeight="1" x14ac:dyDescent="0.3">
      <c r="A3153" s="505" t="s">
        <v>1114</v>
      </c>
      <c r="B3153" s="450"/>
      <c r="C3153" s="450"/>
      <c r="D3153" s="450"/>
      <c r="E3153" s="450"/>
      <c r="F3153" s="450"/>
      <c r="G3153" s="450"/>
      <c r="H3153" s="450"/>
      <c r="I3153" s="450"/>
      <c r="J3153" s="450"/>
      <c r="K3153" s="451"/>
    </row>
    <row r="3154" spans="1:11" ht="25.5" customHeight="1" x14ac:dyDescent="0.3">
      <c r="A3154" s="100" t="s">
        <v>0</v>
      </c>
      <c r="B3154" s="101"/>
      <c r="C3154" s="101"/>
      <c r="D3154" s="101"/>
      <c r="E3154" s="101"/>
      <c r="F3154" s="101"/>
      <c r="G3154" s="102"/>
      <c r="H3154" s="103" t="s">
        <v>1191</v>
      </c>
      <c r="I3154" s="104" t="s">
        <v>1117</v>
      </c>
      <c r="J3154" s="105">
        <f>1+J3100</f>
        <v>45321</v>
      </c>
      <c r="K3154" s="106" t="s">
        <v>1118</v>
      </c>
    </row>
    <row r="3155" spans="1:11" ht="16.5" customHeight="1" x14ac:dyDescent="0.3">
      <c r="A3155" s="443" t="s">
        <v>2</v>
      </c>
      <c r="B3155" s="444"/>
      <c r="C3155" s="444"/>
      <c r="D3155" s="444"/>
      <c r="E3155" s="444"/>
      <c r="F3155" s="444"/>
      <c r="G3155" s="445"/>
      <c r="H3155" s="107" t="s">
        <v>1120</v>
      </c>
      <c r="I3155" s="108" t="s">
        <v>1121</v>
      </c>
      <c r="J3155" s="109" t="s">
        <v>1122</v>
      </c>
      <c r="K3155" s="110" t="s">
        <v>1123</v>
      </c>
    </row>
    <row r="3156" spans="1:11" ht="12" customHeight="1" x14ac:dyDescent="0.3">
      <c r="A3156" s="446"/>
      <c r="B3156" s="447"/>
      <c r="C3156" s="447"/>
      <c r="D3156" s="447"/>
      <c r="E3156" s="447"/>
      <c r="F3156" s="447"/>
      <c r="G3156" s="448"/>
      <c r="H3156" s="107" t="s">
        <v>1124</v>
      </c>
      <c r="I3156" s="111" t="s">
        <v>1125</v>
      </c>
      <c r="J3156" s="112"/>
      <c r="K3156" s="113"/>
    </row>
    <row r="3157" spans="1:11" ht="15" thickBot="1" x14ac:dyDescent="0.35">
      <c r="A3157" s="114" t="s">
        <v>1103</v>
      </c>
      <c r="B3157" s="115"/>
      <c r="C3157" s="115"/>
      <c r="D3157" s="115"/>
      <c r="E3157" s="115"/>
      <c r="F3157" s="115"/>
      <c r="G3157" s="116"/>
      <c r="H3157" s="117" t="s">
        <v>1126</v>
      </c>
      <c r="I3157" s="117" t="s">
        <v>1125</v>
      </c>
      <c r="J3157" s="118"/>
      <c r="K3157" s="119"/>
    </row>
    <row r="3158" spans="1:11" ht="15" x14ac:dyDescent="0.3">
      <c r="A3158" s="440" t="s">
        <v>1127</v>
      </c>
      <c r="B3158" s="439"/>
      <c r="C3158" s="437"/>
      <c r="D3158" s="437"/>
      <c r="E3158" s="437"/>
      <c r="F3158" s="437"/>
      <c r="G3158" s="437"/>
      <c r="H3158" s="437"/>
      <c r="I3158" s="437"/>
      <c r="J3158" s="437"/>
      <c r="K3158" s="438"/>
    </row>
    <row r="3159" spans="1:11" ht="15" x14ac:dyDescent="0.3">
      <c r="A3159" s="441"/>
      <c r="B3159" s="458"/>
      <c r="C3159" s="456"/>
      <c r="D3159" s="456"/>
      <c r="E3159" s="456"/>
      <c r="F3159" s="456"/>
      <c r="G3159" s="456"/>
      <c r="H3159" s="456"/>
      <c r="I3159" s="456"/>
      <c r="J3159" s="456"/>
      <c r="K3159" s="457"/>
    </row>
    <row r="3160" spans="1:11" ht="15" x14ac:dyDescent="0.3">
      <c r="A3160" s="441"/>
      <c r="B3160" s="458"/>
      <c r="C3160" s="456"/>
      <c r="D3160" s="456"/>
      <c r="E3160" s="456"/>
      <c r="F3160" s="456"/>
      <c r="G3160" s="456"/>
      <c r="H3160" s="456"/>
      <c r="I3160" s="456"/>
      <c r="J3160" s="456"/>
      <c r="K3160" s="457"/>
    </row>
    <row r="3161" spans="1:11" ht="15" x14ac:dyDescent="0.3">
      <c r="A3161" s="441"/>
      <c r="B3161" s="458"/>
      <c r="C3161" s="456"/>
      <c r="D3161" s="456"/>
      <c r="E3161" s="456"/>
      <c r="F3161" s="456"/>
      <c r="G3161" s="456"/>
      <c r="H3161" s="456"/>
      <c r="I3161" s="456"/>
      <c r="J3161" s="456"/>
      <c r="K3161" s="457"/>
    </row>
    <row r="3162" spans="1:11" ht="15.6" thickBot="1" x14ac:dyDescent="0.35">
      <c r="A3162" s="442"/>
      <c r="B3162" s="477"/>
      <c r="C3162" s="475"/>
      <c r="D3162" s="475"/>
      <c r="E3162" s="475"/>
      <c r="F3162" s="475"/>
      <c r="G3162" s="475"/>
      <c r="H3162" s="475"/>
      <c r="I3162" s="475"/>
      <c r="J3162" s="475"/>
      <c r="K3162" s="476"/>
    </row>
    <row r="3163" spans="1:11" ht="15.6" thickBot="1" x14ac:dyDescent="0.35">
      <c r="A3163" s="465" t="s">
        <v>1128</v>
      </c>
      <c r="B3163" s="474" t="s">
        <v>1129</v>
      </c>
      <c r="C3163" s="472"/>
      <c r="D3163" s="472"/>
      <c r="E3163" s="472"/>
      <c r="F3163" s="120" t="s">
        <v>1130</v>
      </c>
      <c r="G3163" s="472" t="s">
        <v>1129</v>
      </c>
      <c r="H3163" s="472"/>
      <c r="I3163" s="472"/>
      <c r="J3163" s="473"/>
      <c r="K3163" s="121" t="s">
        <v>1130</v>
      </c>
    </row>
    <row r="3164" spans="1:11" ht="15" x14ac:dyDescent="0.3">
      <c r="A3164" s="466"/>
      <c r="B3164" s="471" t="s">
        <v>1131</v>
      </c>
      <c r="C3164" s="469"/>
      <c r="D3164" s="469"/>
      <c r="E3164" s="470"/>
      <c r="F3164" s="122"/>
      <c r="G3164" s="468" t="s">
        <v>1132</v>
      </c>
      <c r="H3164" s="469"/>
      <c r="I3164" s="469"/>
      <c r="J3164" s="470"/>
      <c r="K3164" s="123"/>
    </row>
    <row r="3165" spans="1:11" ht="15" x14ac:dyDescent="0.3">
      <c r="A3165" s="466"/>
      <c r="B3165" s="480" t="s">
        <v>1133</v>
      </c>
      <c r="C3165" s="481"/>
      <c r="D3165" s="481"/>
      <c r="E3165" s="482"/>
      <c r="F3165" s="124"/>
      <c r="G3165" s="483" t="s">
        <v>1134</v>
      </c>
      <c r="H3165" s="481"/>
      <c r="I3165" s="481"/>
      <c r="J3165" s="482"/>
      <c r="K3165" s="125"/>
    </row>
    <row r="3166" spans="1:11" ht="15" x14ac:dyDescent="0.3">
      <c r="A3166" s="466"/>
      <c r="B3166" s="480" t="s">
        <v>1135</v>
      </c>
      <c r="C3166" s="481"/>
      <c r="D3166" s="481"/>
      <c r="E3166" s="482"/>
      <c r="F3166" s="124"/>
      <c r="G3166" s="478" t="s">
        <v>1136</v>
      </c>
      <c r="H3166" s="460"/>
      <c r="I3166" s="460"/>
      <c r="J3166" s="479"/>
      <c r="K3166" s="125"/>
    </row>
    <row r="3167" spans="1:11" ht="15" x14ac:dyDescent="0.3">
      <c r="A3167" s="466"/>
      <c r="B3167" s="480" t="s">
        <v>1137</v>
      </c>
      <c r="C3167" s="481"/>
      <c r="D3167" s="481"/>
      <c r="E3167" s="482"/>
      <c r="F3167" s="124">
        <v>2</v>
      </c>
      <c r="G3167" s="478" t="s">
        <v>1138</v>
      </c>
      <c r="H3167" s="460"/>
      <c r="I3167" s="460"/>
      <c r="J3167" s="479"/>
      <c r="K3167" s="125"/>
    </row>
    <row r="3168" spans="1:11" ht="15" x14ac:dyDescent="0.3">
      <c r="A3168" s="466"/>
      <c r="B3168" s="480" t="s">
        <v>1139</v>
      </c>
      <c r="C3168" s="481"/>
      <c r="D3168" s="481"/>
      <c r="E3168" s="482"/>
      <c r="F3168" s="124"/>
      <c r="G3168" s="478" t="s">
        <v>1140</v>
      </c>
      <c r="H3168" s="460"/>
      <c r="I3168" s="460"/>
      <c r="J3168" s="479"/>
      <c r="K3168" s="125"/>
    </row>
    <row r="3169" spans="1:22" ht="15.6" thickBot="1" x14ac:dyDescent="0.35">
      <c r="A3169" s="467"/>
      <c r="B3169" s="487" t="s">
        <v>1141</v>
      </c>
      <c r="C3169" s="488"/>
      <c r="D3169" s="488"/>
      <c r="E3169" s="489"/>
      <c r="F3169" s="127">
        <v>5</v>
      </c>
      <c r="G3169" s="484" t="s">
        <v>1142</v>
      </c>
      <c r="H3169" s="485"/>
      <c r="I3169" s="485"/>
      <c r="J3169" s="486"/>
      <c r="K3169" s="128"/>
    </row>
    <row r="3170" spans="1:22" ht="15.6" x14ac:dyDescent="0.3">
      <c r="A3170" s="465" t="s">
        <v>1143</v>
      </c>
      <c r="B3170" s="434" t="s">
        <v>1187</v>
      </c>
      <c r="C3170" s="435"/>
      <c r="D3170" s="435"/>
      <c r="E3170" s="435"/>
      <c r="F3170" s="435"/>
      <c r="G3170" s="435"/>
      <c r="H3170" s="435"/>
      <c r="I3170" s="435"/>
      <c r="J3170" s="435"/>
      <c r="K3170" s="436"/>
      <c r="M3170" s="434" t="s">
        <v>1185</v>
      </c>
      <c r="N3170" s="435"/>
      <c r="O3170" s="435"/>
      <c r="P3170" s="435"/>
      <c r="Q3170" s="435"/>
      <c r="R3170" s="435"/>
      <c r="S3170" s="435"/>
      <c r="T3170" s="435"/>
      <c r="U3170" s="435"/>
      <c r="V3170" s="436"/>
    </row>
    <row r="3171" spans="1:22" ht="15" x14ac:dyDescent="0.3">
      <c r="A3171" s="466"/>
      <c r="B3171" s="422" t="s">
        <v>1237</v>
      </c>
      <c r="C3171" s="423"/>
      <c r="D3171" s="423"/>
      <c r="E3171" s="423"/>
      <c r="F3171" s="423"/>
      <c r="G3171" s="423"/>
      <c r="H3171" s="423"/>
      <c r="I3171" s="423"/>
      <c r="J3171" s="423"/>
      <c r="K3171" s="424"/>
      <c r="M3171" s="422" t="s">
        <v>1237</v>
      </c>
      <c r="N3171" s="423"/>
      <c r="O3171" s="423"/>
      <c r="P3171" s="423"/>
      <c r="Q3171" s="423"/>
      <c r="R3171" s="423"/>
      <c r="S3171" s="423"/>
      <c r="T3171" s="423"/>
      <c r="U3171" s="423"/>
      <c r="V3171" s="424"/>
    </row>
    <row r="3172" spans="1:22" ht="15" x14ac:dyDescent="0.3">
      <c r="A3172" s="466"/>
      <c r="B3172" s="422" t="s">
        <v>1231</v>
      </c>
      <c r="C3172" s="423"/>
      <c r="D3172" s="423"/>
      <c r="E3172" s="423"/>
      <c r="F3172" s="423"/>
      <c r="G3172" s="423"/>
      <c r="H3172" s="423"/>
      <c r="I3172" s="423"/>
      <c r="J3172" s="423"/>
      <c r="K3172" s="424"/>
      <c r="M3172" s="422" t="s">
        <v>1231</v>
      </c>
      <c r="N3172" s="423"/>
      <c r="O3172" s="423"/>
      <c r="P3172" s="423"/>
      <c r="Q3172" s="423"/>
      <c r="R3172" s="423"/>
      <c r="S3172" s="423"/>
      <c r="T3172" s="423"/>
      <c r="U3172" s="423"/>
      <c r="V3172" s="424"/>
    </row>
    <row r="3173" spans="1:22" ht="15" x14ac:dyDescent="0.3">
      <c r="A3173" s="466"/>
      <c r="B3173" s="422" t="s">
        <v>1229</v>
      </c>
      <c r="C3173" s="423"/>
      <c r="D3173" s="423"/>
      <c r="E3173" s="423"/>
      <c r="F3173" s="423"/>
      <c r="G3173" s="423"/>
      <c r="H3173" s="423"/>
      <c r="I3173" s="423"/>
      <c r="J3173" s="423"/>
      <c r="K3173" s="424"/>
      <c r="M3173" s="422" t="s">
        <v>1229</v>
      </c>
      <c r="N3173" s="423"/>
      <c r="O3173" s="423"/>
      <c r="P3173" s="423"/>
      <c r="Q3173" s="423"/>
      <c r="R3173" s="423"/>
      <c r="S3173" s="423"/>
      <c r="T3173" s="423"/>
      <c r="U3173" s="423"/>
      <c r="V3173" s="424"/>
    </row>
    <row r="3174" spans="1:22" ht="15" x14ac:dyDescent="0.3">
      <c r="A3174" s="466"/>
      <c r="B3174" s="422" t="s">
        <v>1232</v>
      </c>
      <c r="C3174" s="423"/>
      <c r="D3174" s="423"/>
      <c r="E3174" s="423"/>
      <c r="F3174" s="423"/>
      <c r="G3174" s="423"/>
      <c r="H3174" s="423"/>
      <c r="I3174" s="423"/>
      <c r="J3174" s="423"/>
      <c r="K3174" s="424"/>
      <c r="M3174" s="422" t="s">
        <v>1232</v>
      </c>
      <c r="N3174" s="423"/>
      <c r="O3174" s="423"/>
      <c r="P3174" s="423"/>
      <c r="Q3174" s="423"/>
      <c r="R3174" s="423"/>
      <c r="S3174" s="423"/>
      <c r="T3174" s="423"/>
      <c r="U3174" s="423"/>
      <c r="V3174" s="424"/>
    </row>
    <row r="3175" spans="1:22" ht="15.6" x14ac:dyDescent="0.3">
      <c r="A3175" s="466"/>
      <c r="B3175" s="434" t="s">
        <v>1185</v>
      </c>
      <c r="C3175" s="435"/>
      <c r="D3175" s="435"/>
      <c r="E3175" s="435"/>
      <c r="F3175" s="435"/>
      <c r="G3175" s="435"/>
      <c r="H3175" s="435"/>
      <c r="I3175" s="435"/>
      <c r="J3175" s="435"/>
      <c r="K3175" s="436"/>
      <c r="M3175" s="422" t="s">
        <v>1238</v>
      </c>
      <c r="N3175" s="423"/>
      <c r="O3175" s="423"/>
      <c r="P3175" s="423"/>
      <c r="Q3175" s="423"/>
      <c r="R3175" s="423"/>
      <c r="S3175" s="423"/>
      <c r="T3175" s="423"/>
      <c r="U3175" s="423"/>
      <c r="V3175" s="424"/>
    </row>
    <row r="3176" spans="1:22" ht="15.6" x14ac:dyDescent="0.3">
      <c r="A3176" s="466"/>
      <c r="B3176" s="422" t="s">
        <v>1229</v>
      </c>
      <c r="C3176" s="423"/>
      <c r="D3176" s="423"/>
      <c r="E3176" s="423"/>
      <c r="F3176" s="423"/>
      <c r="G3176" s="423"/>
      <c r="H3176" s="423"/>
      <c r="I3176" s="423"/>
      <c r="J3176" s="423"/>
      <c r="K3176" s="424"/>
      <c r="M3176" s="434" t="s">
        <v>1187</v>
      </c>
      <c r="N3176" s="435"/>
      <c r="O3176" s="435"/>
      <c r="P3176" s="435"/>
      <c r="Q3176" s="435"/>
      <c r="R3176" s="435"/>
      <c r="S3176" s="435"/>
      <c r="T3176" s="435"/>
      <c r="U3176" s="435"/>
      <c r="V3176" s="436"/>
    </row>
    <row r="3177" spans="1:22" ht="15" x14ac:dyDescent="0.3">
      <c r="A3177" s="466"/>
      <c r="B3177" s="422" t="s">
        <v>1232</v>
      </c>
      <c r="C3177" s="423"/>
      <c r="D3177" s="423"/>
      <c r="E3177" s="423"/>
      <c r="F3177" s="423"/>
      <c r="G3177" s="423"/>
      <c r="H3177" s="423"/>
      <c r="I3177" s="423"/>
      <c r="J3177" s="423"/>
      <c r="K3177" s="424"/>
      <c r="M3177" s="422" t="s">
        <v>1165</v>
      </c>
      <c r="N3177" s="423"/>
      <c r="O3177" s="423"/>
      <c r="P3177" s="423"/>
      <c r="Q3177" s="423"/>
      <c r="R3177" s="423"/>
      <c r="S3177" s="423"/>
      <c r="T3177" s="423"/>
      <c r="U3177" s="423"/>
      <c r="V3177" s="424"/>
    </row>
    <row r="3178" spans="1:22" ht="15.6" x14ac:dyDescent="0.3">
      <c r="A3178" s="466"/>
      <c r="B3178" s="425" t="s">
        <v>1190</v>
      </c>
      <c r="C3178" s="426"/>
      <c r="D3178" s="426"/>
      <c r="E3178" s="426"/>
      <c r="F3178" s="426"/>
      <c r="G3178" s="426"/>
      <c r="H3178" s="426"/>
      <c r="I3178" s="426"/>
      <c r="J3178" s="426"/>
      <c r="K3178" s="427"/>
      <c r="M3178" s="422" t="s">
        <v>1166</v>
      </c>
      <c r="N3178" s="423"/>
      <c r="O3178" s="423"/>
      <c r="P3178" s="423"/>
      <c r="Q3178" s="423"/>
      <c r="R3178" s="423"/>
      <c r="S3178" s="423"/>
      <c r="T3178" s="423"/>
      <c r="U3178" s="423"/>
      <c r="V3178" s="424"/>
    </row>
    <row r="3179" spans="1:22" ht="15" x14ac:dyDescent="0.3">
      <c r="A3179" s="466"/>
      <c r="B3179" s="422" t="s">
        <v>1165</v>
      </c>
      <c r="C3179" s="423"/>
      <c r="D3179" s="423"/>
      <c r="E3179" s="423"/>
      <c r="F3179" s="423"/>
      <c r="G3179" s="423"/>
      <c r="H3179" s="423"/>
      <c r="I3179" s="423"/>
      <c r="J3179" s="423"/>
      <c r="K3179" s="424"/>
      <c r="M3179" s="422" t="s">
        <v>1167</v>
      </c>
      <c r="N3179" s="423"/>
      <c r="O3179" s="423"/>
      <c r="P3179" s="423"/>
      <c r="Q3179" s="423"/>
      <c r="R3179" s="423"/>
      <c r="S3179" s="423"/>
      <c r="T3179" s="423"/>
      <c r="U3179" s="423"/>
      <c r="V3179" s="424"/>
    </row>
    <row r="3180" spans="1:22" ht="15" x14ac:dyDescent="0.3">
      <c r="A3180" s="466"/>
      <c r="B3180" s="422" t="s">
        <v>1166</v>
      </c>
      <c r="C3180" s="423"/>
      <c r="D3180" s="423"/>
      <c r="E3180" s="423"/>
      <c r="F3180" s="423"/>
      <c r="G3180" s="423"/>
      <c r="H3180" s="423"/>
      <c r="I3180" s="423"/>
      <c r="J3180" s="423"/>
      <c r="K3180" s="424"/>
      <c r="M3180" s="416" t="s">
        <v>1236</v>
      </c>
      <c r="N3180" s="417"/>
      <c r="O3180" s="417"/>
      <c r="P3180" s="417"/>
      <c r="Q3180" s="417"/>
      <c r="R3180" s="417"/>
      <c r="S3180" s="417"/>
      <c r="T3180" s="417"/>
      <c r="U3180" s="417"/>
      <c r="V3180" s="418"/>
    </row>
    <row r="3181" spans="1:22" ht="15" x14ac:dyDescent="0.3">
      <c r="A3181" s="466"/>
      <c r="B3181" s="422" t="s">
        <v>1167</v>
      </c>
      <c r="C3181" s="423"/>
      <c r="D3181" s="423"/>
      <c r="E3181" s="423"/>
      <c r="F3181" s="423"/>
      <c r="G3181" s="423"/>
      <c r="H3181" s="423"/>
      <c r="I3181" s="423"/>
      <c r="J3181" s="423"/>
      <c r="K3181" s="424"/>
      <c r="M3181" s="422"/>
      <c r="N3181" s="423"/>
      <c r="O3181" s="423"/>
      <c r="P3181" s="423"/>
      <c r="Q3181" s="423"/>
      <c r="R3181" s="423"/>
      <c r="S3181" s="423"/>
      <c r="T3181" s="423"/>
      <c r="U3181" s="423"/>
      <c r="V3181" s="424"/>
    </row>
    <row r="3182" spans="1:22" ht="15" x14ac:dyDescent="0.3">
      <c r="A3182" s="466"/>
      <c r="B3182" s="416" t="s">
        <v>1236</v>
      </c>
      <c r="C3182" s="417"/>
      <c r="D3182" s="417"/>
      <c r="E3182" s="417"/>
      <c r="F3182" s="417"/>
      <c r="G3182" s="417"/>
      <c r="H3182" s="417"/>
      <c r="I3182" s="417"/>
      <c r="J3182" s="417"/>
      <c r="K3182" s="418"/>
    </row>
    <row r="3183" spans="1:22" ht="15.6" thickBot="1" x14ac:dyDescent="0.35">
      <c r="A3183" s="467"/>
      <c r="B3183" s="477"/>
      <c r="C3183" s="475"/>
      <c r="D3183" s="475"/>
      <c r="E3183" s="475"/>
      <c r="F3183" s="475"/>
      <c r="G3183" s="475"/>
      <c r="H3183" s="475"/>
      <c r="I3183" s="475"/>
      <c r="J3183" s="475"/>
      <c r="K3183" s="476"/>
    </row>
    <row r="3184" spans="1:22" ht="15" x14ac:dyDescent="0.3">
      <c r="A3184" s="465" t="s">
        <v>1144</v>
      </c>
      <c r="B3184" s="439"/>
      <c r="C3184" s="437"/>
      <c r="D3184" s="437"/>
      <c r="E3184" s="437"/>
      <c r="F3184" s="437"/>
      <c r="G3184" s="437"/>
      <c r="H3184" s="437"/>
      <c r="I3184" s="437"/>
      <c r="J3184" s="437"/>
      <c r="K3184" s="438"/>
    </row>
    <row r="3185" spans="1:11" ht="15" x14ac:dyDescent="0.3">
      <c r="A3185" s="466"/>
      <c r="B3185" s="458"/>
      <c r="C3185" s="456"/>
      <c r="D3185" s="456"/>
      <c r="E3185" s="456"/>
      <c r="F3185" s="456"/>
      <c r="G3185" s="456"/>
      <c r="H3185" s="456"/>
      <c r="I3185" s="456"/>
      <c r="J3185" s="456"/>
      <c r="K3185" s="457"/>
    </row>
    <row r="3186" spans="1:11" ht="15" x14ac:dyDescent="0.3">
      <c r="A3186" s="466"/>
      <c r="B3186" s="458"/>
      <c r="C3186" s="456"/>
      <c r="D3186" s="456"/>
      <c r="E3186" s="456"/>
      <c r="F3186" s="456"/>
      <c r="G3186" s="456"/>
      <c r="H3186" s="456"/>
      <c r="I3186" s="456"/>
      <c r="J3186" s="456"/>
      <c r="K3186" s="457"/>
    </row>
    <row r="3187" spans="1:11" ht="15" x14ac:dyDescent="0.3">
      <c r="A3187" s="466"/>
      <c r="B3187" s="459"/>
      <c r="C3187" s="460"/>
      <c r="D3187" s="460"/>
      <c r="E3187" s="460"/>
      <c r="F3187" s="460"/>
      <c r="G3187" s="460"/>
      <c r="H3187" s="460"/>
      <c r="I3187" s="460"/>
      <c r="J3187" s="460"/>
      <c r="K3187" s="461"/>
    </row>
    <row r="3188" spans="1:11" ht="15" x14ac:dyDescent="0.3">
      <c r="A3188" s="466"/>
      <c r="B3188" s="458"/>
      <c r="C3188" s="456"/>
      <c r="D3188" s="456"/>
      <c r="E3188" s="456"/>
      <c r="F3188" s="456"/>
      <c r="G3188" s="456"/>
      <c r="H3188" s="456"/>
      <c r="I3188" s="456"/>
      <c r="J3188" s="456"/>
      <c r="K3188" s="457"/>
    </row>
    <row r="3189" spans="1:11" ht="15" x14ac:dyDescent="0.3">
      <c r="A3189" s="466"/>
      <c r="B3189" s="459"/>
      <c r="C3189" s="460"/>
      <c r="D3189" s="460"/>
      <c r="E3189" s="460"/>
      <c r="F3189" s="460"/>
      <c r="G3189" s="460"/>
      <c r="H3189" s="460"/>
      <c r="I3189" s="460"/>
      <c r="J3189" s="460"/>
      <c r="K3189" s="461"/>
    </row>
    <row r="3190" spans="1:11" ht="15" x14ac:dyDescent="0.3">
      <c r="A3190" s="466"/>
      <c r="B3190" s="458"/>
      <c r="C3190" s="456"/>
      <c r="D3190" s="456"/>
      <c r="E3190" s="456"/>
      <c r="F3190" s="456"/>
      <c r="G3190" s="456"/>
      <c r="H3190" s="456"/>
      <c r="I3190" s="456"/>
      <c r="J3190" s="456"/>
      <c r="K3190" s="457"/>
    </row>
    <row r="3191" spans="1:11" ht="15" x14ac:dyDescent="0.3">
      <c r="A3191" s="466"/>
      <c r="B3191" s="458"/>
      <c r="C3191" s="456"/>
      <c r="D3191" s="456"/>
      <c r="E3191" s="456"/>
      <c r="F3191" s="456"/>
      <c r="G3191" s="456"/>
      <c r="H3191" s="456"/>
      <c r="I3191" s="456"/>
      <c r="J3191" s="456"/>
      <c r="K3191" s="457"/>
    </row>
    <row r="3192" spans="1:11" ht="15" x14ac:dyDescent="0.3">
      <c r="A3192" s="466"/>
      <c r="B3192" s="458"/>
      <c r="C3192" s="456"/>
      <c r="D3192" s="456"/>
      <c r="E3192" s="456"/>
      <c r="F3192" s="456"/>
      <c r="G3192" s="456"/>
      <c r="H3192" s="456"/>
      <c r="I3192" s="456"/>
      <c r="J3192" s="456"/>
      <c r="K3192" s="457"/>
    </row>
    <row r="3193" spans="1:11" ht="15" x14ac:dyDescent="0.3">
      <c r="A3193" s="466"/>
      <c r="B3193" s="458"/>
      <c r="C3193" s="456"/>
      <c r="D3193" s="456"/>
      <c r="E3193" s="456"/>
      <c r="F3193" s="456"/>
      <c r="G3193" s="456"/>
      <c r="H3193" s="456"/>
      <c r="I3193" s="456"/>
      <c r="J3193" s="456"/>
      <c r="K3193" s="457"/>
    </row>
    <row r="3194" spans="1:11" ht="15" x14ac:dyDescent="0.3">
      <c r="A3194" s="466"/>
      <c r="B3194" s="458"/>
      <c r="C3194" s="456"/>
      <c r="D3194" s="456"/>
      <c r="E3194" s="456"/>
      <c r="F3194" s="456"/>
      <c r="G3194" s="456"/>
      <c r="H3194" s="456"/>
      <c r="I3194" s="456"/>
      <c r="J3194" s="456"/>
      <c r="K3194" s="457"/>
    </row>
    <row r="3195" spans="1:11" ht="15" x14ac:dyDescent="0.3">
      <c r="A3195" s="466"/>
      <c r="B3195" s="458"/>
      <c r="C3195" s="456"/>
      <c r="D3195" s="456"/>
      <c r="E3195" s="456"/>
      <c r="F3195" s="456"/>
      <c r="G3195" s="456"/>
      <c r="H3195" s="456"/>
      <c r="I3195" s="456"/>
      <c r="J3195" s="456"/>
      <c r="K3195" s="457"/>
    </row>
    <row r="3196" spans="1:11" ht="15" x14ac:dyDescent="0.3">
      <c r="A3196" s="466"/>
      <c r="B3196" s="458"/>
      <c r="C3196" s="456"/>
      <c r="D3196" s="456"/>
      <c r="E3196" s="456"/>
      <c r="F3196" s="456"/>
      <c r="G3196" s="456"/>
      <c r="H3196" s="456"/>
      <c r="I3196" s="456"/>
      <c r="J3196" s="456"/>
      <c r="K3196" s="457"/>
    </row>
    <row r="3197" spans="1:11" ht="15" x14ac:dyDescent="0.3">
      <c r="A3197" s="466"/>
      <c r="B3197" s="458"/>
      <c r="C3197" s="456"/>
      <c r="D3197" s="456"/>
      <c r="E3197" s="456"/>
      <c r="F3197" s="456"/>
      <c r="G3197" s="456"/>
      <c r="H3197" s="456"/>
      <c r="I3197" s="456"/>
      <c r="J3197" s="456"/>
      <c r="K3197" s="457"/>
    </row>
    <row r="3198" spans="1:11" ht="15.6" thickBot="1" x14ac:dyDescent="0.35">
      <c r="A3198" s="467"/>
      <c r="B3198" s="502"/>
      <c r="C3198" s="503"/>
      <c r="D3198" s="503"/>
      <c r="E3198" s="503"/>
      <c r="F3198" s="503"/>
      <c r="G3198" s="503"/>
      <c r="H3198" s="503"/>
      <c r="I3198" s="503"/>
      <c r="J3198" s="503"/>
      <c r="K3198" s="504"/>
    </row>
    <row r="3199" spans="1:11" x14ac:dyDescent="0.3">
      <c r="A3199" s="499" t="s">
        <v>1145</v>
      </c>
      <c r="B3199" s="491"/>
      <c r="C3199" s="491"/>
      <c r="D3199" s="491"/>
      <c r="E3199" s="491"/>
      <c r="F3199" s="491"/>
      <c r="G3199" s="490" t="s">
        <v>1146</v>
      </c>
      <c r="H3199" s="491"/>
      <c r="I3199" s="491"/>
      <c r="J3199" s="491"/>
      <c r="K3199" s="492"/>
    </row>
    <row r="3200" spans="1:11" x14ac:dyDescent="0.3">
      <c r="A3200" s="500"/>
      <c r="B3200" s="494"/>
      <c r="C3200" s="494"/>
      <c r="D3200" s="494"/>
      <c r="E3200" s="494"/>
      <c r="F3200" s="494"/>
      <c r="G3200" s="493"/>
      <c r="H3200" s="494"/>
      <c r="I3200" s="494"/>
      <c r="J3200" s="494"/>
      <c r="K3200" s="495"/>
    </row>
    <row r="3201" spans="1:11" x14ac:dyDescent="0.3">
      <c r="A3201" s="500"/>
      <c r="B3201" s="494"/>
      <c r="C3201" s="494"/>
      <c r="D3201" s="494"/>
      <c r="E3201" s="494"/>
      <c r="F3201" s="494"/>
      <c r="G3201" s="493"/>
      <c r="H3201" s="494"/>
      <c r="I3201" s="494"/>
      <c r="J3201" s="494"/>
      <c r="K3201" s="495"/>
    </row>
    <row r="3202" spans="1:11" ht="15" thickBot="1" x14ac:dyDescent="0.35">
      <c r="A3202" s="501"/>
      <c r="B3202" s="497"/>
      <c r="C3202" s="497"/>
      <c r="D3202" s="497"/>
      <c r="E3202" s="497"/>
      <c r="F3202" s="497"/>
      <c r="G3202" s="496"/>
      <c r="H3202" s="497"/>
      <c r="I3202" s="497"/>
      <c r="J3202" s="497"/>
      <c r="K3202" s="498"/>
    </row>
    <row r="3203" spans="1:11" x14ac:dyDescent="0.3">
      <c r="A3203" s="34"/>
      <c r="J3203" s="131"/>
    </row>
    <row r="3204" spans="1:11" x14ac:dyDescent="0.3">
      <c r="A3204" s="452"/>
      <c r="B3204" s="452"/>
      <c r="C3204" s="452"/>
      <c r="D3204" s="452"/>
      <c r="E3204" s="454" t="s">
        <v>1113</v>
      </c>
      <c r="F3204" s="454"/>
      <c r="G3204" s="454"/>
      <c r="H3204" s="454"/>
      <c r="I3204" s="452"/>
      <c r="J3204" s="452"/>
      <c r="K3204" s="452"/>
    </row>
    <row r="3205" spans="1:11" x14ac:dyDescent="0.3">
      <c r="A3205" s="452"/>
      <c r="B3205" s="452"/>
      <c r="C3205" s="452"/>
      <c r="D3205" s="452"/>
      <c r="E3205" s="454"/>
      <c r="F3205" s="454"/>
      <c r="G3205" s="454"/>
      <c r="H3205" s="454"/>
      <c r="I3205" s="452"/>
      <c r="J3205" s="452"/>
      <c r="K3205" s="452"/>
    </row>
    <row r="3206" spans="1:11" x14ac:dyDescent="0.3">
      <c r="A3206" s="453"/>
      <c r="B3206" s="453"/>
      <c r="C3206" s="453"/>
      <c r="D3206" s="453"/>
      <c r="E3206" s="455"/>
      <c r="F3206" s="455"/>
      <c r="G3206" s="455"/>
      <c r="H3206" s="455"/>
      <c r="I3206" s="453"/>
      <c r="J3206" s="453"/>
      <c r="K3206" s="453"/>
    </row>
    <row r="3207" spans="1:11" x14ac:dyDescent="0.3">
      <c r="A3207" s="449" t="s">
        <v>1147</v>
      </c>
      <c r="B3207" s="450"/>
      <c r="C3207" s="450"/>
      <c r="D3207" s="450"/>
      <c r="E3207" s="450"/>
      <c r="F3207" s="450"/>
      <c r="G3207" s="450"/>
      <c r="H3207" s="450"/>
      <c r="I3207" s="450"/>
      <c r="J3207" s="450"/>
      <c r="K3207" s="451"/>
    </row>
    <row r="3208" spans="1:11" ht="25.5" customHeight="1" x14ac:dyDescent="0.3">
      <c r="A3208" s="100" t="s">
        <v>0</v>
      </c>
      <c r="B3208" s="101"/>
      <c r="C3208" s="101"/>
      <c r="D3208" s="101"/>
      <c r="E3208" s="101"/>
      <c r="F3208" s="101"/>
      <c r="G3208" s="102"/>
      <c r="H3208" s="103" t="s">
        <v>1191</v>
      </c>
      <c r="I3208" s="104" t="s">
        <v>1117</v>
      </c>
      <c r="J3208" s="105">
        <f>1+J3154</f>
        <v>45322</v>
      </c>
      <c r="K3208" s="106" t="s">
        <v>1118</v>
      </c>
    </row>
    <row r="3209" spans="1:11" ht="16.5" customHeight="1" x14ac:dyDescent="0.3">
      <c r="A3209" s="443" t="s">
        <v>2</v>
      </c>
      <c r="B3209" s="444"/>
      <c r="C3209" s="444"/>
      <c r="D3209" s="444"/>
      <c r="E3209" s="444"/>
      <c r="F3209" s="444"/>
      <c r="G3209" s="445"/>
      <c r="H3209" s="107" t="s">
        <v>1120</v>
      </c>
      <c r="I3209" s="108" t="s">
        <v>1121</v>
      </c>
      <c r="J3209" s="109" t="s">
        <v>1122</v>
      </c>
      <c r="K3209" s="110" t="s">
        <v>1123</v>
      </c>
    </row>
    <row r="3210" spans="1:11" ht="12" customHeight="1" x14ac:dyDescent="0.3">
      <c r="A3210" s="446"/>
      <c r="B3210" s="447"/>
      <c r="C3210" s="447"/>
      <c r="D3210" s="447"/>
      <c r="E3210" s="447"/>
      <c r="F3210" s="447"/>
      <c r="G3210" s="448"/>
      <c r="H3210" s="107" t="s">
        <v>1124</v>
      </c>
      <c r="I3210" s="111" t="s">
        <v>1125</v>
      </c>
      <c r="J3210" s="112"/>
      <c r="K3210" s="113"/>
    </row>
    <row r="3211" spans="1:11" ht="15" thickBot="1" x14ac:dyDescent="0.35">
      <c r="A3211" s="114" t="s">
        <v>1103</v>
      </c>
      <c r="B3211" s="115"/>
      <c r="C3211" s="115"/>
      <c r="D3211" s="115"/>
      <c r="E3211" s="115"/>
      <c r="F3211" s="115"/>
      <c r="G3211" s="116"/>
      <c r="H3211" s="117" t="s">
        <v>1126</v>
      </c>
      <c r="I3211" s="117" t="s">
        <v>1125</v>
      </c>
      <c r="J3211" s="118"/>
      <c r="K3211" s="119"/>
    </row>
    <row r="3212" spans="1:11" ht="15" x14ac:dyDescent="0.3">
      <c r="A3212" s="440" t="s">
        <v>1127</v>
      </c>
      <c r="B3212" s="439"/>
      <c r="C3212" s="437"/>
      <c r="D3212" s="437"/>
      <c r="E3212" s="437"/>
      <c r="F3212" s="437"/>
      <c r="G3212" s="437"/>
      <c r="H3212" s="437"/>
      <c r="I3212" s="437"/>
      <c r="J3212" s="437"/>
      <c r="K3212" s="438"/>
    </row>
    <row r="3213" spans="1:11" ht="15" x14ac:dyDescent="0.3">
      <c r="A3213" s="441"/>
      <c r="B3213" s="458"/>
      <c r="C3213" s="456"/>
      <c r="D3213" s="456"/>
      <c r="E3213" s="456"/>
      <c r="F3213" s="456"/>
      <c r="G3213" s="456"/>
      <c r="H3213" s="456"/>
      <c r="I3213" s="456"/>
      <c r="J3213" s="456"/>
      <c r="K3213" s="457"/>
    </row>
    <row r="3214" spans="1:11" ht="15" x14ac:dyDescent="0.3">
      <c r="A3214" s="441"/>
      <c r="B3214" s="458"/>
      <c r="C3214" s="456"/>
      <c r="D3214" s="456"/>
      <c r="E3214" s="456"/>
      <c r="F3214" s="456"/>
      <c r="G3214" s="456"/>
      <c r="H3214" s="456"/>
      <c r="I3214" s="456"/>
      <c r="J3214" s="456"/>
      <c r="K3214" s="457"/>
    </row>
    <row r="3215" spans="1:11" ht="15" x14ac:dyDescent="0.3">
      <c r="A3215" s="441"/>
      <c r="B3215" s="458"/>
      <c r="C3215" s="456"/>
      <c r="D3215" s="456"/>
      <c r="E3215" s="456"/>
      <c r="F3215" s="456"/>
      <c r="G3215" s="456"/>
      <c r="H3215" s="456"/>
      <c r="I3215" s="456"/>
      <c r="J3215" s="456"/>
      <c r="K3215" s="457"/>
    </row>
    <row r="3216" spans="1:11" ht="15.6" thickBot="1" x14ac:dyDescent="0.35">
      <c r="A3216" s="442"/>
      <c r="B3216" s="477"/>
      <c r="C3216" s="475"/>
      <c r="D3216" s="475"/>
      <c r="E3216" s="475"/>
      <c r="F3216" s="475"/>
      <c r="G3216" s="475"/>
      <c r="H3216" s="475"/>
      <c r="I3216" s="475"/>
      <c r="J3216" s="475"/>
      <c r="K3216" s="476"/>
    </row>
    <row r="3217" spans="1:11" ht="15.6" thickBot="1" x14ac:dyDescent="0.35">
      <c r="A3217" s="465" t="s">
        <v>1128</v>
      </c>
      <c r="B3217" s="474" t="s">
        <v>1129</v>
      </c>
      <c r="C3217" s="472"/>
      <c r="D3217" s="472"/>
      <c r="E3217" s="472"/>
      <c r="F3217" s="120" t="s">
        <v>1130</v>
      </c>
      <c r="G3217" s="472" t="s">
        <v>1129</v>
      </c>
      <c r="H3217" s="472"/>
      <c r="I3217" s="472"/>
      <c r="J3217" s="473"/>
      <c r="K3217" s="121" t="s">
        <v>1130</v>
      </c>
    </row>
    <row r="3218" spans="1:11" ht="15" x14ac:dyDescent="0.3">
      <c r="A3218" s="466"/>
      <c r="B3218" s="471" t="s">
        <v>1131</v>
      </c>
      <c r="C3218" s="469"/>
      <c r="D3218" s="469"/>
      <c r="E3218" s="470"/>
      <c r="F3218" s="122"/>
      <c r="G3218" s="468" t="s">
        <v>1132</v>
      </c>
      <c r="H3218" s="469"/>
      <c r="I3218" s="469"/>
      <c r="J3218" s="470"/>
      <c r="K3218" s="123"/>
    </row>
    <row r="3219" spans="1:11" ht="15" x14ac:dyDescent="0.3">
      <c r="A3219" s="466"/>
      <c r="B3219" s="480" t="s">
        <v>1133</v>
      </c>
      <c r="C3219" s="481"/>
      <c r="D3219" s="481"/>
      <c r="E3219" s="482"/>
      <c r="F3219" s="124"/>
      <c r="G3219" s="483" t="s">
        <v>1134</v>
      </c>
      <c r="H3219" s="481"/>
      <c r="I3219" s="481"/>
      <c r="J3219" s="482"/>
      <c r="K3219" s="125"/>
    </row>
    <row r="3220" spans="1:11" ht="15" x14ac:dyDescent="0.3">
      <c r="A3220" s="466"/>
      <c r="B3220" s="480" t="s">
        <v>1135</v>
      </c>
      <c r="C3220" s="481"/>
      <c r="D3220" s="481"/>
      <c r="E3220" s="482"/>
      <c r="F3220" s="124"/>
      <c r="G3220" s="478" t="s">
        <v>1136</v>
      </c>
      <c r="H3220" s="460"/>
      <c r="I3220" s="460"/>
      <c r="J3220" s="479"/>
      <c r="K3220" s="125"/>
    </row>
    <row r="3221" spans="1:11" ht="15" x14ac:dyDescent="0.3">
      <c r="A3221" s="466"/>
      <c r="B3221" s="480" t="s">
        <v>1137</v>
      </c>
      <c r="C3221" s="481"/>
      <c r="D3221" s="481"/>
      <c r="E3221" s="482"/>
      <c r="F3221" s="124">
        <v>2</v>
      </c>
      <c r="G3221" s="478" t="s">
        <v>1138</v>
      </c>
      <c r="H3221" s="460"/>
      <c r="I3221" s="460"/>
      <c r="J3221" s="479"/>
      <c r="K3221" s="125"/>
    </row>
    <row r="3222" spans="1:11" ht="15" x14ac:dyDescent="0.3">
      <c r="A3222" s="466"/>
      <c r="B3222" s="480" t="s">
        <v>1139</v>
      </c>
      <c r="C3222" s="481"/>
      <c r="D3222" s="481"/>
      <c r="E3222" s="482"/>
      <c r="F3222" s="124"/>
      <c r="G3222" s="478" t="s">
        <v>1140</v>
      </c>
      <c r="H3222" s="460"/>
      <c r="I3222" s="460"/>
      <c r="J3222" s="479"/>
      <c r="K3222" s="125"/>
    </row>
    <row r="3223" spans="1:11" ht="15.6" thickBot="1" x14ac:dyDescent="0.35">
      <c r="A3223" s="467"/>
      <c r="B3223" s="487" t="s">
        <v>1141</v>
      </c>
      <c r="C3223" s="488"/>
      <c r="D3223" s="488"/>
      <c r="E3223" s="489"/>
      <c r="F3223" s="127">
        <v>5</v>
      </c>
      <c r="G3223" s="484" t="s">
        <v>1142</v>
      </c>
      <c r="H3223" s="485"/>
      <c r="I3223" s="485"/>
      <c r="J3223" s="486"/>
      <c r="K3223" s="128"/>
    </row>
    <row r="3224" spans="1:11" ht="15.6" x14ac:dyDescent="0.3">
      <c r="A3224" s="465" t="s">
        <v>1143</v>
      </c>
      <c r="B3224" s="434" t="s">
        <v>1187</v>
      </c>
      <c r="C3224" s="435"/>
      <c r="D3224" s="435"/>
      <c r="E3224" s="435"/>
      <c r="F3224" s="435"/>
      <c r="G3224" s="435"/>
      <c r="H3224" s="435"/>
      <c r="I3224" s="435"/>
      <c r="J3224" s="435"/>
      <c r="K3224" s="436"/>
    </row>
    <row r="3225" spans="1:11" ht="15" x14ac:dyDescent="0.3">
      <c r="A3225" s="466"/>
      <c r="B3225" s="422" t="s">
        <v>1237</v>
      </c>
      <c r="C3225" s="423"/>
      <c r="D3225" s="423"/>
      <c r="E3225" s="423"/>
      <c r="F3225" s="423"/>
      <c r="G3225" s="423"/>
      <c r="H3225" s="423"/>
      <c r="I3225" s="423"/>
      <c r="J3225" s="423"/>
      <c r="K3225" s="424"/>
    </row>
    <row r="3226" spans="1:11" ht="15" x14ac:dyDescent="0.3">
      <c r="A3226" s="466"/>
      <c r="B3226" s="422" t="s">
        <v>1231</v>
      </c>
      <c r="C3226" s="423"/>
      <c r="D3226" s="423"/>
      <c r="E3226" s="423"/>
      <c r="F3226" s="423"/>
      <c r="G3226" s="423"/>
      <c r="H3226" s="423"/>
      <c r="I3226" s="423"/>
      <c r="J3226" s="423"/>
      <c r="K3226" s="424"/>
    </row>
    <row r="3227" spans="1:11" ht="15" x14ac:dyDescent="0.3">
      <c r="A3227" s="466"/>
      <c r="B3227" s="422" t="s">
        <v>1229</v>
      </c>
      <c r="C3227" s="423"/>
      <c r="D3227" s="423"/>
      <c r="E3227" s="423"/>
      <c r="F3227" s="423"/>
      <c r="G3227" s="423"/>
      <c r="H3227" s="423"/>
      <c r="I3227" s="423"/>
      <c r="J3227" s="423"/>
      <c r="K3227" s="424"/>
    </row>
    <row r="3228" spans="1:11" ht="15" x14ac:dyDescent="0.3">
      <c r="A3228" s="466"/>
      <c r="B3228" s="422" t="s">
        <v>1232</v>
      </c>
      <c r="C3228" s="423"/>
      <c r="D3228" s="423"/>
      <c r="E3228" s="423"/>
      <c r="F3228" s="423"/>
      <c r="G3228" s="423"/>
      <c r="H3228" s="423"/>
      <c r="I3228" s="423"/>
      <c r="J3228" s="423"/>
      <c r="K3228" s="424"/>
    </row>
    <row r="3229" spans="1:11" ht="15.6" x14ac:dyDescent="0.3">
      <c r="A3229" s="466"/>
      <c r="B3229" s="434" t="s">
        <v>1185</v>
      </c>
      <c r="C3229" s="435"/>
      <c r="D3229" s="435"/>
      <c r="E3229" s="435"/>
      <c r="F3229" s="435"/>
      <c r="G3229" s="435"/>
      <c r="H3229" s="435"/>
      <c r="I3229" s="435"/>
      <c r="J3229" s="435"/>
      <c r="K3229" s="436"/>
    </row>
    <row r="3230" spans="1:11" ht="15" x14ac:dyDescent="0.3">
      <c r="A3230" s="466"/>
      <c r="B3230" s="422" t="s">
        <v>1229</v>
      </c>
      <c r="C3230" s="423"/>
      <c r="D3230" s="423"/>
      <c r="E3230" s="423"/>
      <c r="F3230" s="423"/>
      <c r="G3230" s="423"/>
      <c r="H3230" s="423"/>
      <c r="I3230" s="423"/>
      <c r="J3230" s="423"/>
      <c r="K3230" s="424"/>
    </row>
    <row r="3231" spans="1:11" ht="15" x14ac:dyDescent="0.3">
      <c r="A3231" s="466"/>
      <c r="B3231" s="422" t="s">
        <v>1232</v>
      </c>
      <c r="C3231" s="423"/>
      <c r="D3231" s="423"/>
      <c r="E3231" s="423"/>
      <c r="F3231" s="423"/>
      <c r="G3231" s="423"/>
      <c r="H3231" s="423"/>
      <c r="I3231" s="423"/>
      <c r="J3231" s="423"/>
      <c r="K3231" s="424"/>
    </row>
    <row r="3232" spans="1:11" ht="15.6" x14ac:dyDescent="0.3">
      <c r="A3232" s="466"/>
      <c r="B3232" s="425" t="s">
        <v>1190</v>
      </c>
      <c r="C3232" s="426"/>
      <c r="D3232" s="426"/>
      <c r="E3232" s="426"/>
      <c r="F3232" s="426"/>
      <c r="G3232" s="426"/>
      <c r="H3232" s="426"/>
      <c r="I3232" s="426"/>
      <c r="J3232" s="426"/>
      <c r="K3232" s="427"/>
    </row>
    <row r="3233" spans="1:11" ht="15" x14ac:dyDescent="0.3">
      <c r="A3233" s="466"/>
      <c r="B3233" s="422" t="s">
        <v>1165</v>
      </c>
      <c r="C3233" s="423"/>
      <c r="D3233" s="423"/>
      <c r="E3233" s="423"/>
      <c r="F3233" s="423"/>
      <c r="G3233" s="423"/>
      <c r="H3233" s="423"/>
      <c r="I3233" s="423"/>
      <c r="J3233" s="423"/>
      <c r="K3233" s="424"/>
    </row>
    <row r="3234" spans="1:11" ht="15" x14ac:dyDescent="0.3">
      <c r="A3234" s="466"/>
      <c r="B3234" s="422" t="s">
        <v>1166</v>
      </c>
      <c r="C3234" s="423"/>
      <c r="D3234" s="423"/>
      <c r="E3234" s="423"/>
      <c r="F3234" s="423"/>
      <c r="G3234" s="423"/>
      <c r="H3234" s="423"/>
      <c r="I3234" s="423"/>
      <c r="J3234" s="423"/>
      <c r="K3234" s="424"/>
    </row>
    <row r="3235" spans="1:11" ht="15" x14ac:dyDescent="0.3">
      <c r="A3235" s="466"/>
      <c r="B3235" s="422" t="s">
        <v>1167</v>
      </c>
      <c r="C3235" s="423"/>
      <c r="D3235" s="423"/>
      <c r="E3235" s="423"/>
      <c r="F3235" s="423"/>
      <c r="G3235" s="423"/>
      <c r="H3235" s="423"/>
      <c r="I3235" s="423"/>
      <c r="J3235" s="423"/>
      <c r="K3235" s="424"/>
    </row>
    <row r="3236" spans="1:11" ht="15" x14ac:dyDescent="0.3">
      <c r="A3236" s="466"/>
      <c r="B3236" s="416" t="s">
        <v>1236</v>
      </c>
      <c r="C3236" s="417"/>
      <c r="D3236" s="417"/>
      <c r="E3236" s="417"/>
      <c r="F3236" s="417"/>
      <c r="G3236" s="417"/>
      <c r="H3236" s="417"/>
      <c r="I3236" s="417"/>
      <c r="J3236" s="417"/>
      <c r="K3236" s="418"/>
    </row>
    <row r="3237" spans="1:11" ht="15.6" thickBot="1" x14ac:dyDescent="0.35">
      <c r="A3237" s="467"/>
      <c r="B3237" s="477"/>
      <c r="C3237" s="475"/>
      <c r="D3237" s="475"/>
      <c r="E3237" s="475"/>
      <c r="F3237" s="475"/>
      <c r="G3237" s="475"/>
      <c r="H3237" s="475"/>
      <c r="I3237" s="475"/>
      <c r="J3237" s="475"/>
      <c r="K3237" s="476"/>
    </row>
    <row r="3238" spans="1:11" ht="15" x14ac:dyDescent="0.3">
      <c r="A3238" s="465" t="s">
        <v>1144</v>
      </c>
      <c r="B3238" s="439"/>
      <c r="C3238" s="437"/>
      <c r="D3238" s="437"/>
      <c r="E3238" s="437"/>
      <c r="F3238" s="437"/>
      <c r="G3238" s="437"/>
      <c r="H3238" s="437"/>
      <c r="I3238" s="437"/>
      <c r="J3238" s="437"/>
      <c r="K3238" s="438"/>
    </row>
    <row r="3239" spans="1:11" ht="15" x14ac:dyDescent="0.3">
      <c r="A3239" s="466"/>
      <c r="B3239" s="458"/>
      <c r="C3239" s="456"/>
      <c r="D3239" s="456"/>
      <c r="E3239" s="456"/>
      <c r="F3239" s="456"/>
      <c r="G3239" s="456"/>
      <c r="H3239" s="456"/>
      <c r="I3239" s="456"/>
      <c r="J3239" s="456"/>
      <c r="K3239" s="457"/>
    </row>
    <row r="3240" spans="1:11" ht="15" x14ac:dyDescent="0.3">
      <c r="A3240" s="466"/>
      <c r="B3240" s="458"/>
      <c r="C3240" s="456"/>
      <c r="D3240" s="456"/>
      <c r="E3240" s="456"/>
      <c r="F3240" s="456"/>
      <c r="G3240" s="456"/>
      <c r="H3240" s="456"/>
      <c r="I3240" s="456"/>
      <c r="J3240" s="456"/>
      <c r="K3240" s="457"/>
    </row>
    <row r="3241" spans="1:11" ht="15" x14ac:dyDescent="0.3">
      <c r="A3241" s="466"/>
      <c r="B3241" s="458"/>
      <c r="C3241" s="456"/>
      <c r="D3241" s="456"/>
      <c r="E3241" s="456"/>
      <c r="F3241" s="456"/>
      <c r="G3241" s="456"/>
      <c r="H3241" s="456"/>
      <c r="I3241" s="456"/>
      <c r="J3241" s="456"/>
      <c r="K3241" s="457"/>
    </row>
    <row r="3242" spans="1:11" ht="15" x14ac:dyDescent="0.3">
      <c r="A3242" s="466"/>
      <c r="B3242" s="458"/>
      <c r="C3242" s="456"/>
      <c r="D3242" s="456"/>
      <c r="E3242" s="456"/>
      <c r="F3242" s="456"/>
      <c r="G3242" s="456"/>
      <c r="H3242" s="456"/>
      <c r="I3242" s="456"/>
      <c r="J3242" s="456"/>
      <c r="K3242" s="457"/>
    </row>
    <row r="3243" spans="1:11" ht="15" x14ac:dyDescent="0.3">
      <c r="A3243" s="466"/>
      <c r="B3243" s="458"/>
      <c r="C3243" s="456"/>
      <c r="D3243" s="456"/>
      <c r="E3243" s="456"/>
      <c r="F3243" s="456"/>
      <c r="G3243" s="456"/>
      <c r="H3243" s="456"/>
      <c r="I3243" s="456"/>
      <c r="J3243" s="456"/>
      <c r="K3243" s="457"/>
    </row>
    <row r="3244" spans="1:11" ht="15" x14ac:dyDescent="0.3">
      <c r="A3244" s="466"/>
      <c r="B3244" s="458"/>
      <c r="C3244" s="456"/>
      <c r="D3244" s="456"/>
      <c r="E3244" s="456"/>
      <c r="F3244" s="456"/>
      <c r="G3244" s="456"/>
      <c r="H3244" s="456"/>
      <c r="I3244" s="456"/>
      <c r="J3244" s="456"/>
      <c r="K3244" s="457"/>
    </row>
    <row r="3245" spans="1:11" ht="15" x14ac:dyDescent="0.3">
      <c r="A3245" s="466"/>
      <c r="B3245" s="458"/>
      <c r="C3245" s="456"/>
      <c r="D3245" s="456"/>
      <c r="E3245" s="456"/>
      <c r="F3245" s="456"/>
      <c r="G3245" s="456"/>
      <c r="H3245" s="456"/>
      <c r="I3245" s="456"/>
      <c r="J3245" s="456"/>
      <c r="K3245" s="457"/>
    </row>
    <row r="3246" spans="1:11" ht="15" x14ac:dyDescent="0.3">
      <c r="A3246" s="466"/>
      <c r="B3246" s="458"/>
      <c r="C3246" s="456"/>
      <c r="D3246" s="456"/>
      <c r="E3246" s="456"/>
      <c r="F3246" s="456"/>
      <c r="G3246" s="456"/>
      <c r="H3246" s="456"/>
      <c r="I3246" s="456"/>
      <c r="J3246" s="456"/>
      <c r="K3246" s="457"/>
    </row>
    <row r="3247" spans="1:11" ht="15" x14ac:dyDescent="0.3">
      <c r="A3247" s="466"/>
      <c r="B3247" s="458"/>
      <c r="C3247" s="456"/>
      <c r="D3247" s="456"/>
      <c r="E3247" s="456"/>
      <c r="F3247" s="456"/>
      <c r="G3247" s="456"/>
      <c r="H3247" s="456"/>
      <c r="I3247" s="456"/>
      <c r="J3247" s="456"/>
      <c r="K3247" s="457"/>
    </row>
    <row r="3248" spans="1:11" ht="15" x14ac:dyDescent="0.3">
      <c r="A3248" s="466"/>
      <c r="B3248" s="458"/>
      <c r="C3248" s="456"/>
      <c r="D3248" s="456"/>
      <c r="E3248" s="456"/>
      <c r="F3248" s="456"/>
      <c r="G3248" s="456"/>
      <c r="H3248" s="456"/>
      <c r="I3248" s="456"/>
      <c r="J3248" s="456"/>
      <c r="K3248" s="457"/>
    </row>
    <row r="3249" spans="1:11" ht="15" x14ac:dyDescent="0.3">
      <c r="A3249" s="466"/>
      <c r="B3249" s="458"/>
      <c r="C3249" s="456"/>
      <c r="D3249" s="456"/>
      <c r="E3249" s="456"/>
      <c r="F3249" s="456"/>
      <c r="G3249" s="456"/>
      <c r="H3249" s="456"/>
      <c r="I3249" s="456"/>
      <c r="J3249" s="456"/>
      <c r="K3249" s="457"/>
    </row>
    <row r="3250" spans="1:11" ht="15" x14ac:dyDescent="0.3">
      <c r="A3250" s="466"/>
      <c r="B3250" s="458"/>
      <c r="C3250" s="456"/>
      <c r="D3250" s="456"/>
      <c r="E3250" s="456"/>
      <c r="F3250" s="456"/>
      <c r="G3250" s="456"/>
      <c r="H3250" s="456"/>
      <c r="I3250" s="456"/>
      <c r="J3250" s="456"/>
      <c r="K3250" s="457"/>
    </row>
    <row r="3251" spans="1:11" ht="15" x14ac:dyDescent="0.3">
      <c r="A3251" s="466"/>
      <c r="B3251" s="458"/>
      <c r="C3251" s="456"/>
      <c r="D3251" s="456"/>
      <c r="E3251" s="456"/>
      <c r="F3251" s="456"/>
      <c r="G3251" s="456"/>
      <c r="H3251" s="456"/>
      <c r="I3251" s="456"/>
      <c r="J3251" s="456"/>
      <c r="K3251" s="457"/>
    </row>
    <row r="3252" spans="1:11" ht="15.6" thickBot="1" x14ac:dyDescent="0.35">
      <c r="A3252" s="467"/>
      <c r="B3252" s="502"/>
      <c r="C3252" s="503"/>
      <c r="D3252" s="503"/>
      <c r="E3252" s="503"/>
      <c r="F3252" s="503"/>
      <c r="G3252" s="503"/>
      <c r="H3252" s="503"/>
      <c r="I3252" s="503"/>
      <c r="J3252" s="503"/>
      <c r="K3252" s="504"/>
    </row>
    <row r="3253" spans="1:11" x14ac:dyDescent="0.3">
      <c r="A3253" s="499" t="s">
        <v>1145</v>
      </c>
      <c r="B3253" s="491"/>
      <c r="C3253" s="491"/>
      <c r="D3253" s="491"/>
      <c r="E3253" s="491"/>
      <c r="F3253" s="491"/>
      <c r="G3253" s="490" t="s">
        <v>1146</v>
      </c>
      <c r="H3253" s="491"/>
      <c r="I3253" s="491"/>
      <c r="J3253" s="491"/>
      <c r="K3253" s="492"/>
    </row>
    <row r="3254" spans="1:11" x14ac:dyDescent="0.3">
      <c r="A3254" s="500"/>
      <c r="B3254" s="494"/>
      <c r="C3254" s="494"/>
      <c r="D3254" s="494"/>
      <c r="E3254" s="494"/>
      <c r="F3254" s="494"/>
      <c r="G3254" s="493"/>
      <c r="H3254" s="494"/>
      <c r="I3254" s="494"/>
      <c r="J3254" s="494"/>
      <c r="K3254" s="495"/>
    </row>
    <row r="3255" spans="1:11" x14ac:dyDescent="0.3">
      <c r="A3255" s="500"/>
      <c r="B3255" s="494"/>
      <c r="C3255" s="494"/>
      <c r="D3255" s="494"/>
      <c r="E3255" s="494"/>
      <c r="F3255" s="494"/>
      <c r="G3255" s="493"/>
      <c r="H3255" s="494"/>
      <c r="I3255" s="494"/>
      <c r="J3255" s="494"/>
      <c r="K3255" s="495"/>
    </row>
    <row r="3256" spans="1:11" ht="15" thickBot="1" x14ac:dyDescent="0.35">
      <c r="A3256" s="501"/>
      <c r="B3256" s="497"/>
      <c r="C3256" s="497"/>
      <c r="D3256" s="497"/>
      <c r="E3256" s="497"/>
      <c r="F3256" s="497"/>
      <c r="G3256" s="496"/>
      <c r="H3256" s="497"/>
      <c r="I3256" s="497"/>
      <c r="J3256" s="497"/>
      <c r="K3256" s="498"/>
    </row>
    <row r="3258" spans="1:11" x14ac:dyDescent="0.3">
      <c r="A3258" s="452"/>
      <c r="B3258" s="452"/>
      <c r="C3258" s="452"/>
      <c r="D3258" s="452"/>
      <c r="E3258" s="454" t="s">
        <v>1113</v>
      </c>
      <c r="F3258" s="454"/>
      <c r="G3258" s="454"/>
      <c r="H3258" s="454"/>
      <c r="I3258" s="452"/>
      <c r="J3258" s="452"/>
      <c r="K3258" s="452"/>
    </row>
    <row r="3259" spans="1:11" x14ac:dyDescent="0.3">
      <c r="A3259" s="452"/>
      <c r="B3259" s="452"/>
      <c r="C3259" s="452"/>
      <c r="D3259" s="452"/>
      <c r="E3259" s="454"/>
      <c r="F3259" s="454"/>
      <c r="G3259" s="454"/>
      <c r="H3259" s="454"/>
      <c r="I3259" s="452"/>
      <c r="J3259" s="452"/>
      <c r="K3259" s="452"/>
    </row>
    <row r="3260" spans="1:11" x14ac:dyDescent="0.3">
      <c r="A3260" s="453"/>
      <c r="B3260" s="453"/>
      <c r="C3260" s="453"/>
      <c r="D3260" s="453"/>
      <c r="E3260" s="455"/>
      <c r="F3260" s="455"/>
      <c r="G3260" s="455"/>
      <c r="H3260" s="455"/>
      <c r="I3260" s="453"/>
      <c r="J3260" s="453"/>
      <c r="K3260" s="453"/>
    </row>
    <row r="3261" spans="1:11" x14ac:dyDescent="0.3">
      <c r="A3261" s="449" t="s">
        <v>1147</v>
      </c>
      <c r="B3261" s="450"/>
      <c r="C3261" s="450"/>
      <c r="D3261" s="450"/>
      <c r="E3261" s="450"/>
      <c r="F3261" s="450"/>
      <c r="G3261" s="450"/>
      <c r="H3261" s="450"/>
      <c r="I3261" s="450"/>
      <c r="J3261" s="450"/>
      <c r="K3261" s="451"/>
    </row>
    <row r="3262" spans="1:11" ht="25.5" customHeight="1" x14ac:dyDescent="0.3">
      <c r="A3262" s="100" t="s">
        <v>0</v>
      </c>
      <c r="B3262" s="101"/>
      <c r="C3262" s="101"/>
      <c r="D3262" s="101"/>
      <c r="E3262" s="101"/>
      <c r="F3262" s="101"/>
      <c r="G3262" s="102"/>
      <c r="H3262" s="103" t="s">
        <v>1191</v>
      </c>
      <c r="I3262" s="104" t="s">
        <v>1117</v>
      </c>
      <c r="J3262" s="105">
        <f>1+J3208</f>
        <v>45323</v>
      </c>
      <c r="K3262" s="106" t="s">
        <v>1118</v>
      </c>
    </row>
    <row r="3263" spans="1:11" ht="16.5" customHeight="1" x14ac:dyDescent="0.3">
      <c r="A3263" s="443" t="s">
        <v>2</v>
      </c>
      <c r="B3263" s="444"/>
      <c r="C3263" s="444"/>
      <c r="D3263" s="444"/>
      <c r="E3263" s="444"/>
      <c r="F3263" s="444"/>
      <c r="G3263" s="445"/>
      <c r="H3263" s="107" t="s">
        <v>1120</v>
      </c>
      <c r="I3263" s="108" t="s">
        <v>1121</v>
      </c>
      <c r="J3263" s="109" t="s">
        <v>1122</v>
      </c>
      <c r="K3263" s="110" t="s">
        <v>1123</v>
      </c>
    </row>
    <row r="3264" spans="1:11" ht="12" customHeight="1" x14ac:dyDescent="0.3">
      <c r="A3264" s="446"/>
      <c r="B3264" s="447"/>
      <c r="C3264" s="447"/>
      <c r="D3264" s="447"/>
      <c r="E3264" s="447"/>
      <c r="F3264" s="447"/>
      <c r="G3264" s="448"/>
      <c r="H3264" s="107" t="s">
        <v>1124</v>
      </c>
      <c r="I3264" s="111" t="s">
        <v>1125</v>
      </c>
      <c r="J3264" s="112"/>
      <c r="K3264" s="113"/>
    </row>
    <row r="3265" spans="1:11" ht="15" thickBot="1" x14ac:dyDescent="0.35">
      <c r="A3265" s="114" t="s">
        <v>1103</v>
      </c>
      <c r="B3265" s="115"/>
      <c r="C3265" s="115"/>
      <c r="D3265" s="115"/>
      <c r="E3265" s="115"/>
      <c r="F3265" s="115"/>
      <c r="G3265" s="116"/>
      <c r="H3265" s="117" t="s">
        <v>1126</v>
      </c>
      <c r="I3265" s="117" t="s">
        <v>1125</v>
      </c>
      <c r="J3265" s="118"/>
      <c r="K3265" s="119"/>
    </row>
    <row r="3266" spans="1:11" ht="15" x14ac:dyDescent="0.3">
      <c r="A3266" s="440" t="s">
        <v>1127</v>
      </c>
      <c r="B3266" s="439"/>
      <c r="C3266" s="437"/>
      <c r="D3266" s="437"/>
      <c r="E3266" s="437"/>
      <c r="F3266" s="437"/>
      <c r="G3266" s="437"/>
      <c r="H3266" s="437"/>
      <c r="I3266" s="437"/>
      <c r="J3266" s="437"/>
      <c r="K3266" s="438"/>
    </row>
    <row r="3267" spans="1:11" ht="15" x14ac:dyDescent="0.3">
      <c r="A3267" s="441"/>
      <c r="B3267" s="458"/>
      <c r="C3267" s="456"/>
      <c r="D3267" s="456"/>
      <c r="E3267" s="456"/>
      <c r="F3267" s="456"/>
      <c r="G3267" s="456"/>
      <c r="H3267" s="456"/>
      <c r="I3267" s="456"/>
      <c r="J3267" s="456"/>
      <c r="K3267" s="457"/>
    </row>
    <row r="3268" spans="1:11" ht="15" x14ac:dyDescent="0.3">
      <c r="A3268" s="441"/>
      <c r="B3268" s="458"/>
      <c r="C3268" s="456"/>
      <c r="D3268" s="456"/>
      <c r="E3268" s="456"/>
      <c r="F3268" s="456"/>
      <c r="G3268" s="456"/>
      <c r="H3268" s="456"/>
      <c r="I3268" s="456"/>
      <c r="J3268" s="456"/>
      <c r="K3268" s="457"/>
    </row>
    <row r="3269" spans="1:11" ht="15" x14ac:dyDescent="0.3">
      <c r="A3269" s="441"/>
      <c r="B3269" s="458"/>
      <c r="C3269" s="456"/>
      <c r="D3269" s="456"/>
      <c r="E3269" s="456"/>
      <c r="F3269" s="456"/>
      <c r="G3269" s="456"/>
      <c r="H3269" s="456"/>
      <c r="I3269" s="456"/>
      <c r="J3269" s="456"/>
      <c r="K3269" s="457"/>
    </row>
    <row r="3270" spans="1:11" ht="15.6" thickBot="1" x14ac:dyDescent="0.35">
      <c r="A3270" s="442"/>
      <c r="B3270" s="477"/>
      <c r="C3270" s="475"/>
      <c r="D3270" s="475"/>
      <c r="E3270" s="475"/>
      <c r="F3270" s="475"/>
      <c r="G3270" s="475"/>
      <c r="H3270" s="475"/>
      <c r="I3270" s="475"/>
      <c r="J3270" s="475"/>
      <c r="K3270" s="476"/>
    </row>
    <row r="3271" spans="1:11" ht="15.6" thickBot="1" x14ac:dyDescent="0.35">
      <c r="A3271" s="465" t="s">
        <v>1128</v>
      </c>
      <c r="B3271" s="474" t="s">
        <v>1129</v>
      </c>
      <c r="C3271" s="472"/>
      <c r="D3271" s="472"/>
      <c r="E3271" s="472"/>
      <c r="F3271" s="120" t="s">
        <v>1130</v>
      </c>
      <c r="G3271" s="472" t="s">
        <v>1129</v>
      </c>
      <c r="H3271" s="472"/>
      <c r="I3271" s="472"/>
      <c r="J3271" s="473"/>
      <c r="K3271" s="121" t="s">
        <v>1130</v>
      </c>
    </row>
    <row r="3272" spans="1:11" ht="15" x14ac:dyDescent="0.3">
      <c r="A3272" s="466"/>
      <c r="B3272" s="471" t="s">
        <v>1131</v>
      </c>
      <c r="C3272" s="469"/>
      <c r="D3272" s="469"/>
      <c r="E3272" s="470"/>
      <c r="F3272" s="122"/>
      <c r="G3272" s="468" t="s">
        <v>1132</v>
      </c>
      <c r="H3272" s="469"/>
      <c r="I3272" s="469"/>
      <c r="J3272" s="470"/>
      <c r="K3272" s="123"/>
    </row>
    <row r="3273" spans="1:11" ht="15" x14ac:dyDescent="0.3">
      <c r="A3273" s="466"/>
      <c r="B3273" s="480" t="s">
        <v>1133</v>
      </c>
      <c r="C3273" s="481"/>
      <c r="D3273" s="481"/>
      <c r="E3273" s="482"/>
      <c r="F3273" s="124"/>
      <c r="G3273" s="483" t="s">
        <v>1134</v>
      </c>
      <c r="H3273" s="481"/>
      <c r="I3273" s="481"/>
      <c r="J3273" s="482"/>
      <c r="K3273" s="125"/>
    </row>
    <row r="3274" spans="1:11" ht="15" x14ac:dyDescent="0.3">
      <c r="A3274" s="466"/>
      <c r="B3274" s="480" t="s">
        <v>1135</v>
      </c>
      <c r="C3274" s="481"/>
      <c r="D3274" s="481"/>
      <c r="E3274" s="482"/>
      <c r="F3274" s="124"/>
      <c r="G3274" s="478" t="s">
        <v>1136</v>
      </c>
      <c r="H3274" s="460"/>
      <c r="I3274" s="460"/>
      <c r="J3274" s="479"/>
      <c r="K3274" s="125"/>
    </row>
    <row r="3275" spans="1:11" ht="15" x14ac:dyDescent="0.3">
      <c r="A3275" s="466"/>
      <c r="B3275" s="480" t="s">
        <v>1137</v>
      </c>
      <c r="C3275" s="481"/>
      <c r="D3275" s="481"/>
      <c r="E3275" s="482"/>
      <c r="F3275" s="124">
        <v>2</v>
      </c>
      <c r="G3275" s="478" t="s">
        <v>1138</v>
      </c>
      <c r="H3275" s="460"/>
      <c r="I3275" s="460"/>
      <c r="J3275" s="479"/>
      <c r="K3275" s="125"/>
    </row>
    <row r="3276" spans="1:11" ht="15" x14ac:dyDescent="0.3">
      <c r="A3276" s="466"/>
      <c r="B3276" s="480" t="s">
        <v>1139</v>
      </c>
      <c r="C3276" s="481"/>
      <c r="D3276" s="481"/>
      <c r="E3276" s="482"/>
      <c r="F3276" s="124"/>
      <c r="G3276" s="478" t="s">
        <v>1140</v>
      </c>
      <c r="H3276" s="460"/>
      <c r="I3276" s="460"/>
      <c r="J3276" s="479"/>
      <c r="K3276" s="125"/>
    </row>
    <row r="3277" spans="1:11" ht="15.6" thickBot="1" x14ac:dyDescent="0.35">
      <c r="A3277" s="467"/>
      <c r="B3277" s="487" t="s">
        <v>1141</v>
      </c>
      <c r="C3277" s="488"/>
      <c r="D3277" s="488"/>
      <c r="E3277" s="489"/>
      <c r="F3277" s="127">
        <v>5</v>
      </c>
      <c r="G3277" s="484" t="s">
        <v>1142</v>
      </c>
      <c r="H3277" s="485"/>
      <c r="I3277" s="485"/>
      <c r="J3277" s="486"/>
      <c r="K3277" s="128"/>
    </row>
    <row r="3278" spans="1:11" ht="15.6" x14ac:dyDescent="0.3">
      <c r="A3278" s="465" t="s">
        <v>1143</v>
      </c>
      <c r="B3278" s="434" t="s">
        <v>1187</v>
      </c>
      <c r="C3278" s="435"/>
      <c r="D3278" s="435"/>
      <c r="E3278" s="435"/>
      <c r="F3278" s="435"/>
      <c r="G3278" s="435"/>
      <c r="H3278" s="435"/>
      <c r="I3278" s="435"/>
      <c r="J3278" s="435"/>
      <c r="K3278" s="436"/>
    </row>
    <row r="3279" spans="1:11" ht="15" x14ac:dyDescent="0.3">
      <c r="A3279" s="466"/>
      <c r="B3279" s="422" t="s">
        <v>1237</v>
      </c>
      <c r="C3279" s="423"/>
      <c r="D3279" s="423"/>
      <c r="E3279" s="423"/>
      <c r="F3279" s="423"/>
      <c r="G3279" s="423"/>
      <c r="H3279" s="423"/>
      <c r="I3279" s="423"/>
      <c r="J3279" s="423"/>
      <c r="K3279" s="424"/>
    </row>
    <row r="3280" spans="1:11" ht="15" x14ac:dyDescent="0.3">
      <c r="A3280" s="466"/>
      <c r="B3280" s="422" t="s">
        <v>1231</v>
      </c>
      <c r="C3280" s="423"/>
      <c r="D3280" s="423"/>
      <c r="E3280" s="423"/>
      <c r="F3280" s="423"/>
      <c r="G3280" s="423"/>
      <c r="H3280" s="423"/>
      <c r="I3280" s="423"/>
      <c r="J3280" s="423"/>
      <c r="K3280" s="424"/>
    </row>
    <row r="3281" spans="1:11" ht="15" x14ac:dyDescent="0.3">
      <c r="A3281" s="466"/>
      <c r="B3281" s="422" t="s">
        <v>1229</v>
      </c>
      <c r="C3281" s="423"/>
      <c r="D3281" s="423"/>
      <c r="E3281" s="423"/>
      <c r="F3281" s="423"/>
      <c r="G3281" s="423"/>
      <c r="H3281" s="423"/>
      <c r="I3281" s="423"/>
      <c r="J3281" s="423"/>
      <c r="K3281" s="424"/>
    </row>
    <row r="3282" spans="1:11" ht="15" x14ac:dyDescent="0.3">
      <c r="A3282" s="466"/>
      <c r="B3282" s="422" t="s">
        <v>1232</v>
      </c>
      <c r="C3282" s="423"/>
      <c r="D3282" s="423"/>
      <c r="E3282" s="423"/>
      <c r="F3282" s="423"/>
      <c r="G3282" s="423"/>
      <c r="H3282" s="423"/>
      <c r="I3282" s="423"/>
      <c r="J3282" s="423"/>
      <c r="K3282" s="424"/>
    </row>
    <row r="3283" spans="1:11" ht="15.6" x14ac:dyDescent="0.3">
      <c r="A3283" s="466"/>
      <c r="B3283" s="434" t="s">
        <v>1185</v>
      </c>
      <c r="C3283" s="435"/>
      <c r="D3283" s="435"/>
      <c r="E3283" s="435"/>
      <c r="F3283" s="435"/>
      <c r="G3283" s="435"/>
      <c r="H3283" s="435"/>
      <c r="I3283" s="435"/>
      <c r="J3283" s="435"/>
      <c r="K3283" s="436"/>
    </row>
    <row r="3284" spans="1:11" ht="15" x14ac:dyDescent="0.3">
      <c r="A3284" s="466"/>
      <c r="B3284" s="422" t="s">
        <v>1229</v>
      </c>
      <c r="C3284" s="423"/>
      <c r="D3284" s="423"/>
      <c r="E3284" s="423"/>
      <c r="F3284" s="423"/>
      <c r="G3284" s="423"/>
      <c r="H3284" s="423"/>
      <c r="I3284" s="423"/>
      <c r="J3284" s="423"/>
      <c r="K3284" s="424"/>
    </row>
    <row r="3285" spans="1:11" ht="15" x14ac:dyDescent="0.3">
      <c r="A3285" s="466"/>
      <c r="B3285" s="422" t="s">
        <v>1232</v>
      </c>
      <c r="C3285" s="423"/>
      <c r="D3285" s="423"/>
      <c r="E3285" s="423"/>
      <c r="F3285" s="423"/>
      <c r="G3285" s="423"/>
      <c r="H3285" s="423"/>
      <c r="I3285" s="423"/>
      <c r="J3285" s="423"/>
      <c r="K3285" s="424"/>
    </row>
    <row r="3286" spans="1:11" ht="15.6" x14ac:dyDescent="0.3">
      <c r="A3286" s="466"/>
      <c r="B3286" s="425" t="s">
        <v>1190</v>
      </c>
      <c r="C3286" s="426"/>
      <c r="D3286" s="426"/>
      <c r="E3286" s="426"/>
      <c r="F3286" s="426"/>
      <c r="G3286" s="426"/>
      <c r="H3286" s="426"/>
      <c r="I3286" s="426"/>
      <c r="J3286" s="426"/>
      <c r="K3286" s="427"/>
    </row>
    <row r="3287" spans="1:11" ht="15" x14ac:dyDescent="0.3">
      <c r="A3287" s="466"/>
      <c r="B3287" s="422" t="s">
        <v>1165</v>
      </c>
      <c r="C3287" s="423"/>
      <c r="D3287" s="423"/>
      <c r="E3287" s="423"/>
      <c r="F3287" s="423"/>
      <c r="G3287" s="423"/>
      <c r="H3287" s="423"/>
      <c r="I3287" s="423"/>
      <c r="J3287" s="423"/>
      <c r="K3287" s="424"/>
    </row>
    <row r="3288" spans="1:11" ht="15" x14ac:dyDescent="0.3">
      <c r="A3288" s="466"/>
      <c r="B3288" s="422" t="s">
        <v>1166</v>
      </c>
      <c r="C3288" s="423"/>
      <c r="D3288" s="423"/>
      <c r="E3288" s="423"/>
      <c r="F3288" s="423"/>
      <c r="G3288" s="423"/>
      <c r="H3288" s="423"/>
      <c r="I3288" s="423"/>
      <c r="J3288" s="423"/>
      <c r="K3288" s="424"/>
    </row>
    <row r="3289" spans="1:11" ht="15" x14ac:dyDescent="0.3">
      <c r="A3289" s="466"/>
      <c r="B3289" s="422" t="s">
        <v>1167</v>
      </c>
      <c r="C3289" s="423"/>
      <c r="D3289" s="423"/>
      <c r="E3289" s="423"/>
      <c r="F3289" s="423"/>
      <c r="G3289" s="423"/>
      <c r="H3289" s="423"/>
      <c r="I3289" s="423"/>
      <c r="J3289" s="423"/>
      <c r="K3289" s="424"/>
    </row>
    <row r="3290" spans="1:11" ht="15" x14ac:dyDescent="0.3">
      <c r="A3290" s="466"/>
      <c r="B3290" s="416" t="s">
        <v>1236</v>
      </c>
      <c r="C3290" s="417"/>
      <c r="D3290" s="417"/>
      <c r="E3290" s="417"/>
      <c r="F3290" s="417"/>
      <c r="G3290" s="417"/>
      <c r="H3290" s="417"/>
      <c r="I3290" s="417"/>
      <c r="J3290" s="417"/>
      <c r="K3290" s="418"/>
    </row>
    <row r="3291" spans="1:11" ht="15.6" thickBot="1" x14ac:dyDescent="0.35">
      <c r="A3291" s="466"/>
      <c r="B3291" s="416"/>
      <c r="C3291" s="417"/>
      <c r="D3291" s="417"/>
      <c r="E3291" s="417"/>
      <c r="F3291" s="417"/>
      <c r="G3291" s="417"/>
      <c r="H3291" s="417"/>
      <c r="I3291" s="417"/>
      <c r="J3291" s="417"/>
      <c r="K3291" s="418"/>
    </row>
    <row r="3292" spans="1:11" ht="15" x14ac:dyDescent="0.3">
      <c r="A3292" s="465" t="s">
        <v>1144</v>
      </c>
      <c r="B3292" s="439"/>
      <c r="C3292" s="437"/>
      <c r="D3292" s="437"/>
      <c r="E3292" s="437"/>
      <c r="F3292" s="437"/>
      <c r="G3292" s="437"/>
      <c r="H3292" s="437"/>
      <c r="I3292" s="437"/>
      <c r="J3292" s="437"/>
      <c r="K3292" s="438"/>
    </row>
    <row r="3293" spans="1:11" ht="15" x14ac:dyDescent="0.3">
      <c r="A3293" s="466"/>
      <c r="B3293" s="458"/>
      <c r="C3293" s="456"/>
      <c r="D3293" s="456"/>
      <c r="E3293" s="456"/>
      <c r="F3293" s="456"/>
      <c r="G3293" s="456"/>
      <c r="H3293" s="456"/>
      <c r="I3293" s="456"/>
      <c r="J3293" s="456"/>
      <c r="K3293" s="457"/>
    </row>
    <row r="3294" spans="1:11" ht="15" x14ac:dyDescent="0.3">
      <c r="A3294" s="466"/>
      <c r="B3294" s="458"/>
      <c r="C3294" s="456"/>
      <c r="D3294" s="456"/>
      <c r="E3294" s="456"/>
      <c r="F3294" s="456"/>
      <c r="G3294" s="456"/>
      <c r="H3294" s="456"/>
      <c r="I3294" s="456"/>
      <c r="J3294" s="456"/>
      <c r="K3294" s="457"/>
    </row>
    <row r="3295" spans="1:11" ht="15" x14ac:dyDescent="0.3">
      <c r="A3295" s="466"/>
      <c r="B3295" s="458"/>
      <c r="C3295" s="456"/>
      <c r="D3295" s="456"/>
      <c r="E3295" s="456"/>
      <c r="F3295" s="456"/>
      <c r="G3295" s="456"/>
      <c r="H3295" s="456"/>
      <c r="I3295" s="456"/>
      <c r="J3295" s="456"/>
      <c r="K3295" s="457"/>
    </row>
    <row r="3296" spans="1:11" ht="15" x14ac:dyDescent="0.3">
      <c r="A3296" s="466"/>
      <c r="B3296" s="458"/>
      <c r="C3296" s="456"/>
      <c r="D3296" s="456"/>
      <c r="E3296" s="456"/>
      <c r="F3296" s="456"/>
      <c r="G3296" s="456"/>
      <c r="H3296" s="456"/>
      <c r="I3296" s="456"/>
      <c r="J3296" s="456"/>
      <c r="K3296" s="457"/>
    </row>
    <row r="3297" spans="1:11" ht="15" x14ac:dyDescent="0.3">
      <c r="A3297" s="466"/>
      <c r="B3297" s="458"/>
      <c r="C3297" s="456"/>
      <c r="D3297" s="456"/>
      <c r="E3297" s="456"/>
      <c r="F3297" s="456"/>
      <c r="G3297" s="456"/>
      <c r="H3297" s="456"/>
      <c r="I3297" s="456"/>
      <c r="J3297" s="456"/>
      <c r="K3297" s="457"/>
    </row>
    <row r="3298" spans="1:11" ht="15" x14ac:dyDescent="0.3">
      <c r="A3298" s="466"/>
      <c r="B3298" s="458"/>
      <c r="C3298" s="456"/>
      <c r="D3298" s="456"/>
      <c r="E3298" s="456"/>
      <c r="F3298" s="456"/>
      <c r="G3298" s="456"/>
      <c r="H3298" s="456"/>
      <c r="I3298" s="456"/>
      <c r="J3298" s="456"/>
      <c r="K3298" s="457"/>
    </row>
    <row r="3299" spans="1:11" ht="15" x14ac:dyDescent="0.3">
      <c r="A3299" s="466"/>
      <c r="B3299" s="458"/>
      <c r="C3299" s="456"/>
      <c r="D3299" s="456"/>
      <c r="E3299" s="456"/>
      <c r="F3299" s="456"/>
      <c r="G3299" s="456"/>
      <c r="H3299" s="456"/>
      <c r="I3299" s="456"/>
      <c r="J3299" s="456"/>
      <c r="K3299" s="457"/>
    </row>
    <row r="3300" spans="1:11" ht="15" x14ac:dyDescent="0.3">
      <c r="A3300" s="466"/>
      <c r="B3300" s="458"/>
      <c r="C3300" s="456"/>
      <c r="D3300" s="456"/>
      <c r="E3300" s="456"/>
      <c r="F3300" s="456"/>
      <c r="G3300" s="456"/>
      <c r="H3300" s="456"/>
      <c r="I3300" s="456"/>
      <c r="J3300" s="456"/>
      <c r="K3300" s="457"/>
    </row>
    <row r="3301" spans="1:11" ht="15" x14ac:dyDescent="0.3">
      <c r="A3301" s="466"/>
      <c r="B3301" s="458"/>
      <c r="C3301" s="456"/>
      <c r="D3301" s="456"/>
      <c r="E3301" s="456"/>
      <c r="F3301" s="456"/>
      <c r="G3301" s="456"/>
      <c r="H3301" s="456"/>
      <c r="I3301" s="456"/>
      <c r="J3301" s="456"/>
      <c r="K3301" s="457"/>
    </row>
    <row r="3302" spans="1:11" ht="15" x14ac:dyDescent="0.3">
      <c r="A3302" s="466"/>
      <c r="B3302" s="458"/>
      <c r="C3302" s="456"/>
      <c r="D3302" s="456"/>
      <c r="E3302" s="456"/>
      <c r="F3302" s="456"/>
      <c r="G3302" s="456"/>
      <c r="H3302" s="456"/>
      <c r="I3302" s="456"/>
      <c r="J3302" s="456"/>
      <c r="K3302" s="457"/>
    </row>
    <row r="3303" spans="1:11" ht="15" x14ac:dyDescent="0.3">
      <c r="A3303" s="466"/>
      <c r="B3303" s="458"/>
      <c r="C3303" s="456"/>
      <c r="D3303" s="456"/>
      <c r="E3303" s="456"/>
      <c r="F3303" s="456"/>
      <c r="G3303" s="456"/>
      <c r="H3303" s="456"/>
      <c r="I3303" s="456"/>
      <c r="J3303" s="456"/>
      <c r="K3303" s="457"/>
    </row>
    <row r="3304" spans="1:11" ht="15" x14ac:dyDescent="0.3">
      <c r="A3304" s="466"/>
      <c r="B3304" s="458"/>
      <c r="C3304" s="456"/>
      <c r="D3304" s="456"/>
      <c r="E3304" s="456"/>
      <c r="F3304" s="456"/>
      <c r="G3304" s="456"/>
      <c r="H3304" s="456"/>
      <c r="I3304" s="456"/>
      <c r="J3304" s="456"/>
      <c r="K3304" s="457"/>
    </row>
    <row r="3305" spans="1:11" ht="15" x14ac:dyDescent="0.3">
      <c r="A3305" s="466"/>
      <c r="B3305" s="458"/>
      <c r="C3305" s="456"/>
      <c r="D3305" s="456"/>
      <c r="E3305" s="456"/>
      <c r="F3305" s="456"/>
      <c r="G3305" s="456"/>
      <c r="H3305" s="456"/>
      <c r="I3305" s="456"/>
      <c r="J3305" s="456"/>
      <c r="K3305" s="457"/>
    </row>
    <row r="3306" spans="1:11" ht="15.6" thickBot="1" x14ac:dyDescent="0.35">
      <c r="A3306" s="467"/>
      <c r="B3306" s="502"/>
      <c r="C3306" s="503"/>
      <c r="D3306" s="503"/>
      <c r="E3306" s="503"/>
      <c r="F3306" s="503"/>
      <c r="G3306" s="503"/>
      <c r="H3306" s="503"/>
      <c r="I3306" s="503"/>
      <c r="J3306" s="503"/>
      <c r="K3306" s="504"/>
    </row>
    <row r="3307" spans="1:11" x14ac:dyDescent="0.3">
      <c r="A3307" s="499" t="s">
        <v>1145</v>
      </c>
      <c r="B3307" s="491"/>
      <c r="C3307" s="491"/>
      <c r="D3307" s="491"/>
      <c r="E3307" s="491"/>
      <c r="F3307" s="491"/>
      <c r="G3307" s="490" t="s">
        <v>1146</v>
      </c>
      <c r="H3307" s="491"/>
      <c r="I3307" s="491"/>
      <c r="J3307" s="491"/>
      <c r="K3307" s="492"/>
    </row>
    <row r="3308" spans="1:11" x14ac:dyDescent="0.3">
      <c r="A3308" s="500"/>
      <c r="B3308" s="494"/>
      <c r="C3308" s="494"/>
      <c r="D3308" s="494"/>
      <c r="E3308" s="494"/>
      <c r="F3308" s="494"/>
      <c r="G3308" s="493"/>
      <c r="H3308" s="494"/>
      <c r="I3308" s="494"/>
      <c r="J3308" s="494"/>
      <c r="K3308" s="495"/>
    </row>
    <row r="3309" spans="1:11" x14ac:dyDescent="0.3">
      <c r="A3309" s="500"/>
      <c r="B3309" s="494"/>
      <c r="C3309" s="494"/>
      <c r="D3309" s="494"/>
      <c r="E3309" s="494"/>
      <c r="F3309" s="494"/>
      <c r="G3309" s="493"/>
      <c r="H3309" s="494"/>
      <c r="I3309" s="494"/>
      <c r="J3309" s="494"/>
      <c r="K3309" s="495"/>
    </row>
    <row r="3310" spans="1:11" ht="15" thickBot="1" x14ac:dyDescent="0.35">
      <c r="A3310" s="501"/>
      <c r="B3310" s="497"/>
      <c r="C3310" s="497"/>
      <c r="D3310" s="497"/>
      <c r="E3310" s="497"/>
      <c r="F3310" s="497"/>
      <c r="G3310" s="496"/>
      <c r="H3310" s="497"/>
      <c r="I3310" s="497"/>
      <c r="J3310" s="497"/>
      <c r="K3310" s="498"/>
    </row>
    <row r="3311" spans="1:11" x14ac:dyDescent="0.3">
      <c r="A3311" s="34"/>
      <c r="J3311" s="131"/>
    </row>
    <row r="3312" spans="1:11" hidden="1" x14ac:dyDescent="0.3">
      <c r="A3312" s="452"/>
      <c r="B3312" s="452"/>
      <c r="C3312" s="452"/>
      <c r="D3312" s="452"/>
      <c r="E3312" s="454" t="s">
        <v>1113</v>
      </c>
      <c r="F3312" s="454"/>
      <c r="G3312" s="454"/>
      <c r="H3312" s="454"/>
      <c r="I3312" s="452"/>
      <c r="J3312" s="452"/>
      <c r="K3312" s="452"/>
    </row>
    <row r="3313" spans="1:11" hidden="1" x14ac:dyDescent="0.3">
      <c r="A3313" s="452"/>
      <c r="B3313" s="452"/>
      <c r="C3313" s="452"/>
      <c r="D3313" s="452"/>
      <c r="E3313" s="454"/>
      <c r="F3313" s="454"/>
      <c r="G3313" s="454"/>
      <c r="H3313" s="454"/>
      <c r="I3313" s="452"/>
      <c r="J3313" s="452"/>
      <c r="K3313" s="452"/>
    </row>
    <row r="3314" spans="1:11" hidden="1" x14ac:dyDescent="0.3">
      <c r="A3314" s="453"/>
      <c r="B3314" s="453"/>
      <c r="C3314" s="453"/>
      <c r="D3314" s="453"/>
      <c r="E3314" s="455"/>
      <c r="F3314" s="455"/>
      <c r="G3314" s="455"/>
      <c r="H3314" s="455"/>
      <c r="I3314" s="453"/>
      <c r="J3314" s="453"/>
      <c r="K3314" s="453"/>
    </row>
    <row r="3315" spans="1:11" s="99" customFormat="1" ht="15" hidden="1" customHeight="1" x14ac:dyDescent="0.3">
      <c r="A3315" s="505" t="s">
        <v>1114</v>
      </c>
      <c r="B3315" s="450"/>
      <c r="C3315" s="450"/>
      <c r="D3315" s="450"/>
      <c r="E3315" s="450"/>
      <c r="F3315" s="450"/>
      <c r="G3315" s="450"/>
      <c r="H3315" s="450"/>
      <c r="I3315" s="450"/>
      <c r="J3315" s="450"/>
      <c r="K3315" s="451"/>
    </row>
    <row r="3316" spans="1:11" ht="25.5" hidden="1" customHeight="1" x14ac:dyDescent="0.3">
      <c r="A3316" s="100" t="s">
        <v>1115</v>
      </c>
      <c r="B3316" s="101"/>
      <c r="C3316" s="101"/>
      <c r="D3316" s="101"/>
      <c r="E3316" s="101"/>
      <c r="F3316" s="101"/>
      <c r="G3316" s="102"/>
      <c r="H3316" s="103" t="s">
        <v>1116</v>
      </c>
      <c r="I3316" s="104" t="s">
        <v>1117</v>
      </c>
      <c r="J3316" s="105">
        <f>1+J3262</f>
        <v>45324</v>
      </c>
      <c r="K3316" s="106" t="s">
        <v>1118</v>
      </c>
    </row>
    <row r="3317" spans="1:11" ht="16.5" hidden="1" customHeight="1" x14ac:dyDescent="0.3">
      <c r="A3317" s="443" t="s">
        <v>2</v>
      </c>
      <c r="B3317" s="444"/>
      <c r="C3317" s="444"/>
      <c r="D3317" s="444"/>
      <c r="E3317" s="444"/>
      <c r="F3317" s="444"/>
      <c r="G3317" s="445"/>
      <c r="H3317" s="107" t="s">
        <v>1120</v>
      </c>
      <c r="I3317" s="108" t="s">
        <v>1121</v>
      </c>
      <c r="J3317" s="109" t="s">
        <v>1122</v>
      </c>
      <c r="K3317" s="110" t="s">
        <v>1123</v>
      </c>
    </row>
    <row r="3318" spans="1:11" ht="12" hidden="1" customHeight="1" x14ac:dyDescent="0.3">
      <c r="A3318" s="446"/>
      <c r="B3318" s="447"/>
      <c r="C3318" s="447"/>
      <c r="D3318" s="447"/>
      <c r="E3318" s="447"/>
      <c r="F3318" s="447"/>
      <c r="G3318" s="448"/>
      <c r="H3318" s="107" t="s">
        <v>1124</v>
      </c>
      <c r="I3318" s="111" t="s">
        <v>1125</v>
      </c>
      <c r="J3318" s="112"/>
      <c r="K3318" s="113"/>
    </row>
    <row r="3319" spans="1:11" ht="15" hidden="1" thickBot="1" x14ac:dyDescent="0.35">
      <c r="A3319" s="114" t="s">
        <v>1103</v>
      </c>
      <c r="B3319" s="115"/>
      <c r="C3319" s="115"/>
      <c r="D3319" s="115"/>
      <c r="E3319" s="115"/>
      <c r="F3319" s="115"/>
      <c r="G3319" s="116"/>
      <c r="H3319" s="117" t="s">
        <v>1126</v>
      </c>
      <c r="I3319" s="117" t="s">
        <v>1125</v>
      </c>
      <c r="J3319" s="118"/>
      <c r="K3319" s="119"/>
    </row>
    <row r="3320" spans="1:11" ht="15" hidden="1" x14ac:dyDescent="0.3">
      <c r="A3320" s="440" t="s">
        <v>1127</v>
      </c>
      <c r="B3320" s="439"/>
      <c r="C3320" s="437"/>
      <c r="D3320" s="437"/>
      <c r="E3320" s="437"/>
      <c r="F3320" s="437"/>
      <c r="G3320" s="437"/>
      <c r="H3320" s="437"/>
      <c r="I3320" s="437"/>
      <c r="J3320" s="437"/>
      <c r="K3320" s="438"/>
    </row>
    <row r="3321" spans="1:11" ht="15" hidden="1" x14ac:dyDescent="0.3">
      <c r="A3321" s="441"/>
      <c r="B3321" s="458"/>
      <c r="C3321" s="456"/>
      <c r="D3321" s="456"/>
      <c r="E3321" s="456"/>
      <c r="F3321" s="456"/>
      <c r="G3321" s="456"/>
      <c r="H3321" s="456"/>
      <c r="I3321" s="456"/>
      <c r="J3321" s="456"/>
      <c r="K3321" s="457"/>
    </row>
    <row r="3322" spans="1:11" ht="15" hidden="1" x14ac:dyDescent="0.3">
      <c r="A3322" s="441"/>
      <c r="B3322" s="458"/>
      <c r="C3322" s="456"/>
      <c r="D3322" s="456"/>
      <c r="E3322" s="456"/>
      <c r="F3322" s="456"/>
      <c r="G3322" s="456"/>
      <c r="H3322" s="456"/>
      <c r="I3322" s="456"/>
      <c r="J3322" s="456"/>
      <c r="K3322" s="457"/>
    </row>
    <row r="3323" spans="1:11" ht="15" hidden="1" x14ac:dyDescent="0.3">
      <c r="A3323" s="441"/>
      <c r="B3323" s="458"/>
      <c r="C3323" s="456"/>
      <c r="D3323" s="456"/>
      <c r="E3323" s="456"/>
      <c r="F3323" s="456"/>
      <c r="G3323" s="456"/>
      <c r="H3323" s="456"/>
      <c r="I3323" s="456"/>
      <c r="J3323" s="456"/>
      <c r="K3323" s="457"/>
    </row>
    <row r="3324" spans="1:11" ht="15.6" hidden="1" thickBot="1" x14ac:dyDescent="0.35">
      <c r="A3324" s="442"/>
      <c r="B3324" s="477"/>
      <c r="C3324" s="475"/>
      <c r="D3324" s="475"/>
      <c r="E3324" s="475"/>
      <c r="F3324" s="475"/>
      <c r="G3324" s="475"/>
      <c r="H3324" s="475"/>
      <c r="I3324" s="475"/>
      <c r="J3324" s="475"/>
      <c r="K3324" s="476"/>
    </row>
    <row r="3325" spans="1:11" ht="15.6" hidden="1" thickBot="1" x14ac:dyDescent="0.35">
      <c r="A3325" s="465" t="s">
        <v>1128</v>
      </c>
      <c r="B3325" s="474" t="s">
        <v>1129</v>
      </c>
      <c r="C3325" s="472"/>
      <c r="D3325" s="472"/>
      <c r="E3325" s="472"/>
      <c r="F3325" s="120" t="s">
        <v>1130</v>
      </c>
      <c r="G3325" s="472" t="s">
        <v>1129</v>
      </c>
      <c r="H3325" s="472"/>
      <c r="I3325" s="472"/>
      <c r="J3325" s="473"/>
      <c r="K3325" s="121" t="s">
        <v>1130</v>
      </c>
    </row>
    <row r="3326" spans="1:11" ht="15" hidden="1" x14ac:dyDescent="0.3">
      <c r="A3326" s="466"/>
      <c r="B3326" s="471" t="s">
        <v>1131</v>
      </c>
      <c r="C3326" s="469"/>
      <c r="D3326" s="469"/>
      <c r="E3326" s="470"/>
      <c r="F3326" s="122"/>
      <c r="G3326" s="468" t="s">
        <v>1132</v>
      </c>
      <c r="H3326" s="469"/>
      <c r="I3326" s="469"/>
      <c r="J3326" s="470"/>
      <c r="K3326" s="123"/>
    </row>
    <row r="3327" spans="1:11" ht="15" hidden="1" x14ac:dyDescent="0.3">
      <c r="A3327" s="466"/>
      <c r="B3327" s="480" t="s">
        <v>1133</v>
      </c>
      <c r="C3327" s="481"/>
      <c r="D3327" s="481"/>
      <c r="E3327" s="482"/>
      <c r="F3327" s="124"/>
      <c r="G3327" s="483" t="s">
        <v>1134</v>
      </c>
      <c r="H3327" s="481"/>
      <c r="I3327" s="481"/>
      <c r="J3327" s="482"/>
      <c r="K3327" s="125"/>
    </row>
    <row r="3328" spans="1:11" ht="15" hidden="1" x14ac:dyDescent="0.3">
      <c r="A3328" s="466"/>
      <c r="B3328" s="480" t="s">
        <v>1135</v>
      </c>
      <c r="C3328" s="481"/>
      <c r="D3328" s="481"/>
      <c r="E3328" s="482"/>
      <c r="F3328" s="124"/>
      <c r="G3328" s="478" t="s">
        <v>1136</v>
      </c>
      <c r="H3328" s="460"/>
      <c r="I3328" s="460"/>
      <c r="J3328" s="479"/>
      <c r="K3328" s="125"/>
    </row>
    <row r="3329" spans="1:11" ht="15" hidden="1" x14ac:dyDescent="0.3">
      <c r="A3329" s="466"/>
      <c r="B3329" s="480" t="s">
        <v>1137</v>
      </c>
      <c r="C3329" s="481"/>
      <c r="D3329" s="481"/>
      <c r="E3329" s="482"/>
      <c r="F3329" s="124"/>
      <c r="G3329" s="478" t="s">
        <v>1138</v>
      </c>
      <c r="H3329" s="460"/>
      <c r="I3329" s="460"/>
      <c r="J3329" s="479"/>
      <c r="K3329" s="125"/>
    </row>
    <row r="3330" spans="1:11" ht="15" hidden="1" x14ac:dyDescent="0.3">
      <c r="A3330" s="466"/>
      <c r="B3330" s="480" t="s">
        <v>1139</v>
      </c>
      <c r="C3330" s="481"/>
      <c r="D3330" s="481"/>
      <c r="E3330" s="482"/>
      <c r="F3330" s="124"/>
      <c r="G3330" s="478" t="s">
        <v>1140</v>
      </c>
      <c r="H3330" s="460"/>
      <c r="I3330" s="460"/>
      <c r="J3330" s="479"/>
      <c r="K3330" s="125"/>
    </row>
    <row r="3331" spans="1:11" ht="15.6" hidden="1" thickBot="1" x14ac:dyDescent="0.35">
      <c r="A3331" s="467"/>
      <c r="B3331" s="487" t="s">
        <v>1141</v>
      </c>
      <c r="C3331" s="488"/>
      <c r="D3331" s="488"/>
      <c r="E3331" s="489"/>
      <c r="F3331" s="127"/>
      <c r="G3331" s="484" t="s">
        <v>1142</v>
      </c>
      <c r="H3331" s="485"/>
      <c r="I3331" s="485"/>
      <c r="J3331" s="486"/>
      <c r="K3331" s="128"/>
    </row>
    <row r="3332" spans="1:11" ht="15" hidden="1" x14ac:dyDescent="0.3">
      <c r="A3332" s="465" t="s">
        <v>1143</v>
      </c>
      <c r="B3332" s="459" t="s">
        <v>1157</v>
      </c>
      <c r="C3332" s="460"/>
      <c r="D3332" s="460"/>
      <c r="E3332" s="460"/>
      <c r="F3332" s="460"/>
      <c r="G3332" s="460"/>
      <c r="H3332" s="460"/>
      <c r="I3332" s="460"/>
      <c r="J3332" s="460"/>
      <c r="K3332" s="461"/>
    </row>
    <row r="3333" spans="1:11" ht="15" hidden="1" x14ac:dyDescent="0.3">
      <c r="A3333" s="466"/>
      <c r="B3333" s="459" t="s">
        <v>1159</v>
      </c>
      <c r="C3333" s="460"/>
      <c r="D3333" s="460"/>
      <c r="E3333" s="460"/>
      <c r="F3333" s="460"/>
      <c r="G3333" s="460"/>
      <c r="H3333" s="460"/>
      <c r="I3333" s="460"/>
      <c r="J3333" s="460"/>
      <c r="K3333" s="461"/>
    </row>
    <row r="3334" spans="1:11" ht="15" hidden="1" x14ac:dyDescent="0.3">
      <c r="A3334" s="466"/>
      <c r="B3334" s="459" t="s">
        <v>1158</v>
      </c>
      <c r="C3334" s="460"/>
      <c r="D3334" s="460"/>
      <c r="E3334" s="460"/>
      <c r="F3334" s="460"/>
      <c r="G3334" s="460"/>
      <c r="H3334" s="460"/>
      <c r="I3334" s="460"/>
      <c r="J3334" s="460"/>
      <c r="K3334" s="461"/>
    </row>
    <row r="3335" spans="1:11" ht="15" hidden="1" x14ac:dyDescent="0.3">
      <c r="A3335" s="466"/>
      <c r="B3335" s="459"/>
      <c r="C3335" s="460"/>
      <c r="D3335" s="460"/>
      <c r="E3335" s="460"/>
      <c r="F3335" s="460"/>
      <c r="G3335" s="460"/>
      <c r="H3335" s="460"/>
      <c r="I3335" s="460"/>
      <c r="J3335" s="460"/>
      <c r="K3335" s="461"/>
    </row>
    <row r="3336" spans="1:11" ht="15" hidden="1" x14ac:dyDescent="0.3">
      <c r="A3336" s="466"/>
      <c r="B3336" s="459"/>
      <c r="C3336" s="460"/>
      <c r="D3336" s="460"/>
      <c r="E3336" s="460"/>
      <c r="F3336" s="460"/>
      <c r="G3336" s="460"/>
      <c r="H3336" s="460"/>
      <c r="I3336" s="460"/>
      <c r="J3336" s="460"/>
      <c r="K3336" s="461"/>
    </row>
    <row r="3337" spans="1:11" ht="15" hidden="1" x14ac:dyDescent="0.3">
      <c r="A3337" s="466"/>
      <c r="B3337" s="459"/>
      <c r="C3337" s="460"/>
      <c r="D3337" s="460"/>
      <c r="E3337" s="460"/>
      <c r="F3337" s="460"/>
      <c r="G3337" s="460"/>
      <c r="H3337" s="460"/>
      <c r="I3337" s="460"/>
      <c r="J3337" s="460"/>
      <c r="K3337" s="461"/>
    </row>
    <row r="3338" spans="1:11" ht="15" hidden="1" x14ac:dyDescent="0.3">
      <c r="A3338" s="466"/>
      <c r="B3338" s="459"/>
      <c r="C3338" s="460"/>
      <c r="D3338" s="460"/>
      <c r="E3338" s="460"/>
      <c r="F3338" s="460"/>
      <c r="G3338" s="460"/>
      <c r="H3338" s="460"/>
      <c r="I3338" s="460"/>
      <c r="J3338" s="460"/>
      <c r="K3338" s="461"/>
    </row>
    <row r="3339" spans="1:11" ht="15" hidden="1" x14ac:dyDescent="0.3">
      <c r="A3339" s="466"/>
      <c r="B3339" s="458"/>
      <c r="C3339" s="456"/>
      <c r="D3339" s="456"/>
      <c r="E3339" s="456"/>
      <c r="F3339" s="456"/>
      <c r="G3339" s="456"/>
      <c r="H3339" s="456"/>
      <c r="I3339" s="456"/>
      <c r="J3339" s="456"/>
      <c r="K3339" s="457"/>
    </row>
    <row r="3340" spans="1:11" ht="15" hidden="1" x14ac:dyDescent="0.3">
      <c r="A3340" s="466"/>
      <c r="B3340" s="459"/>
      <c r="C3340" s="460"/>
      <c r="D3340" s="460"/>
      <c r="E3340" s="460"/>
      <c r="F3340" s="460"/>
      <c r="G3340" s="460"/>
      <c r="H3340" s="460"/>
      <c r="I3340" s="460"/>
      <c r="J3340" s="460"/>
      <c r="K3340" s="461"/>
    </row>
    <row r="3341" spans="1:11" ht="15" hidden="1" x14ac:dyDescent="0.3">
      <c r="A3341" s="466"/>
      <c r="B3341" s="458"/>
      <c r="C3341" s="456"/>
      <c r="D3341" s="456"/>
      <c r="E3341" s="456"/>
      <c r="F3341" s="456"/>
      <c r="G3341" s="456"/>
      <c r="H3341" s="456"/>
      <c r="I3341" s="456"/>
      <c r="J3341" s="456"/>
      <c r="K3341" s="457"/>
    </row>
    <row r="3342" spans="1:11" ht="15" hidden="1" x14ac:dyDescent="0.3">
      <c r="A3342" s="466"/>
      <c r="B3342" s="458"/>
      <c r="C3342" s="456"/>
      <c r="D3342" s="456"/>
      <c r="E3342" s="456"/>
      <c r="F3342" s="456"/>
      <c r="G3342" s="456"/>
      <c r="H3342" s="456"/>
      <c r="I3342" s="456"/>
      <c r="J3342" s="456"/>
      <c r="K3342" s="457"/>
    </row>
    <row r="3343" spans="1:11" ht="15" hidden="1" x14ac:dyDescent="0.3">
      <c r="A3343" s="466"/>
      <c r="B3343" s="458"/>
      <c r="C3343" s="456"/>
      <c r="D3343" s="456"/>
      <c r="E3343" s="456"/>
      <c r="F3343" s="456"/>
      <c r="G3343" s="456"/>
      <c r="H3343" s="456"/>
      <c r="I3343" s="456"/>
      <c r="J3343" s="456"/>
      <c r="K3343" s="457"/>
    </row>
    <row r="3344" spans="1:11" ht="15" hidden="1" x14ac:dyDescent="0.3">
      <c r="A3344" s="466"/>
      <c r="B3344" s="458"/>
      <c r="C3344" s="456"/>
      <c r="D3344" s="456"/>
      <c r="E3344" s="456"/>
      <c r="F3344" s="456"/>
      <c r="G3344" s="456"/>
      <c r="H3344" s="456"/>
      <c r="I3344" s="456"/>
      <c r="J3344" s="456"/>
      <c r="K3344" s="457"/>
    </row>
    <row r="3345" spans="1:11" ht="15" hidden="1" x14ac:dyDescent="0.3">
      <c r="A3345" s="466"/>
      <c r="B3345" s="458"/>
      <c r="C3345" s="456"/>
      <c r="D3345" s="456"/>
      <c r="E3345" s="456"/>
      <c r="F3345" s="456"/>
      <c r="G3345" s="456"/>
      <c r="H3345" s="456"/>
      <c r="I3345" s="456"/>
      <c r="J3345" s="456"/>
      <c r="K3345" s="457"/>
    </row>
    <row r="3346" spans="1:11" ht="15.6" hidden="1" thickBot="1" x14ac:dyDescent="0.35">
      <c r="A3346" s="467"/>
      <c r="B3346" s="477"/>
      <c r="C3346" s="475"/>
      <c r="D3346" s="475"/>
      <c r="E3346" s="475"/>
      <c r="F3346" s="475"/>
      <c r="G3346" s="475"/>
      <c r="H3346" s="475"/>
      <c r="I3346" s="475"/>
      <c r="J3346" s="475"/>
      <c r="K3346" s="476"/>
    </row>
    <row r="3347" spans="1:11" ht="15" hidden="1" x14ac:dyDescent="0.3">
      <c r="A3347" s="465" t="s">
        <v>1144</v>
      </c>
      <c r="B3347" s="439"/>
      <c r="C3347" s="437"/>
      <c r="D3347" s="437"/>
      <c r="E3347" s="437"/>
      <c r="F3347" s="437"/>
      <c r="G3347" s="437"/>
      <c r="H3347" s="437"/>
      <c r="I3347" s="437"/>
      <c r="J3347" s="437"/>
      <c r="K3347" s="438"/>
    </row>
    <row r="3348" spans="1:11" ht="15" hidden="1" x14ac:dyDescent="0.3">
      <c r="A3348" s="466"/>
      <c r="B3348" s="458"/>
      <c r="C3348" s="456"/>
      <c r="D3348" s="456"/>
      <c r="E3348" s="456"/>
      <c r="F3348" s="456"/>
      <c r="G3348" s="456"/>
      <c r="H3348" s="456"/>
      <c r="I3348" s="456"/>
      <c r="J3348" s="456"/>
      <c r="K3348" s="457"/>
    </row>
    <row r="3349" spans="1:11" ht="15" hidden="1" x14ac:dyDescent="0.3">
      <c r="A3349" s="466"/>
      <c r="B3349" s="458"/>
      <c r="C3349" s="456"/>
      <c r="D3349" s="456"/>
      <c r="E3349" s="456"/>
      <c r="F3349" s="456"/>
      <c r="G3349" s="456"/>
      <c r="H3349" s="456"/>
      <c r="I3349" s="456"/>
      <c r="J3349" s="456"/>
      <c r="K3349" s="457"/>
    </row>
    <row r="3350" spans="1:11" ht="15" hidden="1" x14ac:dyDescent="0.3">
      <c r="A3350" s="466"/>
      <c r="B3350" s="459"/>
      <c r="C3350" s="460"/>
      <c r="D3350" s="460"/>
      <c r="E3350" s="460"/>
      <c r="F3350" s="460"/>
      <c r="G3350" s="460"/>
      <c r="H3350" s="460"/>
      <c r="I3350" s="460"/>
      <c r="J3350" s="460"/>
      <c r="K3350" s="461"/>
    </row>
    <row r="3351" spans="1:11" ht="15" hidden="1" x14ac:dyDescent="0.3">
      <c r="A3351" s="466"/>
      <c r="B3351" s="458"/>
      <c r="C3351" s="456"/>
      <c r="D3351" s="456"/>
      <c r="E3351" s="456"/>
      <c r="F3351" s="456"/>
      <c r="G3351" s="456"/>
      <c r="H3351" s="456"/>
      <c r="I3351" s="456"/>
      <c r="J3351" s="456"/>
      <c r="K3351" s="457"/>
    </row>
    <row r="3352" spans="1:11" ht="15" hidden="1" x14ac:dyDescent="0.3">
      <c r="A3352" s="466"/>
      <c r="B3352" s="459"/>
      <c r="C3352" s="460"/>
      <c r="D3352" s="460"/>
      <c r="E3352" s="460"/>
      <c r="F3352" s="460"/>
      <c r="G3352" s="460"/>
      <c r="H3352" s="460"/>
      <c r="I3352" s="460"/>
      <c r="J3352" s="460"/>
      <c r="K3352" s="461"/>
    </row>
    <row r="3353" spans="1:11" ht="15" hidden="1" x14ac:dyDescent="0.3">
      <c r="A3353" s="466"/>
      <c r="B3353" s="458"/>
      <c r="C3353" s="456"/>
      <c r="D3353" s="456"/>
      <c r="E3353" s="456"/>
      <c r="F3353" s="456"/>
      <c r="G3353" s="456"/>
      <c r="H3353" s="456"/>
      <c r="I3353" s="456"/>
      <c r="J3353" s="456"/>
      <c r="K3353" s="457"/>
    </row>
    <row r="3354" spans="1:11" ht="15" hidden="1" x14ac:dyDescent="0.3">
      <c r="A3354" s="466"/>
      <c r="B3354" s="458"/>
      <c r="C3354" s="456"/>
      <c r="D3354" s="456"/>
      <c r="E3354" s="456"/>
      <c r="F3354" s="456"/>
      <c r="G3354" s="456"/>
      <c r="H3354" s="456"/>
      <c r="I3354" s="456"/>
      <c r="J3354" s="456"/>
      <c r="K3354" s="457"/>
    </row>
    <row r="3355" spans="1:11" ht="15" hidden="1" x14ac:dyDescent="0.3">
      <c r="A3355" s="466"/>
      <c r="B3355" s="458"/>
      <c r="C3355" s="456"/>
      <c r="D3355" s="456"/>
      <c r="E3355" s="456"/>
      <c r="F3355" s="456"/>
      <c r="G3355" s="456"/>
      <c r="H3355" s="456"/>
      <c r="I3355" s="456"/>
      <c r="J3355" s="456"/>
      <c r="K3355" s="457"/>
    </row>
    <row r="3356" spans="1:11" ht="15" hidden="1" x14ac:dyDescent="0.3">
      <c r="A3356" s="466"/>
      <c r="B3356" s="458"/>
      <c r="C3356" s="456"/>
      <c r="D3356" s="456"/>
      <c r="E3356" s="456"/>
      <c r="F3356" s="456"/>
      <c r="G3356" s="456"/>
      <c r="H3356" s="456"/>
      <c r="I3356" s="456"/>
      <c r="J3356" s="456"/>
      <c r="K3356" s="457"/>
    </row>
    <row r="3357" spans="1:11" ht="15" hidden="1" x14ac:dyDescent="0.3">
      <c r="A3357" s="466"/>
      <c r="B3357" s="458"/>
      <c r="C3357" s="456"/>
      <c r="D3357" s="456"/>
      <c r="E3357" s="456"/>
      <c r="F3357" s="456"/>
      <c r="G3357" s="456"/>
      <c r="H3357" s="456"/>
      <c r="I3357" s="456"/>
      <c r="J3357" s="456"/>
      <c r="K3357" s="457"/>
    </row>
    <row r="3358" spans="1:11" ht="15" hidden="1" x14ac:dyDescent="0.3">
      <c r="A3358" s="466"/>
      <c r="B3358" s="458"/>
      <c r="C3358" s="456"/>
      <c r="D3358" s="456"/>
      <c r="E3358" s="456"/>
      <c r="F3358" s="456"/>
      <c r="G3358" s="456"/>
      <c r="H3358" s="456"/>
      <c r="I3358" s="456"/>
      <c r="J3358" s="456"/>
      <c r="K3358" s="457"/>
    </row>
    <row r="3359" spans="1:11" ht="15" hidden="1" x14ac:dyDescent="0.3">
      <c r="A3359" s="466"/>
      <c r="B3359" s="458"/>
      <c r="C3359" s="456"/>
      <c r="D3359" s="456"/>
      <c r="E3359" s="456"/>
      <c r="F3359" s="456"/>
      <c r="G3359" s="456"/>
      <c r="H3359" s="456"/>
      <c r="I3359" s="456"/>
      <c r="J3359" s="456"/>
      <c r="K3359" s="457"/>
    </row>
    <row r="3360" spans="1:11" ht="15" hidden="1" x14ac:dyDescent="0.3">
      <c r="A3360" s="466"/>
      <c r="B3360" s="458"/>
      <c r="C3360" s="456"/>
      <c r="D3360" s="456"/>
      <c r="E3360" s="456"/>
      <c r="F3360" s="456"/>
      <c r="G3360" s="456"/>
      <c r="H3360" s="456"/>
      <c r="I3360" s="456"/>
      <c r="J3360" s="456"/>
      <c r="K3360" s="457"/>
    </row>
    <row r="3361" spans="1:11" ht="15.6" hidden="1" thickBot="1" x14ac:dyDescent="0.35">
      <c r="A3361" s="467"/>
      <c r="B3361" s="502"/>
      <c r="C3361" s="503"/>
      <c r="D3361" s="503"/>
      <c r="E3361" s="503"/>
      <c r="F3361" s="503"/>
      <c r="G3361" s="503"/>
      <c r="H3361" s="503"/>
      <c r="I3361" s="503"/>
      <c r="J3361" s="503"/>
      <c r="K3361" s="504"/>
    </row>
    <row r="3362" spans="1:11" hidden="1" x14ac:dyDescent="0.3">
      <c r="A3362" s="499" t="s">
        <v>1145</v>
      </c>
      <c r="B3362" s="491"/>
      <c r="C3362" s="491"/>
      <c r="D3362" s="491"/>
      <c r="E3362" s="491"/>
      <c r="F3362" s="491"/>
      <c r="G3362" s="490" t="s">
        <v>1146</v>
      </c>
      <c r="H3362" s="491"/>
      <c r="I3362" s="491"/>
      <c r="J3362" s="491"/>
      <c r="K3362" s="492"/>
    </row>
    <row r="3363" spans="1:11" hidden="1" x14ac:dyDescent="0.3">
      <c r="A3363" s="500"/>
      <c r="B3363" s="494"/>
      <c r="C3363" s="494"/>
      <c r="D3363" s="494"/>
      <c r="E3363" s="494"/>
      <c r="F3363" s="494"/>
      <c r="G3363" s="493"/>
      <c r="H3363" s="494"/>
      <c r="I3363" s="494"/>
      <c r="J3363" s="494"/>
      <c r="K3363" s="495"/>
    </row>
    <row r="3364" spans="1:11" hidden="1" x14ac:dyDescent="0.3">
      <c r="A3364" s="500"/>
      <c r="B3364" s="494"/>
      <c r="C3364" s="494"/>
      <c r="D3364" s="494"/>
      <c r="E3364" s="494"/>
      <c r="F3364" s="494"/>
      <c r="G3364" s="493"/>
      <c r="H3364" s="494"/>
      <c r="I3364" s="494"/>
      <c r="J3364" s="494"/>
      <c r="K3364" s="495"/>
    </row>
    <row r="3365" spans="1:11" ht="15" hidden="1" thickBot="1" x14ac:dyDescent="0.35">
      <c r="A3365" s="501"/>
      <c r="B3365" s="497"/>
      <c r="C3365" s="497"/>
      <c r="D3365" s="497"/>
      <c r="E3365" s="497"/>
      <c r="F3365" s="497"/>
      <c r="G3365" s="496"/>
      <c r="H3365" s="497"/>
      <c r="I3365" s="497"/>
      <c r="J3365" s="497"/>
      <c r="K3365" s="498"/>
    </row>
    <row r="3366" spans="1:11" hidden="1" x14ac:dyDescent="0.3">
      <c r="A3366" s="34"/>
      <c r="J3366" s="131"/>
    </row>
    <row r="3367" spans="1:11" hidden="1" x14ac:dyDescent="0.3">
      <c r="A3367" s="452"/>
      <c r="B3367" s="452"/>
      <c r="C3367" s="452"/>
      <c r="D3367" s="452"/>
      <c r="E3367" s="454" t="s">
        <v>1113</v>
      </c>
      <c r="F3367" s="454"/>
      <c r="G3367" s="454"/>
      <c r="H3367" s="454"/>
      <c r="I3367" s="452"/>
      <c r="J3367" s="452"/>
      <c r="K3367" s="452"/>
    </row>
    <row r="3368" spans="1:11" hidden="1" x14ac:dyDescent="0.3">
      <c r="A3368" s="452"/>
      <c r="B3368" s="452"/>
      <c r="C3368" s="452"/>
      <c r="D3368" s="452"/>
      <c r="E3368" s="454"/>
      <c r="F3368" s="454"/>
      <c r="G3368" s="454"/>
      <c r="H3368" s="454"/>
      <c r="I3368" s="452"/>
      <c r="J3368" s="452"/>
      <c r="K3368" s="452"/>
    </row>
    <row r="3369" spans="1:11" hidden="1" x14ac:dyDescent="0.3">
      <c r="A3369" s="453"/>
      <c r="B3369" s="453"/>
      <c r="C3369" s="453"/>
      <c r="D3369" s="453"/>
      <c r="E3369" s="455"/>
      <c r="F3369" s="455"/>
      <c r="G3369" s="455"/>
      <c r="H3369" s="455"/>
      <c r="I3369" s="453"/>
      <c r="J3369" s="453"/>
      <c r="K3369" s="453"/>
    </row>
    <row r="3370" spans="1:11" hidden="1" x14ac:dyDescent="0.3">
      <c r="A3370" s="449" t="s">
        <v>1147</v>
      </c>
      <c r="B3370" s="450"/>
      <c r="C3370" s="450"/>
      <c r="D3370" s="450"/>
      <c r="E3370" s="450"/>
      <c r="F3370" s="450"/>
      <c r="G3370" s="450"/>
      <c r="H3370" s="450"/>
      <c r="I3370" s="450"/>
      <c r="J3370" s="450"/>
      <c r="K3370" s="451"/>
    </row>
    <row r="3371" spans="1:11" ht="25.5" hidden="1" customHeight="1" x14ac:dyDescent="0.3">
      <c r="A3371" s="100" t="s">
        <v>1115</v>
      </c>
      <c r="B3371" s="101"/>
      <c r="C3371" s="101"/>
      <c r="D3371" s="101"/>
      <c r="E3371" s="101"/>
      <c r="F3371" s="101"/>
      <c r="G3371" s="102"/>
      <c r="H3371" s="103" t="s">
        <v>1116</v>
      </c>
      <c r="I3371" s="104" t="s">
        <v>1117</v>
      </c>
      <c r="J3371" s="105">
        <f>1+J3316</f>
        <v>45325</v>
      </c>
      <c r="K3371" s="106" t="s">
        <v>1118</v>
      </c>
    </row>
    <row r="3372" spans="1:11" ht="16.5" hidden="1" customHeight="1" x14ac:dyDescent="0.3">
      <c r="A3372" s="443" t="s">
        <v>2</v>
      </c>
      <c r="B3372" s="444"/>
      <c r="C3372" s="444"/>
      <c r="D3372" s="444"/>
      <c r="E3372" s="444"/>
      <c r="F3372" s="444"/>
      <c r="G3372" s="445"/>
      <c r="H3372" s="107" t="s">
        <v>1120</v>
      </c>
      <c r="I3372" s="108" t="s">
        <v>1121</v>
      </c>
      <c r="J3372" s="109" t="s">
        <v>1122</v>
      </c>
      <c r="K3372" s="110" t="s">
        <v>1123</v>
      </c>
    </row>
    <row r="3373" spans="1:11" ht="12" hidden="1" customHeight="1" x14ac:dyDescent="0.3">
      <c r="A3373" s="446"/>
      <c r="B3373" s="447"/>
      <c r="C3373" s="447"/>
      <c r="D3373" s="447"/>
      <c r="E3373" s="447"/>
      <c r="F3373" s="447"/>
      <c r="G3373" s="448"/>
      <c r="H3373" s="107" t="s">
        <v>1124</v>
      </c>
      <c r="I3373" s="111" t="s">
        <v>1125</v>
      </c>
      <c r="J3373" s="112"/>
      <c r="K3373" s="113"/>
    </row>
    <row r="3374" spans="1:11" ht="15" hidden="1" thickBot="1" x14ac:dyDescent="0.35">
      <c r="A3374" s="114" t="s">
        <v>1103</v>
      </c>
      <c r="B3374" s="115"/>
      <c r="C3374" s="115"/>
      <c r="D3374" s="115"/>
      <c r="E3374" s="115"/>
      <c r="F3374" s="115"/>
      <c r="G3374" s="116"/>
      <c r="H3374" s="117" t="s">
        <v>1126</v>
      </c>
      <c r="I3374" s="117" t="s">
        <v>1125</v>
      </c>
      <c r="J3374" s="118"/>
      <c r="K3374" s="119"/>
    </row>
    <row r="3375" spans="1:11" ht="15" hidden="1" x14ac:dyDescent="0.3">
      <c r="A3375" s="440" t="s">
        <v>1127</v>
      </c>
      <c r="B3375" s="439"/>
      <c r="C3375" s="437"/>
      <c r="D3375" s="437"/>
      <c r="E3375" s="437"/>
      <c r="F3375" s="437"/>
      <c r="G3375" s="437"/>
      <c r="H3375" s="437"/>
      <c r="I3375" s="437"/>
      <c r="J3375" s="437"/>
      <c r="K3375" s="438"/>
    </row>
    <row r="3376" spans="1:11" ht="15" hidden="1" x14ac:dyDescent="0.3">
      <c r="A3376" s="441"/>
      <c r="B3376" s="458"/>
      <c r="C3376" s="456"/>
      <c r="D3376" s="456"/>
      <c r="E3376" s="456"/>
      <c r="F3376" s="456"/>
      <c r="G3376" s="456"/>
      <c r="H3376" s="456"/>
      <c r="I3376" s="456"/>
      <c r="J3376" s="456"/>
      <c r="K3376" s="457"/>
    </row>
    <row r="3377" spans="1:11" ht="15" hidden="1" x14ac:dyDescent="0.3">
      <c r="A3377" s="441"/>
      <c r="B3377" s="458"/>
      <c r="C3377" s="456"/>
      <c r="D3377" s="456"/>
      <c r="E3377" s="456"/>
      <c r="F3377" s="456"/>
      <c r="G3377" s="456"/>
      <c r="H3377" s="456"/>
      <c r="I3377" s="456"/>
      <c r="J3377" s="456"/>
      <c r="K3377" s="457"/>
    </row>
    <row r="3378" spans="1:11" ht="15" hidden="1" x14ac:dyDescent="0.3">
      <c r="A3378" s="441"/>
      <c r="B3378" s="458"/>
      <c r="C3378" s="456"/>
      <c r="D3378" s="456"/>
      <c r="E3378" s="456"/>
      <c r="F3378" s="456"/>
      <c r="G3378" s="456"/>
      <c r="H3378" s="456"/>
      <c r="I3378" s="456"/>
      <c r="J3378" s="456"/>
      <c r="K3378" s="457"/>
    </row>
    <row r="3379" spans="1:11" ht="15.6" hidden="1" thickBot="1" x14ac:dyDescent="0.35">
      <c r="A3379" s="442"/>
      <c r="B3379" s="477"/>
      <c r="C3379" s="475"/>
      <c r="D3379" s="475"/>
      <c r="E3379" s="475"/>
      <c r="F3379" s="475"/>
      <c r="G3379" s="475"/>
      <c r="H3379" s="475"/>
      <c r="I3379" s="475"/>
      <c r="J3379" s="475"/>
      <c r="K3379" s="476"/>
    </row>
    <row r="3380" spans="1:11" ht="15.6" hidden="1" thickBot="1" x14ac:dyDescent="0.35">
      <c r="A3380" s="465" t="s">
        <v>1128</v>
      </c>
      <c r="B3380" s="474" t="s">
        <v>1129</v>
      </c>
      <c r="C3380" s="472"/>
      <c r="D3380" s="472"/>
      <c r="E3380" s="472"/>
      <c r="F3380" s="120" t="s">
        <v>1130</v>
      </c>
      <c r="G3380" s="472" t="s">
        <v>1129</v>
      </c>
      <c r="H3380" s="472"/>
      <c r="I3380" s="472"/>
      <c r="J3380" s="473"/>
      <c r="K3380" s="121" t="s">
        <v>1130</v>
      </c>
    </row>
    <row r="3381" spans="1:11" ht="15" hidden="1" x14ac:dyDescent="0.3">
      <c r="A3381" s="466"/>
      <c r="B3381" s="471" t="s">
        <v>1131</v>
      </c>
      <c r="C3381" s="469"/>
      <c r="D3381" s="469"/>
      <c r="E3381" s="470"/>
      <c r="F3381" s="122"/>
      <c r="G3381" s="468" t="s">
        <v>1132</v>
      </c>
      <c r="H3381" s="469"/>
      <c r="I3381" s="469"/>
      <c r="J3381" s="470"/>
      <c r="K3381" s="123"/>
    </row>
    <row r="3382" spans="1:11" ht="15" hidden="1" x14ac:dyDescent="0.3">
      <c r="A3382" s="466"/>
      <c r="B3382" s="480" t="s">
        <v>1133</v>
      </c>
      <c r="C3382" s="481"/>
      <c r="D3382" s="481"/>
      <c r="E3382" s="482"/>
      <c r="F3382" s="124"/>
      <c r="G3382" s="483" t="s">
        <v>1134</v>
      </c>
      <c r="H3382" s="481"/>
      <c r="I3382" s="481"/>
      <c r="J3382" s="482"/>
      <c r="K3382" s="125"/>
    </row>
    <row r="3383" spans="1:11" ht="15" hidden="1" x14ac:dyDescent="0.3">
      <c r="A3383" s="466"/>
      <c r="B3383" s="480" t="s">
        <v>1135</v>
      </c>
      <c r="C3383" s="481"/>
      <c r="D3383" s="481"/>
      <c r="E3383" s="482"/>
      <c r="F3383" s="124"/>
      <c r="G3383" s="478" t="s">
        <v>1136</v>
      </c>
      <c r="H3383" s="460"/>
      <c r="I3383" s="460"/>
      <c r="J3383" s="479"/>
      <c r="K3383" s="125"/>
    </row>
    <row r="3384" spans="1:11" ht="15" hidden="1" x14ac:dyDescent="0.3">
      <c r="A3384" s="466"/>
      <c r="B3384" s="480" t="s">
        <v>1137</v>
      </c>
      <c r="C3384" s="481"/>
      <c r="D3384" s="481"/>
      <c r="E3384" s="482"/>
      <c r="F3384" s="124"/>
      <c r="G3384" s="478" t="s">
        <v>1138</v>
      </c>
      <c r="H3384" s="460"/>
      <c r="I3384" s="460"/>
      <c r="J3384" s="479"/>
      <c r="K3384" s="125"/>
    </row>
    <row r="3385" spans="1:11" ht="15" hidden="1" x14ac:dyDescent="0.3">
      <c r="A3385" s="466"/>
      <c r="B3385" s="480" t="s">
        <v>1139</v>
      </c>
      <c r="C3385" s="481"/>
      <c r="D3385" s="481"/>
      <c r="E3385" s="482"/>
      <c r="F3385" s="124"/>
      <c r="G3385" s="478" t="s">
        <v>1140</v>
      </c>
      <c r="H3385" s="460"/>
      <c r="I3385" s="460"/>
      <c r="J3385" s="479"/>
      <c r="K3385" s="125"/>
    </row>
    <row r="3386" spans="1:11" ht="15.6" hidden="1" thickBot="1" x14ac:dyDescent="0.35">
      <c r="A3386" s="467"/>
      <c r="B3386" s="487" t="s">
        <v>1141</v>
      </c>
      <c r="C3386" s="488"/>
      <c r="D3386" s="488"/>
      <c r="E3386" s="489"/>
      <c r="F3386" s="127"/>
      <c r="G3386" s="484" t="s">
        <v>1142</v>
      </c>
      <c r="H3386" s="485"/>
      <c r="I3386" s="485"/>
      <c r="J3386" s="486"/>
      <c r="K3386" s="128"/>
    </row>
    <row r="3387" spans="1:11" ht="15" hidden="1" x14ac:dyDescent="0.3">
      <c r="A3387" s="465" t="s">
        <v>1143</v>
      </c>
      <c r="B3387" s="459" t="s">
        <v>1157</v>
      </c>
      <c r="C3387" s="460"/>
      <c r="D3387" s="460"/>
      <c r="E3387" s="460"/>
      <c r="F3387" s="460"/>
      <c r="G3387" s="460"/>
      <c r="H3387" s="460"/>
      <c r="I3387" s="460"/>
      <c r="J3387" s="460"/>
      <c r="K3387" s="461"/>
    </row>
    <row r="3388" spans="1:11" ht="15" hidden="1" x14ac:dyDescent="0.3">
      <c r="A3388" s="466"/>
      <c r="B3388" s="459" t="s">
        <v>1159</v>
      </c>
      <c r="C3388" s="460"/>
      <c r="D3388" s="460"/>
      <c r="E3388" s="460"/>
      <c r="F3388" s="460"/>
      <c r="G3388" s="460"/>
      <c r="H3388" s="460"/>
      <c r="I3388" s="460"/>
      <c r="J3388" s="460"/>
      <c r="K3388" s="461"/>
    </row>
    <row r="3389" spans="1:11" ht="15" hidden="1" x14ac:dyDescent="0.3">
      <c r="A3389" s="466"/>
      <c r="B3389" s="459" t="s">
        <v>1158</v>
      </c>
      <c r="C3389" s="460"/>
      <c r="D3389" s="460"/>
      <c r="E3389" s="460"/>
      <c r="F3389" s="460"/>
      <c r="G3389" s="460"/>
      <c r="H3389" s="460"/>
      <c r="I3389" s="460"/>
      <c r="J3389" s="460"/>
      <c r="K3389" s="461"/>
    </row>
    <row r="3390" spans="1:11" ht="15" hidden="1" x14ac:dyDescent="0.3">
      <c r="A3390" s="466"/>
      <c r="B3390" s="459"/>
      <c r="C3390" s="460"/>
      <c r="D3390" s="460"/>
      <c r="E3390" s="460"/>
      <c r="F3390" s="460"/>
      <c r="G3390" s="460"/>
      <c r="H3390" s="460"/>
      <c r="I3390" s="460"/>
      <c r="J3390" s="460"/>
      <c r="K3390" s="461"/>
    </row>
    <row r="3391" spans="1:11" ht="15" hidden="1" x14ac:dyDescent="0.3">
      <c r="A3391" s="466"/>
      <c r="B3391" s="459"/>
      <c r="C3391" s="460"/>
      <c r="D3391" s="460"/>
      <c r="E3391" s="460"/>
      <c r="F3391" s="460"/>
      <c r="G3391" s="460"/>
      <c r="H3391" s="460"/>
      <c r="I3391" s="460"/>
      <c r="J3391" s="460"/>
      <c r="K3391" s="461"/>
    </row>
    <row r="3392" spans="1:11" ht="15" hidden="1" x14ac:dyDescent="0.3">
      <c r="A3392" s="466"/>
      <c r="B3392" s="459"/>
      <c r="C3392" s="460"/>
      <c r="D3392" s="460"/>
      <c r="E3392" s="460"/>
      <c r="F3392" s="460"/>
      <c r="G3392" s="460"/>
      <c r="H3392" s="460"/>
      <c r="I3392" s="460"/>
      <c r="J3392" s="460"/>
      <c r="K3392" s="461"/>
    </row>
    <row r="3393" spans="1:11" ht="15" hidden="1" x14ac:dyDescent="0.3">
      <c r="A3393" s="466"/>
      <c r="B3393" s="459"/>
      <c r="C3393" s="460"/>
      <c r="D3393" s="460"/>
      <c r="E3393" s="460"/>
      <c r="F3393" s="460"/>
      <c r="G3393" s="460"/>
      <c r="H3393" s="460"/>
      <c r="I3393" s="460"/>
      <c r="J3393" s="460"/>
      <c r="K3393" s="461"/>
    </row>
    <row r="3394" spans="1:11" ht="15" hidden="1" x14ac:dyDescent="0.3">
      <c r="A3394" s="466"/>
      <c r="B3394" s="458"/>
      <c r="C3394" s="456"/>
      <c r="D3394" s="456"/>
      <c r="E3394" s="456"/>
      <c r="F3394" s="456"/>
      <c r="G3394" s="456"/>
      <c r="H3394" s="456"/>
      <c r="I3394" s="456"/>
      <c r="J3394" s="456"/>
      <c r="K3394" s="457"/>
    </row>
    <row r="3395" spans="1:11" ht="15" hidden="1" x14ac:dyDescent="0.3">
      <c r="A3395" s="466"/>
      <c r="B3395" s="458"/>
      <c r="C3395" s="456"/>
      <c r="D3395" s="456"/>
      <c r="E3395" s="456"/>
      <c r="F3395" s="456"/>
      <c r="G3395" s="456"/>
      <c r="H3395" s="456"/>
      <c r="I3395" s="456"/>
      <c r="J3395" s="456"/>
      <c r="K3395" s="457"/>
    </row>
    <row r="3396" spans="1:11" ht="15" hidden="1" x14ac:dyDescent="0.3">
      <c r="A3396" s="466"/>
      <c r="B3396" s="458"/>
      <c r="C3396" s="456"/>
      <c r="D3396" s="456"/>
      <c r="E3396" s="456"/>
      <c r="F3396" s="456"/>
      <c r="G3396" s="456"/>
      <c r="H3396" s="456"/>
      <c r="I3396" s="456"/>
      <c r="J3396" s="456"/>
      <c r="K3396" s="457"/>
    </row>
    <row r="3397" spans="1:11" ht="15" hidden="1" x14ac:dyDescent="0.3">
      <c r="A3397" s="466"/>
      <c r="B3397" s="458"/>
      <c r="C3397" s="456"/>
      <c r="D3397" s="456"/>
      <c r="E3397" s="456"/>
      <c r="F3397" s="456"/>
      <c r="G3397" s="456"/>
      <c r="H3397" s="456"/>
      <c r="I3397" s="456"/>
      <c r="J3397" s="456"/>
      <c r="K3397" s="457"/>
    </row>
    <row r="3398" spans="1:11" ht="15" hidden="1" x14ac:dyDescent="0.3">
      <c r="A3398" s="466"/>
      <c r="B3398" s="458"/>
      <c r="C3398" s="456"/>
      <c r="D3398" s="456"/>
      <c r="E3398" s="456"/>
      <c r="F3398" s="456"/>
      <c r="G3398" s="456"/>
      <c r="H3398" s="456"/>
      <c r="I3398" s="456"/>
      <c r="J3398" s="456"/>
      <c r="K3398" s="457"/>
    </row>
    <row r="3399" spans="1:11" ht="15" hidden="1" x14ac:dyDescent="0.3">
      <c r="A3399" s="466"/>
      <c r="B3399" s="458"/>
      <c r="C3399" s="456"/>
      <c r="D3399" s="456"/>
      <c r="E3399" s="456"/>
      <c r="F3399" s="456"/>
      <c r="G3399" s="456"/>
      <c r="H3399" s="456"/>
      <c r="I3399" s="456"/>
      <c r="J3399" s="456"/>
      <c r="K3399" s="457"/>
    </row>
    <row r="3400" spans="1:11" ht="15" hidden="1" x14ac:dyDescent="0.3">
      <c r="A3400" s="466"/>
      <c r="B3400" s="458"/>
      <c r="C3400" s="456"/>
      <c r="D3400" s="456"/>
      <c r="E3400" s="456"/>
      <c r="F3400" s="456"/>
      <c r="G3400" s="456"/>
      <c r="H3400" s="456"/>
      <c r="I3400" s="456"/>
      <c r="J3400" s="456"/>
      <c r="K3400" s="457"/>
    </row>
    <row r="3401" spans="1:11" ht="15.6" hidden="1" thickBot="1" x14ac:dyDescent="0.35">
      <c r="A3401" s="467"/>
      <c r="B3401" s="477"/>
      <c r="C3401" s="475"/>
      <c r="D3401" s="475"/>
      <c r="E3401" s="475"/>
      <c r="F3401" s="475"/>
      <c r="G3401" s="475"/>
      <c r="H3401" s="475"/>
      <c r="I3401" s="475"/>
      <c r="J3401" s="475"/>
      <c r="K3401" s="476"/>
    </row>
    <row r="3402" spans="1:11" ht="15" hidden="1" x14ac:dyDescent="0.3">
      <c r="A3402" s="465" t="s">
        <v>1144</v>
      </c>
      <c r="B3402" s="439"/>
      <c r="C3402" s="437"/>
      <c r="D3402" s="437"/>
      <c r="E3402" s="437"/>
      <c r="F3402" s="437"/>
      <c r="G3402" s="437"/>
      <c r="H3402" s="437"/>
      <c r="I3402" s="437"/>
      <c r="J3402" s="437"/>
      <c r="K3402" s="438"/>
    </row>
    <row r="3403" spans="1:11" ht="15" hidden="1" x14ac:dyDescent="0.3">
      <c r="A3403" s="466"/>
      <c r="B3403" s="458"/>
      <c r="C3403" s="456"/>
      <c r="D3403" s="456"/>
      <c r="E3403" s="456"/>
      <c r="F3403" s="456"/>
      <c r="G3403" s="456"/>
      <c r="H3403" s="456"/>
      <c r="I3403" s="456"/>
      <c r="J3403" s="456"/>
      <c r="K3403" s="457"/>
    </row>
    <row r="3404" spans="1:11" ht="15" hidden="1" x14ac:dyDescent="0.3">
      <c r="A3404" s="466"/>
      <c r="B3404" s="458"/>
      <c r="C3404" s="456"/>
      <c r="D3404" s="456"/>
      <c r="E3404" s="456"/>
      <c r="F3404" s="456"/>
      <c r="G3404" s="456"/>
      <c r="H3404" s="456"/>
      <c r="I3404" s="456"/>
      <c r="J3404" s="456"/>
      <c r="K3404" s="457"/>
    </row>
    <row r="3405" spans="1:11" ht="15" hidden="1" x14ac:dyDescent="0.3">
      <c r="A3405" s="466"/>
      <c r="B3405" s="458"/>
      <c r="C3405" s="456"/>
      <c r="D3405" s="456"/>
      <c r="E3405" s="456"/>
      <c r="F3405" s="456"/>
      <c r="G3405" s="456"/>
      <c r="H3405" s="456"/>
      <c r="I3405" s="456"/>
      <c r="J3405" s="456"/>
      <c r="K3405" s="457"/>
    </row>
    <row r="3406" spans="1:11" ht="15" hidden="1" x14ac:dyDescent="0.3">
      <c r="A3406" s="466"/>
      <c r="B3406" s="458"/>
      <c r="C3406" s="456"/>
      <c r="D3406" s="456"/>
      <c r="E3406" s="456"/>
      <c r="F3406" s="456"/>
      <c r="G3406" s="456"/>
      <c r="H3406" s="456"/>
      <c r="I3406" s="456"/>
      <c r="J3406" s="456"/>
      <c r="K3406" s="457"/>
    </row>
    <row r="3407" spans="1:11" ht="15" hidden="1" x14ac:dyDescent="0.3">
      <c r="A3407" s="466"/>
      <c r="B3407" s="458"/>
      <c r="C3407" s="456"/>
      <c r="D3407" s="456"/>
      <c r="E3407" s="456"/>
      <c r="F3407" s="456"/>
      <c r="G3407" s="456"/>
      <c r="H3407" s="456"/>
      <c r="I3407" s="456"/>
      <c r="J3407" s="456"/>
      <c r="K3407" s="457"/>
    </row>
    <row r="3408" spans="1:11" ht="15" hidden="1" x14ac:dyDescent="0.3">
      <c r="A3408" s="466"/>
      <c r="B3408" s="458"/>
      <c r="C3408" s="456"/>
      <c r="D3408" s="456"/>
      <c r="E3408" s="456"/>
      <c r="F3408" s="456"/>
      <c r="G3408" s="456"/>
      <c r="H3408" s="456"/>
      <c r="I3408" s="456"/>
      <c r="J3408" s="456"/>
      <c r="K3408" s="457"/>
    </row>
    <row r="3409" spans="1:11" ht="15" hidden="1" x14ac:dyDescent="0.3">
      <c r="A3409" s="466"/>
      <c r="B3409" s="458"/>
      <c r="C3409" s="456"/>
      <c r="D3409" s="456"/>
      <c r="E3409" s="456"/>
      <c r="F3409" s="456"/>
      <c r="G3409" s="456"/>
      <c r="H3409" s="456"/>
      <c r="I3409" s="456"/>
      <c r="J3409" s="456"/>
      <c r="K3409" s="457"/>
    </row>
    <row r="3410" spans="1:11" ht="15" hidden="1" x14ac:dyDescent="0.3">
      <c r="A3410" s="466"/>
      <c r="B3410" s="458"/>
      <c r="C3410" s="456"/>
      <c r="D3410" s="456"/>
      <c r="E3410" s="456"/>
      <c r="F3410" s="456"/>
      <c r="G3410" s="456"/>
      <c r="H3410" s="456"/>
      <c r="I3410" s="456"/>
      <c r="J3410" s="456"/>
      <c r="K3410" s="457"/>
    </row>
    <row r="3411" spans="1:11" ht="15" hidden="1" x14ac:dyDescent="0.3">
      <c r="A3411" s="466"/>
      <c r="B3411" s="458"/>
      <c r="C3411" s="456"/>
      <c r="D3411" s="456"/>
      <c r="E3411" s="456"/>
      <c r="F3411" s="456"/>
      <c r="G3411" s="456"/>
      <c r="H3411" s="456"/>
      <c r="I3411" s="456"/>
      <c r="J3411" s="456"/>
      <c r="K3411" s="457"/>
    </row>
    <row r="3412" spans="1:11" ht="15" hidden="1" x14ac:dyDescent="0.3">
      <c r="A3412" s="466"/>
      <c r="B3412" s="458"/>
      <c r="C3412" s="456"/>
      <c r="D3412" s="456"/>
      <c r="E3412" s="456"/>
      <c r="F3412" s="456"/>
      <c r="G3412" s="456"/>
      <c r="H3412" s="456"/>
      <c r="I3412" s="456"/>
      <c r="J3412" s="456"/>
      <c r="K3412" s="457"/>
    </row>
    <row r="3413" spans="1:11" ht="15" hidden="1" x14ac:dyDescent="0.3">
      <c r="A3413" s="466"/>
      <c r="B3413" s="458"/>
      <c r="C3413" s="456"/>
      <c r="D3413" s="456"/>
      <c r="E3413" s="456"/>
      <c r="F3413" s="456"/>
      <c r="G3413" s="456"/>
      <c r="H3413" s="456"/>
      <c r="I3413" s="456"/>
      <c r="J3413" s="456"/>
      <c r="K3413" s="457"/>
    </row>
    <row r="3414" spans="1:11" ht="15" hidden="1" x14ac:dyDescent="0.3">
      <c r="A3414" s="466"/>
      <c r="B3414" s="458"/>
      <c r="C3414" s="456"/>
      <c r="D3414" s="456"/>
      <c r="E3414" s="456"/>
      <c r="F3414" s="456"/>
      <c r="G3414" s="456"/>
      <c r="H3414" s="456"/>
      <c r="I3414" s="456"/>
      <c r="J3414" s="456"/>
      <c r="K3414" s="457"/>
    </row>
    <row r="3415" spans="1:11" ht="15" hidden="1" x14ac:dyDescent="0.3">
      <c r="A3415" s="466"/>
      <c r="B3415" s="458"/>
      <c r="C3415" s="456"/>
      <c r="D3415" s="456"/>
      <c r="E3415" s="456"/>
      <c r="F3415" s="456"/>
      <c r="G3415" s="456"/>
      <c r="H3415" s="456"/>
      <c r="I3415" s="456"/>
      <c r="J3415" s="456"/>
      <c r="K3415" s="457"/>
    </row>
    <row r="3416" spans="1:11" ht="15.6" hidden="1" thickBot="1" x14ac:dyDescent="0.35">
      <c r="A3416" s="467"/>
      <c r="B3416" s="502"/>
      <c r="C3416" s="503"/>
      <c r="D3416" s="503"/>
      <c r="E3416" s="503"/>
      <c r="F3416" s="503"/>
      <c r="G3416" s="503"/>
      <c r="H3416" s="503"/>
      <c r="I3416" s="503"/>
      <c r="J3416" s="503"/>
      <c r="K3416" s="504"/>
    </row>
    <row r="3417" spans="1:11" hidden="1" x14ac:dyDescent="0.3">
      <c r="A3417" s="499" t="s">
        <v>1145</v>
      </c>
      <c r="B3417" s="491"/>
      <c r="C3417" s="491"/>
      <c r="D3417" s="491"/>
      <c r="E3417" s="491"/>
      <c r="F3417" s="491"/>
      <c r="G3417" s="490" t="s">
        <v>1146</v>
      </c>
      <c r="H3417" s="491"/>
      <c r="I3417" s="491"/>
      <c r="J3417" s="491"/>
      <c r="K3417" s="492"/>
    </row>
    <row r="3418" spans="1:11" hidden="1" x14ac:dyDescent="0.3">
      <c r="A3418" s="500"/>
      <c r="B3418" s="494"/>
      <c r="C3418" s="494"/>
      <c r="D3418" s="494"/>
      <c r="E3418" s="494"/>
      <c r="F3418" s="494"/>
      <c r="G3418" s="493"/>
      <c r="H3418" s="494"/>
      <c r="I3418" s="494"/>
      <c r="J3418" s="494"/>
      <c r="K3418" s="495"/>
    </row>
    <row r="3419" spans="1:11" hidden="1" x14ac:dyDescent="0.3">
      <c r="A3419" s="500"/>
      <c r="B3419" s="494"/>
      <c r="C3419" s="494"/>
      <c r="D3419" s="494"/>
      <c r="E3419" s="494"/>
      <c r="F3419" s="494"/>
      <c r="G3419" s="493"/>
      <c r="H3419" s="494"/>
      <c r="I3419" s="494"/>
      <c r="J3419" s="494"/>
      <c r="K3419" s="495"/>
    </row>
    <row r="3420" spans="1:11" ht="15" hidden="1" thickBot="1" x14ac:dyDescent="0.35">
      <c r="A3420" s="501"/>
      <c r="B3420" s="497"/>
      <c r="C3420" s="497"/>
      <c r="D3420" s="497"/>
      <c r="E3420" s="497"/>
      <c r="F3420" s="497"/>
      <c r="G3420" s="496"/>
      <c r="H3420" s="497"/>
      <c r="I3420" s="497"/>
      <c r="J3420" s="497"/>
      <c r="K3420" s="498"/>
    </row>
    <row r="3421" spans="1:11" hidden="1" x14ac:dyDescent="0.3"/>
    <row r="3422" spans="1:11" x14ac:dyDescent="0.3">
      <c r="A3422" s="452"/>
      <c r="B3422" s="452"/>
      <c r="C3422" s="452"/>
      <c r="D3422" s="452"/>
      <c r="E3422" s="454" t="s">
        <v>1113</v>
      </c>
      <c r="F3422" s="454"/>
      <c r="G3422" s="454"/>
      <c r="H3422" s="454"/>
      <c r="I3422" s="452"/>
      <c r="J3422" s="452"/>
      <c r="K3422" s="452"/>
    </row>
    <row r="3423" spans="1:11" x14ac:dyDescent="0.3">
      <c r="A3423" s="452"/>
      <c r="B3423" s="452"/>
      <c r="C3423" s="452"/>
      <c r="D3423" s="452"/>
      <c r="E3423" s="454"/>
      <c r="F3423" s="454"/>
      <c r="G3423" s="454"/>
      <c r="H3423" s="454"/>
      <c r="I3423" s="452"/>
      <c r="J3423" s="452"/>
      <c r="K3423" s="452"/>
    </row>
    <row r="3424" spans="1:11" x14ac:dyDescent="0.3">
      <c r="A3424" s="453"/>
      <c r="B3424" s="453"/>
      <c r="C3424" s="453"/>
      <c r="D3424" s="453"/>
      <c r="E3424" s="455"/>
      <c r="F3424" s="455"/>
      <c r="G3424" s="455"/>
      <c r="H3424" s="455"/>
      <c r="I3424" s="453"/>
      <c r="J3424" s="453"/>
      <c r="K3424" s="453"/>
    </row>
    <row r="3425" spans="1:11" x14ac:dyDescent="0.3">
      <c r="A3425" s="449" t="s">
        <v>1147</v>
      </c>
      <c r="B3425" s="450"/>
      <c r="C3425" s="450"/>
      <c r="D3425" s="450"/>
      <c r="E3425" s="450"/>
      <c r="F3425" s="450"/>
      <c r="G3425" s="450"/>
      <c r="H3425" s="450"/>
      <c r="I3425" s="450"/>
      <c r="J3425" s="450"/>
      <c r="K3425" s="451"/>
    </row>
    <row r="3426" spans="1:11" ht="25.5" customHeight="1" x14ac:dyDescent="0.3">
      <c r="A3426" s="100" t="s">
        <v>0</v>
      </c>
      <c r="B3426" s="101"/>
      <c r="C3426" s="101"/>
      <c r="D3426" s="101"/>
      <c r="E3426" s="101"/>
      <c r="F3426" s="101"/>
      <c r="G3426" s="102"/>
      <c r="H3426" s="103" t="s">
        <v>1191</v>
      </c>
      <c r="I3426" s="104" t="s">
        <v>1117</v>
      </c>
      <c r="J3426" s="105">
        <f>1+J3371</f>
        <v>45326</v>
      </c>
      <c r="K3426" s="106" t="s">
        <v>1118</v>
      </c>
    </row>
    <row r="3427" spans="1:11" ht="16.5" customHeight="1" x14ac:dyDescent="0.3">
      <c r="A3427" s="443" t="s">
        <v>2</v>
      </c>
      <c r="B3427" s="444"/>
      <c r="C3427" s="444"/>
      <c r="D3427" s="444"/>
      <c r="E3427" s="444"/>
      <c r="F3427" s="444"/>
      <c r="G3427" s="445"/>
      <c r="H3427" s="107" t="s">
        <v>1120</v>
      </c>
      <c r="I3427" s="108" t="s">
        <v>1121</v>
      </c>
      <c r="J3427" s="109" t="s">
        <v>1122</v>
      </c>
      <c r="K3427" s="110" t="s">
        <v>1123</v>
      </c>
    </row>
    <row r="3428" spans="1:11" ht="12" customHeight="1" x14ac:dyDescent="0.3">
      <c r="A3428" s="446"/>
      <c r="B3428" s="447"/>
      <c r="C3428" s="447"/>
      <c r="D3428" s="447"/>
      <c r="E3428" s="447"/>
      <c r="F3428" s="447"/>
      <c r="G3428" s="448"/>
      <c r="H3428" s="107" t="s">
        <v>1124</v>
      </c>
      <c r="I3428" s="111" t="s">
        <v>1125</v>
      </c>
      <c r="J3428" s="112"/>
      <c r="K3428" s="113"/>
    </row>
    <row r="3429" spans="1:11" ht="15" thickBot="1" x14ac:dyDescent="0.35">
      <c r="A3429" s="114" t="s">
        <v>1103</v>
      </c>
      <c r="B3429" s="115"/>
      <c r="C3429" s="115"/>
      <c r="D3429" s="115"/>
      <c r="E3429" s="115"/>
      <c r="F3429" s="115"/>
      <c r="G3429" s="116"/>
      <c r="H3429" s="117" t="s">
        <v>1126</v>
      </c>
      <c r="I3429" s="117" t="s">
        <v>1125</v>
      </c>
      <c r="J3429" s="118"/>
      <c r="K3429" s="119"/>
    </row>
    <row r="3430" spans="1:11" ht="15" x14ac:dyDescent="0.3">
      <c r="A3430" s="440" t="s">
        <v>1127</v>
      </c>
      <c r="B3430" s="439"/>
      <c r="C3430" s="437"/>
      <c r="D3430" s="437"/>
      <c r="E3430" s="437"/>
      <c r="F3430" s="437"/>
      <c r="G3430" s="437"/>
      <c r="H3430" s="437"/>
      <c r="I3430" s="437"/>
      <c r="J3430" s="437"/>
      <c r="K3430" s="438"/>
    </row>
    <row r="3431" spans="1:11" ht="15" x14ac:dyDescent="0.3">
      <c r="A3431" s="441"/>
      <c r="B3431" s="458"/>
      <c r="C3431" s="456"/>
      <c r="D3431" s="456"/>
      <c r="E3431" s="456"/>
      <c r="F3431" s="456"/>
      <c r="G3431" s="456"/>
      <c r="H3431" s="456"/>
      <c r="I3431" s="456"/>
      <c r="J3431" s="456"/>
      <c r="K3431" s="457"/>
    </row>
    <row r="3432" spans="1:11" ht="15" x14ac:dyDescent="0.3">
      <c r="A3432" s="441"/>
      <c r="B3432" s="458"/>
      <c r="C3432" s="456"/>
      <c r="D3432" s="456"/>
      <c r="E3432" s="456"/>
      <c r="F3432" s="456"/>
      <c r="G3432" s="456"/>
      <c r="H3432" s="456"/>
      <c r="I3432" s="456"/>
      <c r="J3432" s="456"/>
      <c r="K3432" s="457"/>
    </row>
    <row r="3433" spans="1:11" ht="15" x14ac:dyDescent="0.3">
      <c r="A3433" s="441"/>
      <c r="B3433" s="458"/>
      <c r="C3433" s="456"/>
      <c r="D3433" s="456"/>
      <c r="E3433" s="456"/>
      <c r="F3433" s="456"/>
      <c r="G3433" s="456"/>
      <c r="H3433" s="456"/>
      <c r="I3433" s="456"/>
      <c r="J3433" s="456"/>
      <c r="K3433" s="457"/>
    </row>
    <row r="3434" spans="1:11" ht="15.6" thickBot="1" x14ac:dyDescent="0.35">
      <c r="A3434" s="442"/>
      <c r="B3434" s="477"/>
      <c r="C3434" s="475"/>
      <c r="D3434" s="475"/>
      <c r="E3434" s="475"/>
      <c r="F3434" s="475"/>
      <c r="G3434" s="475"/>
      <c r="H3434" s="475"/>
      <c r="I3434" s="475"/>
      <c r="J3434" s="475"/>
      <c r="K3434" s="476"/>
    </row>
    <row r="3435" spans="1:11" ht="15.6" thickBot="1" x14ac:dyDescent="0.35">
      <c r="A3435" s="465" t="s">
        <v>1128</v>
      </c>
      <c r="B3435" s="474" t="s">
        <v>1129</v>
      </c>
      <c r="C3435" s="472"/>
      <c r="D3435" s="472"/>
      <c r="E3435" s="472"/>
      <c r="F3435" s="120" t="s">
        <v>1130</v>
      </c>
      <c r="G3435" s="472" t="s">
        <v>1129</v>
      </c>
      <c r="H3435" s="472"/>
      <c r="I3435" s="472"/>
      <c r="J3435" s="473"/>
      <c r="K3435" s="121" t="s">
        <v>1130</v>
      </c>
    </row>
    <row r="3436" spans="1:11" ht="15" x14ac:dyDescent="0.3">
      <c r="A3436" s="466"/>
      <c r="B3436" s="471" t="s">
        <v>1131</v>
      </c>
      <c r="C3436" s="469"/>
      <c r="D3436" s="469"/>
      <c r="E3436" s="470"/>
      <c r="F3436" s="122"/>
      <c r="G3436" s="468" t="s">
        <v>1132</v>
      </c>
      <c r="H3436" s="469"/>
      <c r="I3436" s="469"/>
      <c r="J3436" s="470"/>
      <c r="K3436" s="123"/>
    </row>
    <row r="3437" spans="1:11" ht="15" x14ac:dyDescent="0.3">
      <c r="A3437" s="466"/>
      <c r="B3437" s="480" t="s">
        <v>1133</v>
      </c>
      <c r="C3437" s="481"/>
      <c r="D3437" s="481"/>
      <c r="E3437" s="482"/>
      <c r="F3437" s="124"/>
      <c r="G3437" s="483" t="s">
        <v>1134</v>
      </c>
      <c r="H3437" s="481"/>
      <c r="I3437" s="481"/>
      <c r="J3437" s="482"/>
      <c r="K3437" s="125"/>
    </row>
    <row r="3438" spans="1:11" ht="15" x14ac:dyDescent="0.3">
      <c r="A3438" s="466"/>
      <c r="B3438" s="480" t="s">
        <v>1135</v>
      </c>
      <c r="C3438" s="481"/>
      <c r="D3438" s="481"/>
      <c r="E3438" s="482"/>
      <c r="F3438" s="124"/>
      <c r="G3438" s="478" t="s">
        <v>1136</v>
      </c>
      <c r="H3438" s="460"/>
      <c r="I3438" s="460"/>
      <c r="J3438" s="479"/>
      <c r="K3438" s="125"/>
    </row>
    <row r="3439" spans="1:11" ht="15" x14ac:dyDescent="0.3">
      <c r="A3439" s="466"/>
      <c r="B3439" s="480" t="s">
        <v>1137</v>
      </c>
      <c r="C3439" s="481"/>
      <c r="D3439" s="481"/>
      <c r="E3439" s="482"/>
      <c r="F3439" s="124">
        <v>2</v>
      </c>
      <c r="G3439" s="478" t="s">
        <v>1138</v>
      </c>
      <c r="H3439" s="460"/>
      <c r="I3439" s="460"/>
      <c r="J3439" s="479"/>
      <c r="K3439" s="125"/>
    </row>
    <row r="3440" spans="1:11" ht="15" x14ac:dyDescent="0.3">
      <c r="A3440" s="466"/>
      <c r="B3440" s="480" t="s">
        <v>1139</v>
      </c>
      <c r="C3440" s="481"/>
      <c r="D3440" s="481"/>
      <c r="E3440" s="482"/>
      <c r="F3440" s="124"/>
      <c r="G3440" s="478" t="s">
        <v>1140</v>
      </c>
      <c r="H3440" s="460"/>
      <c r="I3440" s="460"/>
      <c r="J3440" s="479"/>
      <c r="K3440" s="125"/>
    </row>
    <row r="3441" spans="1:11" ht="15.6" thickBot="1" x14ac:dyDescent="0.35">
      <c r="A3441" s="467"/>
      <c r="B3441" s="487" t="s">
        <v>1141</v>
      </c>
      <c r="C3441" s="488"/>
      <c r="D3441" s="488"/>
      <c r="E3441" s="489"/>
      <c r="F3441" s="127">
        <v>5</v>
      </c>
      <c r="G3441" s="484" t="s">
        <v>1142</v>
      </c>
      <c r="H3441" s="485"/>
      <c r="I3441" s="485"/>
      <c r="J3441" s="486"/>
      <c r="K3441" s="128"/>
    </row>
    <row r="3442" spans="1:11" ht="15.6" x14ac:dyDescent="0.3">
      <c r="A3442" s="465" t="s">
        <v>1143</v>
      </c>
      <c r="B3442" s="434" t="s">
        <v>1187</v>
      </c>
      <c r="C3442" s="435"/>
      <c r="D3442" s="435"/>
      <c r="E3442" s="435"/>
      <c r="F3442" s="435"/>
      <c r="G3442" s="435"/>
      <c r="H3442" s="435"/>
      <c r="I3442" s="435"/>
      <c r="J3442" s="435"/>
      <c r="K3442" s="436"/>
    </row>
    <row r="3443" spans="1:11" ht="15" x14ac:dyDescent="0.3">
      <c r="A3443" s="466"/>
      <c r="B3443" s="422" t="s">
        <v>1237</v>
      </c>
      <c r="C3443" s="423"/>
      <c r="D3443" s="423"/>
      <c r="E3443" s="423"/>
      <c r="F3443" s="423"/>
      <c r="G3443" s="423"/>
      <c r="H3443" s="423"/>
      <c r="I3443" s="423"/>
      <c r="J3443" s="423"/>
      <c r="K3443" s="424"/>
    </row>
    <row r="3444" spans="1:11" ht="15" x14ac:dyDescent="0.3">
      <c r="A3444" s="466"/>
      <c r="B3444" s="422" t="s">
        <v>1231</v>
      </c>
      <c r="C3444" s="423"/>
      <c r="D3444" s="423"/>
      <c r="E3444" s="423"/>
      <c r="F3444" s="423"/>
      <c r="G3444" s="423"/>
      <c r="H3444" s="423"/>
      <c r="I3444" s="423"/>
      <c r="J3444" s="423"/>
      <c r="K3444" s="424"/>
    </row>
    <row r="3445" spans="1:11" ht="15" x14ac:dyDescent="0.3">
      <c r="A3445" s="466"/>
      <c r="B3445" s="422" t="s">
        <v>1229</v>
      </c>
      <c r="C3445" s="423"/>
      <c r="D3445" s="423"/>
      <c r="E3445" s="423"/>
      <c r="F3445" s="423"/>
      <c r="G3445" s="423"/>
      <c r="H3445" s="423"/>
      <c r="I3445" s="423"/>
      <c r="J3445" s="423"/>
      <c r="K3445" s="424"/>
    </row>
    <row r="3446" spans="1:11" ht="15" x14ac:dyDescent="0.3">
      <c r="A3446" s="466"/>
      <c r="B3446" s="422" t="s">
        <v>1232</v>
      </c>
      <c r="C3446" s="423"/>
      <c r="D3446" s="423"/>
      <c r="E3446" s="423"/>
      <c r="F3446" s="423"/>
      <c r="G3446" s="423"/>
      <c r="H3446" s="423"/>
      <c r="I3446" s="423"/>
      <c r="J3446" s="423"/>
      <c r="K3446" s="424"/>
    </row>
    <row r="3447" spans="1:11" ht="15.6" x14ac:dyDescent="0.3">
      <c r="A3447" s="466"/>
      <c r="B3447" s="434" t="s">
        <v>1185</v>
      </c>
      <c r="C3447" s="435"/>
      <c r="D3447" s="435"/>
      <c r="E3447" s="435"/>
      <c r="F3447" s="435"/>
      <c r="G3447" s="435"/>
      <c r="H3447" s="435"/>
      <c r="I3447" s="435"/>
      <c r="J3447" s="435"/>
      <c r="K3447" s="436"/>
    </row>
    <row r="3448" spans="1:11" ht="15" x14ac:dyDescent="0.3">
      <c r="A3448" s="466"/>
      <c r="B3448" s="422" t="s">
        <v>1229</v>
      </c>
      <c r="C3448" s="423"/>
      <c r="D3448" s="423"/>
      <c r="E3448" s="423"/>
      <c r="F3448" s="423"/>
      <c r="G3448" s="423"/>
      <c r="H3448" s="423"/>
      <c r="I3448" s="423"/>
      <c r="J3448" s="423"/>
      <c r="K3448" s="424"/>
    </row>
    <row r="3449" spans="1:11" ht="15" x14ac:dyDescent="0.3">
      <c r="A3449" s="466"/>
      <c r="B3449" s="422" t="s">
        <v>1232</v>
      </c>
      <c r="C3449" s="423"/>
      <c r="D3449" s="423"/>
      <c r="E3449" s="423"/>
      <c r="F3449" s="423"/>
      <c r="G3449" s="423"/>
      <c r="H3449" s="423"/>
      <c r="I3449" s="423"/>
      <c r="J3449" s="423"/>
      <c r="K3449" s="424"/>
    </row>
    <row r="3450" spans="1:11" ht="15.6" x14ac:dyDescent="0.3">
      <c r="A3450" s="466"/>
      <c r="B3450" s="425" t="s">
        <v>1190</v>
      </c>
      <c r="C3450" s="426"/>
      <c r="D3450" s="426"/>
      <c r="E3450" s="426"/>
      <c r="F3450" s="426"/>
      <c r="G3450" s="426"/>
      <c r="H3450" s="426"/>
      <c r="I3450" s="426"/>
      <c r="J3450" s="426"/>
      <c r="K3450" s="427"/>
    </row>
    <row r="3451" spans="1:11" ht="15" x14ac:dyDescent="0.3">
      <c r="A3451" s="466"/>
      <c r="B3451" s="422" t="s">
        <v>1165</v>
      </c>
      <c r="C3451" s="423"/>
      <c r="D3451" s="423"/>
      <c r="E3451" s="423"/>
      <c r="F3451" s="423"/>
      <c r="G3451" s="423"/>
      <c r="H3451" s="423"/>
      <c r="I3451" s="423"/>
      <c r="J3451" s="423"/>
      <c r="K3451" s="424"/>
    </row>
    <row r="3452" spans="1:11" ht="15" x14ac:dyDescent="0.3">
      <c r="A3452" s="466"/>
      <c r="B3452" s="422" t="s">
        <v>1166</v>
      </c>
      <c r="C3452" s="423"/>
      <c r="D3452" s="423"/>
      <c r="E3452" s="423"/>
      <c r="F3452" s="423"/>
      <c r="G3452" s="423"/>
      <c r="H3452" s="423"/>
      <c r="I3452" s="423"/>
      <c r="J3452" s="423"/>
      <c r="K3452" s="424"/>
    </row>
    <row r="3453" spans="1:11" ht="15" x14ac:dyDescent="0.3">
      <c r="A3453" s="466"/>
      <c r="B3453" s="422" t="s">
        <v>1167</v>
      </c>
      <c r="C3453" s="423"/>
      <c r="D3453" s="423"/>
      <c r="E3453" s="423"/>
      <c r="F3453" s="423"/>
      <c r="G3453" s="423"/>
      <c r="H3453" s="423"/>
      <c r="I3453" s="423"/>
      <c r="J3453" s="423"/>
      <c r="K3453" s="424"/>
    </row>
    <row r="3454" spans="1:11" ht="15" x14ac:dyDescent="0.3">
      <c r="A3454" s="466"/>
      <c r="B3454" s="416" t="s">
        <v>1236</v>
      </c>
      <c r="C3454" s="417"/>
      <c r="D3454" s="417"/>
      <c r="E3454" s="417"/>
      <c r="F3454" s="417"/>
      <c r="G3454" s="417"/>
      <c r="H3454" s="417"/>
      <c r="I3454" s="417"/>
      <c r="J3454" s="417"/>
      <c r="K3454" s="418"/>
    </row>
    <row r="3455" spans="1:11" ht="15.6" thickBot="1" x14ac:dyDescent="0.35">
      <c r="A3455" s="467"/>
      <c r="B3455" s="477"/>
      <c r="C3455" s="475"/>
      <c r="D3455" s="475"/>
      <c r="E3455" s="475"/>
      <c r="F3455" s="475"/>
      <c r="G3455" s="475"/>
      <c r="H3455" s="475"/>
      <c r="I3455" s="475"/>
      <c r="J3455" s="475"/>
      <c r="K3455" s="476"/>
    </row>
    <row r="3456" spans="1:11" ht="15" x14ac:dyDescent="0.3">
      <c r="A3456" s="465" t="s">
        <v>1144</v>
      </c>
      <c r="B3456" s="439"/>
      <c r="C3456" s="437"/>
      <c r="D3456" s="437"/>
      <c r="E3456" s="437"/>
      <c r="F3456" s="437"/>
      <c r="G3456" s="437"/>
      <c r="H3456" s="437"/>
      <c r="I3456" s="437"/>
      <c r="J3456" s="437"/>
      <c r="K3456" s="438"/>
    </row>
    <row r="3457" spans="1:11" ht="15" x14ac:dyDescent="0.3">
      <c r="A3457" s="466"/>
      <c r="B3457" s="458"/>
      <c r="C3457" s="456"/>
      <c r="D3457" s="456"/>
      <c r="E3457" s="456"/>
      <c r="F3457" s="456"/>
      <c r="G3457" s="456"/>
      <c r="H3457" s="456"/>
      <c r="I3457" s="456"/>
      <c r="J3457" s="456"/>
      <c r="K3457" s="457"/>
    </row>
    <row r="3458" spans="1:11" ht="15" x14ac:dyDescent="0.3">
      <c r="A3458" s="466"/>
      <c r="B3458" s="458"/>
      <c r="C3458" s="456"/>
      <c r="D3458" s="456"/>
      <c r="E3458" s="456"/>
      <c r="F3458" s="456"/>
      <c r="G3458" s="456"/>
      <c r="H3458" s="456"/>
      <c r="I3458" s="456"/>
      <c r="J3458" s="456"/>
      <c r="K3458" s="457"/>
    </row>
    <row r="3459" spans="1:11" ht="15" x14ac:dyDescent="0.3">
      <c r="A3459" s="466"/>
      <c r="B3459" s="458"/>
      <c r="C3459" s="456"/>
      <c r="D3459" s="456"/>
      <c r="E3459" s="456"/>
      <c r="F3459" s="456"/>
      <c r="G3459" s="456"/>
      <c r="H3459" s="456"/>
      <c r="I3459" s="456"/>
      <c r="J3459" s="456"/>
      <c r="K3459" s="457"/>
    </row>
    <row r="3460" spans="1:11" ht="15" x14ac:dyDescent="0.3">
      <c r="A3460" s="466"/>
      <c r="B3460" s="458"/>
      <c r="C3460" s="456"/>
      <c r="D3460" s="456"/>
      <c r="E3460" s="456"/>
      <c r="F3460" s="456"/>
      <c r="G3460" s="456"/>
      <c r="H3460" s="456"/>
      <c r="I3460" s="456"/>
      <c r="J3460" s="456"/>
      <c r="K3460" s="457"/>
    </row>
    <row r="3461" spans="1:11" ht="15" x14ac:dyDescent="0.3">
      <c r="A3461" s="466"/>
      <c r="B3461" s="458"/>
      <c r="C3461" s="456"/>
      <c r="D3461" s="456"/>
      <c r="E3461" s="456"/>
      <c r="F3461" s="456"/>
      <c r="G3461" s="456"/>
      <c r="H3461" s="456"/>
      <c r="I3461" s="456"/>
      <c r="J3461" s="456"/>
      <c r="K3461" s="457"/>
    </row>
    <row r="3462" spans="1:11" ht="15" x14ac:dyDescent="0.3">
      <c r="A3462" s="466"/>
      <c r="B3462" s="458"/>
      <c r="C3462" s="456"/>
      <c r="D3462" s="456"/>
      <c r="E3462" s="456"/>
      <c r="F3462" s="456"/>
      <c r="G3462" s="456"/>
      <c r="H3462" s="456"/>
      <c r="I3462" s="456"/>
      <c r="J3462" s="456"/>
      <c r="K3462" s="457"/>
    </row>
    <row r="3463" spans="1:11" ht="15" x14ac:dyDescent="0.3">
      <c r="A3463" s="466"/>
      <c r="B3463" s="458"/>
      <c r="C3463" s="456"/>
      <c r="D3463" s="456"/>
      <c r="E3463" s="456"/>
      <c r="F3463" s="456"/>
      <c r="G3463" s="456"/>
      <c r="H3463" s="456"/>
      <c r="I3463" s="456"/>
      <c r="J3463" s="456"/>
      <c r="K3463" s="457"/>
    </row>
    <row r="3464" spans="1:11" ht="15" x14ac:dyDescent="0.3">
      <c r="A3464" s="466"/>
      <c r="B3464" s="458"/>
      <c r="C3464" s="456"/>
      <c r="D3464" s="456"/>
      <c r="E3464" s="456"/>
      <c r="F3464" s="456"/>
      <c r="G3464" s="456"/>
      <c r="H3464" s="456"/>
      <c r="I3464" s="456"/>
      <c r="J3464" s="456"/>
      <c r="K3464" s="457"/>
    </row>
    <row r="3465" spans="1:11" ht="15" x14ac:dyDescent="0.3">
      <c r="A3465" s="466"/>
      <c r="B3465" s="458"/>
      <c r="C3465" s="456"/>
      <c r="D3465" s="456"/>
      <c r="E3465" s="456"/>
      <c r="F3465" s="456"/>
      <c r="G3465" s="456"/>
      <c r="H3465" s="456"/>
      <c r="I3465" s="456"/>
      <c r="J3465" s="456"/>
      <c r="K3465" s="457"/>
    </row>
    <row r="3466" spans="1:11" ht="15" x14ac:dyDescent="0.3">
      <c r="A3466" s="466"/>
      <c r="B3466" s="458"/>
      <c r="C3466" s="456"/>
      <c r="D3466" s="456"/>
      <c r="E3466" s="456"/>
      <c r="F3466" s="456"/>
      <c r="G3466" s="456"/>
      <c r="H3466" s="456"/>
      <c r="I3466" s="456"/>
      <c r="J3466" s="456"/>
      <c r="K3466" s="457"/>
    </row>
    <row r="3467" spans="1:11" ht="15" x14ac:dyDescent="0.3">
      <c r="A3467" s="466"/>
      <c r="B3467" s="458"/>
      <c r="C3467" s="456"/>
      <c r="D3467" s="456"/>
      <c r="E3467" s="456"/>
      <c r="F3467" s="456"/>
      <c r="G3467" s="456"/>
      <c r="H3467" s="456"/>
      <c r="I3467" s="456"/>
      <c r="J3467" s="456"/>
      <c r="K3467" s="457"/>
    </row>
    <row r="3468" spans="1:11" ht="15" x14ac:dyDescent="0.3">
      <c r="A3468" s="466"/>
      <c r="B3468" s="458"/>
      <c r="C3468" s="456"/>
      <c r="D3468" s="456"/>
      <c r="E3468" s="456"/>
      <c r="F3468" s="456"/>
      <c r="G3468" s="456"/>
      <c r="H3468" s="456"/>
      <c r="I3468" s="456"/>
      <c r="J3468" s="456"/>
      <c r="K3468" s="457"/>
    </row>
    <row r="3469" spans="1:11" ht="15" x14ac:dyDescent="0.3">
      <c r="A3469" s="466"/>
      <c r="B3469" s="458"/>
      <c r="C3469" s="456"/>
      <c r="D3469" s="456"/>
      <c r="E3469" s="456"/>
      <c r="F3469" s="456"/>
      <c r="G3469" s="456"/>
      <c r="H3469" s="456"/>
      <c r="I3469" s="456"/>
      <c r="J3469" s="456"/>
      <c r="K3469" s="457"/>
    </row>
    <row r="3470" spans="1:11" ht="15.6" thickBot="1" x14ac:dyDescent="0.35">
      <c r="A3470" s="467"/>
      <c r="B3470" s="502"/>
      <c r="C3470" s="503"/>
      <c r="D3470" s="503"/>
      <c r="E3470" s="503"/>
      <c r="F3470" s="503"/>
      <c r="G3470" s="503"/>
      <c r="H3470" s="503"/>
      <c r="I3470" s="503"/>
      <c r="J3470" s="503"/>
      <c r="K3470" s="504"/>
    </row>
    <row r="3471" spans="1:11" x14ac:dyDescent="0.3">
      <c r="A3471" s="499" t="s">
        <v>1145</v>
      </c>
      <c r="B3471" s="491"/>
      <c r="C3471" s="491"/>
      <c r="D3471" s="491"/>
      <c r="E3471" s="491"/>
      <c r="F3471" s="491"/>
      <c r="G3471" s="490" t="s">
        <v>1146</v>
      </c>
      <c r="H3471" s="491"/>
      <c r="I3471" s="491"/>
      <c r="J3471" s="491"/>
      <c r="K3471" s="492"/>
    </row>
    <row r="3472" spans="1:11" x14ac:dyDescent="0.3">
      <c r="A3472" s="500"/>
      <c r="B3472" s="494"/>
      <c r="C3472" s="494"/>
      <c r="D3472" s="494"/>
      <c r="E3472" s="494"/>
      <c r="F3472" s="494"/>
      <c r="G3472" s="493"/>
      <c r="H3472" s="494"/>
      <c r="I3472" s="494"/>
      <c r="J3472" s="494"/>
      <c r="K3472" s="495"/>
    </row>
    <row r="3473" spans="1:11" x14ac:dyDescent="0.3">
      <c r="A3473" s="500"/>
      <c r="B3473" s="494"/>
      <c r="C3473" s="494"/>
      <c r="D3473" s="494"/>
      <c r="E3473" s="494"/>
      <c r="F3473" s="494"/>
      <c r="G3473" s="493"/>
      <c r="H3473" s="494"/>
      <c r="I3473" s="494"/>
      <c r="J3473" s="494"/>
      <c r="K3473" s="495"/>
    </row>
    <row r="3474" spans="1:11" ht="15" thickBot="1" x14ac:dyDescent="0.35">
      <c r="A3474" s="501"/>
      <c r="B3474" s="497"/>
      <c r="C3474" s="497"/>
      <c r="D3474" s="497"/>
      <c r="E3474" s="497"/>
      <c r="F3474" s="497"/>
      <c r="G3474" s="496"/>
      <c r="H3474" s="497"/>
      <c r="I3474" s="497"/>
      <c r="J3474" s="497"/>
      <c r="K3474" s="498"/>
    </row>
    <row r="3475" spans="1:11" x14ac:dyDescent="0.3">
      <c r="A3475" s="34"/>
      <c r="J3475" s="131"/>
    </row>
    <row r="3476" spans="1:11" x14ac:dyDescent="0.3">
      <c r="A3476" s="452"/>
      <c r="B3476" s="452"/>
      <c r="C3476" s="452"/>
      <c r="D3476" s="452"/>
      <c r="E3476" s="454" t="s">
        <v>1113</v>
      </c>
      <c r="F3476" s="454"/>
      <c r="G3476" s="454"/>
      <c r="H3476" s="454"/>
      <c r="I3476" s="452"/>
      <c r="J3476" s="452"/>
      <c r="K3476" s="452"/>
    </row>
    <row r="3477" spans="1:11" x14ac:dyDescent="0.3">
      <c r="A3477" s="452"/>
      <c r="B3477" s="452"/>
      <c r="C3477" s="452"/>
      <c r="D3477" s="452"/>
      <c r="E3477" s="454"/>
      <c r="F3477" s="454"/>
      <c r="G3477" s="454"/>
      <c r="H3477" s="454"/>
      <c r="I3477" s="452"/>
      <c r="J3477" s="452"/>
      <c r="K3477" s="452"/>
    </row>
    <row r="3478" spans="1:11" x14ac:dyDescent="0.3">
      <c r="A3478" s="453"/>
      <c r="B3478" s="453"/>
      <c r="C3478" s="453"/>
      <c r="D3478" s="453"/>
      <c r="E3478" s="455"/>
      <c r="F3478" s="455"/>
      <c r="G3478" s="455"/>
      <c r="H3478" s="455"/>
      <c r="I3478" s="453"/>
      <c r="J3478" s="453"/>
      <c r="K3478" s="453"/>
    </row>
    <row r="3479" spans="1:11" s="99" customFormat="1" ht="15" customHeight="1" x14ac:dyDescent="0.3">
      <c r="A3479" s="505" t="s">
        <v>1114</v>
      </c>
      <c r="B3479" s="450"/>
      <c r="C3479" s="450"/>
      <c r="D3479" s="450"/>
      <c r="E3479" s="450"/>
      <c r="F3479" s="450"/>
      <c r="G3479" s="450"/>
      <c r="H3479" s="450"/>
      <c r="I3479" s="450"/>
      <c r="J3479" s="450"/>
      <c r="K3479" s="451"/>
    </row>
    <row r="3480" spans="1:11" ht="25.5" customHeight="1" x14ac:dyDescent="0.3">
      <c r="A3480" s="100" t="s">
        <v>0</v>
      </c>
      <c r="B3480" s="101"/>
      <c r="C3480" s="101"/>
      <c r="D3480" s="101"/>
      <c r="E3480" s="101"/>
      <c r="F3480" s="101"/>
      <c r="G3480" s="102"/>
      <c r="H3480" s="103" t="s">
        <v>1191</v>
      </c>
      <c r="I3480" s="104" t="s">
        <v>1117</v>
      </c>
      <c r="J3480" s="105">
        <f>1+J3426</f>
        <v>45327</v>
      </c>
      <c r="K3480" s="106" t="s">
        <v>1118</v>
      </c>
    </row>
    <row r="3481" spans="1:11" ht="16.5" customHeight="1" x14ac:dyDescent="0.3">
      <c r="A3481" s="443" t="s">
        <v>2</v>
      </c>
      <c r="B3481" s="444"/>
      <c r="C3481" s="444"/>
      <c r="D3481" s="444"/>
      <c r="E3481" s="444"/>
      <c r="F3481" s="444"/>
      <c r="G3481" s="445"/>
      <c r="H3481" s="107" t="s">
        <v>1120</v>
      </c>
      <c r="I3481" s="108" t="s">
        <v>1121</v>
      </c>
      <c r="J3481" s="109" t="s">
        <v>1122</v>
      </c>
      <c r="K3481" s="110" t="s">
        <v>1123</v>
      </c>
    </row>
    <row r="3482" spans="1:11" ht="12" customHeight="1" x14ac:dyDescent="0.3">
      <c r="A3482" s="446"/>
      <c r="B3482" s="447"/>
      <c r="C3482" s="447"/>
      <c r="D3482" s="447"/>
      <c r="E3482" s="447"/>
      <c r="F3482" s="447"/>
      <c r="G3482" s="448"/>
      <c r="H3482" s="107" t="s">
        <v>1124</v>
      </c>
      <c r="I3482" s="111" t="s">
        <v>1125</v>
      </c>
      <c r="J3482" s="112"/>
      <c r="K3482" s="113"/>
    </row>
    <row r="3483" spans="1:11" ht="15" thickBot="1" x14ac:dyDescent="0.35">
      <c r="A3483" s="114" t="s">
        <v>1103</v>
      </c>
      <c r="B3483" s="115"/>
      <c r="C3483" s="115"/>
      <c r="D3483" s="115"/>
      <c r="E3483" s="115"/>
      <c r="F3483" s="115"/>
      <c r="G3483" s="116"/>
      <c r="H3483" s="117" t="s">
        <v>1126</v>
      </c>
      <c r="I3483" s="117" t="s">
        <v>1125</v>
      </c>
      <c r="J3483" s="118"/>
      <c r="K3483" s="119"/>
    </row>
    <row r="3484" spans="1:11" ht="15" x14ac:dyDescent="0.3">
      <c r="A3484" s="440" t="s">
        <v>1127</v>
      </c>
      <c r="B3484" s="439"/>
      <c r="C3484" s="437"/>
      <c r="D3484" s="437"/>
      <c r="E3484" s="437"/>
      <c r="F3484" s="437"/>
      <c r="G3484" s="437"/>
      <c r="H3484" s="437"/>
      <c r="I3484" s="437"/>
      <c r="J3484" s="437"/>
      <c r="K3484" s="438"/>
    </row>
    <row r="3485" spans="1:11" ht="15" x14ac:dyDescent="0.3">
      <c r="A3485" s="441"/>
      <c r="B3485" s="458"/>
      <c r="C3485" s="456"/>
      <c r="D3485" s="456"/>
      <c r="E3485" s="456"/>
      <c r="F3485" s="456"/>
      <c r="G3485" s="456"/>
      <c r="H3485" s="456"/>
      <c r="I3485" s="456"/>
      <c r="J3485" s="456"/>
      <c r="K3485" s="457"/>
    </row>
    <row r="3486" spans="1:11" ht="15" x14ac:dyDescent="0.3">
      <c r="A3486" s="441"/>
      <c r="B3486" s="458"/>
      <c r="C3486" s="456"/>
      <c r="D3486" s="456"/>
      <c r="E3486" s="456"/>
      <c r="F3486" s="456"/>
      <c r="G3486" s="456"/>
      <c r="H3486" s="456"/>
      <c r="I3486" s="456"/>
      <c r="J3486" s="456"/>
      <c r="K3486" s="457"/>
    </row>
    <row r="3487" spans="1:11" ht="15" x14ac:dyDescent="0.3">
      <c r="A3487" s="441"/>
      <c r="B3487" s="458"/>
      <c r="C3487" s="456"/>
      <c r="D3487" s="456"/>
      <c r="E3487" s="456"/>
      <c r="F3487" s="456"/>
      <c r="G3487" s="456"/>
      <c r="H3487" s="456"/>
      <c r="I3487" s="456"/>
      <c r="J3487" s="456"/>
      <c r="K3487" s="457"/>
    </row>
    <row r="3488" spans="1:11" ht="15.6" thickBot="1" x14ac:dyDescent="0.35">
      <c r="A3488" s="442"/>
      <c r="B3488" s="477"/>
      <c r="C3488" s="475"/>
      <c r="D3488" s="475"/>
      <c r="E3488" s="475"/>
      <c r="F3488" s="475"/>
      <c r="G3488" s="475"/>
      <c r="H3488" s="475"/>
      <c r="I3488" s="475"/>
      <c r="J3488" s="475"/>
      <c r="K3488" s="476"/>
    </row>
    <row r="3489" spans="1:11" ht="15.6" thickBot="1" x14ac:dyDescent="0.35">
      <c r="A3489" s="465" t="s">
        <v>1128</v>
      </c>
      <c r="B3489" s="474" t="s">
        <v>1129</v>
      </c>
      <c r="C3489" s="472"/>
      <c r="D3489" s="472"/>
      <c r="E3489" s="472"/>
      <c r="F3489" s="120" t="s">
        <v>1130</v>
      </c>
      <c r="G3489" s="472" t="s">
        <v>1129</v>
      </c>
      <c r="H3489" s="472"/>
      <c r="I3489" s="472"/>
      <c r="J3489" s="473"/>
      <c r="K3489" s="121" t="s">
        <v>1130</v>
      </c>
    </row>
    <row r="3490" spans="1:11" ht="15" x14ac:dyDescent="0.3">
      <c r="A3490" s="466"/>
      <c r="B3490" s="471" t="s">
        <v>1131</v>
      </c>
      <c r="C3490" s="469"/>
      <c r="D3490" s="469"/>
      <c r="E3490" s="470"/>
      <c r="F3490" s="122"/>
      <c r="G3490" s="468" t="s">
        <v>1132</v>
      </c>
      <c r="H3490" s="469"/>
      <c r="I3490" s="469"/>
      <c r="J3490" s="470"/>
      <c r="K3490" s="123"/>
    </row>
    <row r="3491" spans="1:11" ht="15" x14ac:dyDescent="0.3">
      <c r="A3491" s="466"/>
      <c r="B3491" s="480" t="s">
        <v>1133</v>
      </c>
      <c r="C3491" s="481"/>
      <c r="D3491" s="481"/>
      <c r="E3491" s="482"/>
      <c r="F3491" s="124"/>
      <c r="G3491" s="483" t="s">
        <v>1134</v>
      </c>
      <c r="H3491" s="481"/>
      <c r="I3491" s="481"/>
      <c r="J3491" s="482"/>
      <c r="K3491" s="125"/>
    </row>
    <row r="3492" spans="1:11" ht="15" x14ac:dyDescent="0.3">
      <c r="A3492" s="466"/>
      <c r="B3492" s="480" t="s">
        <v>1135</v>
      </c>
      <c r="C3492" s="481"/>
      <c r="D3492" s="481"/>
      <c r="E3492" s="482"/>
      <c r="F3492" s="124"/>
      <c r="G3492" s="478" t="s">
        <v>1136</v>
      </c>
      <c r="H3492" s="460"/>
      <c r="I3492" s="460"/>
      <c r="J3492" s="479"/>
      <c r="K3492" s="125"/>
    </row>
    <row r="3493" spans="1:11" ht="15" x14ac:dyDescent="0.3">
      <c r="A3493" s="466"/>
      <c r="B3493" s="480" t="s">
        <v>1137</v>
      </c>
      <c r="C3493" s="481"/>
      <c r="D3493" s="481"/>
      <c r="E3493" s="482"/>
      <c r="F3493" s="124">
        <v>2</v>
      </c>
      <c r="G3493" s="478" t="s">
        <v>1138</v>
      </c>
      <c r="H3493" s="460"/>
      <c r="I3493" s="460"/>
      <c r="J3493" s="479"/>
      <c r="K3493" s="125"/>
    </row>
    <row r="3494" spans="1:11" ht="15" x14ac:dyDescent="0.3">
      <c r="A3494" s="466"/>
      <c r="B3494" s="480" t="s">
        <v>1139</v>
      </c>
      <c r="C3494" s="481"/>
      <c r="D3494" s="481"/>
      <c r="E3494" s="482"/>
      <c r="F3494" s="124"/>
      <c r="G3494" s="478" t="s">
        <v>1140</v>
      </c>
      <c r="H3494" s="460"/>
      <c r="I3494" s="460"/>
      <c r="J3494" s="479"/>
      <c r="K3494" s="125"/>
    </row>
    <row r="3495" spans="1:11" ht="15.6" thickBot="1" x14ac:dyDescent="0.35">
      <c r="A3495" s="467"/>
      <c r="B3495" s="487" t="s">
        <v>1141</v>
      </c>
      <c r="C3495" s="488"/>
      <c r="D3495" s="488"/>
      <c r="E3495" s="489"/>
      <c r="F3495" s="127">
        <v>5</v>
      </c>
      <c r="G3495" s="484" t="s">
        <v>1142</v>
      </c>
      <c r="H3495" s="485"/>
      <c r="I3495" s="485"/>
      <c r="J3495" s="486"/>
      <c r="K3495" s="128"/>
    </row>
    <row r="3496" spans="1:11" ht="15.6" x14ac:dyDescent="0.3">
      <c r="A3496" s="465" t="s">
        <v>1143</v>
      </c>
      <c r="B3496" s="434" t="s">
        <v>1187</v>
      </c>
      <c r="C3496" s="435"/>
      <c r="D3496" s="435"/>
      <c r="E3496" s="435"/>
      <c r="F3496" s="435"/>
      <c r="G3496" s="435"/>
      <c r="H3496" s="435"/>
      <c r="I3496" s="435"/>
      <c r="J3496" s="435"/>
      <c r="K3496" s="436"/>
    </row>
    <row r="3497" spans="1:11" ht="15" x14ac:dyDescent="0.3">
      <c r="A3497" s="466"/>
      <c r="B3497" s="422" t="s">
        <v>1237</v>
      </c>
      <c r="C3497" s="423"/>
      <c r="D3497" s="423"/>
      <c r="E3497" s="423"/>
      <c r="F3497" s="423"/>
      <c r="G3497" s="423"/>
      <c r="H3497" s="423"/>
      <c r="I3497" s="423"/>
      <c r="J3497" s="423"/>
      <c r="K3497" s="424"/>
    </row>
    <row r="3498" spans="1:11" ht="15" x14ac:dyDescent="0.3">
      <c r="A3498" s="466"/>
      <c r="B3498" s="422" t="s">
        <v>1231</v>
      </c>
      <c r="C3498" s="423"/>
      <c r="D3498" s="423"/>
      <c r="E3498" s="423"/>
      <c r="F3498" s="423"/>
      <c r="G3498" s="423"/>
      <c r="H3498" s="423"/>
      <c r="I3498" s="423"/>
      <c r="J3498" s="423"/>
      <c r="K3498" s="424"/>
    </row>
    <row r="3499" spans="1:11" ht="15" x14ac:dyDescent="0.3">
      <c r="A3499" s="466"/>
      <c r="B3499" s="422" t="s">
        <v>1229</v>
      </c>
      <c r="C3499" s="423"/>
      <c r="D3499" s="423"/>
      <c r="E3499" s="423"/>
      <c r="F3499" s="423"/>
      <c r="G3499" s="423"/>
      <c r="H3499" s="423"/>
      <c r="I3499" s="423"/>
      <c r="J3499" s="423"/>
      <c r="K3499" s="424"/>
    </row>
    <row r="3500" spans="1:11" ht="15" x14ac:dyDescent="0.3">
      <c r="A3500" s="466"/>
      <c r="B3500" s="422" t="s">
        <v>1232</v>
      </c>
      <c r="C3500" s="423"/>
      <c r="D3500" s="423"/>
      <c r="E3500" s="423"/>
      <c r="F3500" s="423"/>
      <c r="G3500" s="423"/>
      <c r="H3500" s="423"/>
      <c r="I3500" s="423"/>
      <c r="J3500" s="423"/>
      <c r="K3500" s="424"/>
    </row>
    <row r="3501" spans="1:11" ht="15.6" x14ac:dyDescent="0.3">
      <c r="A3501" s="466"/>
      <c r="B3501" s="434" t="s">
        <v>1185</v>
      </c>
      <c r="C3501" s="435"/>
      <c r="D3501" s="435"/>
      <c r="E3501" s="435"/>
      <c r="F3501" s="435"/>
      <c r="G3501" s="435"/>
      <c r="H3501" s="435"/>
      <c r="I3501" s="435"/>
      <c r="J3501" s="435"/>
      <c r="K3501" s="436"/>
    </row>
    <row r="3502" spans="1:11" ht="15" x14ac:dyDescent="0.3">
      <c r="A3502" s="466"/>
      <c r="B3502" s="422" t="s">
        <v>1229</v>
      </c>
      <c r="C3502" s="423"/>
      <c r="D3502" s="423"/>
      <c r="E3502" s="423"/>
      <c r="F3502" s="423"/>
      <c r="G3502" s="423"/>
      <c r="H3502" s="423"/>
      <c r="I3502" s="423"/>
      <c r="J3502" s="423"/>
      <c r="K3502" s="424"/>
    </row>
    <row r="3503" spans="1:11" ht="15" x14ac:dyDescent="0.3">
      <c r="A3503" s="466"/>
      <c r="B3503" s="422" t="s">
        <v>1232</v>
      </c>
      <c r="C3503" s="423"/>
      <c r="D3503" s="423"/>
      <c r="E3503" s="423"/>
      <c r="F3503" s="423"/>
      <c r="G3503" s="423"/>
      <c r="H3503" s="423"/>
      <c r="I3503" s="423"/>
      <c r="J3503" s="423"/>
      <c r="K3503" s="424"/>
    </row>
    <row r="3504" spans="1:11" ht="15.6" x14ac:dyDescent="0.3">
      <c r="A3504" s="466"/>
      <c r="B3504" s="425" t="s">
        <v>1190</v>
      </c>
      <c r="C3504" s="426"/>
      <c r="D3504" s="426"/>
      <c r="E3504" s="426"/>
      <c r="F3504" s="426"/>
      <c r="G3504" s="426"/>
      <c r="H3504" s="426"/>
      <c r="I3504" s="426"/>
      <c r="J3504" s="426"/>
      <c r="K3504" s="427"/>
    </row>
    <row r="3505" spans="1:11" ht="15" x14ac:dyDescent="0.3">
      <c r="A3505" s="466"/>
      <c r="B3505" s="422" t="s">
        <v>1165</v>
      </c>
      <c r="C3505" s="423"/>
      <c r="D3505" s="423"/>
      <c r="E3505" s="423"/>
      <c r="F3505" s="423"/>
      <c r="G3505" s="423"/>
      <c r="H3505" s="423"/>
      <c r="I3505" s="423"/>
      <c r="J3505" s="423"/>
      <c r="K3505" s="424"/>
    </row>
    <row r="3506" spans="1:11" ht="15" x14ac:dyDescent="0.3">
      <c r="A3506" s="466"/>
      <c r="B3506" s="422" t="s">
        <v>1166</v>
      </c>
      <c r="C3506" s="423"/>
      <c r="D3506" s="423"/>
      <c r="E3506" s="423"/>
      <c r="F3506" s="423"/>
      <c r="G3506" s="423"/>
      <c r="H3506" s="423"/>
      <c r="I3506" s="423"/>
      <c r="J3506" s="423"/>
      <c r="K3506" s="424"/>
    </row>
    <row r="3507" spans="1:11" ht="15" x14ac:dyDescent="0.3">
      <c r="A3507" s="466"/>
      <c r="B3507" s="422" t="s">
        <v>1167</v>
      </c>
      <c r="C3507" s="423"/>
      <c r="D3507" s="423"/>
      <c r="E3507" s="423"/>
      <c r="F3507" s="423"/>
      <c r="G3507" s="423"/>
      <c r="H3507" s="423"/>
      <c r="I3507" s="423"/>
      <c r="J3507" s="423"/>
      <c r="K3507" s="424"/>
    </row>
    <row r="3508" spans="1:11" ht="15" x14ac:dyDescent="0.3">
      <c r="A3508" s="466"/>
      <c r="B3508" s="416" t="s">
        <v>1236</v>
      </c>
      <c r="C3508" s="417"/>
      <c r="D3508" s="417"/>
      <c r="E3508" s="417"/>
      <c r="F3508" s="417"/>
      <c r="G3508" s="417"/>
      <c r="H3508" s="417"/>
      <c r="I3508" s="417"/>
      <c r="J3508" s="417"/>
      <c r="K3508" s="418"/>
    </row>
    <row r="3509" spans="1:11" ht="15.6" thickBot="1" x14ac:dyDescent="0.35">
      <c r="A3509" s="467"/>
      <c r="B3509" s="477"/>
      <c r="C3509" s="475"/>
      <c r="D3509" s="475"/>
      <c r="E3509" s="475"/>
      <c r="F3509" s="475"/>
      <c r="G3509" s="475"/>
      <c r="H3509" s="475"/>
      <c r="I3509" s="475"/>
      <c r="J3509" s="475"/>
      <c r="K3509" s="476"/>
    </row>
    <row r="3510" spans="1:11" ht="15" x14ac:dyDescent="0.3">
      <c r="A3510" s="465" t="s">
        <v>1144</v>
      </c>
      <c r="B3510" s="439"/>
      <c r="C3510" s="437"/>
      <c r="D3510" s="437"/>
      <c r="E3510" s="437"/>
      <c r="F3510" s="437"/>
      <c r="G3510" s="437"/>
      <c r="H3510" s="437"/>
      <c r="I3510" s="437"/>
      <c r="J3510" s="437"/>
      <c r="K3510" s="438"/>
    </row>
    <row r="3511" spans="1:11" ht="15" x14ac:dyDescent="0.3">
      <c r="A3511" s="466"/>
      <c r="B3511" s="458"/>
      <c r="C3511" s="456"/>
      <c r="D3511" s="456"/>
      <c r="E3511" s="456"/>
      <c r="F3511" s="456"/>
      <c r="G3511" s="456"/>
      <c r="H3511" s="456"/>
      <c r="I3511" s="456"/>
      <c r="J3511" s="456"/>
      <c r="K3511" s="457"/>
    </row>
    <row r="3512" spans="1:11" ht="15" x14ac:dyDescent="0.3">
      <c r="A3512" s="466"/>
      <c r="B3512" s="458"/>
      <c r="C3512" s="456"/>
      <c r="D3512" s="456"/>
      <c r="E3512" s="456"/>
      <c r="F3512" s="456"/>
      <c r="G3512" s="456"/>
      <c r="H3512" s="456"/>
      <c r="I3512" s="456"/>
      <c r="J3512" s="456"/>
      <c r="K3512" s="457"/>
    </row>
    <row r="3513" spans="1:11" ht="15" x14ac:dyDescent="0.3">
      <c r="A3513" s="466"/>
      <c r="B3513" s="459"/>
      <c r="C3513" s="460"/>
      <c r="D3513" s="460"/>
      <c r="E3513" s="460"/>
      <c r="F3513" s="460"/>
      <c r="G3513" s="460"/>
      <c r="H3513" s="460"/>
      <c r="I3513" s="460"/>
      <c r="J3513" s="460"/>
      <c r="K3513" s="461"/>
    </row>
    <row r="3514" spans="1:11" ht="15" x14ac:dyDescent="0.3">
      <c r="A3514" s="466"/>
      <c r="B3514" s="458"/>
      <c r="C3514" s="456"/>
      <c r="D3514" s="456"/>
      <c r="E3514" s="456"/>
      <c r="F3514" s="456"/>
      <c r="G3514" s="456"/>
      <c r="H3514" s="456"/>
      <c r="I3514" s="456"/>
      <c r="J3514" s="456"/>
      <c r="K3514" s="457"/>
    </row>
    <row r="3515" spans="1:11" ht="15" x14ac:dyDescent="0.3">
      <c r="A3515" s="466"/>
      <c r="B3515" s="459"/>
      <c r="C3515" s="460"/>
      <c r="D3515" s="460"/>
      <c r="E3515" s="460"/>
      <c r="F3515" s="460"/>
      <c r="G3515" s="460"/>
      <c r="H3515" s="460"/>
      <c r="I3515" s="460"/>
      <c r="J3515" s="460"/>
      <c r="K3515" s="461"/>
    </row>
    <row r="3516" spans="1:11" ht="15" x14ac:dyDescent="0.3">
      <c r="A3516" s="466"/>
      <c r="B3516" s="458"/>
      <c r="C3516" s="456"/>
      <c r="D3516" s="456"/>
      <c r="E3516" s="456"/>
      <c r="F3516" s="456"/>
      <c r="G3516" s="456"/>
      <c r="H3516" s="456"/>
      <c r="I3516" s="456"/>
      <c r="J3516" s="456"/>
      <c r="K3516" s="457"/>
    </row>
    <row r="3517" spans="1:11" ht="15" x14ac:dyDescent="0.3">
      <c r="A3517" s="466"/>
      <c r="B3517" s="458"/>
      <c r="C3517" s="456"/>
      <c r="D3517" s="456"/>
      <c r="E3517" s="456"/>
      <c r="F3517" s="456"/>
      <c r="G3517" s="456"/>
      <c r="H3517" s="456"/>
      <c r="I3517" s="456"/>
      <c r="J3517" s="456"/>
      <c r="K3517" s="457"/>
    </row>
    <row r="3518" spans="1:11" ht="15" x14ac:dyDescent="0.3">
      <c r="A3518" s="466"/>
      <c r="B3518" s="458"/>
      <c r="C3518" s="456"/>
      <c r="D3518" s="456"/>
      <c r="E3518" s="456"/>
      <c r="F3518" s="456"/>
      <c r="G3518" s="456"/>
      <c r="H3518" s="456"/>
      <c r="I3518" s="456"/>
      <c r="J3518" s="456"/>
      <c r="K3518" s="457"/>
    </row>
    <row r="3519" spans="1:11" ht="15" x14ac:dyDescent="0.3">
      <c r="A3519" s="466"/>
      <c r="B3519" s="458"/>
      <c r="C3519" s="456"/>
      <c r="D3519" s="456"/>
      <c r="E3519" s="456"/>
      <c r="F3519" s="456"/>
      <c r="G3519" s="456"/>
      <c r="H3519" s="456"/>
      <c r="I3519" s="456"/>
      <c r="J3519" s="456"/>
      <c r="K3519" s="457"/>
    </row>
    <row r="3520" spans="1:11" ht="15" x14ac:dyDescent="0.3">
      <c r="A3520" s="466"/>
      <c r="B3520" s="458"/>
      <c r="C3520" s="456"/>
      <c r="D3520" s="456"/>
      <c r="E3520" s="456"/>
      <c r="F3520" s="456"/>
      <c r="G3520" s="456"/>
      <c r="H3520" s="456"/>
      <c r="I3520" s="456"/>
      <c r="J3520" s="456"/>
      <c r="K3520" s="457"/>
    </row>
    <row r="3521" spans="1:11" ht="15" x14ac:dyDescent="0.3">
      <c r="A3521" s="466"/>
      <c r="B3521" s="458"/>
      <c r="C3521" s="456"/>
      <c r="D3521" s="456"/>
      <c r="E3521" s="456"/>
      <c r="F3521" s="456"/>
      <c r="G3521" s="456"/>
      <c r="H3521" s="456"/>
      <c r="I3521" s="456"/>
      <c r="J3521" s="456"/>
      <c r="K3521" s="457"/>
    </row>
    <row r="3522" spans="1:11" ht="15" x14ac:dyDescent="0.3">
      <c r="A3522" s="466"/>
      <c r="B3522" s="458"/>
      <c r="C3522" s="456"/>
      <c r="D3522" s="456"/>
      <c r="E3522" s="456"/>
      <c r="F3522" s="456"/>
      <c r="G3522" s="456"/>
      <c r="H3522" s="456"/>
      <c r="I3522" s="456"/>
      <c r="J3522" s="456"/>
      <c r="K3522" s="457"/>
    </row>
    <row r="3523" spans="1:11" ht="15" x14ac:dyDescent="0.3">
      <c r="A3523" s="466"/>
      <c r="B3523" s="458"/>
      <c r="C3523" s="456"/>
      <c r="D3523" s="456"/>
      <c r="E3523" s="456"/>
      <c r="F3523" s="456"/>
      <c r="G3523" s="456"/>
      <c r="H3523" s="456"/>
      <c r="I3523" s="456"/>
      <c r="J3523" s="456"/>
      <c r="K3523" s="457"/>
    </row>
    <row r="3524" spans="1:11" ht="15.6" thickBot="1" x14ac:dyDescent="0.35">
      <c r="A3524" s="467"/>
      <c r="B3524" s="502"/>
      <c r="C3524" s="503"/>
      <c r="D3524" s="503"/>
      <c r="E3524" s="503"/>
      <c r="F3524" s="503"/>
      <c r="G3524" s="503"/>
      <c r="H3524" s="503"/>
      <c r="I3524" s="503"/>
      <c r="J3524" s="503"/>
      <c r="K3524" s="504"/>
    </row>
    <row r="3525" spans="1:11" x14ac:dyDescent="0.3">
      <c r="A3525" s="499" t="s">
        <v>1145</v>
      </c>
      <c r="B3525" s="491"/>
      <c r="C3525" s="491"/>
      <c r="D3525" s="491"/>
      <c r="E3525" s="491"/>
      <c r="F3525" s="491"/>
      <c r="G3525" s="490" t="s">
        <v>1146</v>
      </c>
      <c r="H3525" s="491"/>
      <c r="I3525" s="491"/>
      <c r="J3525" s="491"/>
      <c r="K3525" s="492"/>
    </row>
    <row r="3526" spans="1:11" x14ac:dyDescent="0.3">
      <c r="A3526" s="500"/>
      <c r="B3526" s="494"/>
      <c r="C3526" s="494"/>
      <c r="D3526" s="494"/>
      <c r="E3526" s="494"/>
      <c r="F3526" s="494"/>
      <c r="G3526" s="493"/>
      <c r="H3526" s="494"/>
      <c r="I3526" s="494"/>
      <c r="J3526" s="494"/>
      <c r="K3526" s="495"/>
    </row>
    <row r="3527" spans="1:11" x14ac:dyDescent="0.3">
      <c r="A3527" s="500"/>
      <c r="B3527" s="494"/>
      <c r="C3527" s="494"/>
      <c r="D3527" s="494"/>
      <c r="E3527" s="494"/>
      <c r="F3527" s="494"/>
      <c r="G3527" s="493"/>
      <c r="H3527" s="494"/>
      <c r="I3527" s="494"/>
      <c r="J3527" s="494"/>
      <c r="K3527" s="495"/>
    </row>
    <row r="3528" spans="1:11" ht="15" thickBot="1" x14ac:dyDescent="0.35">
      <c r="A3528" s="501"/>
      <c r="B3528" s="497"/>
      <c r="C3528" s="497"/>
      <c r="D3528" s="497"/>
      <c r="E3528" s="497"/>
      <c r="F3528" s="497"/>
      <c r="G3528" s="496"/>
      <c r="H3528" s="497"/>
      <c r="I3528" s="497"/>
      <c r="J3528" s="497"/>
      <c r="K3528" s="498"/>
    </row>
    <row r="3529" spans="1:11" x14ac:dyDescent="0.3">
      <c r="A3529" s="34"/>
      <c r="J3529" s="131"/>
    </row>
    <row r="3530" spans="1:11" x14ac:dyDescent="0.3">
      <c r="A3530" s="452"/>
      <c r="B3530" s="452"/>
      <c r="C3530" s="452"/>
      <c r="D3530" s="452"/>
      <c r="E3530" s="454" t="s">
        <v>1113</v>
      </c>
      <c r="F3530" s="454"/>
      <c r="G3530" s="454"/>
      <c r="H3530" s="454"/>
      <c r="I3530" s="452"/>
      <c r="J3530" s="452"/>
      <c r="K3530" s="452"/>
    </row>
    <row r="3531" spans="1:11" x14ac:dyDescent="0.3">
      <c r="A3531" s="452"/>
      <c r="B3531" s="452"/>
      <c r="C3531" s="452"/>
      <c r="D3531" s="452"/>
      <c r="E3531" s="454"/>
      <c r="F3531" s="454"/>
      <c r="G3531" s="454"/>
      <c r="H3531" s="454"/>
      <c r="I3531" s="452"/>
      <c r="J3531" s="452"/>
      <c r="K3531" s="452"/>
    </row>
    <row r="3532" spans="1:11" x14ac:dyDescent="0.3">
      <c r="A3532" s="453"/>
      <c r="B3532" s="453"/>
      <c r="C3532" s="453"/>
      <c r="D3532" s="453"/>
      <c r="E3532" s="455"/>
      <c r="F3532" s="455"/>
      <c r="G3532" s="455"/>
      <c r="H3532" s="455"/>
      <c r="I3532" s="453"/>
      <c r="J3532" s="453"/>
      <c r="K3532" s="453"/>
    </row>
    <row r="3533" spans="1:11" x14ac:dyDescent="0.3">
      <c r="A3533" s="449" t="s">
        <v>1147</v>
      </c>
      <c r="B3533" s="450"/>
      <c r="C3533" s="450"/>
      <c r="D3533" s="450"/>
      <c r="E3533" s="450"/>
      <c r="F3533" s="450"/>
      <c r="G3533" s="450"/>
      <c r="H3533" s="450"/>
      <c r="I3533" s="450"/>
      <c r="J3533" s="450"/>
      <c r="K3533" s="451"/>
    </row>
    <row r="3534" spans="1:11" ht="25.5" customHeight="1" x14ac:dyDescent="0.3">
      <c r="A3534" s="100" t="s">
        <v>0</v>
      </c>
      <c r="B3534" s="101"/>
      <c r="C3534" s="101"/>
      <c r="D3534" s="101"/>
      <c r="E3534" s="101"/>
      <c r="F3534" s="101"/>
      <c r="G3534" s="102"/>
      <c r="H3534" s="103" t="s">
        <v>1191</v>
      </c>
      <c r="I3534" s="104" t="s">
        <v>1117</v>
      </c>
      <c r="J3534" s="105">
        <f>1+J3480</f>
        <v>45328</v>
      </c>
      <c r="K3534" s="106" t="s">
        <v>1118</v>
      </c>
    </row>
    <row r="3535" spans="1:11" ht="16.5" customHeight="1" x14ac:dyDescent="0.3">
      <c r="A3535" s="443" t="s">
        <v>2</v>
      </c>
      <c r="B3535" s="444"/>
      <c r="C3535" s="444"/>
      <c r="D3535" s="444"/>
      <c r="E3535" s="444"/>
      <c r="F3535" s="444"/>
      <c r="G3535" s="445"/>
      <c r="H3535" s="107" t="s">
        <v>1120</v>
      </c>
      <c r="I3535" s="108" t="s">
        <v>1121</v>
      </c>
      <c r="J3535" s="109" t="s">
        <v>1122</v>
      </c>
      <c r="K3535" s="110" t="s">
        <v>1123</v>
      </c>
    </row>
    <row r="3536" spans="1:11" ht="12" customHeight="1" x14ac:dyDescent="0.3">
      <c r="A3536" s="446"/>
      <c r="B3536" s="447"/>
      <c r="C3536" s="447"/>
      <c r="D3536" s="447"/>
      <c r="E3536" s="447"/>
      <c r="F3536" s="447"/>
      <c r="G3536" s="448"/>
      <c r="H3536" s="107" t="s">
        <v>1124</v>
      </c>
      <c r="I3536" s="111" t="s">
        <v>1125</v>
      </c>
      <c r="J3536" s="112"/>
      <c r="K3536" s="113"/>
    </row>
    <row r="3537" spans="1:11" ht="15" thickBot="1" x14ac:dyDescent="0.35">
      <c r="A3537" s="114" t="s">
        <v>1103</v>
      </c>
      <c r="B3537" s="115"/>
      <c r="C3537" s="115"/>
      <c r="D3537" s="115"/>
      <c r="E3537" s="115"/>
      <c r="F3537" s="115"/>
      <c r="G3537" s="116"/>
      <c r="H3537" s="117" t="s">
        <v>1126</v>
      </c>
      <c r="I3537" s="117" t="s">
        <v>1125</v>
      </c>
      <c r="J3537" s="118"/>
      <c r="K3537" s="119"/>
    </row>
    <row r="3538" spans="1:11" ht="15" x14ac:dyDescent="0.3">
      <c r="A3538" s="440" t="s">
        <v>1127</v>
      </c>
      <c r="B3538" s="439"/>
      <c r="C3538" s="437"/>
      <c r="D3538" s="437"/>
      <c r="E3538" s="437"/>
      <c r="F3538" s="437"/>
      <c r="G3538" s="437"/>
      <c r="H3538" s="437"/>
      <c r="I3538" s="437"/>
      <c r="J3538" s="437"/>
      <c r="K3538" s="438"/>
    </row>
    <row r="3539" spans="1:11" ht="15" x14ac:dyDescent="0.3">
      <c r="A3539" s="441"/>
      <c r="B3539" s="458"/>
      <c r="C3539" s="456"/>
      <c r="D3539" s="456"/>
      <c r="E3539" s="456"/>
      <c r="F3539" s="456"/>
      <c r="G3539" s="456"/>
      <c r="H3539" s="456"/>
      <c r="I3539" s="456"/>
      <c r="J3539" s="456"/>
      <c r="K3539" s="457"/>
    </row>
    <row r="3540" spans="1:11" ht="15" x14ac:dyDescent="0.3">
      <c r="A3540" s="441"/>
      <c r="B3540" s="458"/>
      <c r="C3540" s="456"/>
      <c r="D3540" s="456"/>
      <c r="E3540" s="456"/>
      <c r="F3540" s="456"/>
      <c r="G3540" s="456"/>
      <c r="H3540" s="456"/>
      <c r="I3540" s="456"/>
      <c r="J3540" s="456"/>
      <c r="K3540" s="457"/>
    </row>
    <row r="3541" spans="1:11" ht="15" x14ac:dyDescent="0.3">
      <c r="A3541" s="441"/>
      <c r="B3541" s="458"/>
      <c r="C3541" s="456"/>
      <c r="D3541" s="456"/>
      <c r="E3541" s="456"/>
      <c r="F3541" s="456"/>
      <c r="G3541" s="456"/>
      <c r="H3541" s="456"/>
      <c r="I3541" s="456"/>
      <c r="J3541" s="456"/>
      <c r="K3541" s="457"/>
    </row>
    <row r="3542" spans="1:11" ht="15.6" thickBot="1" x14ac:dyDescent="0.35">
      <c r="A3542" s="442"/>
      <c r="B3542" s="477"/>
      <c r="C3542" s="475"/>
      <c r="D3542" s="475"/>
      <c r="E3542" s="475"/>
      <c r="F3542" s="475"/>
      <c r="G3542" s="475"/>
      <c r="H3542" s="475"/>
      <c r="I3542" s="475"/>
      <c r="J3542" s="475"/>
      <c r="K3542" s="476"/>
    </row>
    <row r="3543" spans="1:11" ht="15.6" thickBot="1" x14ac:dyDescent="0.35">
      <c r="A3543" s="465" t="s">
        <v>1128</v>
      </c>
      <c r="B3543" s="474" t="s">
        <v>1129</v>
      </c>
      <c r="C3543" s="472"/>
      <c r="D3543" s="472"/>
      <c r="E3543" s="472"/>
      <c r="F3543" s="120" t="s">
        <v>1130</v>
      </c>
      <c r="G3543" s="472" t="s">
        <v>1129</v>
      </c>
      <c r="H3543" s="472"/>
      <c r="I3543" s="472"/>
      <c r="J3543" s="473"/>
      <c r="K3543" s="121" t="s">
        <v>1130</v>
      </c>
    </row>
    <row r="3544" spans="1:11" ht="15" x14ac:dyDescent="0.3">
      <c r="A3544" s="466"/>
      <c r="B3544" s="471" t="s">
        <v>1131</v>
      </c>
      <c r="C3544" s="469"/>
      <c r="D3544" s="469"/>
      <c r="E3544" s="470"/>
      <c r="F3544" s="122"/>
      <c r="G3544" s="468" t="s">
        <v>1132</v>
      </c>
      <c r="H3544" s="469"/>
      <c r="I3544" s="469"/>
      <c r="J3544" s="470"/>
      <c r="K3544" s="123"/>
    </row>
    <row r="3545" spans="1:11" ht="15" x14ac:dyDescent="0.3">
      <c r="A3545" s="466"/>
      <c r="B3545" s="480" t="s">
        <v>1133</v>
      </c>
      <c r="C3545" s="481"/>
      <c r="D3545" s="481"/>
      <c r="E3545" s="482"/>
      <c r="F3545" s="124"/>
      <c r="G3545" s="483" t="s">
        <v>1134</v>
      </c>
      <c r="H3545" s="481"/>
      <c r="I3545" s="481"/>
      <c r="J3545" s="482"/>
      <c r="K3545" s="125"/>
    </row>
    <row r="3546" spans="1:11" ht="15" x14ac:dyDescent="0.3">
      <c r="A3546" s="466"/>
      <c r="B3546" s="480" t="s">
        <v>1135</v>
      </c>
      <c r="C3546" s="481"/>
      <c r="D3546" s="481"/>
      <c r="E3546" s="482"/>
      <c r="F3546" s="124"/>
      <c r="G3546" s="478" t="s">
        <v>1136</v>
      </c>
      <c r="H3546" s="460"/>
      <c r="I3546" s="460"/>
      <c r="J3546" s="479"/>
      <c r="K3546" s="125"/>
    </row>
    <row r="3547" spans="1:11" ht="15" x14ac:dyDescent="0.3">
      <c r="A3547" s="466"/>
      <c r="B3547" s="480" t="s">
        <v>1137</v>
      </c>
      <c r="C3547" s="481"/>
      <c r="D3547" s="481"/>
      <c r="E3547" s="482"/>
      <c r="F3547" s="124">
        <v>2</v>
      </c>
      <c r="G3547" s="478" t="s">
        <v>1138</v>
      </c>
      <c r="H3547" s="460"/>
      <c r="I3547" s="460"/>
      <c r="J3547" s="479"/>
      <c r="K3547" s="125"/>
    </row>
    <row r="3548" spans="1:11" ht="15" x14ac:dyDescent="0.3">
      <c r="A3548" s="466"/>
      <c r="B3548" s="480" t="s">
        <v>1139</v>
      </c>
      <c r="C3548" s="481"/>
      <c r="D3548" s="481"/>
      <c r="E3548" s="482"/>
      <c r="F3548" s="124"/>
      <c r="G3548" s="478" t="s">
        <v>1140</v>
      </c>
      <c r="H3548" s="460"/>
      <c r="I3548" s="460"/>
      <c r="J3548" s="479"/>
      <c r="K3548" s="125"/>
    </row>
    <row r="3549" spans="1:11" ht="15.6" thickBot="1" x14ac:dyDescent="0.35">
      <c r="A3549" s="467"/>
      <c r="B3549" s="487" t="s">
        <v>1141</v>
      </c>
      <c r="C3549" s="488"/>
      <c r="D3549" s="488"/>
      <c r="E3549" s="489"/>
      <c r="F3549" s="127">
        <v>5</v>
      </c>
      <c r="G3549" s="484" t="s">
        <v>1142</v>
      </c>
      <c r="H3549" s="485"/>
      <c r="I3549" s="485"/>
      <c r="J3549" s="486"/>
      <c r="K3549" s="128"/>
    </row>
    <row r="3550" spans="1:11" ht="15.6" x14ac:dyDescent="0.3">
      <c r="A3550" s="465" t="s">
        <v>1143</v>
      </c>
      <c r="B3550" s="434" t="s">
        <v>1187</v>
      </c>
      <c r="C3550" s="435"/>
      <c r="D3550" s="435"/>
      <c r="E3550" s="435"/>
      <c r="F3550" s="435"/>
      <c r="G3550" s="435"/>
      <c r="H3550" s="435"/>
      <c r="I3550" s="435"/>
      <c r="J3550" s="435"/>
      <c r="K3550" s="436"/>
    </row>
    <row r="3551" spans="1:11" ht="15" x14ac:dyDescent="0.3">
      <c r="A3551" s="466"/>
      <c r="B3551" s="422" t="s">
        <v>1237</v>
      </c>
      <c r="C3551" s="423"/>
      <c r="D3551" s="423"/>
      <c r="E3551" s="423"/>
      <c r="F3551" s="423"/>
      <c r="G3551" s="423"/>
      <c r="H3551" s="423"/>
      <c r="I3551" s="423"/>
      <c r="J3551" s="423"/>
      <c r="K3551" s="424"/>
    </row>
    <row r="3552" spans="1:11" ht="15" x14ac:dyDescent="0.3">
      <c r="A3552" s="466"/>
      <c r="B3552" s="422" t="s">
        <v>1231</v>
      </c>
      <c r="C3552" s="423"/>
      <c r="D3552" s="423"/>
      <c r="E3552" s="423"/>
      <c r="F3552" s="423"/>
      <c r="G3552" s="423"/>
      <c r="H3552" s="423"/>
      <c r="I3552" s="423"/>
      <c r="J3552" s="423"/>
      <c r="K3552" s="424"/>
    </row>
    <row r="3553" spans="1:11" ht="15" x14ac:dyDescent="0.3">
      <c r="A3553" s="466"/>
      <c r="B3553" s="422" t="s">
        <v>1229</v>
      </c>
      <c r="C3553" s="423"/>
      <c r="D3553" s="423"/>
      <c r="E3553" s="423"/>
      <c r="F3553" s="423"/>
      <c r="G3553" s="423"/>
      <c r="H3553" s="423"/>
      <c r="I3553" s="423"/>
      <c r="J3553" s="423"/>
      <c r="K3553" s="424"/>
    </row>
    <row r="3554" spans="1:11" ht="15" x14ac:dyDescent="0.3">
      <c r="A3554" s="466"/>
      <c r="B3554" s="422" t="s">
        <v>1232</v>
      </c>
      <c r="C3554" s="423"/>
      <c r="D3554" s="423"/>
      <c r="E3554" s="423"/>
      <c r="F3554" s="423"/>
      <c r="G3554" s="423"/>
      <c r="H3554" s="423"/>
      <c r="I3554" s="423"/>
      <c r="J3554" s="423"/>
      <c r="K3554" s="424"/>
    </row>
    <row r="3555" spans="1:11" ht="15.6" x14ac:dyDescent="0.3">
      <c r="A3555" s="466"/>
      <c r="B3555" s="434" t="s">
        <v>1185</v>
      </c>
      <c r="C3555" s="435"/>
      <c r="D3555" s="435"/>
      <c r="E3555" s="435"/>
      <c r="F3555" s="435"/>
      <c r="G3555" s="435"/>
      <c r="H3555" s="435"/>
      <c r="I3555" s="435"/>
      <c r="J3555" s="435"/>
      <c r="K3555" s="436"/>
    </row>
    <row r="3556" spans="1:11" ht="15" x14ac:dyDescent="0.3">
      <c r="A3556" s="466"/>
      <c r="B3556" s="422" t="s">
        <v>1229</v>
      </c>
      <c r="C3556" s="423"/>
      <c r="D3556" s="423"/>
      <c r="E3556" s="423"/>
      <c r="F3556" s="423"/>
      <c r="G3556" s="423"/>
      <c r="H3556" s="423"/>
      <c r="I3556" s="423"/>
      <c r="J3556" s="423"/>
      <c r="K3556" s="424"/>
    </row>
    <row r="3557" spans="1:11" ht="15" x14ac:dyDescent="0.3">
      <c r="A3557" s="466"/>
      <c r="B3557" s="422" t="s">
        <v>1232</v>
      </c>
      <c r="C3557" s="423"/>
      <c r="D3557" s="423"/>
      <c r="E3557" s="423"/>
      <c r="F3557" s="423"/>
      <c r="G3557" s="423"/>
      <c r="H3557" s="423"/>
      <c r="I3557" s="423"/>
      <c r="J3557" s="423"/>
      <c r="K3557" s="424"/>
    </row>
    <row r="3558" spans="1:11" ht="15.6" x14ac:dyDescent="0.3">
      <c r="A3558" s="466"/>
      <c r="B3558" s="425" t="s">
        <v>1190</v>
      </c>
      <c r="C3558" s="426"/>
      <c r="D3558" s="426"/>
      <c r="E3558" s="426"/>
      <c r="F3558" s="426"/>
      <c r="G3558" s="426"/>
      <c r="H3558" s="426"/>
      <c r="I3558" s="426"/>
      <c r="J3558" s="426"/>
      <c r="K3558" s="427"/>
    </row>
    <row r="3559" spans="1:11" ht="15" x14ac:dyDescent="0.3">
      <c r="A3559" s="466"/>
      <c r="B3559" s="422" t="s">
        <v>1165</v>
      </c>
      <c r="C3559" s="423"/>
      <c r="D3559" s="423"/>
      <c r="E3559" s="423"/>
      <c r="F3559" s="423"/>
      <c r="G3559" s="423"/>
      <c r="H3559" s="423"/>
      <c r="I3559" s="423"/>
      <c r="J3559" s="423"/>
      <c r="K3559" s="424"/>
    </row>
    <row r="3560" spans="1:11" ht="15" x14ac:dyDescent="0.3">
      <c r="A3560" s="466"/>
      <c r="B3560" s="422" t="s">
        <v>1166</v>
      </c>
      <c r="C3560" s="423"/>
      <c r="D3560" s="423"/>
      <c r="E3560" s="423"/>
      <c r="F3560" s="423"/>
      <c r="G3560" s="423"/>
      <c r="H3560" s="423"/>
      <c r="I3560" s="423"/>
      <c r="J3560" s="423"/>
      <c r="K3560" s="424"/>
    </row>
    <row r="3561" spans="1:11" ht="15" x14ac:dyDescent="0.3">
      <c r="A3561" s="466"/>
      <c r="B3561" s="422" t="s">
        <v>1167</v>
      </c>
      <c r="C3561" s="423"/>
      <c r="D3561" s="423"/>
      <c r="E3561" s="423"/>
      <c r="F3561" s="423"/>
      <c r="G3561" s="423"/>
      <c r="H3561" s="423"/>
      <c r="I3561" s="423"/>
      <c r="J3561" s="423"/>
      <c r="K3561" s="424"/>
    </row>
    <row r="3562" spans="1:11" ht="15" x14ac:dyDescent="0.3">
      <c r="A3562" s="466"/>
      <c r="B3562" s="416" t="s">
        <v>1236</v>
      </c>
      <c r="C3562" s="417"/>
      <c r="D3562" s="417"/>
      <c r="E3562" s="417"/>
      <c r="F3562" s="417"/>
      <c r="G3562" s="417"/>
      <c r="H3562" s="417"/>
      <c r="I3562" s="417"/>
      <c r="J3562" s="417"/>
      <c r="K3562" s="418"/>
    </row>
    <row r="3563" spans="1:11" ht="15.6" thickBot="1" x14ac:dyDescent="0.35">
      <c r="A3563" s="467"/>
      <c r="B3563" s="477"/>
      <c r="C3563" s="475"/>
      <c r="D3563" s="475"/>
      <c r="E3563" s="475"/>
      <c r="F3563" s="475"/>
      <c r="G3563" s="475"/>
      <c r="H3563" s="475"/>
      <c r="I3563" s="475"/>
      <c r="J3563" s="475"/>
      <c r="K3563" s="476"/>
    </row>
    <row r="3564" spans="1:11" ht="15" x14ac:dyDescent="0.3">
      <c r="A3564" s="465" t="s">
        <v>1144</v>
      </c>
      <c r="B3564" s="439"/>
      <c r="C3564" s="437"/>
      <c r="D3564" s="437"/>
      <c r="E3564" s="437"/>
      <c r="F3564" s="437"/>
      <c r="G3564" s="437"/>
      <c r="H3564" s="437"/>
      <c r="I3564" s="437"/>
      <c r="J3564" s="437"/>
      <c r="K3564" s="438"/>
    </row>
    <row r="3565" spans="1:11" ht="15" x14ac:dyDescent="0.3">
      <c r="A3565" s="466"/>
      <c r="B3565" s="458"/>
      <c r="C3565" s="456"/>
      <c r="D3565" s="456"/>
      <c r="E3565" s="456"/>
      <c r="F3565" s="456"/>
      <c r="G3565" s="456"/>
      <c r="H3565" s="456"/>
      <c r="I3565" s="456"/>
      <c r="J3565" s="456"/>
      <c r="K3565" s="457"/>
    </row>
    <row r="3566" spans="1:11" ht="15" x14ac:dyDescent="0.3">
      <c r="A3566" s="466"/>
      <c r="B3566" s="458"/>
      <c r="C3566" s="456"/>
      <c r="D3566" s="456"/>
      <c r="E3566" s="456"/>
      <c r="F3566" s="456"/>
      <c r="G3566" s="456"/>
      <c r="H3566" s="456"/>
      <c r="I3566" s="456"/>
      <c r="J3566" s="456"/>
      <c r="K3566" s="457"/>
    </row>
    <row r="3567" spans="1:11" ht="15" x14ac:dyDescent="0.3">
      <c r="A3567" s="466"/>
      <c r="B3567" s="458"/>
      <c r="C3567" s="456"/>
      <c r="D3567" s="456"/>
      <c r="E3567" s="456"/>
      <c r="F3567" s="456"/>
      <c r="G3567" s="456"/>
      <c r="H3567" s="456"/>
      <c r="I3567" s="456"/>
      <c r="J3567" s="456"/>
      <c r="K3567" s="457"/>
    </row>
    <row r="3568" spans="1:11" ht="15" x14ac:dyDescent="0.3">
      <c r="A3568" s="466"/>
      <c r="B3568" s="458"/>
      <c r="C3568" s="456"/>
      <c r="D3568" s="456"/>
      <c r="E3568" s="456"/>
      <c r="F3568" s="456"/>
      <c r="G3568" s="456"/>
      <c r="H3568" s="456"/>
      <c r="I3568" s="456"/>
      <c r="J3568" s="456"/>
      <c r="K3568" s="457"/>
    </row>
    <row r="3569" spans="1:11" ht="15" x14ac:dyDescent="0.3">
      <c r="A3569" s="466"/>
      <c r="B3569" s="458"/>
      <c r="C3569" s="456"/>
      <c r="D3569" s="456"/>
      <c r="E3569" s="456"/>
      <c r="F3569" s="456"/>
      <c r="G3569" s="456"/>
      <c r="H3569" s="456"/>
      <c r="I3569" s="456"/>
      <c r="J3569" s="456"/>
      <c r="K3569" s="457"/>
    </row>
    <row r="3570" spans="1:11" ht="15" x14ac:dyDescent="0.3">
      <c r="A3570" s="466"/>
      <c r="B3570" s="458"/>
      <c r="C3570" s="456"/>
      <c r="D3570" s="456"/>
      <c r="E3570" s="456"/>
      <c r="F3570" s="456"/>
      <c r="G3570" s="456"/>
      <c r="H3570" s="456"/>
      <c r="I3570" s="456"/>
      <c r="J3570" s="456"/>
      <c r="K3570" s="457"/>
    </row>
    <row r="3571" spans="1:11" ht="15" x14ac:dyDescent="0.3">
      <c r="A3571" s="466"/>
      <c r="B3571" s="458"/>
      <c r="C3571" s="456"/>
      <c r="D3571" s="456"/>
      <c r="E3571" s="456"/>
      <c r="F3571" s="456"/>
      <c r="G3571" s="456"/>
      <c r="H3571" s="456"/>
      <c r="I3571" s="456"/>
      <c r="J3571" s="456"/>
      <c r="K3571" s="457"/>
    </row>
    <row r="3572" spans="1:11" ht="15" x14ac:dyDescent="0.3">
      <c r="A3572" s="466"/>
      <c r="B3572" s="458"/>
      <c r="C3572" s="456"/>
      <c r="D3572" s="456"/>
      <c r="E3572" s="456"/>
      <c r="F3572" s="456"/>
      <c r="G3572" s="456"/>
      <c r="H3572" s="456"/>
      <c r="I3572" s="456"/>
      <c r="J3572" s="456"/>
      <c r="K3572" s="457"/>
    </row>
    <row r="3573" spans="1:11" ht="15" x14ac:dyDescent="0.3">
      <c r="A3573" s="466"/>
      <c r="B3573" s="458"/>
      <c r="C3573" s="456"/>
      <c r="D3573" s="456"/>
      <c r="E3573" s="456"/>
      <c r="F3573" s="456"/>
      <c r="G3573" s="456"/>
      <c r="H3573" s="456"/>
      <c r="I3573" s="456"/>
      <c r="J3573" s="456"/>
      <c r="K3573" s="457"/>
    </row>
    <row r="3574" spans="1:11" ht="15" x14ac:dyDescent="0.3">
      <c r="A3574" s="466"/>
      <c r="B3574" s="458"/>
      <c r="C3574" s="456"/>
      <c r="D3574" s="456"/>
      <c r="E3574" s="456"/>
      <c r="F3574" s="456"/>
      <c r="G3574" s="456"/>
      <c r="H3574" s="456"/>
      <c r="I3574" s="456"/>
      <c r="J3574" s="456"/>
      <c r="K3574" s="457"/>
    </row>
    <row r="3575" spans="1:11" ht="15" x14ac:dyDescent="0.3">
      <c r="A3575" s="466"/>
      <c r="B3575" s="458"/>
      <c r="C3575" s="456"/>
      <c r="D3575" s="456"/>
      <c r="E3575" s="456"/>
      <c r="F3575" s="456"/>
      <c r="G3575" s="456"/>
      <c r="H3575" s="456"/>
      <c r="I3575" s="456"/>
      <c r="J3575" s="456"/>
      <c r="K3575" s="457"/>
    </row>
    <row r="3576" spans="1:11" ht="15" x14ac:dyDescent="0.3">
      <c r="A3576" s="466"/>
      <c r="B3576" s="458"/>
      <c r="C3576" s="456"/>
      <c r="D3576" s="456"/>
      <c r="E3576" s="456"/>
      <c r="F3576" s="456"/>
      <c r="G3576" s="456"/>
      <c r="H3576" s="456"/>
      <c r="I3576" s="456"/>
      <c r="J3576" s="456"/>
      <c r="K3576" s="457"/>
    </row>
    <row r="3577" spans="1:11" ht="15" x14ac:dyDescent="0.3">
      <c r="A3577" s="466"/>
      <c r="B3577" s="458"/>
      <c r="C3577" s="456"/>
      <c r="D3577" s="456"/>
      <c r="E3577" s="456"/>
      <c r="F3577" s="456"/>
      <c r="G3577" s="456"/>
      <c r="H3577" s="456"/>
      <c r="I3577" s="456"/>
      <c r="J3577" s="456"/>
      <c r="K3577" s="457"/>
    </row>
    <row r="3578" spans="1:11" ht="15.6" thickBot="1" x14ac:dyDescent="0.35">
      <c r="A3578" s="467"/>
      <c r="B3578" s="502"/>
      <c r="C3578" s="503"/>
      <c r="D3578" s="503"/>
      <c r="E3578" s="503"/>
      <c r="F3578" s="503"/>
      <c r="G3578" s="503"/>
      <c r="H3578" s="503"/>
      <c r="I3578" s="503"/>
      <c r="J3578" s="503"/>
      <c r="K3578" s="504"/>
    </row>
    <row r="3579" spans="1:11" x14ac:dyDescent="0.3">
      <c r="A3579" s="499" t="s">
        <v>1145</v>
      </c>
      <c r="B3579" s="491"/>
      <c r="C3579" s="491"/>
      <c r="D3579" s="491"/>
      <c r="E3579" s="491"/>
      <c r="F3579" s="491"/>
      <c r="G3579" s="490" t="s">
        <v>1146</v>
      </c>
      <c r="H3579" s="491"/>
      <c r="I3579" s="491"/>
      <c r="J3579" s="491"/>
      <c r="K3579" s="492"/>
    </row>
    <row r="3580" spans="1:11" x14ac:dyDescent="0.3">
      <c r="A3580" s="500"/>
      <c r="B3580" s="494"/>
      <c r="C3580" s="494"/>
      <c r="D3580" s="494"/>
      <c r="E3580" s="494"/>
      <c r="F3580" s="494"/>
      <c r="G3580" s="493"/>
      <c r="H3580" s="494"/>
      <c r="I3580" s="494"/>
      <c r="J3580" s="494"/>
      <c r="K3580" s="495"/>
    </row>
    <row r="3581" spans="1:11" x14ac:dyDescent="0.3">
      <c r="A3581" s="500"/>
      <c r="B3581" s="494"/>
      <c r="C3581" s="494"/>
      <c r="D3581" s="494"/>
      <c r="E3581" s="494"/>
      <c r="F3581" s="494"/>
      <c r="G3581" s="493"/>
      <c r="H3581" s="494"/>
      <c r="I3581" s="494"/>
      <c r="J3581" s="494"/>
      <c r="K3581" s="495"/>
    </row>
    <row r="3582" spans="1:11" ht="15" thickBot="1" x14ac:dyDescent="0.35">
      <c r="A3582" s="501"/>
      <c r="B3582" s="497"/>
      <c r="C3582" s="497"/>
      <c r="D3582" s="497"/>
      <c r="E3582" s="497"/>
      <c r="F3582" s="497"/>
      <c r="G3582" s="496"/>
      <c r="H3582" s="497"/>
      <c r="I3582" s="497"/>
      <c r="J3582" s="497"/>
      <c r="K3582" s="498"/>
    </row>
    <row r="3584" spans="1:11" x14ac:dyDescent="0.3">
      <c r="A3584" s="452"/>
      <c r="B3584" s="452"/>
      <c r="C3584" s="452"/>
      <c r="D3584" s="452"/>
      <c r="E3584" s="454" t="s">
        <v>1113</v>
      </c>
      <c r="F3584" s="454"/>
      <c r="G3584" s="454"/>
      <c r="H3584" s="454"/>
      <c r="I3584" s="452"/>
      <c r="J3584" s="452"/>
      <c r="K3584" s="452"/>
    </row>
    <row r="3585" spans="1:20" x14ac:dyDescent="0.3">
      <c r="A3585" s="452"/>
      <c r="B3585" s="452"/>
      <c r="C3585" s="452"/>
      <c r="D3585" s="452"/>
      <c r="E3585" s="454"/>
      <c r="F3585" s="454"/>
      <c r="G3585" s="454"/>
      <c r="H3585" s="454"/>
      <c r="I3585" s="452"/>
      <c r="J3585" s="452"/>
      <c r="K3585" s="452"/>
    </row>
    <row r="3586" spans="1:20" x14ac:dyDescent="0.3">
      <c r="A3586" s="453"/>
      <c r="B3586" s="453"/>
      <c r="C3586" s="453"/>
      <c r="D3586" s="453"/>
      <c r="E3586" s="455"/>
      <c r="F3586" s="455"/>
      <c r="G3586" s="455"/>
      <c r="H3586" s="455"/>
      <c r="I3586" s="453"/>
      <c r="J3586" s="453"/>
      <c r="K3586" s="453"/>
    </row>
    <row r="3587" spans="1:20" x14ac:dyDescent="0.3">
      <c r="A3587" s="449" t="s">
        <v>1147</v>
      </c>
      <c r="B3587" s="450"/>
      <c r="C3587" s="450"/>
      <c r="D3587" s="450"/>
      <c r="E3587" s="450"/>
      <c r="F3587" s="450"/>
      <c r="G3587" s="450"/>
      <c r="H3587" s="450"/>
      <c r="I3587" s="450"/>
      <c r="J3587" s="450"/>
      <c r="K3587" s="451"/>
    </row>
    <row r="3588" spans="1:20" ht="25.5" customHeight="1" x14ac:dyDescent="0.3">
      <c r="A3588" s="100" t="s">
        <v>0</v>
      </c>
      <c r="B3588" s="101"/>
      <c r="C3588" s="101"/>
      <c r="D3588" s="101"/>
      <c r="E3588" s="101"/>
      <c r="F3588" s="101"/>
      <c r="G3588" s="102"/>
      <c r="H3588" s="103" t="s">
        <v>1191</v>
      </c>
      <c r="I3588" s="104" t="s">
        <v>1117</v>
      </c>
      <c r="J3588" s="105">
        <f>1+J3534</f>
        <v>45329</v>
      </c>
      <c r="K3588" s="106" t="s">
        <v>1118</v>
      </c>
    </row>
    <row r="3589" spans="1:20" ht="16.5" customHeight="1" x14ac:dyDescent="0.3">
      <c r="A3589" s="443" t="s">
        <v>2</v>
      </c>
      <c r="B3589" s="444"/>
      <c r="C3589" s="444"/>
      <c r="D3589" s="444"/>
      <c r="E3589" s="444"/>
      <c r="F3589" s="444"/>
      <c r="G3589" s="445"/>
      <c r="H3589" s="107" t="s">
        <v>1120</v>
      </c>
      <c r="I3589" s="108" t="s">
        <v>1121</v>
      </c>
      <c r="J3589" s="109" t="s">
        <v>1122</v>
      </c>
      <c r="K3589" s="110" t="s">
        <v>1123</v>
      </c>
    </row>
    <row r="3590" spans="1:20" ht="12" customHeight="1" x14ac:dyDescent="0.3">
      <c r="A3590" s="446"/>
      <c r="B3590" s="447"/>
      <c r="C3590" s="447"/>
      <c r="D3590" s="447"/>
      <c r="E3590" s="447"/>
      <c r="F3590" s="447"/>
      <c r="G3590" s="448"/>
      <c r="H3590" s="107" t="s">
        <v>1124</v>
      </c>
      <c r="I3590" s="111" t="s">
        <v>1125</v>
      </c>
      <c r="J3590" s="112"/>
      <c r="K3590" s="113"/>
    </row>
    <row r="3591" spans="1:20" ht="15" thickBot="1" x14ac:dyDescent="0.35">
      <c r="A3591" s="114" t="s">
        <v>1103</v>
      </c>
      <c r="B3591" s="115"/>
      <c r="C3591" s="115"/>
      <c r="D3591" s="115"/>
      <c r="E3591" s="115"/>
      <c r="F3591" s="115"/>
      <c r="G3591" s="116"/>
      <c r="H3591" s="117" t="s">
        <v>1126</v>
      </c>
      <c r="I3591" s="117" t="s">
        <v>1125</v>
      </c>
      <c r="J3591" s="118"/>
      <c r="K3591" s="119"/>
    </row>
    <row r="3592" spans="1:20" ht="15" x14ac:dyDescent="0.3">
      <c r="A3592" s="440" t="s">
        <v>1127</v>
      </c>
      <c r="B3592" s="439"/>
      <c r="C3592" s="437"/>
      <c r="D3592" s="437"/>
      <c r="E3592" s="437"/>
      <c r="F3592" s="437"/>
      <c r="G3592" s="437"/>
      <c r="H3592" s="437"/>
      <c r="I3592" s="437"/>
      <c r="J3592" s="437"/>
      <c r="K3592" s="438"/>
    </row>
    <row r="3593" spans="1:20" ht="15" x14ac:dyDescent="0.3">
      <c r="A3593" s="441"/>
      <c r="B3593" s="458"/>
      <c r="C3593" s="456"/>
      <c r="D3593" s="456"/>
      <c r="E3593" s="456"/>
      <c r="F3593" s="456"/>
      <c r="G3593" s="456"/>
      <c r="H3593" s="456"/>
      <c r="I3593" s="456"/>
      <c r="J3593" s="456"/>
      <c r="K3593" s="457"/>
    </row>
    <row r="3594" spans="1:20" ht="15" x14ac:dyDescent="0.3">
      <c r="A3594" s="441"/>
      <c r="B3594" s="458"/>
      <c r="C3594" s="456"/>
      <c r="D3594" s="456"/>
      <c r="E3594" s="456"/>
      <c r="F3594" s="456"/>
      <c r="G3594" s="456"/>
      <c r="H3594" s="456"/>
      <c r="I3594" s="456"/>
      <c r="J3594" s="456"/>
      <c r="K3594" s="457"/>
    </row>
    <row r="3595" spans="1:20" ht="15" x14ac:dyDescent="0.3">
      <c r="A3595" s="441"/>
      <c r="B3595" s="458"/>
      <c r="C3595" s="456"/>
      <c r="D3595" s="456"/>
      <c r="E3595" s="456"/>
      <c r="F3595" s="456"/>
      <c r="G3595" s="456"/>
      <c r="H3595" s="456"/>
      <c r="I3595" s="456"/>
      <c r="J3595" s="456"/>
      <c r="K3595" s="457"/>
    </row>
    <row r="3596" spans="1:20" ht="15.6" thickBot="1" x14ac:dyDescent="0.35">
      <c r="A3596" s="442"/>
      <c r="B3596" s="477"/>
      <c r="C3596" s="475"/>
      <c r="D3596" s="475"/>
      <c r="E3596" s="475"/>
      <c r="F3596" s="475"/>
      <c r="G3596" s="475"/>
      <c r="H3596" s="475"/>
      <c r="I3596" s="475"/>
      <c r="J3596" s="475"/>
      <c r="K3596" s="476"/>
    </row>
    <row r="3597" spans="1:20" ht="15.6" thickBot="1" x14ac:dyDescent="0.35">
      <c r="A3597" s="465" t="s">
        <v>1128</v>
      </c>
      <c r="B3597" s="474" t="s">
        <v>1129</v>
      </c>
      <c r="C3597" s="472"/>
      <c r="D3597" s="472"/>
      <c r="E3597" s="472"/>
      <c r="F3597" s="120" t="s">
        <v>1130</v>
      </c>
      <c r="G3597" s="472" t="s">
        <v>1129</v>
      </c>
      <c r="H3597" s="472"/>
      <c r="I3597" s="472"/>
      <c r="J3597" s="473"/>
      <c r="K3597" s="121" t="s">
        <v>1130</v>
      </c>
    </row>
    <row r="3598" spans="1:20" ht="15" x14ac:dyDescent="0.3">
      <c r="A3598" s="466"/>
      <c r="B3598" s="471" t="s">
        <v>1131</v>
      </c>
      <c r="C3598" s="469"/>
      <c r="D3598" s="469"/>
      <c r="E3598" s="470"/>
      <c r="F3598" s="122"/>
      <c r="G3598" s="468" t="s">
        <v>1132</v>
      </c>
      <c r="H3598" s="469"/>
      <c r="I3598" s="469"/>
      <c r="J3598" s="470"/>
      <c r="K3598" s="123"/>
    </row>
    <row r="3599" spans="1:20" ht="15" x14ac:dyDescent="0.3">
      <c r="A3599" s="466"/>
      <c r="B3599" s="480" t="s">
        <v>1133</v>
      </c>
      <c r="C3599" s="481"/>
      <c r="D3599" s="481"/>
      <c r="E3599" s="482"/>
      <c r="F3599" s="124"/>
      <c r="G3599" s="483" t="s">
        <v>1134</v>
      </c>
      <c r="H3599" s="481"/>
      <c r="I3599" s="481"/>
      <c r="J3599" s="482"/>
      <c r="K3599" s="125"/>
    </row>
    <row r="3600" spans="1:20" ht="15" x14ac:dyDescent="0.3">
      <c r="A3600" s="466"/>
      <c r="B3600" s="480" t="s">
        <v>1135</v>
      </c>
      <c r="C3600" s="481"/>
      <c r="D3600" s="481"/>
      <c r="E3600" s="482"/>
      <c r="F3600" s="124"/>
      <c r="G3600" s="478" t="s">
        <v>1136</v>
      </c>
      <c r="H3600" s="460"/>
      <c r="I3600" s="460"/>
      <c r="J3600" s="479"/>
      <c r="K3600" s="125"/>
      <c r="R3600" s="17"/>
      <c r="S3600" s="17"/>
      <c r="T3600" s="17"/>
    </row>
    <row r="3601" spans="1:11" ht="15" x14ac:dyDescent="0.3">
      <c r="A3601" s="466"/>
      <c r="B3601" s="480" t="s">
        <v>1137</v>
      </c>
      <c r="C3601" s="481"/>
      <c r="D3601" s="481"/>
      <c r="E3601" s="482"/>
      <c r="F3601" s="124">
        <v>2</v>
      </c>
      <c r="G3601" s="478" t="s">
        <v>1138</v>
      </c>
      <c r="H3601" s="460"/>
      <c r="I3601" s="460"/>
      <c r="J3601" s="479"/>
      <c r="K3601" s="125"/>
    </row>
    <row r="3602" spans="1:11" ht="15" x14ac:dyDescent="0.3">
      <c r="A3602" s="466"/>
      <c r="B3602" s="480" t="s">
        <v>1139</v>
      </c>
      <c r="C3602" s="481"/>
      <c r="D3602" s="481"/>
      <c r="E3602" s="482"/>
      <c r="F3602" s="124"/>
      <c r="G3602" s="478" t="s">
        <v>1140</v>
      </c>
      <c r="H3602" s="460"/>
      <c r="I3602" s="460"/>
      <c r="J3602" s="479"/>
      <c r="K3602" s="125"/>
    </row>
    <row r="3603" spans="1:11" ht="15.6" thickBot="1" x14ac:dyDescent="0.35">
      <c r="A3603" s="467"/>
      <c r="B3603" s="487" t="s">
        <v>1141</v>
      </c>
      <c r="C3603" s="488"/>
      <c r="D3603" s="488"/>
      <c r="E3603" s="489"/>
      <c r="F3603" s="127">
        <v>5</v>
      </c>
      <c r="G3603" s="484" t="s">
        <v>1142</v>
      </c>
      <c r="H3603" s="485"/>
      <c r="I3603" s="485"/>
      <c r="J3603" s="486"/>
      <c r="K3603" s="128"/>
    </row>
    <row r="3604" spans="1:11" ht="15.6" x14ac:dyDescent="0.3">
      <c r="A3604" s="465" t="s">
        <v>1143</v>
      </c>
      <c r="B3604" s="434" t="s">
        <v>1187</v>
      </c>
      <c r="C3604" s="435"/>
      <c r="D3604" s="435"/>
      <c r="E3604" s="435"/>
      <c r="F3604" s="435"/>
      <c r="G3604" s="435"/>
      <c r="H3604" s="435"/>
      <c r="I3604" s="435"/>
      <c r="J3604" s="435"/>
      <c r="K3604" s="436"/>
    </row>
    <row r="3605" spans="1:11" ht="15" x14ac:dyDescent="0.3">
      <c r="A3605" s="466"/>
      <c r="B3605" s="422" t="s">
        <v>1237</v>
      </c>
      <c r="C3605" s="423"/>
      <c r="D3605" s="423"/>
      <c r="E3605" s="423"/>
      <c r="F3605" s="423"/>
      <c r="G3605" s="423"/>
      <c r="H3605" s="423"/>
      <c r="I3605" s="423"/>
      <c r="J3605" s="423"/>
      <c r="K3605" s="424"/>
    </row>
    <row r="3606" spans="1:11" ht="15" x14ac:dyDescent="0.3">
      <c r="A3606" s="466"/>
      <c r="B3606" s="422" t="s">
        <v>1231</v>
      </c>
      <c r="C3606" s="423"/>
      <c r="D3606" s="423"/>
      <c r="E3606" s="423"/>
      <c r="F3606" s="423"/>
      <c r="G3606" s="423"/>
      <c r="H3606" s="423"/>
      <c r="I3606" s="423"/>
      <c r="J3606" s="423"/>
      <c r="K3606" s="424"/>
    </row>
    <row r="3607" spans="1:11" ht="15" x14ac:dyDescent="0.3">
      <c r="A3607" s="466"/>
      <c r="B3607" s="422" t="s">
        <v>1229</v>
      </c>
      <c r="C3607" s="423"/>
      <c r="D3607" s="423"/>
      <c r="E3607" s="423"/>
      <c r="F3607" s="423"/>
      <c r="G3607" s="423"/>
      <c r="H3607" s="423"/>
      <c r="I3607" s="423"/>
      <c r="J3607" s="423"/>
      <c r="K3607" s="424"/>
    </row>
    <row r="3608" spans="1:11" ht="15" x14ac:dyDescent="0.3">
      <c r="A3608" s="466"/>
      <c r="B3608" s="422" t="s">
        <v>1232</v>
      </c>
      <c r="C3608" s="423"/>
      <c r="D3608" s="423"/>
      <c r="E3608" s="423"/>
      <c r="F3608" s="423"/>
      <c r="G3608" s="423"/>
      <c r="H3608" s="423"/>
      <c r="I3608" s="423"/>
      <c r="J3608" s="423"/>
      <c r="K3608" s="424"/>
    </row>
    <row r="3609" spans="1:11" ht="15.6" x14ac:dyDescent="0.3">
      <c r="A3609" s="466"/>
      <c r="B3609" s="434" t="s">
        <v>1185</v>
      </c>
      <c r="C3609" s="435"/>
      <c r="D3609" s="435"/>
      <c r="E3609" s="435"/>
      <c r="F3609" s="435"/>
      <c r="G3609" s="435"/>
      <c r="H3609" s="435"/>
      <c r="I3609" s="435"/>
      <c r="J3609" s="435"/>
      <c r="K3609" s="436"/>
    </row>
    <row r="3610" spans="1:11" ht="15" x14ac:dyDescent="0.3">
      <c r="A3610" s="466"/>
      <c r="B3610" s="422" t="s">
        <v>1229</v>
      </c>
      <c r="C3610" s="423"/>
      <c r="D3610" s="423"/>
      <c r="E3610" s="423"/>
      <c r="F3610" s="423"/>
      <c r="G3610" s="423"/>
      <c r="H3610" s="423"/>
      <c r="I3610" s="423"/>
      <c r="J3610" s="423"/>
      <c r="K3610" s="424"/>
    </row>
    <row r="3611" spans="1:11" ht="15" x14ac:dyDescent="0.3">
      <c r="A3611" s="466"/>
      <c r="B3611" s="422" t="s">
        <v>1232</v>
      </c>
      <c r="C3611" s="423"/>
      <c r="D3611" s="423"/>
      <c r="E3611" s="423"/>
      <c r="F3611" s="423"/>
      <c r="G3611" s="423"/>
      <c r="H3611" s="423"/>
      <c r="I3611" s="423"/>
      <c r="J3611" s="423"/>
      <c r="K3611" s="424"/>
    </row>
    <row r="3612" spans="1:11" ht="15.6" x14ac:dyDescent="0.3">
      <c r="A3612" s="466"/>
      <c r="B3612" s="425" t="s">
        <v>1190</v>
      </c>
      <c r="C3612" s="426"/>
      <c r="D3612" s="426"/>
      <c r="E3612" s="426"/>
      <c r="F3612" s="426"/>
      <c r="G3612" s="426"/>
      <c r="H3612" s="426"/>
      <c r="I3612" s="426"/>
      <c r="J3612" s="426"/>
      <c r="K3612" s="427"/>
    </row>
    <row r="3613" spans="1:11" ht="15" x14ac:dyDescent="0.3">
      <c r="A3613" s="466"/>
      <c r="B3613" s="422" t="s">
        <v>1165</v>
      </c>
      <c r="C3613" s="423"/>
      <c r="D3613" s="423"/>
      <c r="E3613" s="423"/>
      <c r="F3613" s="423"/>
      <c r="G3613" s="423"/>
      <c r="H3613" s="423"/>
      <c r="I3613" s="423"/>
      <c r="J3613" s="423"/>
      <c r="K3613" s="424"/>
    </row>
    <row r="3614" spans="1:11" ht="15" x14ac:dyDescent="0.3">
      <c r="A3614" s="466"/>
      <c r="B3614" s="422" t="s">
        <v>1166</v>
      </c>
      <c r="C3614" s="423"/>
      <c r="D3614" s="423"/>
      <c r="E3614" s="423"/>
      <c r="F3614" s="423"/>
      <c r="G3614" s="423"/>
      <c r="H3614" s="423"/>
      <c r="I3614" s="423"/>
      <c r="J3614" s="423"/>
      <c r="K3614" s="424"/>
    </row>
    <row r="3615" spans="1:11" ht="15" x14ac:dyDescent="0.3">
      <c r="A3615" s="466"/>
      <c r="B3615" s="422" t="s">
        <v>1167</v>
      </c>
      <c r="C3615" s="423"/>
      <c r="D3615" s="423"/>
      <c r="E3615" s="423"/>
      <c r="F3615" s="423"/>
      <c r="G3615" s="423"/>
      <c r="H3615" s="423"/>
      <c r="I3615" s="423"/>
      <c r="J3615" s="423"/>
      <c r="K3615" s="424"/>
    </row>
    <row r="3616" spans="1:11" ht="15" x14ac:dyDescent="0.3">
      <c r="A3616" s="466"/>
      <c r="B3616" s="416" t="s">
        <v>1236</v>
      </c>
      <c r="C3616" s="417"/>
      <c r="D3616" s="417"/>
      <c r="E3616" s="417"/>
      <c r="F3616" s="417"/>
      <c r="G3616" s="417"/>
      <c r="H3616" s="417"/>
      <c r="I3616" s="417"/>
      <c r="J3616" s="417"/>
      <c r="K3616" s="418"/>
    </row>
    <row r="3617" spans="1:11" ht="15.6" thickBot="1" x14ac:dyDescent="0.35">
      <c r="A3617" s="467"/>
      <c r="B3617" s="477"/>
      <c r="C3617" s="475"/>
      <c r="D3617" s="475"/>
      <c r="E3617" s="475"/>
      <c r="F3617" s="475"/>
      <c r="G3617" s="475"/>
      <c r="H3617" s="475"/>
      <c r="I3617" s="475"/>
      <c r="J3617" s="475"/>
      <c r="K3617" s="476"/>
    </row>
    <row r="3618" spans="1:11" ht="15" x14ac:dyDescent="0.3">
      <c r="A3618" s="465" t="s">
        <v>1144</v>
      </c>
      <c r="B3618" s="439"/>
      <c r="C3618" s="437"/>
      <c r="D3618" s="437"/>
      <c r="E3618" s="437"/>
      <c r="F3618" s="437"/>
      <c r="G3618" s="437"/>
      <c r="H3618" s="437"/>
      <c r="I3618" s="437"/>
      <c r="J3618" s="437"/>
      <c r="K3618" s="438"/>
    </row>
    <row r="3619" spans="1:11" ht="15" x14ac:dyDescent="0.3">
      <c r="A3619" s="466"/>
      <c r="B3619" s="458"/>
      <c r="C3619" s="456"/>
      <c r="D3619" s="456"/>
      <c r="E3619" s="456"/>
      <c r="F3619" s="456"/>
      <c r="G3619" s="456"/>
      <c r="H3619" s="456"/>
      <c r="I3619" s="456"/>
      <c r="J3619" s="456"/>
      <c r="K3619" s="457"/>
    </row>
    <row r="3620" spans="1:11" ht="15" x14ac:dyDescent="0.3">
      <c r="A3620" s="466"/>
      <c r="B3620" s="458"/>
      <c r="C3620" s="456"/>
      <c r="D3620" s="456"/>
      <c r="E3620" s="456"/>
      <c r="F3620" s="456"/>
      <c r="G3620" s="456"/>
      <c r="H3620" s="456"/>
      <c r="I3620" s="456"/>
      <c r="J3620" s="456"/>
      <c r="K3620" s="457"/>
    </row>
    <row r="3621" spans="1:11" ht="15" x14ac:dyDescent="0.3">
      <c r="A3621" s="466"/>
      <c r="B3621" s="458"/>
      <c r="C3621" s="456"/>
      <c r="D3621" s="456"/>
      <c r="E3621" s="456"/>
      <c r="F3621" s="456"/>
      <c r="G3621" s="456"/>
      <c r="H3621" s="456"/>
      <c r="I3621" s="456"/>
      <c r="J3621" s="456"/>
      <c r="K3621" s="457"/>
    </row>
    <row r="3622" spans="1:11" ht="15" x14ac:dyDescent="0.3">
      <c r="A3622" s="466"/>
      <c r="B3622" s="458"/>
      <c r="C3622" s="456"/>
      <c r="D3622" s="456"/>
      <c r="E3622" s="456"/>
      <c r="F3622" s="456"/>
      <c r="G3622" s="456"/>
      <c r="H3622" s="456"/>
      <c r="I3622" s="456"/>
      <c r="J3622" s="456"/>
      <c r="K3622" s="457"/>
    </row>
    <row r="3623" spans="1:11" ht="15" x14ac:dyDescent="0.3">
      <c r="A3623" s="466"/>
      <c r="B3623" s="458"/>
      <c r="C3623" s="456"/>
      <c r="D3623" s="456"/>
      <c r="E3623" s="456"/>
      <c r="F3623" s="456"/>
      <c r="G3623" s="456"/>
      <c r="H3623" s="456"/>
      <c r="I3623" s="456"/>
      <c r="J3623" s="456"/>
      <c r="K3623" s="457"/>
    </row>
    <row r="3624" spans="1:11" ht="15" x14ac:dyDescent="0.3">
      <c r="A3624" s="466"/>
      <c r="B3624" s="458"/>
      <c r="C3624" s="456"/>
      <c r="D3624" s="456"/>
      <c r="E3624" s="456"/>
      <c r="F3624" s="456"/>
      <c r="G3624" s="456"/>
      <c r="H3624" s="456"/>
      <c r="I3624" s="456"/>
      <c r="J3624" s="456"/>
      <c r="K3624" s="457"/>
    </row>
    <row r="3625" spans="1:11" ht="15" x14ac:dyDescent="0.3">
      <c r="A3625" s="466"/>
      <c r="B3625" s="458"/>
      <c r="C3625" s="456"/>
      <c r="D3625" s="456"/>
      <c r="E3625" s="456"/>
      <c r="F3625" s="456"/>
      <c r="G3625" s="456"/>
      <c r="H3625" s="456"/>
      <c r="I3625" s="456"/>
      <c r="J3625" s="456"/>
      <c r="K3625" s="457"/>
    </row>
    <row r="3626" spans="1:11" ht="15" x14ac:dyDescent="0.3">
      <c r="A3626" s="466"/>
      <c r="B3626" s="458"/>
      <c r="C3626" s="456"/>
      <c r="D3626" s="456"/>
      <c r="E3626" s="456"/>
      <c r="F3626" s="456"/>
      <c r="G3626" s="456"/>
      <c r="H3626" s="456"/>
      <c r="I3626" s="456"/>
      <c r="J3626" s="456"/>
      <c r="K3626" s="457"/>
    </row>
    <row r="3627" spans="1:11" ht="15" x14ac:dyDescent="0.3">
      <c r="A3627" s="466"/>
      <c r="B3627" s="458"/>
      <c r="C3627" s="456"/>
      <c r="D3627" s="456"/>
      <c r="E3627" s="456"/>
      <c r="F3627" s="456"/>
      <c r="G3627" s="456"/>
      <c r="H3627" s="456"/>
      <c r="I3627" s="456"/>
      <c r="J3627" s="456"/>
      <c r="K3627" s="457"/>
    </row>
    <row r="3628" spans="1:11" ht="15" x14ac:dyDescent="0.3">
      <c r="A3628" s="466"/>
      <c r="B3628" s="458"/>
      <c r="C3628" s="456"/>
      <c r="D3628" s="456"/>
      <c r="E3628" s="456"/>
      <c r="F3628" s="456"/>
      <c r="G3628" s="456"/>
      <c r="H3628" s="456"/>
      <c r="I3628" s="456"/>
      <c r="J3628" s="456"/>
      <c r="K3628" s="457"/>
    </row>
    <row r="3629" spans="1:11" ht="15" x14ac:dyDescent="0.3">
      <c r="A3629" s="466"/>
      <c r="B3629" s="458"/>
      <c r="C3629" s="456"/>
      <c r="D3629" s="456"/>
      <c r="E3629" s="456"/>
      <c r="F3629" s="456"/>
      <c r="G3629" s="456"/>
      <c r="H3629" s="456"/>
      <c r="I3629" s="456"/>
      <c r="J3629" s="456"/>
      <c r="K3629" s="457"/>
    </row>
    <row r="3630" spans="1:11" ht="15" x14ac:dyDescent="0.3">
      <c r="A3630" s="466"/>
      <c r="B3630" s="458"/>
      <c r="C3630" s="456"/>
      <c r="D3630" s="456"/>
      <c r="E3630" s="456"/>
      <c r="F3630" s="456"/>
      <c r="G3630" s="456"/>
      <c r="H3630" s="456"/>
      <c r="I3630" s="456"/>
      <c r="J3630" s="456"/>
      <c r="K3630" s="457"/>
    </row>
    <row r="3631" spans="1:11" ht="15" x14ac:dyDescent="0.3">
      <c r="A3631" s="466"/>
      <c r="B3631" s="458"/>
      <c r="C3631" s="456"/>
      <c r="D3631" s="456"/>
      <c r="E3631" s="456"/>
      <c r="F3631" s="456"/>
      <c r="G3631" s="456"/>
      <c r="H3631" s="456"/>
      <c r="I3631" s="456"/>
      <c r="J3631" s="456"/>
      <c r="K3631" s="457"/>
    </row>
    <row r="3632" spans="1:11" ht="15.6" thickBot="1" x14ac:dyDescent="0.35">
      <c r="A3632" s="467"/>
      <c r="B3632" s="502"/>
      <c r="C3632" s="503"/>
      <c r="D3632" s="503"/>
      <c r="E3632" s="503"/>
      <c r="F3632" s="503"/>
      <c r="G3632" s="503"/>
      <c r="H3632" s="503"/>
      <c r="I3632" s="503"/>
      <c r="J3632" s="503"/>
      <c r="K3632" s="504"/>
    </row>
    <row r="3633" spans="1:11" x14ac:dyDescent="0.3">
      <c r="A3633" s="499" t="s">
        <v>1145</v>
      </c>
      <c r="B3633" s="491"/>
      <c r="C3633" s="491"/>
      <c r="D3633" s="491"/>
      <c r="E3633" s="491"/>
      <c r="F3633" s="491"/>
      <c r="G3633" s="490" t="s">
        <v>1146</v>
      </c>
      <c r="H3633" s="491"/>
      <c r="I3633" s="491"/>
      <c r="J3633" s="491"/>
      <c r="K3633" s="492"/>
    </row>
    <row r="3634" spans="1:11" x14ac:dyDescent="0.3">
      <c r="A3634" s="500"/>
      <c r="B3634" s="494"/>
      <c r="C3634" s="494"/>
      <c r="D3634" s="494"/>
      <c r="E3634" s="494"/>
      <c r="F3634" s="494"/>
      <c r="G3634" s="493"/>
      <c r="H3634" s="494"/>
      <c r="I3634" s="494"/>
      <c r="J3634" s="494"/>
      <c r="K3634" s="495"/>
    </row>
    <row r="3635" spans="1:11" x14ac:dyDescent="0.3">
      <c r="A3635" s="500"/>
      <c r="B3635" s="494"/>
      <c r="C3635" s="494"/>
      <c r="D3635" s="494"/>
      <c r="E3635" s="494"/>
      <c r="F3635" s="494"/>
      <c r="G3635" s="493"/>
      <c r="H3635" s="494"/>
      <c r="I3635" s="494"/>
      <c r="J3635" s="494"/>
      <c r="K3635" s="495"/>
    </row>
    <row r="3636" spans="1:11" ht="15" thickBot="1" x14ac:dyDescent="0.35">
      <c r="A3636" s="501"/>
      <c r="B3636" s="497"/>
      <c r="C3636" s="497"/>
      <c r="D3636" s="497"/>
      <c r="E3636" s="497"/>
      <c r="F3636" s="497"/>
      <c r="G3636" s="496"/>
      <c r="H3636" s="497"/>
      <c r="I3636" s="497"/>
      <c r="J3636" s="497"/>
      <c r="K3636" s="498"/>
    </row>
    <row r="3637" spans="1:11" x14ac:dyDescent="0.3">
      <c r="A3637" s="34"/>
      <c r="J3637" s="131"/>
    </row>
    <row r="3638" spans="1:11" x14ac:dyDescent="0.3">
      <c r="A3638" s="452"/>
      <c r="B3638" s="452"/>
      <c r="C3638" s="452"/>
      <c r="D3638" s="452"/>
      <c r="E3638" s="454" t="s">
        <v>1113</v>
      </c>
      <c r="F3638" s="454"/>
      <c r="G3638" s="454"/>
      <c r="H3638" s="454"/>
      <c r="I3638" s="452"/>
      <c r="J3638" s="452"/>
      <c r="K3638" s="452"/>
    </row>
    <row r="3639" spans="1:11" x14ac:dyDescent="0.3">
      <c r="A3639" s="452"/>
      <c r="B3639" s="452"/>
      <c r="C3639" s="452"/>
      <c r="D3639" s="452"/>
      <c r="E3639" s="454"/>
      <c r="F3639" s="454"/>
      <c r="G3639" s="454"/>
      <c r="H3639" s="454"/>
      <c r="I3639" s="452"/>
      <c r="J3639" s="452"/>
      <c r="K3639" s="452"/>
    </row>
    <row r="3640" spans="1:11" x14ac:dyDescent="0.3">
      <c r="A3640" s="453"/>
      <c r="B3640" s="453"/>
      <c r="C3640" s="453"/>
      <c r="D3640" s="453"/>
      <c r="E3640" s="455"/>
      <c r="F3640" s="455"/>
      <c r="G3640" s="455"/>
      <c r="H3640" s="455"/>
      <c r="I3640" s="453"/>
      <c r="J3640" s="453"/>
      <c r="K3640" s="453"/>
    </row>
    <row r="3641" spans="1:11" s="99" customFormat="1" ht="15" customHeight="1" x14ac:dyDescent="0.3">
      <c r="A3641" s="505" t="s">
        <v>1114</v>
      </c>
      <c r="B3641" s="450"/>
      <c r="C3641" s="450"/>
      <c r="D3641" s="450"/>
      <c r="E3641" s="450"/>
      <c r="F3641" s="450"/>
      <c r="G3641" s="450"/>
      <c r="H3641" s="450"/>
      <c r="I3641" s="450"/>
      <c r="J3641" s="450"/>
      <c r="K3641" s="451"/>
    </row>
    <row r="3642" spans="1:11" ht="25.5" customHeight="1" x14ac:dyDescent="0.3">
      <c r="A3642" s="100" t="s">
        <v>1115</v>
      </c>
      <c r="B3642" s="101"/>
      <c r="C3642" s="101"/>
      <c r="D3642" s="101"/>
      <c r="E3642" s="101"/>
      <c r="F3642" s="101"/>
      <c r="G3642" s="102"/>
      <c r="H3642" s="103" t="s">
        <v>1116</v>
      </c>
      <c r="I3642" s="104" t="s">
        <v>1117</v>
      </c>
      <c r="J3642" s="105">
        <f>1+J3588</f>
        <v>45330</v>
      </c>
      <c r="K3642" s="106" t="s">
        <v>1118</v>
      </c>
    </row>
    <row r="3643" spans="1:11" ht="16.5" customHeight="1" x14ac:dyDescent="0.3">
      <c r="A3643" s="443" t="s">
        <v>2</v>
      </c>
      <c r="B3643" s="444"/>
      <c r="C3643" s="444"/>
      <c r="D3643" s="444"/>
      <c r="E3643" s="444"/>
      <c r="F3643" s="444"/>
      <c r="G3643" s="445"/>
      <c r="H3643" s="107" t="s">
        <v>1120</v>
      </c>
      <c r="I3643" s="108" t="s">
        <v>1121</v>
      </c>
      <c r="J3643" s="109" t="s">
        <v>1122</v>
      </c>
      <c r="K3643" s="110" t="s">
        <v>1123</v>
      </c>
    </row>
    <row r="3644" spans="1:11" ht="12" customHeight="1" x14ac:dyDescent="0.3">
      <c r="A3644" s="446"/>
      <c r="B3644" s="447"/>
      <c r="C3644" s="447"/>
      <c r="D3644" s="447"/>
      <c r="E3644" s="447"/>
      <c r="F3644" s="447"/>
      <c r="G3644" s="448"/>
      <c r="H3644" s="107" t="s">
        <v>1124</v>
      </c>
      <c r="I3644" s="111" t="s">
        <v>1125</v>
      </c>
      <c r="J3644" s="112"/>
      <c r="K3644" s="113"/>
    </row>
    <row r="3645" spans="1:11" ht="15" thickBot="1" x14ac:dyDescent="0.35">
      <c r="A3645" s="114" t="s">
        <v>1103</v>
      </c>
      <c r="B3645" s="115"/>
      <c r="C3645" s="115"/>
      <c r="D3645" s="115"/>
      <c r="E3645" s="115"/>
      <c r="F3645" s="115"/>
      <c r="G3645" s="116"/>
      <c r="H3645" s="117" t="s">
        <v>1126</v>
      </c>
      <c r="I3645" s="117" t="s">
        <v>1125</v>
      </c>
      <c r="J3645" s="118"/>
      <c r="K3645" s="119"/>
    </row>
    <row r="3646" spans="1:11" ht="15" x14ac:dyDescent="0.3">
      <c r="A3646" s="440" t="s">
        <v>1127</v>
      </c>
      <c r="B3646" s="439"/>
      <c r="C3646" s="437"/>
      <c r="D3646" s="437"/>
      <c r="E3646" s="437"/>
      <c r="F3646" s="437"/>
      <c r="G3646" s="437"/>
      <c r="H3646" s="437"/>
      <c r="I3646" s="437"/>
      <c r="J3646" s="437"/>
      <c r="K3646" s="438"/>
    </row>
    <row r="3647" spans="1:11" ht="15" x14ac:dyDescent="0.3">
      <c r="A3647" s="441"/>
      <c r="B3647" s="458"/>
      <c r="C3647" s="456"/>
      <c r="D3647" s="456"/>
      <c r="E3647" s="456"/>
      <c r="F3647" s="456"/>
      <c r="G3647" s="456"/>
      <c r="H3647" s="456"/>
      <c r="I3647" s="456"/>
      <c r="J3647" s="456"/>
      <c r="K3647" s="457"/>
    </row>
    <row r="3648" spans="1:11" ht="15" x14ac:dyDescent="0.3">
      <c r="A3648" s="441"/>
      <c r="B3648" s="458"/>
      <c r="C3648" s="456"/>
      <c r="D3648" s="456"/>
      <c r="E3648" s="456"/>
      <c r="F3648" s="456"/>
      <c r="G3648" s="456"/>
      <c r="H3648" s="456"/>
      <c r="I3648" s="456"/>
      <c r="J3648" s="456"/>
      <c r="K3648" s="457"/>
    </row>
    <row r="3649" spans="1:11" ht="15" x14ac:dyDescent="0.3">
      <c r="A3649" s="441"/>
      <c r="B3649" s="458"/>
      <c r="C3649" s="456"/>
      <c r="D3649" s="456"/>
      <c r="E3649" s="456"/>
      <c r="F3649" s="456"/>
      <c r="G3649" s="456"/>
      <c r="H3649" s="456"/>
      <c r="I3649" s="456"/>
      <c r="J3649" s="456"/>
      <c r="K3649" s="457"/>
    </row>
    <row r="3650" spans="1:11" ht="15.6" thickBot="1" x14ac:dyDescent="0.35">
      <c r="A3650" s="442"/>
      <c r="B3650" s="477"/>
      <c r="C3650" s="475"/>
      <c r="D3650" s="475"/>
      <c r="E3650" s="475"/>
      <c r="F3650" s="475"/>
      <c r="G3650" s="475"/>
      <c r="H3650" s="475"/>
      <c r="I3650" s="475"/>
      <c r="J3650" s="475"/>
      <c r="K3650" s="476"/>
    </row>
    <row r="3651" spans="1:11" ht="15.6" thickBot="1" x14ac:dyDescent="0.35">
      <c r="A3651" s="465" t="s">
        <v>1128</v>
      </c>
      <c r="B3651" s="474" t="s">
        <v>1129</v>
      </c>
      <c r="C3651" s="472"/>
      <c r="D3651" s="472"/>
      <c r="E3651" s="472"/>
      <c r="F3651" s="120" t="s">
        <v>1130</v>
      </c>
      <c r="G3651" s="472" t="s">
        <v>1129</v>
      </c>
      <c r="H3651" s="472"/>
      <c r="I3651" s="472"/>
      <c r="J3651" s="473"/>
      <c r="K3651" s="121" t="s">
        <v>1130</v>
      </c>
    </row>
    <row r="3652" spans="1:11" ht="15" x14ac:dyDescent="0.3">
      <c r="A3652" s="466"/>
      <c r="B3652" s="471" t="s">
        <v>1131</v>
      </c>
      <c r="C3652" s="469"/>
      <c r="D3652" s="469"/>
      <c r="E3652" s="470"/>
      <c r="F3652" s="122"/>
      <c r="G3652" s="468" t="s">
        <v>1132</v>
      </c>
      <c r="H3652" s="469"/>
      <c r="I3652" s="469"/>
      <c r="J3652" s="470"/>
      <c r="K3652" s="123"/>
    </row>
    <row r="3653" spans="1:11" ht="15" x14ac:dyDescent="0.3">
      <c r="A3653" s="466"/>
      <c r="B3653" s="480" t="s">
        <v>1133</v>
      </c>
      <c r="C3653" s="481"/>
      <c r="D3653" s="481"/>
      <c r="E3653" s="482"/>
      <c r="F3653" s="124"/>
      <c r="G3653" s="483" t="s">
        <v>1134</v>
      </c>
      <c r="H3653" s="481"/>
      <c r="I3653" s="481"/>
      <c r="J3653" s="482"/>
      <c r="K3653" s="125"/>
    </row>
    <row r="3654" spans="1:11" ht="15" x14ac:dyDescent="0.3">
      <c r="A3654" s="466"/>
      <c r="B3654" s="480" t="s">
        <v>1135</v>
      </c>
      <c r="C3654" s="481"/>
      <c r="D3654" s="481"/>
      <c r="E3654" s="482"/>
      <c r="F3654" s="124"/>
      <c r="G3654" s="478" t="s">
        <v>1136</v>
      </c>
      <c r="H3654" s="460"/>
      <c r="I3654" s="460"/>
      <c r="J3654" s="479"/>
      <c r="K3654" s="125"/>
    </row>
    <row r="3655" spans="1:11" ht="15" x14ac:dyDescent="0.3">
      <c r="A3655" s="466"/>
      <c r="B3655" s="480" t="s">
        <v>1137</v>
      </c>
      <c r="C3655" s="481"/>
      <c r="D3655" s="481"/>
      <c r="E3655" s="482"/>
      <c r="F3655" s="124">
        <v>2</v>
      </c>
      <c r="G3655" s="478" t="s">
        <v>1138</v>
      </c>
      <c r="H3655" s="460"/>
      <c r="I3655" s="460"/>
      <c r="J3655" s="479"/>
      <c r="K3655" s="125"/>
    </row>
    <row r="3656" spans="1:11" ht="15" x14ac:dyDescent="0.3">
      <c r="A3656" s="466"/>
      <c r="B3656" s="480" t="s">
        <v>1139</v>
      </c>
      <c r="C3656" s="481"/>
      <c r="D3656" s="481"/>
      <c r="E3656" s="482"/>
      <c r="F3656" s="124"/>
      <c r="G3656" s="478" t="s">
        <v>1140</v>
      </c>
      <c r="H3656" s="460"/>
      <c r="I3656" s="460"/>
      <c r="J3656" s="479"/>
      <c r="K3656" s="125"/>
    </row>
    <row r="3657" spans="1:11" ht="15.6" thickBot="1" x14ac:dyDescent="0.35">
      <c r="A3657" s="467"/>
      <c r="B3657" s="487" t="s">
        <v>1141</v>
      </c>
      <c r="C3657" s="488"/>
      <c r="D3657" s="488"/>
      <c r="E3657" s="489"/>
      <c r="F3657" s="127">
        <v>5</v>
      </c>
      <c r="G3657" s="484" t="s">
        <v>1142</v>
      </c>
      <c r="H3657" s="485"/>
      <c r="I3657" s="485"/>
      <c r="J3657" s="486"/>
      <c r="K3657" s="128"/>
    </row>
    <row r="3658" spans="1:11" ht="15.6" x14ac:dyDescent="0.3">
      <c r="A3658" s="465" t="s">
        <v>1143</v>
      </c>
      <c r="B3658" s="434" t="s">
        <v>1187</v>
      </c>
      <c r="C3658" s="435"/>
      <c r="D3658" s="435"/>
      <c r="E3658" s="435"/>
      <c r="F3658" s="435"/>
      <c r="G3658" s="435"/>
      <c r="H3658" s="435"/>
      <c r="I3658" s="435"/>
      <c r="J3658" s="435"/>
      <c r="K3658" s="436"/>
    </row>
    <row r="3659" spans="1:11" ht="15" x14ac:dyDescent="0.3">
      <c r="A3659" s="466"/>
      <c r="B3659" s="422" t="s">
        <v>1237</v>
      </c>
      <c r="C3659" s="423"/>
      <c r="D3659" s="423"/>
      <c r="E3659" s="423"/>
      <c r="F3659" s="423"/>
      <c r="G3659" s="423"/>
      <c r="H3659" s="423"/>
      <c r="I3659" s="423"/>
      <c r="J3659" s="423"/>
      <c r="K3659" s="424"/>
    </row>
    <row r="3660" spans="1:11" ht="15" x14ac:dyDescent="0.3">
      <c r="A3660" s="466"/>
      <c r="B3660" s="422" t="s">
        <v>1231</v>
      </c>
      <c r="C3660" s="423"/>
      <c r="D3660" s="423"/>
      <c r="E3660" s="423"/>
      <c r="F3660" s="423"/>
      <c r="G3660" s="423"/>
      <c r="H3660" s="423"/>
      <c r="I3660" s="423"/>
      <c r="J3660" s="423"/>
      <c r="K3660" s="424"/>
    </row>
    <row r="3661" spans="1:11" ht="15" x14ac:dyDescent="0.3">
      <c r="A3661" s="466"/>
      <c r="B3661" s="422" t="s">
        <v>1229</v>
      </c>
      <c r="C3661" s="423"/>
      <c r="D3661" s="423"/>
      <c r="E3661" s="423"/>
      <c r="F3661" s="423"/>
      <c r="G3661" s="423"/>
      <c r="H3661" s="423"/>
      <c r="I3661" s="423"/>
      <c r="J3661" s="423"/>
      <c r="K3661" s="424"/>
    </row>
    <row r="3662" spans="1:11" ht="15" x14ac:dyDescent="0.3">
      <c r="A3662" s="466"/>
      <c r="B3662" s="422" t="s">
        <v>1232</v>
      </c>
      <c r="C3662" s="423"/>
      <c r="D3662" s="423"/>
      <c r="E3662" s="423"/>
      <c r="F3662" s="423"/>
      <c r="G3662" s="423"/>
      <c r="H3662" s="423"/>
      <c r="I3662" s="423"/>
      <c r="J3662" s="423"/>
      <c r="K3662" s="424"/>
    </row>
    <row r="3663" spans="1:11" ht="15.6" x14ac:dyDescent="0.3">
      <c r="A3663" s="466"/>
      <c r="B3663" s="434" t="s">
        <v>1185</v>
      </c>
      <c r="C3663" s="435"/>
      <c r="D3663" s="435"/>
      <c r="E3663" s="435"/>
      <c r="F3663" s="435"/>
      <c r="G3663" s="435"/>
      <c r="H3663" s="435"/>
      <c r="I3663" s="435"/>
      <c r="J3663" s="435"/>
      <c r="K3663" s="436"/>
    </row>
    <row r="3664" spans="1:11" ht="15" x14ac:dyDescent="0.3">
      <c r="A3664" s="466"/>
      <c r="B3664" s="422" t="s">
        <v>1229</v>
      </c>
      <c r="C3664" s="423"/>
      <c r="D3664" s="423"/>
      <c r="E3664" s="423"/>
      <c r="F3664" s="423"/>
      <c r="G3664" s="423"/>
      <c r="H3664" s="423"/>
      <c r="I3664" s="423"/>
      <c r="J3664" s="423"/>
      <c r="K3664" s="424"/>
    </row>
    <row r="3665" spans="1:11" ht="15" x14ac:dyDescent="0.3">
      <c r="A3665" s="466"/>
      <c r="B3665" s="422" t="s">
        <v>1232</v>
      </c>
      <c r="C3665" s="423"/>
      <c r="D3665" s="423"/>
      <c r="E3665" s="423"/>
      <c r="F3665" s="423"/>
      <c r="G3665" s="423"/>
      <c r="H3665" s="423"/>
      <c r="I3665" s="423"/>
      <c r="J3665" s="423"/>
      <c r="K3665" s="424"/>
    </row>
    <row r="3666" spans="1:11" ht="15.6" x14ac:dyDescent="0.3">
      <c r="A3666" s="466"/>
      <c r="B3666" s="425" t="s">
        <v>1190</v>
      </c>
      <c r="C3666" s="426"/>
      <c r="D3666" s="426"/>
      <c r="E3666" s="426"/>
      <c r="F3666" s="426"/>
      <c r="G3666" s="426"/>
      <c r="H3666" s="426"/>
      <c r="I3666" s="426"/>
      <c r="J3666" s="426"/>
      <c r="K3666" s="427"/>
    </row>
    <row r="3667" spans="1:11" ht="15" x14ac:dyDescent="0.3">
      <c r="A3667" s="466"/>
      <c r="B3667" s="422" t="s">
        <v>1165</v>
      </c>
      <c r="C3667" s="423"/>
      <c r="D3667" s="423"/>
      <c r="E3667" s="423"/>
      <c r="F3667" s="423"/>
      <c r="G3667" s="423"/>
      <c r="H3667" s="423"/>
      <c r="I3667" s="423"/>
      <c r="J3667" s="423"/>
      <c r="K3667" s="424"/>
    </row>
    <row r="3668" spans="1:11" ht="15" x14ac:dyDescent="0.3">
      <c r="A3668" s="466"/>
      <c r="B3668" s="422" t="s">
        <v>1166</v>
      </c>
      <c r="C3668" s="423"/>
      <c r="D3668" s="423"/>
      <c r="E3668" s="423"/>
      <c r="F3668" s="423"/>
      <c r="G3668" s="423"/>
      <c r="H3668" s="423"/>
      <c r="I3668" s="423"/>
      <c r="J3668" s="423"/>
      <c r="K3668" s="424"/>
    </row>
    <row r="3669" spans="1:11" ht="15" x14ac:dyDescent="0.3">
      <c r="A3669" s="466"/>
      <c r="B3669" s="422" t="s">
        <v>1167</v>
      </c>
      <c r="C3669" s="423"/>
      <c r="D3669" s="423"/>
      <c r="E3669" s="423"/>
      <c r="F3669" s="423"/>
      <c r="G3669" s="423"/>
      <c r="H3669" s="423"/>
      <c r="I3669" s="423"/>
      <c r="J3669" s="423"/>
      <c r="K3669" s="424"/>
    </row>
    <row r="3670" spans="1:11" ht="15" x14ac:dyDescent="0.3">
      <c r="A3670" s="466"/>
      <c r="B3670" s="416" t="s">
        <v>1236</v>
      </c>
      <c r="C3670" s="417"/>
      <c r="D3670" s="417"/>
      <c r="E3670" s="417"/>
      <c r="F3670" s="417"/>
      <c r="G3670" s="417"/>
      <c r="H3670" s="417"/>
      <c r="I3670" s="417"/>
      <c r="J3670" s="417"/>
      <c r="K3670" s="418"/>
    </row>
    <row r="3671" spans="1:11" ht="15.6" thickBot="1" x14ac:dyDescent="0.35">
      <c r="A3671" s="467"/>
      <c r="B3671" s="477"/>
      <c r="C3671" s="475"/>
      <c r="D3671" s="475"/>
      <c r="E3671" s="475"/>
      <c r="F3671" s="475"/>
      <c r="G3671" s="475"/>
      <c r="H3671" s="475"/>
      <c r="I3671" s="475"/>
      <c r="J3671" s="475"/>
      <c r="K3671" s="476"/>
    </row>
    <row r="3672" spans="1:11" ht="15" x14ac:dyDescent="0.3">
      <c r="A3672" s="465" t="s">
        <v>1144</v>
      </c>
      <c r="B3672" s="439"/>
      <c r="C3672" s="437"/>
      <c r="D3672" s="437"/>
      <c r="E3672" s="437"/>
      <c r="F3672" s="437"/>
      <c r="G3672" s="437"/>
      <c r="H3672" s="437"/>
      <c r="I3672" s="437"/>
      <c r="J3672" s="437"/>
      <c r="K3672" s="438"/>
    </row>
    <row r="3673" spans="1:11" ht="15" x14ac:dyDescent="0.3">
      <c r="A3673" s="466"/>
      <c r="B3673" s="458"/>
      <c r="C3673" s="456"/>
      <c r="D3673" s="456"/>
      <c r="E3673" s="456"/>
      <c r="F3673" s="456"/>
      <c r="G3673" s="456"/>
      <c r="H3673" s="456"/>
      <c r="I3673" s="456"/>
      <c r="J3673" s="456"/>
      <c r="K3673" s="457"/>
    </row>
    <row r="3674" spans="1:11" ht="15" x14ac:dyDescent="0.3">
      <c r="A3674" s="466"/>
      <c r="B3674" s="458"/>
      <c r="C3674" s="456"/>
      <c r="D3674" s="456"/>
      <c r="E3674" s="456"/>
      <c r="F3674" s="456"/>
      <c r="G3674" s="456"/>
      <c r="H3674" s="456"/>
      <c r="I3674" s="456"/>
      <c r="J3674" s="456"/>
      <c r="K3674" s="457"/>
    </row>
    <row r="3675" spans="1:11" ht="15" x14ac:dyDescent="0.3">
      <c r="A3675" s="466"/>
      <c r="B3675" s="459"/>
      <c r="C3675" s="460"/>
      <c r="D3675" s="460"/>
      <c r="E3675" s="460"/>
      <c r="F3675" s="460"/>
      <c r="G3675" s="460"/>
      <c r="H3675" s="460"/>
      <c r="I3675" s="460"/>
      <c r="J3675" s="460"/>
      <c r="K3675" s="461"/>
    </row>
    <row r="3676" spans="1:11" ht="15" x14ac:dyDescent="0.3">
      <c r="A3676" s="466"/>
      <c r="B3676" s="458"/>
      <c r="C3676" s="456"/>
      <c r="D3676" s="456"/>
      <c r="E3676" s="456"/>
      <c r="F3676" s="456"/>
      <c r="G3676" s="456"/>
      <c r="H3676" s="456"/>
      <c r="I3676" s="456"/>
      <c r="J3676" s="456"/>
      <c r="K3676" s="457"/>
    </row>
    <row r="3677" spans="1:11" ht="15" x14ac:dyDescent="0.3">
      <c r="A3677" s="466"/>
      <c r="B3677" s="459"/>
      <c r="C3677" s="460"/>
      <c r="D3677" s="460"/>
      <c r="E3677" s="460"/>
      <c r="F3677" s="460"/>
      <c r="G3677" s="460"/>
      <c r="H3677" s="460"/>
      <c r="I3677" s="460"/>
      <c r="J3677" s="460"/>
      <c r="K3677" s="461"/>
    </row>
    <row r="3678" spans="1:11" ht="15" x14ac:dyDescent="0.3">
      <c r="A3678" s="466"/>
      <c r="B3678" s="458"/>
      <c r="C3678" s="456"/>
      <c r="D3678" s="456"/>
      <c r="E3678" s="456"/>
      <c r="F3678" s="456"/>
      <c r="G3678" s="456"/>
      <c r="H3678" s="456"/>
      <c r="I3678" s="456"/>
      <c r="J3678" s="456"/>
      <c r="K3678" s="457"/>
    </row>
    <row r="3679" spans="1:11" ht="15" x14ac:dyDescent="0.3">
      <c r="A3679" s="466"/>
      <c r="B3679" s="458"/>
      <c r="C3679" s="456"/>
      <c r="D3679" s="456"/>
      <c r="E3679" s="456"/>
      <c r="F3679" s="456"/>
      <c r="G3679" s="456"/>
      <c r="H3679" s="456"/>
      <c r="I3679" s="456"/>
      <c r="J3679" s="456"/>
      <c r="K3679" s="457"/>
    </row>
    <row r="3680" spans="1:11" ht="15" x14ac:dyDescent="0.3">
      <c r="A3680" s="466"/>
      <c r="B3680" s="458"/>
      <c r="C3680" s="456"/>
      <c r="D3680" s="456"/>
      <c r="E3680" s="456"/>
      <c r="F3680" s="456"/>
      <c r="G3680" s="456"/>
      <c r="H3680" s="456"/>
      <c r="I3680" s="456"/>
      <c r="J3680" s="456"/>
      <c r="K3680" s="457"/>
    </row>
    <row r="3681" spans="1:11" ht="15" x14ac:dyDescent="0.3">
      <c r="A3681" s="466"/>
      <c r="B3681" s="458"/>
      <c r="C3681" s="456"/>
      <c r="D3681" s="456"/>
      <c r="E3681" s="456"/>
      <c r="F3681" s="456"/>
      <c r="G3681" s="456"/>
      <c r="H3681" s="456"/>
      <c r="I3681" s="456"/>
      <c r="J3681" s="456"/>
      <c r="K3681" s="457"/>
    </row>
    <row r="3682" spans="1:11" ht="15" x14ac:dyDescent="0.3">
      <c r="A3682" s="466"/>
      <c r="B3682" s="458"/>
      <c r="C3682" s="456"/>
      <c r="D3682" s="456"/>
      <c r="E3682" s="456"/>
      <c r="F3682" s="456"/>
      <c r="G3682" s="456"/>
      <c r="H3682" s="456"/>
      <c r="I3682" s="456"/>
      <c r="J3682" s="456"/>
      <c r="K3682" s="457"/>
    </row>
    <row r="3683" spans="1:11" ht="15" x14ac:dyDescent="0.3">
      <c r="A3683" s="466"/>
      <c r="B3683" s="458"/>
      <c r="C3683" s="456"/>
      <c r="D3683" s="456"/>
      <c r="E3683" s="456"/>
      <c r="F3683" s="456"/>
      <c r="G3683" s="456"/>
      <c r="H3683" s="456"/>
      <c r="I3683" s="456"/>
      <c r="J3683" s="456"/>
      <c r="K3683" s="457"/>
    </row>
    <row r="3684" spans="1:11" ht="15" x14ac:dyDescent="0.3">
      <c r="A3684" s="466"/>
      <c r="B3684" s="458"/>
      <c r="C3684" s="456"/>
      <c r="D3684" s="456"/>
      <c r="E3684" s="456"/>
      <c r="F3684" s="456"/>
      <c r="G3684" s="456"/>
      <c r="H3684" s="456"/>
      <c r="I3684" s="456"/>
      <c r="J3684" s="456"/>
      <c r="K3684" s="457"/>
    </row>
    <row r="3685" spans="1:11" ht="15" x14ac:dyDescent="0.3">
      <c r="A3685" s="466"/>
      <c r="B3685" s="458"/>
      <c r="C3685" s="456"/>
      <c r="D3685" s="456"/>
      <c r="E3685" s="456"/>
      <c r="F3685" s="456"/>
      <c r="G3685" s="456"/>
      <c r="H3685" s="456"/>
      <c r="I3685" s="456"/>
      <c r="J3685" s="456"/>
      <c r="K3685" s="457"/>
    </row>
    <row r="3686" spans="1:11" ht="15.6" thickBot="1" x14ac:dyDescent="0.35">
      <c r="A3686" s="467"/>
      <c r="B3686" s="502"/>
      <c r="C3686" s="503"/>
      <c r="D3686" s="503"/>
      <c r="E3686" s="503"/>
      <c r="F3686" s="503"/>
      <c r="G3686" s="503"/>
      <c r="H3686" s="503"/>
      <c r="I3686" s="503"/>
      <c r="J3686" s="503"/>
      <c r="K3686" s="504"/>
    </row>
    <row r="3687" spans="1:11" x14ac:dyDescent="0.3">
      <c r="A3687" s="499" t="s">
        <v>1145</v>
      </c>
      <c r="B3687" s="491"/>
      <c r="C3687" s="491"/>
      <c r="D3687" s="491"/>
      <c r="E3687" s="491"/>
      <c r="F3687" s="491"/>
      <c r="G3687" s="490" t="s">
        <v>1146</v>
      </c>
      <c r="H3687" s="491"/>
      <c r="I3687" s="491"/>
      <c r="J3687" s="491"/>
      <c r="K3687" s="492"/>
    </row>
    <row r="3688" spans="1:11" x14ac:dyDescent="0.3">
      <c r="A3688" s="500"/>
      <c r="B3688" s="494"/>
      <c r="C3688" s="494"/>
      <c r="D3688" s="494"/>
      <c r="E3688" s="494"/>
      <c r="F3688" s="494"/>
      <c r="G3688" s="493"/>
      <c r="H3688" s="494"/>
      <c r="I3688" s="494"/>
      <c r="J3688" s="494"/>
      <c r="K3688" s="495"/>
    </row>
    <row r="3689" spans="1:11" x14ac:dyDescent="0.3">
      <c r="A3689" s="500"/>
      <c r="B3689" s="494"/>
      <c r="C3689" s="494"/>
      <c r="D3689" s="494"/>
      <c r="E3689" s="494"/>
      <c r="F3689" s="494"/>
      <c r="G3689" s="493"/>
      <c r="H3689" s="494"/>
      <c r="I3689" s="494"/>
      <c r="J3689" s="494"/>
      <c r="K3689" s="495"/>
    </row>
    <row r="3690" spans="1:11" ht="15" thickBot="1" x14ac:dyDescent="0.35">
      <c r="A3690" s="501"/>
      <c r="B3690" s="497"/>
      <c r="C3690" s="497"/>
      <c r="D3690" s="497"/>
      <c r="E3690" s="497"/>
      <c r="F3690" s="497"/>
      <c r="G3690" s="496"/>
      <c r="H3690" s="497"/>
      <c r="I3690" s="497"/>
      <c r="J3690" s="497"/>
      <c r="K3690" s="498"/>
    </row>
    <row r="3691" spans="1:11" x14ac:dyDescent="0.3">
      <c r="A3691" s="34"/>
      <c r="J3691" s="131"/>
    </row>
    <row r="3692" spans="1:11" hidden="1" x14ac:dyDescent="0.3">
      <c r="A3692" s="452"/>
      <c r="B3692" s="452"/>
      <c r="C3692" s="452"/>
      <c r="D3692" s="452"/>
      <c r="E3692" s="454" t="s">
        <v>1113</v>
      </c>
      <c r="F3692" s="454"/>
      <c r="G3692" s="454"/>
      <c r="H3692" s="454"/>
      <c r="I3692" s="452"/>
      <c r="J3692" s="452"/>
      <c r="K3692" s="452"/>
    </row>
    <row r="3693" spans="1:11" hidden="1" x14ac:dyDescent="0.3">
      <c r="A3693" s="452"/>
      <c r="B3693" s="452"/>
      <c r="C3693" s="452"/>
      <c r="D3693" s="452"/>
      <c r="E3693" s="454"/>
      <c r="F3693" s="454"/>
      <c r="G3693" s="454"/>
      <c r="H3693" s="454"/>
      <c r="I3693" s="452"/>
      <c r="J3693" s="452"/>
      <c r="K3693" s="452"/>
    </row>
    <row r="3694" spans="1:11" hidden="1" x14ac:dyDescent="0.3">
      <c r="A3694" s="453"/>
      <c r="B3694" s="453"/>
      <c r="C3694" s="453"/>
      <c r="D3694" s="453"/>
      <c r="E3694" s="455"/>
      <c r="F3694" s="455"/>
      <c r="G3694" s="455"/>
      <c r="H3694" s="455"/>
      <c r="I3694" s="453"/>
      <c r="J3694" s="453"/>
      <c r="K3694" s="453"/>
    </row>
    <row r="3695" spans="1:11" hidden="1" x14ac:dyDescent="0.3">
      <c r="A3695" s="449" t="s">
        <v>1147</v>
      </c>
      <c r="B3695" s="450"/>
      <c r="C3695" s="450"/>
      <c r="D3695" s="450"/>
      <c r="E3695" s="450"/>
      <c r="F3695" s="450"/>
      <c r="G3695" s="450"/>
      <c r="H3695" s="450"/>
      <c r="I3695" s="450"/>
      <c r="J3695" s="450"/>
      <c r="K3695" s="451"/>
    </row>
    <row r="3696" spans="1:11" ht="25.5" hidden="1" customHeight="1" x14ac:dyDescent="0.3">
      <c r="A3696" s="100" t="s">
        <v>1115</v>
      </c>
      <c r="B3696" s="101"/>
      <c r="C3696" s="101"/>
      <c r="D3696" s="101"/>
      <c r="E3696" s="101"/>
      <c r="F3696" s="101"/>
      <c r="G3696" s="102"/>
      <c r="H3696" s="103" t="s">
        <v>1116</v>
      </c>
      <c r="I3696" s="104" t="s">
        <v>1117</v>
      </c>
      <c r="J3696" s="105">
        <f>1+J3642</f>
        <v>45331</v>
      </c>
      <c r="K3696" s="106" t="s">
        <v>1118</v>
      </c>
    </row>
    <row r="3697" spans="1:11" ht="16.5" hidden="1" customHeight="1" x14ac:dyDescent="0.3">
      <c r="A3697" s="443" t="s">
        <v>2</v>
      </c>
      <c r="B3697" s="444"/>
      <c r="C3697" s="444"/>
      <c r="D3697" s="444"/>
      <c r="E3697" s="444"/>
      <c r="F3697" s="444"/>
      <c r="G3697" s="445"/>
      <c r="H3697" s="107" t="s">
        <v>1120</v>
      </c>
      <c r="I3697" s="108" t="s">
        <v>1121</v>
      </c>
      <c r="J3697" s="109" t="s">
        <v>1122</v>
      </c>
      <c r="K3697" s="110" t="s">
        <v>1123</v>
      </c>
    </row>
    <row r="3698" spans="1:11" ht="12" hidden="1" customHeight="1" x14ac:dyDescent="0.3">
      <c r="A3698" s="446"/>
      <c r="B3698" s="447"/>
      <c r="C3698" s="447"/>
      <c r="D3698" s="447"/>
      <c r="E3698" s="447"/>
      <c r="F3698" s="447"/>
      <c r="G3698" s="448"/>
      <c r="H3698" s="107" t="s">
        <v>1124</v>
      </c>
      <c r="I3698" s="111" t="s">
        <v>1125</v>
      </c>
      <c r="J3698" s="112"/>
      <c r="K3698" s="113"/>
    </row>
    <row r="3699" spans="1:11" ht="15" hidden="1" thickBot="1" x14ac:dyDescent="0.35">
      <c r="A3699" s="114" t="s">
        <v>1103</v>
      </c>
      <c r="B3699" s="115"/>
      <c r="C3699" s="115"/>
      <c r="D3699" s="115"/>
      <c r="E3699" s="115"/>
      <c r="F3699" s="115"/>
      <c r="G3699" s="116"/>
      <c r="H3699" s="117" t="s">
        <v>1126</v>
      </c>
      <c r="I3699" s="117" t="s">
        <v>1125</v>
      </c>
      <c r="J3699" s="118"/>
      <c r="K3699" s="119"/>
    </row>
    <row r="3700" spans="1:11" ht="15" hidden="1" x14ac:dyDescent="0.3">
      <c r="A3700" s="440" t="s">
        <v>1127</v>
      </c>
      <c r="B3700" s="439"/>
      <c r="C3700" s="437"/>
      <c r="D3700" s="437"/>
      <c r="E3700" s="437"/>
      <c r="F3700" s="437"/>
      <c r="G3700" s="437"/>
      <c r="H3700" s="437"/>
      <c r="I3700" s="437"/>
      <c r="J3700" s="437"/>
      <c r="K3700" s="438"/>
    </row>
    <row r="3701" spans="1:11" ht="15" hidden="1" x14ac:dyDescent="0.3">
      <c r="A3701" s="441"/>
      <c r="B3701" s="458"/>
      <c r="C3701" s="456"/>
      <c r="D3701" s="456"/>
      <c r="E3701" s="456"/>
      <c r="F3701" s="456"/>
      <c r="G3701" s="456"/>
      <c r="H3701" s="456"/>
      <c r="I3701" s="456"/>
      <c r="J3701" s="456"/>
      <c r="K3701" s="457"/>
    </row>
    <row r="3702" spans="1:11" ht="15" hidden="1" x14ac:dyDescent="0.3">
      <c r="A3702" s="441"/>
      <c r="B3702" s="458"/>
      <c r="C3702" s="456"/>
      <c r="D3702" s="456"/>
      <c r="E3702" s="456"/>
      <c r="F3702" s="456"/>
      <c r="G3702" s="456"/>
      <c r="H3702" s="456"/>
      <c r="I3702" s="456"/>
      <c r="J3702" s="456"/>
      <c r="K3702" s="457"/>
    </row>
    <row r="3703" spans="1:11" ht="15" hidden="1" x14ac:dyDescent="0.3">
      <c r="A3703" s="441"/>
      <c r="B3703" s="458"/>
      <c r="C3703" s="456"/>
      <c r="D3703" s="456"/>
      <c r="E3703" s="456"/>
      <c r="F3703" s="456"/>
      <c r="G3703" s="456"/>
      <c r="H3703" s="456"/>
      <c r="I3703" s="456"/>
      <c r="J3703" s="456"/>
      <c r="K3703" s="457"/>
    </row>
    <row r="3704" spans="1:11" ht="15.6" hidden="1" thickBot="1" x14ac:dyDescent="0.35">
      <c r="A3704" s="442"/>
      <c r="B3704" s="477"/>
      <c r="C3704" s="475"/>
      <c r="D3704" s="475"/>
      <c r="E3704" s="475"/>
      <c r="F3704" s="475"/>
      <c r="G3704" s="475"/>
      <c r="H3704" s="475"/>
      <c r="I3704" s="475"/>
      <c r="J3704" s="475"/>
      <c r="K3704" s="476"/>
    </row>
    <row r="3705" spans="1:11" ht="15.6" hidden="1" thickBot="1" x14ac:dyDescent="0.35">
      <c r="A3705" s="465" t="s">
        <v>1128</v>
      </c>
      <c r="B3705" s="474" t="s">
        <v>1129</v>
      </c>
      <c r="C3705" s="472"/>
      <c r="D3705" s="472"/>
      <c r="E3705" s="472"/>
      <c r="F3705" s="120" t="s">
        <v>1130</v>
      </c>
      <c r="G3705" s="472" t="s">
        <v>1129</v>
      </c>
      <c r="H3705" s="472"/>
      <c r="I3705" s="472"/>
      <c r="J3705" s="473"/>
      <c r="K3705" s="121" t="s">
        <v>1130</v>
      </c>
    </row>
    <row r="3706" spans="1:11" ht="15" hidden="1" x14ac:dyDescent="0.3">
      <c r="A3706" s="466"/>
      <c r="B3706" s="471" t="s">
        <v>1131</v>
      </c>
      <c r="C3706" s="469"/>
      <c r="D3706" s="469"/>
      <c r="E3706" s="470"/>
      <c r="F3706" s="122"/>
      <c r="G3706" s="468" t="s">
        <v>1132</v>
      </c>
      <c r="H3706" s="469"/>
      <c r="I3706" s="469"/>
      <c r="J3706" s="470"/>
      <c r="K3706" s="123"/>
    </row>
    <row r="3707" spans="1:11" ht="15" hidden="1" x14ac:dyDescent="0.3">
      <c r="A3707" s="466"/>
      <c r="B3707" s="480" t="s">
        <v>1133</v>
      </c>
      <c r="C3707" s="481"/>
      <c r="D3707" s="481"/>
      <c r="E3707" s="482"/>
      <c r="F3707" s="124"/>
      <c r="G3707" s="483" t="s">
        <v>1134</v>
      </c>
      <c r="H3707" s="481"/>
      <c r="I3707" s="481"/>
      <c r="J3707" s="482"/>
      <c r="K3707" s="125"/>
    </row>
    <row r="3708" spans="1:11" ht="15" hidden="1" x14ac:dyDescent="0.3">
      <c r="A3708" s="466"/>
      <c r="B3708" s="480" t="s">
        <v>1135</v>
      </c>
      <c r="C3708" s="481"/>
      <c r="D3708" s="481"/>
      <c r="E3708" s="482"/>
      <c r="F3708" s="124"/>
      <c r="G3708" s="478" t="s">
        <v>1136</v>
      </c>
      <c r="H3708" s="460"/>
      <c r="I3708" s="460"/>
      <c r="J3708" s="479"/>
      <c r="K3708" s="125"/>
    </row>
    <row r="3709" spans="1:11" ht="15" hidden="1" x14ac:dyDescent="0.3">
      <c r="A3709" s="466"/>
      <c r="B3709" s="480" t="s">
        <v>1137</v>
      </c>
      <c r="C3709" s="481"/>
      <c r="D3709" s="481"/>
      <c r="E3709" s="482"/>
      <c r="F3709" s="124"/>
      <c r="G3709" s="478" t="s">
        <v>1138</v>
      </c>
      <c r="H3709" s="460"/>
      <c r="I3709" s="460"/>
      <c r="J3709" s="479"/>
      <c r="K3709" s="125"/>
    </row>
    <row r="3710" spans="1:11" ht="15" hidden="1" x14ac:dyDescent="0.3">
      <c r="A3710" s="466"/>
      <c r="B3710" s="480" t="s">
        <v>1139</v>
      </c>
      <c r="C3710" s="481"/>
      <c r="D3710" s="481"/>
      <c r="E3710" s="482"/>
      <c r="F3710" s="124"/>
      <c r="G3710" s="478" t="s">
        <v>1140</v>
      </c>
      <c r="H3710" s="460"/>
      <c r="I3710" s="460"/>
      <c r="J3710" s="479"/>
      <c r="K3710" s="125"/>
    </row>
    <row r="3711" spans="1:11" ht="15.6" hidden="1" thickBot="1" x14ac:dyDescent="0.35">
      <c r="A3711" s="467"/>
      <c r="B3711" s="487" t="s">
        <v>1141</v>
      </c>
      <c r="C3711" s="488"/>
      <c r="D3711" s="488"/>
      <c r="E3711" s="489"/>
      <c r="F3711" s="127"/>
      <c r="G3711" s="484" t="s">
        <v>1142</v>
      </c>
      <c r="H3711" s="485"/>
      <c r="I3711" s="485"/>
      <c r="J3711" s="486"/>
      <c r="K3711" s="128"/>
    </row>
    <row r="3712" spans="1:11" ht="15" hidden="1" x14ac:dyDescent="0.3">
      <c r="A3712" s="465" t="s">
        <v>1143</v>
      </c>
      <c r="B3712" s="459" t="s">
        <v>1157</v>
      </c>
      <c r="C3712" s="460"/>
      <c r="D3712" s="460"/>
      <c r="E3712" s="460"/>
      <c r="F3712" s="460"/>
      <c r="G3712" s="460"/>
      <c r="H3712" s="460"/>
      <c r="I3712" s="460"/>
      <c r="J3712" s="460"/>
      <c r="K3712" s="461"/>
    </row>
    <row r="3713" spans="1:11" ht="15" hidden="1" x14ac:dyDescent="0.3">
      <c r="A3713" s="466"/>
      <c r="B3713" s="459" t="s">
        <v>1159</v>
      </c>
      <c r="C3713" s="460"/>
      <c r="D3713" s="460"/>
      <c r="E3713" s="460"/>
      <c r="F3713" s="460"/>
      <c r="G3713" s="460"/>
      <c r="H3713" s="460"/>
      <c r="I3713" s="460"/>
      <c r="J3713" s="460"/>
      <c r="K3713" s="461"/>
    </row>
    <row r="3714" spans="1:11" ht="15" hidden="1" x14ac:dyDescent="0.3">
      <c r="A3714" s="466"/>
      <c r="B3714" s="459" t="s">
        <v>1158</v>
      </c>
      <c r="C3714" s="460"/>
      <c r="D3714" s="460"/>
      <c r="E3714" s="460"/>
      <c r="F3714" s="460"/>
      <c r="G3714" s="460"/>
      <c r="H3714" s="460"/>
      <c r="I3714" s="460"/>
      <c r="J3714" s="460"/>
      <c r="K3714" s="461"/>
    </row>
    <row r="3715" spans="1:11" ht="15" hidden="1" x14ac:dyDescent="0.3">
      <c r="A3715" s="466"/>
      <c r="B3715" s="459"/>
      <c r="C3715" s="460"/>
      <c r="D3715" s="460"/>
      <c r="E3715" s="460"/>
      <c r="F3715" s="460"/>
      <c r="G3715" s="460"/>
      <c r="H3715" s="460"/>
      <c r="I3715" s="460"/>
      <c r="J3715" s="460"/>
      <c r="K3715" s="461"/>
    </row>
    <row r="3716" spans="1:11" ht="15" hidden="1" x14ac:dyDescent="0.3">
      <c r="A3716" s="466"/>
      <c r="B3716" s="459"/>
      <c r="C3716" s="460"/>
      <c r="D3716" s="460"/>
      <c r="E3716" s="460"/>
      <c r="F3716" s="460"/>
      <c r="G3716" s="460"/>
      <c r="H3716" s="460"/>
      <c r="I3716" s="460"/>
      <c r="J3716" s="460"/>
      <c r="K3716" s="461"/>
    </row>
    <row r="3717" spans="1:11" ht="15" hidden="1" x14ac:dyDescent="0.3">
      <c r="A3717" s="466"/>
      <c r="B3717" s="459"/>
      <c r="C3717" s="460"/>
      <c r="D3717" s="460"/>
      <c r="E3717" s="460"/>
      <c r="F3717" s="460"/>
      <c r="G3717" s="460"/>
      <c r="H3717" s="460"/>
      <c r="I3717" s="460"/>
      <c r="J3717" s="460"/>
      <c r="K3717" s="461"/>
    </row>
    <row r="3718" spans="1:11" ht="15" hidden="1" x14ac:dyDescent="0.3">
      <c r="A3718" s="466"/>
      <c r="B3718" s="459"/>
      <c r="C3718" s="460"/>
      <c r="D3718" s="460"/>
      <c r="E3718" s="460"/>
      <c r="F3718" s="460"/>
      <c r="G3718" s="460"/>
      <c r="H3718" s="460"/>
      <c r="I3718" s="460"/>
      <c r="J3718" s="460"/>
      <c r="K3718" s="461"/>
    </row>
    <row r="3719" spans="1:11" ht="15" hidden="1" x14ac:dyDescent="0.3">
      <c r="A3719" s="466"/>
      <c r="B3719" s="458"/>
      <c r="C3719" s="456"/>
      <c r="D3719" s="456"/>
      <c r="E3719" s="456"/>
      <c r="F3719" s="456"/>
      <c r="G3719" s="456"/>
      <c r="H3719" s="456"/>
      <c r="I3719" s="456"/>
      <c r="J3719" s="456"/>
      <c r="K3719" s="457"/>
    </row>
    <row r="3720" spans="1:11" ht="15" hidden="1" x14ac:dyDescent="0.3">
      <c r="A3720" s="466"/>
      <c r="B3720" s="458"/>
      <c r="C3720" s="456"/>
      <c r="D3720" s="456"/>
      <c r="E3720" s="456"/>
      <c r="F3720" s="456"/>
      <c r="G3720" s="456"/>
      <c r="H3720" s="456"/>
      <c r="I3720" s="456"/>
      <c r="J3720" s="456"/>
      <c r="K3720" s="457"/>
    </row>
    <row r="3721" spans="1:11" ht="15" hidden="1" x14ac:dyDescent="0.3">
      <c r="A3721" s="466"/>
      <c r="B3721" s="458"/>
      <c r="C3721" s="456"/>
      <c r="D3721" s="456"/>
      <c r="E3721" s="456"/>
      <c r="F3721" s="456"/>
      <c r="G3721" s="456"/>
      <c r="H3721" s="456"/>
      <c r="I3721" s="456"/>
      <c r="J3721" s="456"/>
      <c r="K3721" s="457"/>
    </row>
    <row r="3722" spans="1:11" ht="15" hidden="1" x14ac:dyDescent="0.3">
      <c r="A3722" s="466"/>
      <c r="B3722" s="458"/>
      <c r="C3722" s="456"/>
      <c r="D3722" s="456"/>
      <c r="E3722" s="456"/>
      <c r="F3722" s="456"/>
      <c r="G3722" s="456"/>
      <c r="H3722" s="456"/>
      <c r="I3722" s="456"/>
      <c r="J3722" s="456"/>
      <c r="K3722" s="457"/>
    </row>
    <row r="3723" spans="1:11" ht="15" hidden="1" x14ac:dyDescent="0.3">
      <c r="A3723" s="466"/>
      <c r="B3723" s="458"/>
      <c r="C3723" s="456"/>
      <c r="D3723" s="456"/>
      <c r="E3723" s="456"/>
      <c r="F3723" s="456"/>
      <c r="G3723" s="456"/>
      <c r="H3723" s="456"/>
      <c r="I3723" s="456"/>
      <c r="J3723" s="456"/>
      <c r="K3723" s="457"/>
    </row>
    <row r="3724" spans="1:11" ht="15" hidden="1" x14ac:dyDescent="0.3">
      <c r="A3724" s="466"/>
      <c r="B3724" s="458"/>
      <c r="C3724" s="456"/>
      <c r="D3724" s="456"/>
      <c r="E3724" s="456"/>
      <c r="F3724" s="456"/>
      <c r="G3724" s="456"/>
      <c r="H3724" s="456"/>
      <c r="I3724" s="456"/>
      <c r="J3724" s="456"/>
      <c r="K3724" s="457"/>
    </row>
    <row r="3725" spans="1:11" ht="15" hidden="1" x14ac:dyDescent="0.3">
      <c r="A3725" s="466"/>
      <c r="B3725" s="458"/>
      <c r="C3725" s="456"/>
      <c r="D3725" s="456"/>
      <c r="E3725" s="456"/>
      <c r="F3725" s="456"/>
      <c r="G3725" s="456"/>
      <c r="H3725" s="456"/>
      <c r="I3725" s="456"/>
      <c r="J3725" s="456"/>
      <c r="K3725" s="457"/>
    </row>
    <row r="3726" spans="1:11" ht="15.6" hidden="1" thickBot="1" x14ac:dyDescent="0.35">
      <c r="A3726" s="467"/>
      <c r="B3726" s="477"/>
      <c r="C3726" s="475"/>
      <c r="D3726" s="475"/>
      <c r="E3726" s="475"/>
      <c r="F3726" s="475"/>
      <c r="G3726" s="475"/>
      <c r="H3726" s="475"/>
      <c r="I3726" s="475"/>
      <c r="J3726" s="475"/>
      <c r="K3726" s="476"/>
    </row>
    <row r="3727" spans="1:11" ht="15" hidden="1" x14ac:dyDescent="0.3">
      <c r="A3727" s="465" t="s">
        <v>1144</v>
      </c>
      <c r="B3727" s="439"/>
      <c r="C3727" s="437"/>
      <c r="D3727" s="437"/>
      <c r="E3727" s="437"/>
      <c r="F3727" s="437"/>
      <c r="G3727" s="437"/>
      <c r="H3727" s="437"/>
      <c r="I3727" s="437"/>
      <c r="J3727" s="437"/>
      <c r="K3727" s="438"/>
    </row>
    <row r="3728" spans="1:11" ht="15" hidden="1" x14ac:dyDescent="0.3">
      <c r="A3728" s="466"/>
      <c r="B3728" s="458"/>
      <c r="C3728" s="456"/>
      <c r="D3728" s="456"/>
      <c r="E3728" s="456"/>
      <c r="F3728" s="456"/>
      <c r="G3728" s="456"/>
      <c r="H3728" s="456"/>
      <c r="I3728" s="456"/>
      <c r="J3728" s="456"/>
      <c r="K3728" s="457"/>
    </row>
    <row r="3729" spans="1:11" ht="15" hidden="1" x14ac:dyDescent="0.3">
      <c r="A3729" s="466"/>
      <c r="B3729" s="458"/>
      <c r="C3729" s="456"/>
      <c r="D3729" s="456"/>
      <c r="E3729" s="456"/>
      <c r="F3729" s="456"/>
      <c r="G3729" s="456"/>
      <c r="H3729" s="456"/>
      <c r="I3729" s="456"/>
      <c r="J3729" s="456"/>
      <c r="K3729" s="457"/>
    </row>
    <row r="3730" spans="1:11" ht="15" hidden="1" x14ac:dyDescent="0.3">
      <c r="A3730" s="466"/>
      <c r="B3730" s="458"/>
      <c r="C3730" s="456"/>
      <c r="D3730" s="456"/>
      <c r="E3730" s="456"/>
      <c r="F3730" s="456"/>
      <c r="G3730" s="456"/>
      <c r="H3730" s="456"/>
      <c r="I3730" s="456"/>
      <c r="J3730" s="456"/>
      <c r="K3730" s="457"/>
    </row>
    <row r="3731" spans="1:11" ht="15" hidden="1" x14ac:dyDescent="0.3">
      <c r="A3731" s="466"/>
      <c r="B3731" s="458"/>
      <c r="C3731" s="456"/>
      <c r="D3731" s="456"/>
      <c r="E3731" s="456"/>
      <c r="F3731" s="456"/>
      <c r="G3731" s="456"/>
      <c r="H3731" s="456"/>
      <c r="I3731" s="456"/>
      <c r="J3731" s="456"/>
      <c r="K3731" s="457"/>
    </row>
    <row r="3732" spans="1:11" ht="15" hidden="1" x14ac:dyDescent="0.3">
      <c r="A3732" s="466"/>
      <c r="B3732" s="458"/>
      <c r="C3732" s="456"/>
      <c r="D3732" s="456"/>
      <c r="E3732" s="456"/>
      <c r="F3732" s="456"/>
      <c r="G3732" s="456"/>
      <c r="H3732" s="456"/>
      <c r="I3732" s="456"/>
      <c r="J3732" s="456"/>
      <c r="K3732" s="457"/>
    </row>
    <row r="3733" spans="1:11" ht="15" hidden="1" x14ac:dyDescent="0.3">
      <c r="A3733" s="466"/>
      <c r="B3733" s="458"/>
      <c r="C3733" s="456"/>
      <c r="D3733" s="456"/>
      <c r="E3733" s="456"/>
      <c r="F3733" s="456"/>
      <c r="G3733" s="456"/>
      <c r="H3733" s="456"/>
      <c r="I3733" s="456"/>
      <c r="J3733" s="456"/>
      <c r="K3733" s="457"/>
    </row>
    <row r="3734" spans="1:11" ht="15" hidden="1" x14ac:dyDescent="0.3">
      <c r="A3734" s="466"/>
      <c r="B3734" s="458"/>
      <c r="C3734" s="456"/>
      <c r="D3734" s="456"/>
      <c r="E3734" s="456"/>
      <c r="F3734" s="456"/>
      <c r="G3734" s="456"/>
      <c r="H3734" s="456"/>
      <c r="I3734" s="456"/>
      <c r="J3734" s="456"/>
      <c r="K3734" s="457"/>
    </row>
    <row r="3735" spans="1:11" ht="15" hidden="1" x14ac:dyDescent="0.3">
      <c r="A3735" s="466"/>
      <c r="B3735" s="458"/>
      <c r="C3735" s="456"/>
      <c r="D3735" s="456"/>
      <c r="E3735" s="456"/>
      <c r="F3735" s="456"/>
      <c r="G3735" s="456"/>
      <c r="H3735" s="456"/>
      <c r="I3735" s="456"/>
      <c r="J3735" s="456"/>
      <c r="K3735" s="457"/>
    </row>
    <row r="3736" spans="1:11" ht="15" hidden="1" x14ac:dyDescent="0.3">
      <c r="A3736" s="466"/>
      <c r="B3736" s="458"/>
      <c r="C3736" s="456"/>
      <c r="D3736" s="456"/>
      <c r="E3736" s="456"/>
      <c r="F3736" s="456"/>
      <c r="G3736" s="456"/>
      <c r="H3736" s="456"/>
      <c r="I3736" s="456"/>
      <c r="J3736" s="456"/>
      <c r="K3736" s="457"/>
    </row>
    <row r="3737" spans="1:11" ht="15" hidden="1" x14ac:dyDescent="0.3">
      <c r="A3737" s="466"/>
      <c r="B3737" s="458"/>
      <c r="C3737" s="456"/>
      <c r="D3737" s="456"/>
      <c r="E3737" s="456"/>
      <c r="F3737" s="456"/>
      <c r="G3737" s="456"/>
      <c r="H3737" s="456"/>
      <c r="I3737" s="456"/>
      <c r="J3737" s="456"/>
      <c r="K3737" s="457"/>
    </row>
    <row r="3738" spans="1:11" ht="15" hidden="1" x14ac:dyDescent="0.3">
      <c r="A3738" s="466"/>
      <c r="B3738" s="458"/>
      <c r="C3738" s="456"/>
      <c r="D3738" s="456"/>
      <c r="E3738" s="456"/>
      <c r="F3738" s="456"/>
      <c r="G3738" s="456"/>
      <c r="H3738" s="456"/>
      <c r="I3738" s="456"/>
      <c r="J3738" s="456"/>
      <c r="K3738" s="457"/>
    </row>
    <row r="3739" spans="1:11" ht="15" hidden="1" x14ac:dyDescent="0.3">
      <c r="A3739" s="466"/>
      <c r="B3739" s="458"/>
      <c r="C3739" s="456"/>
      <c r="D3739" s="456"/>
      <c r="E3739" s="456"/>
      <c r="F3739" s="456"/>
      <c r="G3739" s="456"/>
      <c r="H3739" s="456"/>
      <c r="I3739" s="456"/>
      <c r="J3739" s="456"/>
      <c r="K3739" s="457"/>
    </row>
    <row r="3740" spans="1:11" ht="15" hidden="1" x14ac:dyDescent="0.3">
      <c r="A3740" s="466"/>
      <c r="B3740" s="458"/>
      <c r="C3740" s="456"/>
      <c r="D3740" s="456"/>
      <c r="E3740" s="456"/>
      <c r="F3740" s="456"/>
      <c r="G3740" s="456"/>
      <c r="H3740" s="456"/>
      <c r="I3740" s="456"/>
      <c r="J3740" s="456"/>
      <c r="K3740" s="457"/>
    </row>
    <row r="3741" spans="1:11" ht="15.6" hidden="1" thickBot="1" x14ac:dyDescent="0.35">
      <c r="A3741" s="467"/>
      <c r="B3741" s="502"/>
      <c r="C3741" s="503"/>
      <c r="D3741" s="503"/>
      <c r="E3741" s="503"/>
      <c r="F3741" s="503"/>
      <c r="G3741" s="503"/>
      <c r="H3741" s="503"/>
      <c r="I3741" s="503"/>
      <c r="J3741" s="503"/>
      <c r="K3741" s="504"/>
    </row>
    <row r="3742" spans="1:11" hidden="1" x14ac:dyDescent="0.3">
      <c r="A3742" s="499" t="s">
        <v>1145</v>
      </c>
      <c r="B3742" s="491"/>
      <c r="C3742" s="491"/>
      <c r="D3742" s="491"/>
      <c r="E3742" s="491"/>
      <c r="F3742" s="491"/>
      <c r="G3742" s="490" t="s">
        <v>1146</v>
      </c>
      <c r="H3742" s="491"/>
      <c r="I3742" s="491"/>
      <c r="J3742" s="491"/>
      <c r="K3742" s="492"/>
    </row>
    <row r="3743" spans="1:11" hidden="1" x14ac:dyDescent="0.3">
      <c r="A3743" s="500"/>
      <c r="B3743" s="494"/>
      <c r="C3743" s="494"/>
      <c r="D3743" s="494"/>
      <c r="E3743" s="494"/>
      <c r="F3743" s="494"/>
      <c r="G3743" s="493"/>
      <c r="H3743" s="494"/>
      <c r="I3743" s="494"/>
      <c r="J3743" s="494"/>
      <c r="K3743" s="495"/>
    </row>
    <row r="3744" spans="1:11" hidden="1" x14ac:dyDescent="0.3">
      <c r="A3744" s="500"/>
      <c r="B3744" s="494"/>
      <c r="C3744" s="494"/>
      <c r="D3744" s="494"/>
      <c r="E3744" s="494"/>
      <c r="F3744" s="494"/>
      <c r="G3744" s="493"/>
      <c r="H3744" s="494"/>
      <c r="I3744" s="494"/>
      <c r="J3744" s="494"/>
      <c r="K3744" s="495"/>
    </row>
    <row r="3745" spans="1:11" ht="15" hidden="1" thickBot="1" x14ac:dyDescent="0.35">
      <c r="A3745" s="501"/>
      <c r="B3745" s="497"/>
      <c r="C3745" s="497"/>
      <c r="D3745" s="497"/>
      <c r="E3745" s="497"/>
      <c r="F3745" s="497"/>
      <c r="G3745" s="496"/>
      <c r="H3745" s="497"/>
      <c r="I3745" s="497"/>
      <c r="J3745" s="497"/>
      <c r="K3745" s="498"/>
    </row>
    <row r="3746" spans="1:11" hidden="1" x14ac:dyDescent="0.3"/>
    <row r="3747" spans="1:11" hidden="1" x14ac:dyDescent="0.3">
      <c r="A3747" s="452"/>
      <c r="B3747" s="452"/>
      <c r="C3747" s="452"/>
      <c r="D3747" s="452"/>
      <c r="E3747" s="454" t="s">
        <v>1113</v>
      </c>
      <c r="F3747" s="454"/>
      <c r="G3747" s="454"/>
      <c r="H3747" s="454"/>
      <c r="I3747" s="452"/>
      <c r="J3747" s="452"/>
      <c r="K3747" s="452"/>
    </row>
    <row r="3748" spans="1:11" hidden="1" x14ac:dyDescent="0.3">
      <c r="A3748" s="452"/>
      <c r="B3748" s="452"/>
      <c r="C3748" s="452"/>
      <c r="D3748" s="452"/>
      <c r="E3748" s="454"/>
      <c r="F3748" s="454"/>
      <c r="G3748" s="454"/>
      <c r="H3748" s="454"/>
      <c r="I3748" s="452"/>
      <c r="J3748" s="452"/>
      <c r="K3748" s="452"/>
    </row>
    <row r="3749" spans="1:11" hidden="1" x14ac:dyDescent="0.3">
      <c r="A3749" s="453"/>
      <c r="B3749" s="453"/>
      <c r="C3749" s="453"/>
      <c r="D3749" s="453"/>
      <c r="E3749" s="455"/>
      <c r="F3749" s="455"/>
      <c r="G3749" s="455"/>
      <c r="H3749" s="455"/>
      <c r="I3749" s="453"/>
      <c r="J3749" s="453"/>
      <c r="K3749" s="453"/>
    </row>
    <row r="3750" spans="1:11" hidden="1" x14ac:dyDescent="0.3">
      <c r="A3750" s="449" t="s">
        <v>1147</v>
      </c>
      <c r="B3750" s="450"/>
      <c r="C3750" s="450"/>
      <c r="D3750" s="450"/>
      <c r="E3750" s="450"/>
      <c r="F3750" s="450"/>
      <c r="G3750" s="450"/>
      <c r="H3750" s="450"/>
      <c r="I3750" s="450"/>
      <c r="J3750" s="450"/>
      <c r="K3750" s="451"/>
    </row>
    <row r="3751" spans="1:11" ht="25.5" hidden="1" customHeight="1" x14ac:dyDescent="0.3">
      <c r="A3751" s="100" t="s">
        <v>1115</v>
      </c>
      <c r="B3751" s="101"/>
      <c r="C3751" s="101"/>
      <c r="D3751" s="101"/>
      <c r="E3751" s="101"/>
      <c r="F3751" s="101"/>
      <c r="G3751" s="102"/>
      <c r="H3751" s="103" t="s">
        <v>1116</v>
      </c>
      <c r="I3751" s="104" t="s">
        <v>1117</v>
      </c>
      <c r="J3751" s="105">
        <f>1+J3696</f>
        <v>45332</v>
      </c>
      <c r="K3751" s="106" t="s">
        <v>1118</v>
      </c>
    </row>
    <row r="3752" spans="1:11" ht="16.5" hidden="1" customHeight="1" x14ac:dyDescent="0.3">
      <c r="A3752" s="443" t="s">
        <v>2</v>
      </c>
      <c r="B3752" s="444"/>
      <c r="C3752" s="444"/>
      <c r="D3752" s="444"/>
      <c r="E3752" s="444"/>
      <c r="F3752" s="444"/>
      <c r="G3752" s="445"/>
      <c r="H3752" s="107" t="s">
        <v>1120</v>
      </c>
      <c r="I3752" s="108" t="s">
        <v>1121</v>
      </c>
      <c r="J3752" s="109" t="s">
        <v>1122</v>
      </c>
      <c r="K3752" s="110" t="s">
        <v>1123</v>
      </c>
    </row>
    <row r="3753" spans="1:11" ht="12" hidden="1" customHeight="1" x14ac:dyDescent="0.3">
      <c r="A3753" s="446"/>
      <c r="B3753" s="447"/>
      <c r="C3753" s="447"/>
      <c r="D3753" s="447"/>
      <c r="E3753" s="447"/>
      <c r="F3753" s="447"/>
      <c r="G3753" s="448"/>
      <c r="H3753" s="107" t="s">
        <v>1124</v>
      </c>
      <c r="I3753" s="111" t="s">
        <v>1125</v>
      </c>
      <c r="J3753" s="112"/>
      <c r="K3753" s="113"/>
    </row>
    <row r="3754" spans="1:11" ht="15" hidden="1" thickBot="1" x14ac:dyDescent="0.35">
      <c r="A3754" s="114" t="s">
        <v>1103</v>
      </c>
      <c r="B3754" s="115"/>
      <c r="C3754" s="115"/>
      <c r="D3754" s="115"/>
      <c r="E3754" s="115"/>
      <c r="F3754" s="115"/>
      <c r="G3754" s="116"/>
      <c r="H3754" s="117" t="s">
        <v>1126</v>
      </c>
      <c r="I3754" s="117" t="s">
        <v>1125</v>
      </c>
      <c r="J3754" s="118"/>
      <c r="K3754" s="119"/>
    </row>
    <row r="3755" spans="1:11" ht="15" hidden="1" x14ac:dyDescent="0.3">
      <c r="A3755" s="440" t="s">
        <v>1127</v>
      </c>
      <c r="B3755" s="439"/>
      <c r="C3755" s="437"/>
      <c r="D3755" s="437"/>
      <c r="E3755" s="437"/>
      <c r="F3755" s="437"/>
      <c r="G3755" s="437"/>
      <c r="H3755" s="437"/>
      <c r="I3755" s="437"/>
      <c r="J3755" s="437"/>
      <c r="K3755" s="438"/>
    </row>
    <row r="3756" spans="1:11" ht="15" hidden="1" x14ac:dyDescent="0.3">
      <c r="A3756" s="441"/>
      <c r="B3756" s="458"/>
      <c r="C3756" s="456"/>
      <c r="D3756" s="456"/>
      <c r="E3756" s="456"/>
      <c r="F3756" s="456"/>
      <c r="G3756" s="456"/>
      <c r="H3756" s="456"/>
      <c r="I3756" s="456"/>
      <c r="J3756" s="456"/>
      <c r="K3756" s="457"/>
    </row>
    <row r="3757" spans="1:11" ht="15" hidden="1" x14ac:dyDescent="0.3">
      <c r="A3757" s="441"/>
      <c r="B3757" s="458"/>
      <c r="C3757" s="456"/>
      <c r="D3757" s="456"/>
      <c r="E3757" s="456"/>
      <c r="F3757" s="456"/>
      <c r="G3757" s="456"/>
      <c r="H3757" s="456"/>
      <c r="I3757" s="456"/>
      <c r="J3757" s="456"/>
      <c r="K3757" s="457"/>
    </row>
    <row r="3758" spans="1:11" ht="15" hidden="1" x14ac:dyDescent="0.3">
      <c r="A3758" s="441"/>
      <c r="B3758" s="458"/>
      <c r="C3758" s="456"/>
      <c r="D3758" s="456"/>
      <c r="E3758" s="456"/>
      <c r="F3758" s="456"/>
      <c r="G3758" s="456"/>
      <c r="H3758" s="456"/>
      <c r="I3758" s="456"/>
      <c r="J3758" s="456"/>
      <c r="K3758" s="457"/>
    </row>
    <row r="3759" spans="1:11" ht="15.6" hidden="1" thickBot="1" x14ac:dyDescent="0.35">
      <c r="A3759" s="442"/>
      <c r="B3759" s="477"/>
      <c r="C3759" s="475"/>
      <c r="D3759" s="475"/>
      <c r="E3759" s="475"/>
      <c r="F3759" s="475"/>
      <c r="G3759" s="475"/>
      <c r="H3759" s="475"/>
      <c r="I3759" s="475"/>
      <c r="J3759" s="475"/>
      <c r="K3759" s="476"/>
    </row>
    <row r="3760" spans="1:11" ht="15.6" hidden="1" thickBot="1" x14ac:dyDescent="0.35">
      <c r="A3760" s="465" t="s">
        <v>1128</v>
      </c>
      <c r="B3760" s="474" t="s">
        <v>1129</v>
      </c>
      <c r="C3760" s="472"/>
      <c r="D3760" s="472"/>
      <c r="E3760" s="472"/>
      <c r="F3760" s="120" t="s">
        <v>1130</v>
      </c>
      <c r="G3760" s="472" t="s">
        <v>1129</v>
      </c>
      <c r="H3760" s="472"/>
      <c r="I3760" s="472"/>
      <c r="J3760" s="473"/>
      <c r="K3760" s="121" t="s">
        <v>1130</v>
      </c>
    </row>
    <row r="3761" spans="1:11" ht="15" hidden="1" x14ac:dyDescent="0.3">
      <c r="A3761" s="466"/>
      <c r="B3761" s="471" t="s">
        <v>1131</v>
      </c>
      <c r="C3761" s="469"/>
      <c r="D3761" s="469"/>
      <c r="E3761" s="470"/>
      <c r="F3761" s="122"/>
      <c r="G3761" s="468" t="s">
        <v>1132</v>
      </c>
      <c r="H3761" s="469"/>
      <c r="I3761" s="469"/>
      <c r="J3761" s="470"/>
      <c r="K3761" s="123"/>
    </row>
    <row r="3762" spans="1:11" ht="15" hidden="1" x14ac:dyDescent="0.3">
      <c r="A3762" s="466"/>
      <c r="B3762" s="480" t="s">
        <v>1133</v>
      </c>
      <c r="C3762" s="481"/>
      <c r="D3762" s="481"/>
      <c r="E3762" s="482"/>
      <c r="F3762" s="124"/>
      <c r="G3762" s="483" t="s">
        <v>1134</v>
      </c>
      <c r="H3762" s="481"/>
      <c r="I3762" s="481"/>
      <c r="J3762" s="482"/>
      <c r="K3762" s="125"/>
    </row>
    <row r="3763" spans="1:11" ht="15" hidden="1" x14ac:dyDescent="0.3">
      <c r="A3763" s="466"/>
      <c r="B3763" s="480" t="s">
        <v>1135</v>
      </c>
      <c r="C3763" s="481"/>
      <c r="D3763" s="481"/>
      <c r="E3763" s="482"/>
      <c r="F3763" s="124"/>
      <c r="G3763" s="478" t="s">
        <v>1136</v>
      </c>
      <c r="H3763" s="460"/>
      <c r="I3763" s="460"/>
      <c r="J3763" s="479"/>
      <c r="K3763" s="125"/>
    </row>
    <row r="3764" spans="1:11" ht="15" hidden="1" x14ac:dyDescent="0.3">
      <c r="A3764" s="466"/>
      <c r="B3764" s="480" t="s">
        <v>1137</v>
      </c>
      <c r="C3764" s="481"/>
      <c r="D3764" s="481"/>
      <c r="E3764" s="482"/>
      <c r="F3764" s="124"/>
      <c r="G3764" s="478" t="s">
        <v>1138</v>
      </c>
      <c r="H3764" s="460"/>
      <c r="I3764" s="460"/>
      <c r="J3764" s="479"/>
      <c r="K3764" s="125"/>
    </row>
    <row r="3765" spans="1:11" ht="15" hidden="1" x14ac:dyDescent="0.3">
      <c r="A3765" s="466"/>
      <c r="B3765" s="480" t="s">
        <v>1139</v>
      </c>
      <c r="C3765" s="481"/>
      <c r="D3765" s="481"/>
      <c r="E3765" s="482"/>
      <c r="F3765" s="124"/>
      <c r="G3765" s="478" t="s">
        <v>1140</v>
      </c>
      <c r="H3765" s="460"/>
      <c r="I3765" s="460"/>
      <c r="J3765" s="479"/>
      <c r="K3765" s="125"/>
    </row>
    <row r="3766" spans="1:11" ht="15.6" hidden="1" thickBot="1" x14ac:dyDescent="0.35">
      <c r="A3766" s="467"/>
      <c r="B3766" s="487" t="s">
        <v>1141</v>
      </c>
      <c r="C3766" s="488"/>
      <c r="D3766" s="488"/>
      <c r="E3766" s="489"/>
      <c r="F3766" s="127"/>
      <c r="G3766" s="484" t="s">
        <v>1142</v>
      </c>
      <c r="H3766" s="485"/>
      <c r="I3766" s="485"/>
      <c r="J3766" s="486"/>
      <c r="K3766" s="128"/>
    </row>
    <row r="3767" spans="1:11" ht="15" hidden="1" x14ac:dyDescent="0.3">
      <c r="A3767" s="465" t="s">
        <v>1143</v>
      </c>
      <c r="B3767" s="459" t="s">
        <v>1157</v>
      </c>
      <c r="C3767" s="460"/>
      <c r="D3767" s="460"/>
      <c r="E3767" s="460"/>
      <c r="F3767" s="460"/>
      <c r="G3767" s="460"/>
      <c r="H3767" s="460"/>
      <c r="I3767" s="460"/>
      <c r="J3767" s="460"/>
      <c r="K3767" s="461"/>
    </row>
    <row r="3768" spans="1:11" ht="15" hidden="1" x14ac:dyDescent="0.3">
      <c r="A3768" s="466"/>
      <c r="B3768" s="459" t="s">
        <v>1159</v>
      </c>
      <c r="C3768" s="460"/>
      <c r="D3768" s="460"/>
      <c r="E3768" s="460"/>
      <c r="F3768" s="460"/>
      <c r="G3768" s="460"/>
      <c r="H3768" s="460"/>
      <c r="I3768" s="460"/>
      <c r="J3768" s="460"/>
      <c r="K3768" s="461"/>
    </row>
    <row r="3769" spans="1:11" ht="15" hidden="1" x14ac:dyDescent="0.3">
      <c r="A3769" s="466"/>
      <c r="B3769" s="459" t="s">
        <v>1158</v>
      </c>
      <c r="C3769" s="460"/>
      <c r="D3769" s="460"/>
      <c r="E3769" s="460"/>
      <c r="F3769" s="460"/>
      <c r="G3769" s="460"/>
      <c r="H3769" s="460"/>
      <c r="I3769" s="460"/>
      <c r="J3769" s="460"/>
      <c r="K3769" s="461"/>
    </row>
    <row r="3770" spans="1:11" ht="15" hidden="1" x14ac:dyDescent="0.3">
      <c r="A3770" s="466"/>
      <c r="B3770" s="459"/>
      <c r="C3770" s="460"/>
      <c r="D3770" s="460"/>
      <c r="E3770" s="460"/>
      <c r="F3770" s="460"/>
      <c r="G3770" s="460"/>
      <c r="H3770" s="460"/>
      <c r="I3770" s="460"/>
      <c r="J3770" s="460"/>
      <c r="K3770" s="461"/>
    </row>
    <row r="3771" spans="1:11" ht="15" hidden="1" x14ac:dyDescent="0.3">
      <c r="A3771" s="466"/>
      <c r="B3771" s="459"/>
      <c r="C3771" s="460"/>
      <c r="D3771" s="460"/>
      <c r="E3771" s="460"/>
      <c r="F3771" s="460"/>
      <c r="G3771" s="460"/>
      <c r="H3771" s="460"/>
      <c r="I3771" s="460"/>
      <c r="J3771" s="460"/>
      <c r="K3771" s="461"/>
    </row>
    <row r="3772" spans="1:11" ht="15" hidden="1" x14ac:dyDescent="0.3">
      <c r="A3772" s="466"/>
      <c r="B3772" s="459"/>
      <c r="C3772" s="460"/>
      <c r="D3772" s="460"/>
      <c r="E3772" s="460"/>
      <c r="F3772" s="460"/>
      <c r="G3772" s="460"/>
      <c r="H3772" s="460"/>
      <c r="I3772" s="460"/>
      <c r="J3772" s="460"/>
      <c r="K3772" s="461"/>
    </row>
    <row r="3773" spans="1:11" ht="15" hidden="1" x14ac:dyDescent="0.3">
      <c r="A3773" s="466"/>
      <c r="B3773" s="459"/>
      <c r="C3773" s="460"/>
      <c r="D3773" s="460"/>
      <c r="E3773" s="460"/>
      <c r="F3773" s="460"/>
      <c r="G3773" s="460"/>
      <c r="H3773" s="460"/>
      <c r="I3773" s="460"/>
      <c r="J3773" s="460"/>
      <c r="K3773" s="461"/>
    </row>
    <row r="3774" spans="1:11" ht="15" hidden="1" x14ac:dyDescent="0.3">
      <c r="A3774" s="466"/>
      <c r="B3774" s="459"/>
      <c r="C3774" s="460"/>
      <c r="D3774" s="460"/>
      <c r="E3774" s="460"/>
      <c r="F3774" s="460"/>
      <c r="G3774" s="460"/>
      <c r="H3774" s="460"/>
      <c r="I3774" s="460"/>
      <c r="J3774" s="460"/>
      <c r="K3774" s="461"/>
    </row>
    <row r="3775" spans="1:11" ht="15" hidden="1" x14ac:dyDescent="0.3">
      <c r="A3775" s="466"/>
      <c r="B3775" s="458"/>
      <c r="C3775" s="456"/>
      <c r="D3775" s="456"/>
      <c r="E3775" s="456"/>
      <c r="F3775" s="456"/>
      <c r="G3775" s="456"/>
      <c r="H3775" s="456"/>
      <c r="I3775" s="456"/>
      <c r="J3775" s="456"/>
      <c r="K3775" s="457"/>
    </row>
    <row r="3776" spans="1:11" ht="15" hidden="1" x14ac:dyDescent="0.3">
      <c r="A3776" s="466"/>
      <c r="B3776" s="458"/>
      <c r="C3776" s="456"/>
      <c r="D3776" s="456"/>
      <c r="E3776" s="456"/>
      <c r="F3776" s="456"/>
      <c r="G3776" s="456"/>
      <c r="H3776" s="456"/>
      <c r="I3776" s="456"/>
      <c r="J3776" s="456"/>
      <c r="K3776" s="457"/>
    </row>
    <row r="3777" spans="1:11" ht="15" hidden="1" x14ac:dyDescent="0.3">
      <c r="A3777" s="466"/>
      <c r="B3777" s="458"/>
      <c r="C3777" s="456"/>
      <c r="D3777" s="456"/>
      <c r="E3777" s="456"/>
      <c r="F3777" s="456"/>
      <c r="G3777" s="456"/>
      <c r="H3777" s="456"/>
      <c r="I3777" s="456"/>
      <c r="J3777" s="456"/>
      <c r="K3777" s="457"/>
    </row>
    <row r="3778" spans="1:11" ht="15" hidden="1" x14ac:dyDescent="0.3">
      <c r="A3778" s="466"/>
      <c r="B3778" s="458"/>
      <c r="C3778" s="456"/>
      <c r="D3778" s="456"/>
      <c r="E3778" s="456"/>
      <c r="F3778" s="456"/>
      <c r="G3778" s="456"/>
      <c r="H3778" s="456"/>
      <c r="I3778" s="456"/>
      <c r="J3778" s="456"/>
      <c r="K3778" s="457"/>
    </row>
    <row r="3779" spans="1:11" ht="15" hidden="1" x14ac:dyDescent="0.3">
      <c r="A3779" s="466"/>
      <c r="B3779" s="458"/>
      <c r="C3779" s="456"/>
      <c r="D3779" s="456"/>
      <c r="E3779" s="456"/>
      <c r="F3779" s="456"/>
      <c r="G3779" s="456"/>
      <c r="H3779" s="456"/>
      <c r="I3779" s="456"/>
      <c r="J3779" s="456"/>
      <c r="K3779" s="457"/>
    </row>
    <row r="3780" spans="1:11" ht="15" hidden="1" x14ac:dyDescent="0.3">
      <c r="A3780" s="466"/>
      <c r="B3780" s="458"/>
      <c r="C3780" s="456"/>
      <c r="D3780" s="456"/>
      <c r="E3780" s="456"/>
      <c r="F3780" s="456"/>
      <c r="G3780" s="456"/>
      <c r="H3780" s="456"/>
      <c r="I3780" s="456"/>
      <c r="J3780" s="456"/>
      <c r="K3780" s="457"/>
    </row>
    <row r="3781" spans="1:11" ht="15.6" hidden="1" thickBot="1" x14ac:dyDescent="0.35">
      <c r="A3781" s="467"/>
      <c r="B3781" s="477"/>
      <c r="C3781" s="475"/>
      <c r="D3781" s="475"/>
      <c r="E3781" s="475"/>
      <c r="F3781" s="475"/>
      <c r="G3781" s="475"/>
      <c r="H3781" s="475"/>
      <c r="I3781" s="475"/>
      <c r="J3781" s="475"/>
      <c r="K3781" s="476"/>
    </row>
    <row r="3782" spans="1:11" ht="15" hidden="1" x14ac:dyDescent="0.3">
      <c r="A3782" s="465" t="s">
        <v>1144</v>
      </c>
      <c r="B3782" s="439"/>
      <c r="C3782" s="437"/>
      <c r="D3782" s="437"/>
      <c r="E3782" s="437"/>
      <c r="F3782" s="437"/>
      <c r="G3782" s="437"/>
      <c r="H3782" s="437"/>
      <c r="I3782" s="437"/>
      <c r="J3782" s="437"/>
      <c r="K3782" s="438"/>
    </row>
    <row r="3783" spans="1:11" ht="15" hidden="1" x14ac:dyDescent="0.3">
      <c r="A3783" s="466"/>
      <c r="B3783" s="458"/>
      <c r="C3783" s="456"/>
      <c r="D3783" s="456"/>
      <c r="E3783" s="456"/>
      <c r="F3783" s="456"/>
      <c r="G3783" s="456"/>
      <c r="H3783" s="456"/>
      <c r="I3783" s="456"/>
      <c r="J3783" s="456"/>
      <c r="K3783" s="457"/>
    </row>
    <row r="3784" spans="1:11" ht="15" hidden="1" x14ac:dyDescent="0.3">
      <c r="A3784" s="466"/>
      <c r="B3784" s="458"/>
      <c r="C3784" s="456"/>
      <c r="D3784" s="456"/>
      <c r="E3784" s="456"/>
      <c r="F3784" s="456"/>
      <c r="G3784" s="456"/>
      <c r="H3784" s="456"/>
      <c r="I3784" s="456"/>
      <c r="J3784" s="456"/>
      <c r="K3784" s="457"/>
    </row>
    <row r="3785" spans="1:11" ht="15" hidden="1" x14ac:dyDescent="0.3">
      <c r="A3785" s="466"/>
      <c r="B3785" s="458"/>
      <c r="C3785" s="456"/>
      <c r="D3785" s="456"/>
      <c r="E3785" s="456"/>
      <c r="F3785" s="456"/>
      <c r="G3785" s="456"/>
      <c r="H3785" s="456"/>
      <c r="I3785" s="456"/>
      <c r="J3785" s="456"/>
      <c r="K3785" s="457"/>
    </row>
    <row r="3786" spans="1:11" ht="15" hidden="1" x14ac:dyDescent="0.3">
      <c r="A3786" s="466"/>
      <c r="B3786" s="458"/>
      <c r="C3786" s="456"/>
      <c r="D3786" s="456"/>
      <c r="E3786" s="456"/>
      <c r="F3786" s="456"/>
      <c r="G3786" s="456"/>
      <c r="H3786" s="456"/>
      <c r="I3786" s="456"/>
      <c r="J3786" s="456"/>
      <c r="K3786" s="457"/>
    </row>
    <row r="3787" spans="1:11" ht="15" hidden="1" x14ac:dyDescent="0.3">
      <c r="A3787" s="466"/>
      <c r="B3787" s="458"/>
      <c r="C3787" s="456"/>
      <c r="D3787" s="456"/>
      <c r="E3787" s="456"/>
      <c r="F3787" s="456"/>
      <c r="G3787" s="456"/>
      <c r="H3787" s="456"/>
      <c r="I3787" s="456"/>
      <c r="J3787" s="456"/>
      <c r="K3787" s="457"/>
    </row>
    <row r="3788" spans="1:11" ht="15" hidden="1" x14ac:dyDescent="0.3">
      <c r="A3788" s="466"/>
      <c r="B3788" s="458"/>
      <c r="C3788" s="456"/>
      <c r="D3788" s="456"/>
      <c r="E3788" s="456"/>
      <c r="F3788" s="456"/>
      <c r="G3788" s="456"/>
      <c r="H3788" s="456"/>
      <c r="I3788" s="456"/>
      <c r="J3788" s="456"/>
      <c r="K3788" s="457"/>
    </row>
    <row r="3789" spans="1:11" ht="15" hidden="1" x14ac:dyDescent="0.3">
      <c r="A3789" s="466"/>
      <c r="B3789" s="458"/>
      <c r="C3789" s="456"/>
      <c r="D3789" s="456"/>
      <c r="E3789" s="456"/>
      <c r="F3789" s="456"/>
      <c r="G3789" s="456"/>
      <c r="H3789" s="456"/>
      <c r="I3789" s="456"/>
      <c r="J3789" s="456"/>
      <c r="K3789" s="457"/>
    </row>
    <row r="3790" spans="1:11" ht="15" hidden="1" x14ac:dyDescent="0.3">
      <c r="A3790" s="466"/>
      <c r="B3790" s="458"/>
      <c r="C3790" s="456"/>
      <c r="D3790" s="456"/>
      <c r="E3790" s="456"/>
      <c r="F3790" s="456"/>
      <c r="G3790" s="456"/>
      <c r="H3790" s="456"/>
      <c r="I3790" s="456"/>
      <c r="J3790" s="456"/>
      <c r="K3790" s="457"/>
    </row>
    <row r="3791" spans="1:11" ht="15" hidden="1" x14ac:dyDescent="0.3">
      <c r="A3791" s="466"/>
      <c r="B3791" s="458"/>
      <c r="C3791" s="456"/>
      <c r="D3791" s="456"/>
      <c r="E3791" s="456"/>
      <c r="F3791" s="456"/>
      <c r="G3791" s="456"/>
      <c r="H3791" s="456"/>
      <c r="I3791" s="456"/>
      <c r="J3791" s="456"/>
      <c r="K3791" s="457"/>
    </row>
    <row r="3792" spans="1:11" ht="15" hidden="1" x14ac:dyDescent="0.3">
      <c r="A3792" s="466"/>
      <c r="B3792" s="458"/>
      <c r="C3792" s="456"/>
      <c r="D3792" s="456"/>
      <c r="E3792" s="456"/>
      <c r="F3792" s="456"/>
      <c r="G3792" s="456"/>
      <c r="H3792" s="456"/>
      <c r="I3792" s="456"/>
      <c r="J3792" s="456"/>
      <c r="K3792" s="457"/>
    </row>
    <row r="3793" spans="1:11" ht="15" hidden="1" x14ac:dyDescent="0.3">
      <c r="A3793" s="466"/>
      <c r="B3793" s="458"/>
      <c r="C3793" s="456"/>
      <c r="D3793" s="456"/>
      <c r="E3793" s="456"/>
      <c r="F3793" s="456"/>
      <c r="G3793" s="456"/>
      <c r="H3793" s="456"/>
      <c r="I3793" s="456"/>
      <c r="J3793" s="456"/>
      <c r="K3793" s="457"/>
    </row>
    <row r="3794" spans="1:11" ht="15" hidden="1" x14ac:dyDescent="0.3">
      <c r="A3794" s="466"/>
      <c r="B3794" s="458"/>
      <c r="C3794" s="456"/>
      <c r="D3794" s="456"/>
      <c r="E3794" s="456"/>
      <c r="F3794" s="456"/>
      <c r="G3794" s="456"/>
      <c r="H3794" s="456"/>
      <c r="I3794" s="456"/>
      <c r="J3794" s="456"/>
      <c r="K3794" s="457"/>
    </row>
    <row r="3795" spans="1:11" ht="15" hidden="1" x14ac:dyDescent="0.3">
      <c r="A3795" s="466"/>
      <c r="B3795" s="458"/>
      <c r="C3795" s="456"/>
      <c r="D3795" s="456"/>
      <c r="E3795" s="456"/>
      <c r="F3795" s="456"/>
      <c r="G3795" s="456"/>
      <c r="H3795" s="456"/>
      <c r="I3795" s="456"/>
      <c r="J3795" s="456"/>
      <c r="K3795" s="457"/>
    </row>
    <row r="3796" spans="1:11" ht="15.6" hidden="1" thickBot="1" x14ac:dyDescent="0.35">
      <c r="A3796" s="467"/>
      <c r="B3796" s="502"/>
      <c r="C3796" s="503"/>
      <c r="D3796" s="503"/>
      <c r="E3796" s="503"/>
      <c r="F3796" s="503"/>
      <c r="G3796" s="503"/>
      <c r="H3796" s="503"/>
      <c r="I3796" s="503"/>
      <c r="J3796" s="503"/>
      <c r="K3796" s="504"/>
    </row>
    <row r="3797" spans="1:11" hidden="1" x14ac:dyDescent="0.3">
      <c r="A3797" s="499" t="s">
        <v>1145</v>
      </c>
      <c r="B3797" s="491"/>
      <c r="C3797" s="491"/>
      <c r="D3797" s="491"/>
      <c r="E3797" s="491"/>
      <c r="F3797" s="491"/>
      <c r="G3797" s="490" t="s">
        <v>1146</v>
      </c>
      <c r="H3797" s="491"/>
      <c r="I3797" s="491"/>
      <c r="J3797" s="491"/>
      <c r="K3797" s="492"/>
    </row>
    <row r="3798" spans="1:11" hidden="1" x14ac:dyDescent="0.3">
      <c r="A3798" s="500"/>
      <c r="B3798" s="494"/>
      <c r="C3798" s="494"/>
      <c r="D3798" s="494"/>
      <c r="E3798" s="494"/>
      <c r="F3798" s="494"/>
      <c r="G3798" s="493"/>
      <c r="H3798" s="494"/>
      <c r="I3798" s="494"/>
      <c r="J3798" s="494"/>
      <c r="K3798" s="495"/>
    </row>
    <row r="3799" spans="1:11" hidden="1" x14ac:dyDescent="0.3">
      <c r="A3799" s="500"/>
      <c r="B3799" s="494"/>
      <c r="C3799" s="494"/>
      <c r="D3799" s="494"/>
      <c r="E3799" s="494"/>
      <c r="F3799" s="494"/>
      <c r="G3799" s="493"/>
      <c r="H3799" s="494"/>
      <c r="I3799" s="494"/>
      <c r="J3799" s="494"/>
      <c r="K3799" s="495"/>
    </row>
    <row r="3800" spans="1:11" ht="15" hidden="1" thickBot="1" x14ac:dyDescent="0.35">
      <c r="A3800" s="501"/>
      <c r="B3800" s="497"/>
      <c r="C3800" s="497"/>
      <c r="D3800" s="497"/>
      <c r="E3800" s="497"/>
      <c r="F3800" s="497"/>
      <c r="G3800" s="496"/>
      <c r="H3800" s="497"/>
      <c r="I3800" s="497"/>
      <c r="J3800" s="497"/>
      <c r="K3800" s="498"/>
    </row>
    <row r="3801" spans="1:11" hidden="1" x14ac:dyDescent="0.3">
      <c r="A3801" s="34"/>
      <c r="J3801" s="131"/>
    </row>
    <row r="3802" spans="1:11" x14ac:dyDescent="0.3">
      <c r="A3802" s="452"/>
      <c r="B3802" s="452"/>
      <c r="C3802" s="452"/>
      <c r="D3802" s="452"/>
      <c r="E3802" s="454" t="s">
        <v>1113</v>
      </c>
      <c r="F3802" s="454"/>
      <c r="G3802" s="454"/>
      <c r="H3802" s="454"/>
      <c r="I3802" s="452"/>
      <c r="J3802" s="452"/>
      <c r="K3802" s="452"/>
    </row>
    <row r="3803" spans="1:11" x14ac:dyDescent="0.3">
      <c r="A3803" s="452"/>
      <c r="B3803" s="452"/>
      <c r="C3803" s="452"/>
      <c r="D3803" s="452"/>
      <c r="E3803" s="454"/>
      <c r="F3803" s="454"/>
      <c r="G3803" s="454"/>
      <c r="H3803" s="454"/>
      <c r="I3803" s="452"/>
      <c r="J3803" s="452"/>
      <c r="K3803" s="452"/>
    </row>
    <row r="3804" spans="1:11" x14ac:dyDescent="0.3">
      <c r="A3804" s="453"/>
      <c r="B3804" s="453"/>
      <c r="C3804" s="453"/>
      <c r="D3804" s="453"/>
      <c r="E3804" s="455"/>
      <c r="F3804" s="455"/>
      <c r="G3804" s="455"/>
      <c r="H3804" s="455"/>
      <c r="I3804" s="453"/>
      <c r="J3804" s="453"/>
      <c r="K3804" s="453"/>
    </row>
    <row r="3805" spans="1:11" s="99" customFormat="1" ht="15" customHeight="1" x14ac:dyDescent="0.3">
      <c r="A3805" s="505" t="s">
        <v>1114</v>
      </c>
      <c r="B3805" s="450"/>
      <c r="C3805" s="450"/>
      <c r="D3805" s="450"/>
      <c r="E3805" s="450"/>
      <c r="F3805" s="450"/>
      <c r="G3805" s="450"/>
      <c r="H3805" s="450"/>
      <c r="I3805" s="450"/>
      <c r="J3805" s="450"/>
      <c r="K3805" s="451"/>
    </row>
    <row r="3806" spans="1:11" ht="25.5" customHeight="1" x14ac:dyDescent="0.3">
      <c r="A3806" s="100" t="s">
        <v>1115</v>
      </c>
      <c r="B3806" s="101"/>
      <c r="C3806" s="101"/>
      <c r="D3806" s="101"/>
      <c r="E3806" s="101"/>
      <c r="F3806" s="101"/>
      <c r="G3806" s="102"/>
      <c r="H3806" s="103" t="s">
        <v>1116</v>
      </c>
      <c r="I3806" s="104" t="s">
        <v>1117</v>
      </c>
      <c r="J3806" s="105">
        <f>1+J3642</f>
        <v>45331</v>
      </c>
      <c r="K3806" s="106" t="s">
        <v>1118</v>
      </c>
    </row>
    <row r="3807" spans="1:11" ht="16.5" customHeight="1" x14ac:dyDescent="0.3">
      <c r="A3807" s="443" t="s">
        <v>2</v>
      </c>
      <c r="B3807" s="444"/>
      <c r="C3807" s="444"/>
      <c r="D3807" s="444"/>
      <c r="E3807" s="444"/>
      <c r="F3807" s="444"/>
      <c r="G3807" s="445"/>
      <c r="H3807" s="107" t="s">
        <v>1120</v>
      </c>
      <c r="I3807" s="108" t="s">
        <v>1121</v>
      </c>
      <c r="J3807" s="109" t="s">
        <v>1122</v>
      </c>
      <c r="K3807" s="110" t="s">
        <v>1123</v>
      </c>
    </row>
    <row r="3808" spans="1:11" ht="12" customHeight="1" x14ac:dyDescent="0.3">
      <c r="A3808" s="446"/>
      <c r="B3808" s="447"/>
      <c r="C3808" s="447"/>
      <c r="D3808" s="447"/>
      <c r="E3808" s="447"/>
      <c r="F3808" s="447"/>
      <c r="G3808" s="448"/>
      <c r="H3808" s="107" t="s">
        <v>1124</v>
      </c>
      <c r="I3808" s="111" t="s">
        <v>1125</v>
      </c>
      <c r="J3808" s="112"/>
      <c r="K3808" s="113"/>
    </row>
    <row r="3809" spans="1:11" ht="15" thickBot="1" x14ac:dyDescent="0.35">
      <c r="A3809" s="114" t="s">
        <v>1103</v>
      </c>
      <c r="B3809" s="115"/>
      <c r="C3809" s="115"/>
      <c r="D3809" s="115"/>
      <c r="E3809" s="115"/>
      <c r="F3809" s="115"/>
      <c r="G3809" s="116"/>
      <c r="H3809" s="117" t="s">
        <v>1126</v>
      </c>
      <c r="I3809" s="117" t="s">
        <v>1125</v>
      </c>
      <c r="J3809" s="118"/>
      <c r="K3809" s="119"/>
    </row>
    <row r="3810" spans="1:11" ht="15" x14ac:dyDescent="0.3">
      <c r="A3810" s="440" t="s">
        <v>1127</v>
      </c>
      <c r="B3810" s="439"/>
      <c r="C3810" s="437"/>
      <c r="D3810" s="437"/>
      <c r="E3810" s="437"/>
      <c r="F3810" s="437"/>
      <c r="G3810" s="437"/>
      <c r="H3810" s="437"/>
      <c r="I3810" s="437"/>
      <c r="J3810" s="437"/>
      <c r="K3810" s="438"/>
    </row>
    <row r="3811" spans="1:11" ht="15" x14ac:dyDescent="0.3">
      <c r="A3811" s="441"/>
      <c r="B3811" s="458"/>
      <c r="C3811" s="456"/>
      <c r="D3811" s="456"/>
      <c r="E3811" s="456"/>
      <c r="F3811" s="456"/>
      <c r="G3811" s="456"/>
      <c r="H3811" s="456"/>
      <c r="I3811" s="456"/>
      <c r="J3811" s="456"/>
      <c r="K3811" s="457"/>
    </row>
    <row r="3812" spans="1:11" ht="15" x14ac:dyDescent="0.3">
      <c r="A3812" s="441"/>
      <c r="B3812" s="458"/>
      <c r="C3812" s="456"/>
      <c r="D3812" s="456"/>
      <c r="E3812" s="456"/>
      <c r="F3812" s="456"/>
      <c r="G3812" s="456"/>
      <c r="H3812" s="456"/>
      <c r="I3812" s="456"/>
      <c r="J3812" s="456"/>
      <c r="K3812" s="457"/>
    </row>
    <row r="3813" spans="1:11" ht="15" x14ac:dyDescent="0.3">
      <c r="A3813" s="441"/>
      <c r="B3813" s="458"/>
      <c r="C3813" s="456"/>
      <c r="D3813" s="456"/>
      <c r="E3813" s="456"/>
      <c r="F3813" s="456"/>
      <c r="G3813" s="456"/>
      <c r="H3813" s="456"/>
      <c r="I3813" s="456"/>
      <c r="J3813" s="456"/>
      <c r="K3813" s="457"/>
    </row>
    <row r="3814" spans="1:11" ht="15.6" thickBot="1" x14ac:dyDescent="0.35">
      <c r="A3814" s="442"/>
      <c r="B3814" s="477"/>
      <c r="C3814" s="475"/>
      <c r="D3814" s="475"/>
      <c r="E3814" s="475"/>
      <c r="F3814" s="475"/>
      <c r="G3814" s="475"/>
      <c r="H3814" s="475"/>
      <c r="I3814" s="475"/>
      <c r="J3814" s="475"/>
      <c r="K3814" s="476"/>
    </row>
    <row r="3815" spans="1:11" ht="15.6" thickBot="1" x14ac:dyDescent="0.35">
      <c r="A3815" s="465" t="s">
        <v>1128</v>
      </c>
      <c r="B3815" s="474" t="s">
        <v>1129</v>
      </c>
      <c r="C3815" s="472"/>
      <c r="D3815" s="472"/>
      <c r="E3815" s="472"/>
      <c r="F3815" s="120" t="s">
        <v>1130</v>
      </c>
      <c r="G3815" s="472" t="s">
        <v>1129</v>
      </c>
      <c r="H3815" s="472"/>
      <c r="I3815" s="472"/>
      <c r="J3815" s="473"/>
      <c r="K3815" s="121" t="s">
        <v>1130</v>
      </c>
    </row>
    <row r="3816" spans="1:11" ht="15" x14ac:dyDescent="0.3">
      <c r="A3816" s="466"/>
      <c r="B3816" s="471" t="s">
        <v>1131</v>
      </c>
      <c r="C3816" s="469"/>
      <c r="D3816" s="469"/>
      <c r="E3816" s="470"/>
      <c r="F3816" s="122"/>
      <c r="G3816" s="468" t="s">
        <v>1132</v>
      </c>
      <c r="H3816" s="469"/>
      <c r="I3816" s="469"/>
      <c r="J3816" s="470"/>
      <c r="K3816" s="123"/>
    </row>
    <row r="3817" spans="1:11" ht="15" x14ac:dyDescent="0.3">
      <c r="A3817" s="466"/>
      <c r="B3817" s="480" t="s">
        <v>1133</v>
      </c>
      <c r="C3817" s="481"/>
      <c r="D3817" s="481"/>
      <c r="E3817" s="482"/>
      <c r="F3817" s="124"/>
      <c r="G3817" s="483" t="s">
        <v>1134</v>
      </c>
      <c r="H3817" s="481"/>
      <c r="I3817" s="481"/>
      <c r="J3817" s="482"/>
      <c r="K3817" s="125"/>
    </row>
    <row r="3818" spans="1:11" ht="15" x14ac:dyDescent="0.3">
      <c r="A3818" s="466"/>
      <c r="B3818" s="480" t="s">
        <v>1135</v>
      </c>
      <c r="C3818" s="481"/>
      <c r="D3818" s="481"/>
      <c r="E3818" s="482"/>
      <c r="F3818" s="124"/>
      <c r="G3818" s="478" t="s">
        <v>1136</v>
      </c>
      <c r="H3818" s="460"/>
      <c r="I3818" s="460"/>
      <c r="J3818" s="479"/>
      <c r="K3818" s="125"/>
    </row>
    <row r="3819" spans="1:11" ht="15" x14ac:dyDescent="0.3">
      <c r="A3819" s="466"/>
      <c r="B3819" s="480" t="s">
        <v>1137</v>
      </c>
      <c r="C3819" s="481"/>
      <c r="D3819" s="481"/>
      <c r="E3819" s="482"/>
      <c r="F3819" s="124">
        <v>2</v>
      </c>
      <c r="G3819" s="478" t="s">
        <v>1138</v>
      </c>
      <c r="H3819" s="460"/>
      <c r="I3819" s="460"/>
      <c r="J3819" s="479"/>
      <c r="K3819" s="125"/>
    </row>
    <row r="3820" spans="1:11" ht="15" x14ac:dyDescent="0.3">
      <c r="A3820" s="466"/>
      <c r="B3820" s="480" t="s">
        <v>1139</v>
      </c>
      <c r="C3820" s="481"/>
      <c r="D3820" s="481"/>
      <c r="E3820" s="482"/>
      <c r="F3820" s="124"/>
      <c r="G3820" s="478" t="s">
        <v>1140</v>
      </c>
      <c r="H3820" s="460"/>
      <c r="I3820" s="460"/>
      <c r="J3820" s="479"/>
      <c r="K3820" s="125"/>
    </row>
    <row r="3821" spans="1:11" ht="15.6" thickBot="1" x14ac:dyDescent="0.35">
      <c r="A3821" s="467"/>
      <c r="B3821" s="487" t="s">
        <v>1141</v>
      </c>
      <c r="C3821" s="488"/>
      <c r="D3821" s="488"/>
      <c r="E3821" s="489"/>
      <c r="F3821" s="127">
        <v>5</v>
      </c>
      <c r="G3821" s="484" t="s">
        <v>1142</v>
      </c>
      <c r="H3821" s="485"/>
      <c r="I3821" s="485"/>
      <c r="J3821" s="486"/>
      <c r="K3821" s="128"/>
    </row>
    <row r="3822" spans="1:11" ht="15.6" x14ac:dyDescent="0.3">
      <c r="A3822" s="465" t="s">
        <v>1143</v>
      </c>
      <c r="B3822" s="434" t="s">
        <v>1187</v>
      </c>
      <c r="C3822" s="435"/>
      <c r="D3822" s="435"/>
      <c r="E3822" s="435"/>
      <c r="F3822" s="435"/>
      <c r="G3822" s="435"/>
      <c r="H3822" s="435"/>
      <c r="I3822" s="435"/>
      <c r="J3822" s="435"/>
      <c r="K3822" s="436"/>
    </row>
    <row r="3823" spans="1:11" ht="15" x14ac:dyDescent="0.3">
      <c r="A3823" s="466"/>
      <c r="B3823" s="422" t="s">
        <v>1237</v>
      </c>
      <c r="C3823" s="423"/>
      <c r="D3823" s="423"/>
      <c r="E3823" s="423"/>
      <c r="F3823" s="423"/>
      <c r="G3823" s="423"/>
      <c r="H3823" s="423"/>
      <c r="I3823" s="423"/>
      <c r="J3823" s="423"/>
      <c r="K3823" s="424"/>
    </row>
    <row r="3824" spans="1:11" ht="15" x14ac:dyDescent="0.3">
      <c r="A3824" s="466"/>
      <c r="B3824" s="422" t="s">
        <v>1231</v>
      </c>
      <c r="C3824" s="423"/>
      <c r="D3824" s="423"/>
      <c r="E3824" s="423"/>
      <c r="F3824" s="423"/>
      <c r="G3824" s="423"/>
      <c r="H3824" s="423"/>
      <c r="I3824" s="423"/>
      <c r="J3824" s="423"/>
      <c r="K3824" s="424"/>
    </row>
    <row r="3825" spans="1:11" ht="15" x14ac:dyDescent="0.3">
      <c r="A3825" s="466"/>
      <c r="B3825" s="422" t="s">
        <v>1229</v>
      </c>
      <c r="C3825" s="423"/>
      <c r="D3825" s="423"/>
      <c r="E3825" s="423"/>
      <c r="F3825" s="423"/>
      <c r="G3825" s="423"/>
      <c r="H3825" s="423"/>
      <c r="I3825" s="423"/>
      <c r="J3825" s="423"/>
      <c r="K3825" s="424"/>
    </row>
    <row r="3826" spans="1:11" ht="15" x14ac:dyDescent="0.3">
      <c r="A3826" s="466"/>
      <c r="B3826" s="422" t="s">
        <v>1232</v>
      </c>
      <c r="C3826" s="423"/>
      <c r="D3826" s="423"/>
      <c r="E3826" s="423"/>
      <c r="F3826" s="423"/>
      <c r="G3826" s="423"/>
      <c r="H3826" s="423"/>
      <c r="I3826" s="423"/>
      <c r="J3826" s="423"/>
      <c r="K3826" s="424"/>
    </row>
    <row r="3827" spans="1:11" ht="15.6" x14ac:dyDescent="0.3">
      <c r="A3827" s="466"/>
      <c r="B3827" s="434" t="s">
        <v>1185</v>
      </c>
      <c r="C3827" s="435"/>
      <c r="D3827" s="435"/>
      <c r="E3827" s="435"/>
      <c r="F3827" s="435"/>
      <c r="G3827" s="435"/>
      <c r="H3827" s="435"/>
      <c r="I3827" s="435"/>
      <c r="J3827" s="435"/>
      <c r="K3827" s="436"/>
    </row>
    <row r="3828" spans="1:11" ht="15" x14ac:dyDescent="0.3">
      <c r="A3828" s="466"/>
      <c r="B3828" s="422" t="s">
        <v>1229</v>
      </c>
      <c r="C3828" s="423"/>
      <c r="D3828" s="423"/>
      <c r="E3828" s="423"/>
      <c r="F3828" s="423"/>
      <c r="G3828" s="423"/>
      <c r="H3828" s="423"/>
      <c r="I3828" s="423"/>
      <c r="J3828" s="423"/>
      <c r="K3828" s="424"/>
    </row>
    <row r="3829" spans="1:11" ht="15" x14ac:dyDescent="0.3">
      <c r="A3829" s="466"/>
      <c r="B3829" s="422" t="s">
        <v>1232</v>
      </c>
      <c r="C3829" s="423"/>
      <c r="D3829" s="423"/>
      <c r="E3829" s="423"/>
      <c r="F3829" s="423"/>
      <c r="G3829" s="423"/>
      <c r="H3829" s="423"/>
      <c r="I3829" s="423"/>
      <c r="J3829" s="423"/>
      <c r="K3829" s="424"/>
    </row>
    <row r="3830" spans="1:11" ht="15.6" x14ac:dyDescent="0.3">
      <c r="A3830" s="466"/>
      <c r="B3830" s="425" t="s">
        <v>1190</v>
      </c>
      <c r="C3830" s="426"/>
      <c r="D3830" s="426"/>
      <c r="E3830" s="426"/>
      <c r="F3830" s="426"/>
      <c r="G3830" s="426"/>
      <c r="H3830" s="426"/>
      <c r="I3830" s="426"/>
      <c r="J3830" s="426"/>
      <c r="K3830" s="427"/>
    </row>
    <row r="3831" spans="1:11" ht="15" x14ac:dyDescent="0.3">
      <c r="A3831" s="466"/>
      <c r="B3831" s="422" t="s">
        <v>1165</v>
      </c>
      <c r="C3831" s="423"/>
      <c r="D3831" s="423"/>
      <c r="E3831" s="423"/>
      <c r="F3831" s="423"/>
      <c r="G3831" s="423"/>
      <c r="H3831" s="423"/>
      <c r="I3831" s="423"/>
      <c r="J3831" s="423"/>
      <c r="K3831" s="424"/>
    </row>
    <row r="3832" spans="1:11" ht="15" x14ac:dyDescent="0.3">
      <c r="A3832" s="466"/>
      <c r="B3832" s="422" t="s">
        <v>1166</v>
      </c>
      <c r="C3832" s="423"/>
      <c r="D3832" s="423"/>
      <c r="E3832" s="423"/>
      <c r="F3832" s="423"/>
      <c r="G3832" s="423"/>
      <c r="H3832" s="423"/>
      <c r="I3832" s="423"/>
      <c r="J3832" s="423"/>
      <c r="K3832" s="424"/>
    </row>
    <row r="3833" spans="1:11" ht="15" x14ac:dyDescent="0.3">
      <c r="A3833" s="466"/>
      <c r="B3833" s="422" t="s">
        <v>1167</v>
      </c>
      <c r="C3833" s="423"/>
      <c r="D3833" s="423"/>
      <c r="E3833" s="423"/>
      <c r="F3833" s="423"/>
      <c r="G3833" s="423"/>
      <c r="H3833" s="423"/>
      <c r="I3833" s="423"/>
      <c r="J3833" s="423"/>
      <c r="K3833" s="424"/>
    </row>
    <row r="3834" spans="1:11" ht="15" x14ac:dyDescent="0.3">
      <c r="A3834" s="466"/>
      <c r="B3834" s="416" t="s">
        <v>1236</v>
      </c>
      <c r="C3834" s="417"/>
      <c r="D3834" s="417"/>
      <c r="E3834" s="417"/>
      <c r="F3834" s="417"/>
      <c r="G3834" s="417"/>
      <c r="H3834" s="417"/>
      <c r="I3834" s="417"/>
      <c r="J3834" s="417"/>
      <c r="K3834" s="418"/>
    </row>
    <row r="3835" spans="1:11" ht="15.6" thickBot="1" x14ac:dyDescent="0.35">
      <c r="A3835" s="466"/>
      <c r="B3835" s="477"/>
      <c r="C3835" s="475"/>
      <c r="D3835" s="475"/>
      <c r="E3835" s="475"/>
      <c r="F3835" s="475"/>
      <c r="G3835" s="475"/>
      <c r="H3835" s="475"/>
      <c r="I3835" s="475"/>
      <c r="J3835" s="475"/>
      <c r="K3835" s="476"/>
    </row>
    <row r="3836" spans="1:11" ht="15" x14ac:dyDescent="0.3">
      <c r="A3836" s="465" t="s">
        <v>1144</v>
      </c>
      <c r="B3836" s="439"/>
      <c r="C3836" s="437"/>
      <c r="D3836" s="437"/>
      <c r="E3836" s="437"/>
      <c r="F3836" s="437"/>
      <c r="G3836" s="437"/>
      <c r="H3836" s="437"/>
      <c r="I3836" s="437"/>
      <c r="J3836" s="437"/>
      <c r="K3836" s="438"/>
    </row>
    <row r="3837" spans="1:11" ht="15" x14ac:dyDescent="0.3">
      <c r="A3837" s="466"/>
      <c r="B3837" s="458"/>
      <c r="C3837" s="456"/>
      <c r="D3837" s="456"/>
      <c r="E3837" s="456"/>
      <c r="F3837" s="456"/>
      <c r="G3837" s="456"/>
      <c r="H3837" s="456"/>
      <c r="I3837" s="456"/>
      <c r="J3837" s="456"/>
      <c r="K3837" s="457"/>
    </row>
    <row r="3838" spans="1:11" ht="15" x14ac:dyDescent="0.3">
      <c r="A3838" s="466"/>
      <c r="B3838" s="458"/>
      <c r="C3838" s="456"/>
      <c r="D3838" s="456"/>
      <c r="E3838" s="456"/>
      <c r="F3838" s="456"/>
      <c r="G3838" s="456"/>
      <c r="H3838" s="456"/>
      <c r="I3838" s="456"/>
      <c r="J3838" s="456"/>
      <c r="K3838" s="457"/>
    </row>
    <row r="3839" spans="1:11" ht="15" x14ac:dyDescent="0.3">
      <c r="A3839" s="466"/>
      <c r="B3839" s="459"/>
      <c r="C3839" s="460"/>
      <c r="D3839" s="460"/>
      <c r="E3839" s="460"/>
      <c r="F3839" s="460"/>
      <c r="G3839" s="460"/>
      <c r="H3839" s="460"/>
      <c r="I3839" s="460"/>
      <c r="J3839" s="460"/>
      <c r="K3839" s="461"/>
    </row>
    <row r="3840" spans="1:11" ht="15" x14ac:dyDescent="0.3">
      <c r="A3840" s="466"/>
      <c r="B3840" s="458"/>
      <c r="C3840" s="456"/>
      <c r="D3840" s="456"/>
      <c r="E3840" s="456"/>
      <c r="F3840" s="456"/>
      <c r="G3840" s="456"/>
      <c r="H3840" s="456"/>
      <c r="I3840" s="456"/>
      <c r="J3840" s="456"/>
      <c r="K3840" s="457"/>
    </row>
    <row r="3841" spans="1:11" ht="15" x14ac:dyDescent="0.3">
      <c r="A3841" s="466"/>
      <c r="B3841" s="459"/>
      <c r="C3841" s="460"/>
      <c r="D3841" s="460"/>
      <c r="E3841" s="460"/>
      <c r="F3841" s="460"/>
      <c r="G3841" s="460"/>
      <c r="H3841" s="460"/>
      <c r="I3841" s="460"/>
      <c r="J3841" s="460"/>
      <c r="K3841" s="461"/>
    </row>
    <row r="3842" spans="1:11" ht="15" x14ac:dyDescent="0.3">
      <c r="A3842" s="466"/>
      <c r="B3842" s="458"/>
      <c r="C3842" s="456"/>
      <c r="D3842" s="456"/>
      <c r="E3842" s="456"/>
      <c r="F3842" s="456"/>
      <c r="G3842" s="456"/>
      <c r="H3842" s="456"/>
      <c r="I3842" s="456"/>
      <c r="J3842" s="456"/>
      <c r="K3842" s="457"/>
    </row>
    <row r="3843" spans="1:11" ht="15" x14ac:dyDescent="0.3">
      <c r="A3843" s="466"/>
      <c r="B3843" s="458"/>
      <c r="C3843" s="456"/>
      <c r="D3843" s="456"/>
      <c r="E3843" s="456"/>
      <c r="F3843" s="456"/>
      <c r="G3843" s="456"/>
      <c r="H3843" s="456"/>
      <c r="I3843" s="456"/>
      <c r="J3843" s="456"/>
      <c r="K3843" s="457"/>
    </row>
    <row r="3844" spans="1:11" ht="15" x14ac:dyDescent="0.3">
      <c r="A3844" s="466"/>
      <c r="B3844" s="458"/>
      <c r="C3844" s="456"/>
      <c r="D3844" s="456"/>
      <c r="E3844" s="456"/>
      <c r="F3844" s="456"/>
      <c r="G3844" s="456"/>
      <c r="H3844" s="456"/>
      <c r="I3844" s="456"/>
      <c r="J3844" s="456"/>
      <c r="K3844" s="457"/>
    </row>
    <row r="3845" spans="1:11" ht="15" x14ac:dyDescent="0.3">
      <c r="A3845" s="466"/>
      <c r="B3845" s="458"/>
      <c r="C3845" s="456"/>
      <c r="D3845" s="456"/>
      <c r="E3845" s="456"/>
      <c r="F3845" s="456"/>
      <c r="G3845" s="456"/>
      <c r="H3845" s="456"/>
      <c r="I3845" s="456"/>
      <c r="J3845" s="456"/>
      <c r="K3845" s="457"/>
    </row>
    <row r="3846" spans="1:11" ht="15" x14ac:dyDescent="0.3">
      <c r="A3846" s="466"/>
      <c r="B3846" s="458"/>
      <c r="C3846" s="456"/>
      <c r="D3846" s="456"/>
      <c r="E3846" s="456"/>
      <c r="F3846" s="456"/>
      <c r="G3846" s="456"/>
      <c r="H3846" s="456"/>
      <c r="I3846" s="456"/>
      <c r="J3846" s="456"/>
      <c r="K3846" s="457"/>
    </row>
    <row r="3847" spans="1:11" ht="15" x14ac:dyDescent="0.3">
      <c r="A3847" s="466"/>
      <c r="B3847" s="458"/>
      <c r="C3847" s="456"/>
      <c r="D3847" s="456"/>
      <c r="E3847" s="456"/>
      <c r="F3847" s="456"/>
      <c r="G3847" s="456"/>
      <c r="H3847" s="456"/>
      <c r="I3847" s="456"/>
      <c r="J3847" s="456"/>
      <c r="K3847" s="457"/>
    </row>
    <row r="3848" spans="1:11" ht="15" x14ac:dyDescent="0.3">
      <c r="A3848" s="466"/>
      <c r="B3848" s="458"/>
      <c r="C3848" s="456"/>
      <c r="D3848" s="456"/>
      <c r="E3848" s="456"/>
      <c r="F3848" s="456"/>
      <c r="G3848" s="456"/>
      <c r="H3848" s="456"/>
      <c r="I3848" s="456"/>
      <c r="J3848" s="456"/>
      <c r="K3848" s="457"/>
    </row>
    <row r="3849" spans="1:11" ht="15" x14ac:dyDescent="0.3">
      <c r="A3849" s="466"/>
      <c r="B3849" s="458"/>
      <c r="C3849" s="456"/>
      <c r="D3849" s="456"/>
      <c r="E3849" s="456"/>
      <c r="F3849" s="456"/>
      <c r="G3849" s="456"/>
      <c r="H3849" s="456"/>
      <c r="I3849" s="456"/>
      <c r="J3849" s="456"/>
      <c r="K3849" s="457"/>
    </row>
    <row r="3850" spans="1:11" ht="15.6" thickBot="1" x14ac:dyDescent="0.35">
      <c r="A3850" s="467"/>
      <c r="B3850" s="502"/>
      <c r="C3850" s="503"/>
      <c r="D3850" s="503"/>
      <c r="E3850" s="503"/>
      <c r="F3850" s="503"/>
      <c r="G3850" s="503"/>
      <c r="H3850" s="503"/>
      <c r="I3850" s="503"/>
      <c r="J3850" s="503"/>
      <c r="K3850" s="504"/>
    </row>
    <row r="3851" spans="1:11" x14ac:dyDescent="0.3">
      <c r="A3851" s="499" t="s">
        <v>1145</v>
      </c>
      <c r="B3851" s="491"/>
      <c r="C3851" s="491"/>
      <c r="D3851" s="491"/>
      <c r="E3851" s="491"/>
      <c r="F3851" s="491"/>
      <c r="G3851" s="490" t="s">
        <v>1146</v>
      </c>
      <c r="H3851" s="491"/>
      <c r="I3851" s="491"/>
      <c r="J3851" s="491"/>
      <c r="K3851" s="492"/>
    </row>
    <row r="3852" spans="1:11" x14ac:dyDescent="0.3">
      <c r="A3852" s="500"/>
      <c r="B3852" s="494"/>
      <c r="C3852" s="494"/>
      <c r="D3852" s="494"/>
      <c r="E3852" s="494"/>
      <c r="F3852" s="494"/>
      <c r="G3852" s="493"/>
      <c r="H3852" s="494"/>
      <c r="I3852" s="494"/>
      <c r="J3852" s="494"/>
      <c r="K3852" s="495"/>
    </row>
    <row r="3853" spans="1:11" x14ac:dyDescent="0.3">
      <c r="A3853" s="500"/>
      <c r="B3853" s="494"/>
      <c r="C3853" s="494"/>
      <c r="D3853" s="494"/>
      <c r="E3853" s="494"/>
      <c r="F3853" s="494"/>
      <c r="G3853" s="493"/>
      <c r="H3853" s="494"/>
      <c r="I3853" s="494"/>
      <c r="J3853" s="494"/>
      <c r="K3853" s="495"/>
    </row>
    <row r="3854" spans="1:11" ht="15" thickBot="1" x14ac:dyDescent="0.35">
      <c r="A3854" s="501"/>
      <c r="B3854" s="497"/>
      <c r="C3854" s="497"/>
      <c r="D3854" s="497"/>
      <c r="E3854" s="497"/>
      <c r="F3854" s="497"/>
      <c r="G3854" s="496"/>
      <c r="H3854" s="497"/>
      <c r="I3854" s="497"/>
      <c r="J3854" s="497"/>
      <c r="K3854" s="498"/>
    </row>
    <row r="3855" spans="1:11" x14ac:dyDescent="0.3">
      <c r="A3855" s="34"/>
      <c r="J3855" s="131"/>
    </row>
    <row r="3856" spans="1:11" x14ac:dyDescent="0.3">
      <c r="A3856" s="452"/>
      <c r="B3856" s="452"/>
      <c r="C3856" s="452"/>
      <c r="D3856" s="452"/>
      <c r="E3856" s="454" t="s">
        <v>1113</v>
      </c>
      <c r="F3856" s="454"/>
      <c r="G3856" s="454"/>
      <c r="H3856" s="454"/>
      <c r="I3856" s="452"/>
      <c r="J3856" s="452"/>
      <c r="K3856" s="452"/>
    </row>
    <row r="3857" spans="1:11" x14ac:dyDescent="0.3">
      <c r="A3857" s="452"/>
      <c r="B3857" s="452"/>
      <c r="C3857" s="452"/>
      <c r="D3857" s="452"/>
      <c r="E3857" s="454"/>
      <c r="F3857" s="454"/>
      <c r="G3857" s="454"/>
      <c r="H3857" s="454"/>
      <c r="I3857" s="452"/>
      <c r="J3857" s="452"/>
      <c r="K3857" s="452"/>
    </row>
    <row r="3858" spans="1:11" x14ac:dyDescent="0.3">
      <c r="A3858" s="453"/>
      <c r="B3858" s="453"/>
      <c r="C3858" s="453"/>
      <c r="D3858" s="453"/>
      <c r="E3858" s="455"/>
      <c r="F3858" s="455"/>
      <c r="G3858" s="455"/>
      <c r="H3858" s="455"/>
      <c r="I3858" s="453"/>
      <c r="J3858" s="453"/>
      <c r="K3858" s="453"/>
    </row>
    <row r="3859" spans="1:11" x14ac:dyDescent="0.3">
      <c r="A3859" s="449" t="s">
        <v>1147</v>
      </c>
      <c r="B3859" s="450"/>
      <c r="C3859" s="450"/>
      <c r="D3859" s="450"/>
      <c r="E3859" s="450"/>
      <c r="F3859" s="450"/>
      <c r="G3859" s="450"/>
      <c r="H3859" s="450"/>
      <c r="I3859" s="450"/>
      <c r="J3859" s="450"/>
      <c r="K3859" s="451"/>
    </row>
    <row r="3860" spans="1:11" ht="25.5" customHeight="1" x14ac:dyDescent="0.3">
      <c r="A3860" s="100" t="s">
        <v>1115</v>
      </c>
      <c r="B3860" s="101"/>
      <c r="C3860" s="101"/>
      <c r="D3860" s="101"/>
      <c r="E3860" s="101"/>
      <c r="F3860" s="101"/>
      <c r="G3860" s="102"/>
      <c r="H3860" s="103" t="s">
        <v>1116</v>
      </c>
      <c r="I3860" s="104" t="s">
        <v>1117</v>
      </c>
      <c r="J3860" s="105">
        <f>3+J3806</f>
        <v>45334</v>
      </c>
      <c r="K3860" s="106" t="s">
        <v>1118</v>
      </c>
    </row>
    <row r="3861" spans="1:11" ht="16.5" customHeight="1" x14ac:dyDescent="0.3">
      <c r="A3861" s="443" t="s">
        <v>2</v>
      </c>
      <c r="B3861" s="444"/>
      <c r="C3861" s="444"/>
      <c r="D3861" s="444"/>
      <c r="E3861" s="444"/>
      <c r="F3861" s="444"/>
      <c r="G3861" s="445"/>
      <c r="H3861" s="107" t="s">
        <v>1120</v>
      </c>
      <c r="I3861" s="108" t="s">
        <v>1121</v>
      </c>
      <c r="J3861" s="109" t="s">
        <v>1122</v>
      </c>
      <c r="K3861" s="110" t="s">
        <v>1123</v>
      </c>
    </row>
    <row r="3862" spans="1:11" ht="12" customHeight="1" x14ac:dyDescent="0.3">
      <c r="A3862" s="446"/>
      <c r="B3862" s="447"/>
      <c r="C3862" s="447"/>
      <c r="D3862" s="447"/>
      <c r="E3862" s="447"/>
      <c r="F3862" s="447"/>
      <c r="G3862" s="448"/>
      <c r="H3862" s="107" t="s">
        <v>1124</v>
      </c>
      <c r="I3862" s="111" t="s">
        <v>1125</v>
      </c>
      <c r="J3862" s="112"/>
      <c r="K3862" s="113"/>
    </row>
    <row r="3863" spans="1:11" ht="15" thickBot="1" x14ac:dyDescent="0.35">
      <c r="A3863" s="114" t="s">
        <v>1103</v>
      </c>
      <c r="B3863" s="115"/>
      <c r="C3863" s="115"/>
      <c r="D3863" s="115"/>
      <c r="E3863" s="115"/>
      <c r="F3863" s="115"/>
      <c r="G3863" s="116"/>
      <c r="H3863" s="117" t="s">
        <v>1126</v>
      </c>
      <c r="I3863" s="117" t="s">
        <v>1125</v>
      </c>
      <c r="J3863" s="118"/>
      <c r="K3863" s="119"/>
    </row>
    <row r="3864" spans="1:11" ht="15" x14ac:dyDescent="0.3">
      <c r="A3864" s="440" t="s">
        <v>1127</v>
      </c>
      <c r="B3864" s="439"/>
      <c r="C3864" s="437"/>
      <c r="D3864" s="437"/>
      <c r="E3864" s="437"/>
      <c r="F3864" s="437"/>
      <c r="G3864" s="437"/>
      <c r="H3864" s="437"/>
      <c r="I3864" s="437"/>
      <c r="J3864" s="437"/>
      <c r="K3864" s="438"/>
    </row>
    <row r="3865" spans="1:11" ht="15" x14ac:dyDescent="0.3">
      <c r="A3865" s="441"/>
      <c r="B3865" s="458"/>
      <c r="C3865" s="456"/>
      <c r="D3865" s="456"/>
      <c r="E3865" s="456"/>
      <c r="F3865" s="456"/>
      <c r="G3865" s="456"/>
      <c r="H3865" s="456"/>
      <c r="I3865" s="456"/>
      <c r="J3865" s="456"/>
      <c r="K3865" s="457"/>
    </row>
    <row r="3866" spans="1:11" ht="15" x14ac:dyDescent="0.3">
      <c r="A3866" s="441"/>
      <c r="B3866" s="458"/>
      <c r="C3866" s="456"/>
      <c r="D3866" s="456"/>
      <c r="E3866" s="456"/>
      <c r="F3866" s="456"/>
      <c r="G3866" s="456"/>
      <c r="H3866" s="456"/>
      <c r="I3866" s="456"/>
      <c r="J3866" s="456"/>
      <c r="K3866" s="457"/>
    </row>
    <row r="3867" spans="1:11" ht="15" x14ac:dyDescent="0.3">
      <c r="A3867" s="441"/>
      <c r="B3867" s="458"/>
      <c r="C3867" s="456"/>
      <c r="D3867" s="456"/>
      <c r="E3867" s="456"/>
      <c r="F3867" s="456"/>
      <c r="G3867" s="456"/>
      <c r="H3867" s="456"/>
      <c r="I3867" s="456"/>
      <c r="J3867" s="456"/>
      <c r="K3867" s="457"/>
    </row>
    <row r="3868" spans="1:11" ht="15.6" thickBot="1" x14ac:dyDescent="0.35">
      <c r="A3868" s="442"/>
      <c r="B3868" s="477"/>
      <c r="C3868" s="475"/>
      <c r="D3868" s="475"/>
      <c r="E3868" s="475"/>
      <c r="F3868" s="475"/>
      <c r="G3868" s="475"/>
      <c r="H3868" s="475"/>
      <c r="I3868" s="475"/>
      <c r="J3868" s="475"/>
      <c r="K3868" s="476"/>
    </row>
    <row r="3869" spans="1:11" ht="15.6" thickBot="1" x14ac:dyDescent="0.35">
      <c r="A3869" s="465" t="s">
        <v>1128</v>
      </c>
      <c r="B3869" s="474" t="s">
        <v>1129</v>
      </c>
      <c r="C3869" s="472"/>
      <c r="D3869" s="472"/>
      <c r="E3869" s="472"/>
      <c r="F3869" s="120" t="s">
        <v>1130</v>
      </c>
      <c r="G3869" s="472" t="s">
        <v>1129</v>
      </c>
      <c r="H3869" s="472"/>
      <c r="I3869" s="472"/>
      <c r="J3869" s="473"/>
      <c r="K3869" s="121" t="s">
        <v>1130</v>
      </c>
    </row>
    <row r="3870" spans="1:11" ht="15" x14ac:dyDescent="0.3">
      <c r="A3870" s="466"/>
      <c r="B3870" s="471" t="s">
        <v>1131</v>
      </c>
      <c r="C3870" s="469"/>
      <c r="D3870" s="469"/>
      <c r="E3870" s="470"/>
      <c r="F3870" s="122"/>
      <c r="G3870" s="468" t="s">
        <v>1132</v>
      </c>
      <c r="H3870" s="469"/>
      <c r="I3870" s="469"/>
      <c r="J3870" s="470"/>
      <c r="K3870" s="123"/>
    </row>
    <row r="3871" spans="1:11" ht="15" x14ac:dyDescent="0.3">
      <c r="A3871" s="466"/>
      <c r="B3871" s="480" t="s">
        <v>1133</v>
      </c>
      <c r="C3871" s="481"/>
      <c r="D3871" s="481"/>
      <c r="E3871" s="482"/>
      <c r="F3871" s="124"/>
      <c r="G3871" s="483" t="s">
        <v>1134</v>
      </c>
      <c r="H3871" s="481"/>
      <c r="I3871" s="481"/>
      <c r="J3871" s="482"/>
      <c r="K3871" s="125"/>
    </row>
    <row r="3872" spans="1:11" ht="15" x14ac:dyDescent="0.3">
      <c r="A3872" s="466"/>
      <c r="B3872" s="480" t="s">
        <v>1135</v>
      </c>
      <c r="C3872" s="481"/>
      <c r="D3872" s="481"/>
      <c r="E3872" s="482"/>
      <c r="F3872" s="124"/>
      <c r="G3872" s="478" t="s">
        <v>1136</v>
      </c>
      <c r="H3872" s="460"/>
      <c r="I3872" s="460"/>
      <c r="J3872" s="479"/>
      <c r="K3872" s="125"/>
    </row>
    <row r="3873" spans="1:11" ht="15" x14ac:dyDescent="0.3">
      <c r="A3873" s="466"/>
      <c r="B3873" s="480" t="s">
        <v>1137</v>
      </c>
      <c r="C3873" s="481"/>
      <c r="D3873" s="481"/>
      <c r="E3873" s="482"/>
      <c r="F3873" s="124">
        <v>2</v>
      </c>
      <c r="G3873" s="478" t="s">
        <v>1138</v>
      </c>
      <c r="H3873" s="460"/>
      <c r="I3873" s="460"/>
      <c r="J3873" s="479"/>
      <c r="K3873" s="125"/>
    </row>
    <row r="3874" spans="1:11" ht="15" x14ac:dyDescent="0.3">
      <c r="A3874" s="466"/>
      <c r="B3874" s="480" t="s">
        <v>1139</v>
      </c>
      <c r="C3874" s="481"/>
      <c r="D3874" s="481"/>
      <c r="E3874" s="482"/>
      <c r="F3874" s="124"/>
      <c r="G3874" s="478" t="s">
        <v>1140</v>
      </c>
      <c r="H3874" s="460"/>
      <c r="I3874" s="460"/>
      <c r="J3874" s="479"/>
      <c r="K3874" s="125"/>
    </row>
    <row r="3875" spans="1:11" ht="15.6" thickBot="1" x14ac:dyDescent="0.35">
      <c r="A3875" s="467"/>
      <c r="B3875" s="487" t="s">
        <v>1141</v>
      </c>
      <c r="C3875" s="488"/>
      <c r="D3875" s="488"/>
      <c r="E3875" s="489"/>
      <c r="F3875" s="127">
        <v>5</v>
      </c>
      <c r="G3875" s="484" t="s">
        <v>1142</v>
      </c>
      <c r="H3875" s="485"/>
      <c r="I3875" s="485"/>
      <c r="J3875" s="486"/>
      <c r="K3875" s="128"/>
    </row>
    <row r="3876" spans="1:11" ht="15.6" x14ac:dyDescent="0.3">
      <c r="A3876" s="465" t="s">
        <v>1143</v>
      </c>
      <c r="B3876" s="434" t="s">
        <v>1187</v>
      </c>
      <c r="C3876" s="435"/>
      <c r="D3876" s="435"/>
      <c r="E3876" s="435"/>
      <c r="F3876" s="435"/>
      <c r="G3876" s="435"/>
      <c r="H3876" s="435"/>
      <c r="I3876" s="435"/>
      <c r="J3876" s="435"/>
      <c r="K3876" s="436"/>
    </row>
    <row r="3877" spans="1:11" ht="15" x14ac:dyDescent="0.3">
      <c r="A3877" s="466"/>
      <c r="B3877" s="422" t="s">
        <v>1237</v>
      </c>
      <c r="C3877" s="423"/>
      <c r="D3877" s="423"/>
      <c r="E3877" s="423"/>
      <c r="F3877" s="423"/>
      <c r="G3877" s="423"/>
      <c r="H3877" s="423"/>
      <c r="I3877" s="423"/>
      <c r="J3877" s="423"/>
      <c r="K3877" s="424"/>
    </row>
    <row r="3878" spans="1:11" ht="15" x14ac:dyDescent="0.3">
      <c r="A3878" s="466"/>
      <c r="B3878" s="422" t="s">
        <v>1231</v>
      </c>
      <c r="C3878" s="423"/>
      <c r="D3878" s="423"/>
      <c r="E3878" s="423"/>
      <c r="F3878" s="423"/>
      <c r="G3878" s="423"/>
      <c r="H3878" s="423"/>
      <c r="I3878" s="423"/>
      <c r="J3878" s="423"/>
      <c r="K3878" s="424"/>
    </row>
    <row r="3879" spans="1:11" ht="15" x14ac:dyDescent="0.3">
      <c r="A3879" s="466"/>
      <c r="B3879" s="422" t="s">
        <v>1229</v>
      </c>
      <c r="C3879" s="423"/>
      <c r="D3879" s="423"/>
      <c r="E3879" s="423"/>
      <c r="F3879" s="423"/>
      <c r="G3879" s="423"/>
      <c r="H3879" s="423"/>
      <c r="I3879" s="423"/>
      <c r="J3879" s="423"/>
      <c r="K3879" s="424"/>
    </row>
    <row r="3880" spans="1:11" ht="15" x14ac:dyDescent="0.3">
      <c r="A3880" s="466"/>
      <c r="B3880" s="422" t="s">
        <v>1232</v>
      </c>
      <c r="C3880" s="423"/>
      <c r="D3880" s="423"/>
      <c r="E3880" s="423"/>
      <c r="F3880" s="423"/>
      <c r="G3880" s="423"/>
      <c r="H3880" s="423"/>
      <c r="I3880" s="423"/>
      <c r="J3880" s="423"/>
      <c r="K3880" s="424"/>
    </row>
    <row r="3881" spans="1:11" ht="15.6" x14ac:dyDescent="0.3">
      <c r="A3881" s="466"/>
      <c r="B3881" s="434" t="s">
        <v>1185</v>
      </c>
      <c r="C3881" s="435"/>
      <c r="D3881" s="435"/>
      <c r="E3881" s="435"/>
      <c r="F3881" s="435"/>
      <c r="G3881" s="435"/>
      <c r="H3881" s="435"/>
      <c r="I3881" s="435"/>
      <c r="J3881" s="435"/>
      <c r="K3881" s="436"/>
    </row>
    <row r="3882" spans="1:11" ht="15" x14ac:dyDescent="0.3">
      <c r="A3882" s="466"/>
      <c r="B3882" s="422" t="s">
        <v>1229</v>
      </c>
      <c r="C3882" s="423"/>
      <c r="D3882" s="423"/>
      <c r="E3882" s="423"/>
      <c r="F3882" s="423"/>
      <c r="G3882" s="423"/>
      <c r="H3882" s="423"/>
      <c r="I3882" s="423"/>
      <c r="J3882" s="423"/>
      <c r="K3882" s="424"/>
    </row>
    <row r="3883" spans="1:11" ht="15" x14ac:dyDescent="0.3">
      <c r="A3883" s="466"/>
      <c r="B3883" s="422" t="s">
        <v>1232</v>
      </c>
      <c r="C3883" s="423"/>
      <c r="D3883" s="423"/>
      <c r="E3883" s="423"/>
      <c r="F3883" s="423"/>
      <c r="G3883" s="423"/>
      <c r="H3883" s="423"/>
      <c r="I3883" s="423"/>
      <c r="J3883" s="423"/>
      <c r="K3883" s="424"/>
    </row>
    <row r="3884" spans="1:11" ht="15.6" x14ac:dyDescent="0.3">
      <c r="A3884" s="466"/>
      <c r="B3884" s="425" t="s">
        <v>1190</v>
      </c>
      <c r="C3884" s="426"/>
      <c r="D3884" s="426"/>
      <c r="E3884" s="426"/>
      <c r="F3884" s="426"/>
      <c r="G3884" s="426"/>
      <c r="H3884" s="426"/>
      <c r="I3884" s="426"/>
      <c r="J3884" s="426"/>
      <c r="K3884" s="427"/>
    </row>
    <row r="3885" spans="1:11" ht="15" x14ac:dyDescent="0.3">
      <c r="A3885" s="466"/>
      <c r="B3885" s="422" t="s">
        <v>1165</v>
      </c>
      <c r="C3885" s="423"/>
      <c r="D3885" s="423"/>
      <c r="E3885" s="423"/>
      <c r="F3885" s="423"/>
      <c r="G3885" s="423"/>
      <c r="H3885" s="423"/>
      <c r="I3885" s="423"/>
      <c r="J3885" s="423"/>
      <c r="K3885" s="424"/>
    </row>
    <row r="3886" spans="1:11" ht="15" x14ac:dyDescent="0.3">
      <c r="A3886" s="466"/>
      <c r="B3886" s="422" t="s">
        <v>1166</v>
      </c>
      <c r="C3886" s="423"/>
      <c r="D3886" s="423"/>
      <c r="E3886" s="423"/>
      <c r="F3886" s="423"/>
      <c r="G3886" s="423"/>
      <c r="H3886" s="423"/>
      <c r="I3886" s="423"/>
      <c r="J3886" s="423"/>
      <c r="K3886" s="424"/>
    </row>
    <row r="3887" spans="1:11" ht="15" x14ac:dyDescent="0.3">
      <c r="A3887" s="466"/>
      <c r="B3887" s="422" t="s">
        <v>1167</v>
      </c>
      <c r="C3887" s="423"/>
      <c r="D3887" s="423"/>
      <c r="E3887" s="423"/>
      <c r="F3887" s="423"/>
      <c r="G3887" s="423"/>
      <c r="H3887" s="423"/>
      <c r="I3887" s="423"/>
      <c r="J3887" s="423"/>
      <c r="K3887" s="424"/>
    </row>
    <row r="3888" spans="1:11" ht="15" x14ac:dyDescent="0.3">
      <c r="A3888" s="466"/>
      <c r="B3888" s="416" t="s">
        <v>1236</v>
      </c>
      <c r="C3888" s="417"/>
      <c r="D3888" s="417"/>
      <c r="E3888" s="417"/>
      <c r="F3888" s="417"/>
      <c r="G3888" s="417"/>
      <c r="H3888" s="417"/>
      <c r="I3888" s="417"/>
      <c r="J3888" s="417"/>
      <c r="K3888" s="418"/>
    </row>
    <row r="3889" spans="1:11" ht="15" x14ac:dyDescent="0.3">
      <c r="A3889" s="466"/>
      <c r="B3889" s="458"/>
      <c r="C3889" s="456"/>
      <c r="D3889" s="456"/>
      <c r="E3889" s="456"/>
      <c r="F3889" s="456"/>
      <c r="G3889" s="456"/>
      <c r="H3889" s="456"/>
      <c r="I3889" s="456"/>
      <c r="J3889" s="456"/>
      <c r="K3889" s="457"/>
    </row>
    <row r="3890" spans="1:11" ht="15.6" thickBot="1" x14ac:dyDescent="0.35">
      <c r="A3890" s="467"/>
      <c r="B3890" s="477"/>
      <c r="C3890" s="475"/>
      <c r="D3890" s="475"/>
      <c r="E3890" s="475"/>
      <c r="F3890" s="475"/>
      <c r="G3890" s="475"/>
      <c r="H3890" s="475"/>
      <c r="I3890" s="475"/>
      <c r="J3890" s="475"/>
      <c r="K3890" s="476"/>
    </row>
    <row r="3891" spans="1:11" ht="15" x14ac:dyDescent="0.3">
      <c r="A3891" s="465" t="s">
        <v>1144</v>
      </c>
      <c r="B3891" s="439"/>
      <c r="C3891" s="437"/>
      <c r="D3891" s="437"/>
      <c r="E3891" s="437"/>
      <c r="F3891" s="437"/>
      <c r="G3891" s="437"/>
      <c r="H3891" s="437"/>
      <c r="I3891" s="437"/>
      <c r="J3891" s="437"/>
      <c r="K3891" s="438"/>
    </row>
    <row r="3892" spans="1:11" ht="15" x14ac:dyDescent="0.3">
      <c r="A3892" s="466"/>
      <c r="B3892" s="458"/>
      <c r="C3892" s="456"/>
      <c r="D3892" s="456"/>
      <c r="E3892" s="456"/>
      <c r="F3892" s="456"/>
      <c r="G3892" s="456"/>
      <c r="H3892" s="456"/>
      <c r="I3892" s="456"/>
      <c r="J3892" s="456"/>
      <c r="K3892" s="457"/>
    </row>
    <row r="3893" spans="1:11" ht="15" x14ac:dyDescent="0.3">
      <c r="A3893" s="466"/>
      <c r="B3893" s="458"/>
      <c r="C3893" s="456"/>
      <c r="D3893" s="456"/>
      <c r="E3893" s="456"/>
      <c r="F3893" s="456"/>
      <c r="G3893" s="456"/>
      <c r="H3893" s="456"/>
      <c r="I3893" s="456"/>
      <c r="J3893" s="456"/>
      <c r="K3893" s="457"/>
    </row>
    <row r="3894" spans="1:11" ht="15" x14ac:dyDescent="0.3">
      <c r="A3894" s="466"/>
      <c r="B3894" s="458"/>
      <c r="C3894" s="456"/>
      <c r="D3894" s="456"/>
      <c r="E3894" s="456"/>
      <c r="F3894" s="456"/>
      <c r="G3894" s="456"/>
      <c r="H3894" s="456"/>
      <c r="I3894" s="456"/>
      <c r="J3894" s="456"/>
      <c r="K3894" s="457"/>
    </row>
    <row r="3895" spans="1:11" ht="15" x14ac:dyDescent="0.3">
      <c r="A3895" s="466"/>
      <c r="B3895" s="458"/>
      <c r="C3895" s="456"/>
      <c r="D3895" s="456"/>
      <c r="E3895" s="456"/>
      <c r="F3895" s="456"/>
      <c r="G3895" s="456"/>
      <c r="H3895" s="456"/>
      <c r="I3895" s="456"/>
      <c r="J3895" s="456"/>
      <c r="K3895" s="457"/>
    </row>
    <row r="3896" spans="1:11" ht="15" x14ac:dyDescent="0.3">
      <c r="A3896" s="466"/>
      <c r="B3896" s="458"/>
      <c r="C3896" s="456"/>
      <c r="D3896" s="456"/>
      <c r="E3896" s="456"/>
      <c r="F3896" s="456"/>
      <c r="G3896" s="456"/>
      <c r="H3896" s="456"/>
      <c r="I3896" s="456"/>
      <c r="J3896" s="456"/>
      <c r="K3896" s="457"/>
    </row>
    <row r="3897" spans="1:11" ht="15" x14ac:dyDescent="0.3">
      <c r="A3897" s="466"/>
      <c r="B3897" s="458"/>
      <c r="C3897" s="456"/>
      <c r="D3897" s="456"/>
      <c r="E3897" s="456"/>
      <c r="F3897" s="456"/>
      <c r="G3897" s="456"/>
      <c r="H3897" s="456"/>
      <c r="I3897" s="456"/>
      <c r="J3897" s="456"/>
      <c r="K3897" s="457"/>
    </row>
    <row r="3898" spans="1:11" ht="15" x14ac:dyDescent="0.3">
      <c r="A3898" s="466"/>
      <c r="B3898" s="458"/>
      <c r="C3898" s="456"/>
      <c r="D3898" s="456"/>
      <c r="E3898" s="456"/>
      <c r="F3898" s="456"/>
      <c r="G3898" s="456"/>
      <c r="H3898" s="456"/>
      <c r="I3898" s="456"/>
      <c r="J3898" s="456"/>
      <c r="K3898" s="457"/>
    </row>
    <row r="3899" spans="1:11" ht="15" x14ac:dyDescent="0.3">
      <c r="A3899" s="466"/>
      <c r="B3899" s="458"/>
      <c r="C3899" s="456"/>
      <c r="D3899" s="456"/>
      <c r="E3899" s="456"/>
      <c r="F3899" s="456"/>
      <c r="G3899" s="456"/>
      <c r="H3899" s="456"/>
      <c r="I3899" s="456"/>
      <c r="J3899" s="456"/>
      <c r="K3899" s="457"/>
    </row>
    <row r="3900" spans="1:11" ht="15" x14ac:dyDescent="0.3">
      <c r="A3900" s="466"/>
      <c r="B3900" s="458"/>
      <c r="C3900" s="456"/>
      <c r="D3900" s="456"/>
      <c r="E3900" s="456"/>
      <c r="F3900" s="456"/>
      <c r="G3900" s="456"/>
      <c r="H3900" s="456"/>
      <c r="I3900" s="456"/>
      <c r="J3900" s="456"/>
      <c r="K3900" s="457"/>
    </row>
    <row r="3901" spans="1:11" ht="15" x14ac:dyDescent="0.3">
      <c r="A3901" s="466"/>
      <c r="B3901" s="458"/>
      <c r="C3901" s="456"/>
      <c r="D3901" s="456"/>
      <c r="E3901" s="456"/>
      <c r="F3901" s="456"/>
      <c r="G3901" s="456"/>
      <c r="H3901" s="456"/>
      <c r="I3901" s="456"/>
      <c r="J3901" s="456"/>
      <c r="K3901" s="457"/>
    </row>
    <row r="3902" spans="1:11" ht="15" x14ac:dyDescent="0.3">
      <c r="A3902" s="466"/>
      <c r="B3902" s="458"/>
      <c r="C3902" s="456"/>
      <c r="D3902" s="456"/>
      <c r="E3902" s="456"/>
      <c r="F3902" s="456"/>
      <c r="G3902" s="456"/>
      <c r="H3902" s="456"/>
      <c r="I3902" s="456"/>
      <c r="J3902" s="456"/>
      <c r="K3902" s="457"/>
    </row>
    <row r="3903" spans="1:11" ht="15" x14ac:dyDescent="0.3">
      <c r="A3903" s="466"/>
      <c r="B3903" s="458"/>
      <c r="C3903" s="456"/>
      <c r="D3903" s="456"/>
      <c r="E3903" s="456"/>
      <c r="F3903" s="456"/>
      <c r="G3903" s="456"/>
      <c r="H3903" s="456"/>
      <c r="I3903" s="456"/>
      <c r="J3903" s="456"/>
      <c r="K3903" s="457"/>
    </row>
    <row r="3904" spans="1:11" ht="15.6" thickBot="1" x14ac:dyDescent="0.35">
      <c r="A3904" s="467"/>
      <c r="B3904" s="502"/>
      <c r="C3904" s="503"/>
      <c r="D3904" s="503"/>
      <c r="E3904" s="503"/>
      <c r="F3904" s="503"/>
      <c r="G3904" s="503"/>
      <c r="H3904" s="503"/>
      <c r="I3904" s="503"/>
      <c r="J3904" s="503"/>
      <c r="K3904" s="504"/>
    </row>
    <row r="3905" spans="1:11" x14ac:dyDescent="0.3">
      <c r="A3905" s="499" t="s">
        <v>1145</v>
      </c>
      <c r="B3905" s="491"/>
      <c r="C3905" s="491"/>
      <c r="D3905" s="491"/>
      <c r="E3905" s="491"/>
      <c r="F3905" s="491"/>
      <c r="G3905" s="490" t="s">
        <v>1146</v>
      </c>
      <c r="H3905" s="491"/>
      <c r="I3905" s="491"/>
      <c r="J3905" s="491"/>
      <c r="K3905" s="492"/>
    </row>
    <row r="3906" spans="1:11" x14ac:dyDescent="0.3">
      <c r="A3906" s="500"/>
      <c r="B3906" s="494"/>
      <c r="C3906" s="494"/>
      <c r="D3906" s="494"/>
      <c r="E3906" s="494"/>
      <c r="F3906" s="494"/>
      <c r="G3906" s="493"/>
      <c r="H3906" s="494"/>
      <c r="I3906" s="494"/>
      <c r="J3906" s="494"/>
      <c r="K3906" s="495"/>
    </row>
    <row r="3907" spans="1:11" x14ac:dyDescent="0.3">
      <c r="A3907" s="500"/>
      <c r="B3907" s="494"/>
      <c r="C3907" s="494"/>
      <c r="D3907" s="494"/>
      <c r="E3907" s="494"/>
      <c r="F3907" s="494"/>
      <c r="G3907" s="493"/>
      <c r="H3907" s="494"/>
      <c r="I3907" s="494"/>
      <c r="J3907" s="494"/>
      <c r="K3907" s="495"/>
    </row>
    <row r="3908" spans="1:11" ht="15" thickBot="1" x14ac:dyDescent="0.35">
      <c r="A3908" s="501"/>
      <c r="B3908" s="497"/>
      <c r="C3908" s="497"/>
      <c r="D3908" s="497"/>
      <c r="E3908" s="497"/>
      <c r="F3908" s="497"/>
      <c r="G3908" s="496"/>
      <c r="H3908" s="497"/>
      <c r="I3908" s="497"/>
      <c r="J3908" s="497"/>
      <c r="K3908" s="498"/>
    </row>
    <row r="3910" spans="1:11" x14ac:dyDescent="0.3">
      <c r="A3910" s="452"/>
      <c r="B3910" s="452"/>
      <c r="C3910" s="452"/>
      <c r="D3910" s="452"/>
      <c r="E3910" s="454" t="s">
        <v>1113</v>
      </c>
      <c r="F3910" s="454"/>
      <c r="G3910" s="454"/>
      <c r="H3910" s="454"/>
      <c r="I3910" s="452"/>
      <c r="J3910" s="452"/>
      <c r="K3910" s="452"/>
    </row>
    <row r="3911" spans="1:11" x14ac:dyDescent="0.3">
      <c r="A3911" s="452"/>
      <c r="B3911" s="452"/>
      <c r="C3911" s="452"/>
      <c r="D3911" s="452"/>
      <c r="E3911" s="454"/>
      <c r="F3911" s="454"/>
      <c r="G3911" s="454"/>
      <c r="H3911" s="454"/>
      <c r="I3911" s="452"/>
      <c r="J3911" s="452"/>
      <c r="K3911" s="452"/>
    </row>
    <row r="3912" spans="1:11" x14ac:dyDescent="0.3">
      <c r="A3912" s="453"/>
      <c r="B3912" s="453"/>
      <c r="C3912" s="453"/>
      <c r="D3912" s="453"/>
      <c r="E3912" s="455"/>
      <c r="F3912" s="455"/>
      <c r="G3912" s="455"/>
      <c r="H3912" s="455"/>
      <c r="I3912" s="453"/>
      <c r="J3912" s="453"/>
      <c r="K3912" s="453"/>
    </row>
    <row r="3913" spans="1:11" x14ac:dyDescent="0.3">
      <c r="A3913" s="449" t="s">
        <v>1147</v>
      </c>
      <c r="B3913" s="450"/>
      <c r="C3913" s="450"/>
      <c r="D3913" s="450"/>
      <c r="E3913" s="450"/>
      <c r="F3913" s="450"/>
      <c r="G3913" s="450"/>
      <c r="H3913" s="450"/>
      <c r="I3913" s="450"/>
      <c r="J3913" s="450"/>
      <c r="K3913" s="451"/>
    </row>
    <row r="3914" spans="1:11" ht="22.8" x14ac:dyDescent="0.3">
      <c r="A3914" s="100" t="s">
        <v>0</v>
      </c>
      <c r="B3914" s="101"/>
      <c r="C3914" s="101"/>
      <c r="D3914" s="101"/>
      <c r="E3914" s="101"/>
      <c r="F3914" s="101"/>
      <c r="G3914" s="102"/>
      <c r="H3914" s="103" t="s">
        <v>1191</v>
      </c>
      <c r="I3914" s="104" t="s">
        <v>1117</v>
      </c>
      <c r="J3914" s="105">
        <f>+J3860+1</f>
        <v>45335</v>
      </c>
      <c r="K3914" s="106" t="s">
        <v>1118</v>
      </c>
    </row>
    <row r="3915" spans="1:11" x14ac:dyDescent="0.3">
      <c r="A3915" s="443" t="s">
        <v>2</v>
      </c>
      <c r="B3915" s="444"/>
      <c r="C3915" s="444"/>
      <c r="D3915" s="444"/>
      <c r="E3915" s="444"/>
      <c r="F3915" s="444"/>
      <c r="G3915" s="445"/>
      <c r="H3915" s="107" t="s">
        <v>1120</v>
      </c>
      <c r="I3915" s="108" t="s">
        <v>1121</v>
      </c>
      <c r="J3915" s="109" t="s">
        <v>1122</v>
      </c>
      <c r="K3915" s="110" t="s">
        <v>1123</v>
      </c>
    </row>
    <row r="3916" spans="1:11" x14ac:dyDescent="0.3">
      <c r="A3916" s="446"/>
      <c r="B3916" s="447"/>
      <c r="C3916" s="447"/>
      <c r="D3916" s="447"/>
      <c r="E3916" s="447"/>
      <c r="F3916" s="447"/>
      <c r="G3916" s="448"/>
      <c r="H3916" s="107" t="s">
        <v>1124</v>
      </c>
      <c r="I3916" s="111" t="s">
        <v>1125</v>
      </c>
      <c r="J3916" s="112"/>
      <c r="K3916" s="113"/>
    </row>
    <row r="3917" spans="1:11" ht="15" thickBot="1" x14ac:dyDescent="0.35">
      <c r="A3917" s="114" t="s">
        <v>1103</v>
      </c>
      <c r="B3917" s="115"/>
      <c r="C3917" s="115"/>
      <c r="D3917" s="115"/>
      <c r="E3917" s="115"/>
      <c r="F3917" s="115"/>
      <c r="G3917" s="116"/>
      <c r="H3917" s="117" t="s">
        <v>1126</v>
      </c>
      <c r="I3917" s="117" t="s">
        <v>1125</v>
      </c>
      <c r="J3917" s="118"/>
      <c r="K3917" s="119"/>
    </row>
    <row r="3918" spans="1:11" ht="15" x14ac:dyDescent="0.3">
      <c r="A3918" s="440" t="s">
        <v>1127</v>
      </c>
      <c r="B3918" s="439"/>
      <c r="C3918" s="437"/>
      <c r="D3918" s="437"/>
      <c r="E3918" s="437"/>
      <c r="F3918" s="437"/>
      <c r="G3918" s="437"/>
      <c r="H3918" s="437"/>
      <c r="I3918" s="437"/>
      <c r="J3918" s="437"/>
      <c r="K3918" s="438"/>
    </row>
    <row r="3919" spans="1:11" ht="15" x14ac:dyDescent="0.3">
      <c r="A3919" s="441"/>
      <c r="B3919" s="458"/>
      <c r="C3919" s="456"/>
      <c r="D3919" s="456"/>
      <c r="E3919" s="456"/>
      <c r="F3919" s="456"/>
      <c r="G3919" s="456"/>
      <c r="H3919" s="456"/>
      <c r="I3919" s="456"/>
      <c r="J3919" s="456"/>
      <c r="K3919" s="457"/>
    </row>
    <row r="3920" spans="1:11" ht="15" x14ac:dyDescent="0.3">
      <c r="A3920" s="441"/>
      <c r="B3920" s="458"/>
      <c r="C3920" s="456"/>
      <c r="D3920" s="456"/>
      <c r="E3920" s="456"/>
      <c r="F3920" s="456"/>
      <c r="G3920" s="456"/>
      <c r="H3920" s="456"/>
      <c r="I3920" s="456"/>
      <c r="J3920" s="456"/>
      <c r="K3920" s="457"/>
    </row>
    <row r="3921" spans="1:11" ht="15" x14ac:dyDescent="0.3">
      <c r="A3921" s="441"/>
      <c r="B3921" s="458"/>
      <c r="C3921" s="456"/>
      <c r="D3921" s="456"/>
      <c r="E3921" s="456"/>
      <c r="F3921" s="456"/>
      <c r="G3921" s="456"/>
      <c r="H3921" s="456"/>
      <c r="I3921" s="456"/>
      <c r="J3921" s="456"/>
      <c r="K3921" s="457"/>
    </row>
    <row r="3922" spans="1:11" ht="15.6" thickBot="1" x14ac:dyDescent="0.35">
      <c r="A3922" s="442"/>
      <c r="B3922" s="477"/>
      <c r="C3922" s="475"/>
      <c r="D3922" s="475"/>
      <c r="E3922" s="475"/>
      <c r="F3922" s="475"/>
      <c r="G3922" s="475"/>
      <c r="H3922" s="475"/>
      <c r="I3922" s="475"/>
      <c r="J3922" s="475"/>
      <c r="K3922" s="476"/>
    </row>
    <row r="3923" spans="1:11" ht="15.6" thickBot="1" x14ac:dyDescent="0.35">
      <c r="A3923" s="465" t="s">
        <v>1128</v>
      </c>
      <c r="B3923" s="474" t="s">
        <v>1129</v>
      </c>
      <c r="C3923" s="472"/>
      <c r="D3923" s="472"/>
      <c r="E3923" s="472"/>
      <c r="F3923" s="120" t="s">
        <v>1130</v>
      </c>
      <c r="G3923" s="472" t="s">
        <v>1129</v>
      </c>
      <c r="H3923" s="472"/>
      <c r="I3923" s="472"/>
      <c r="J3923" s="473"/>
      <c r="K3923" s="121" t="s">
        <v>1130</v>
      </c>
    </row>
    <row r="3924" spans="1:11" ht="15" x14ac:dyDescent="0.3">
      <c r="A3924" s="466"/>
      <c r="B3924" s="471" t="s">
        <v>1131</v>
      </c>
      <c r="C3924" s="469"/>
      <c r="D3924" s="469"/>
      <c r="E3924" s="470"/>
      <c r="F3924" s="122"/>
      <c r="G3924" s="468" t="s">
        <v>1132</v>
      </c>
      <c r="H3924" s="469"/>
      <c r="I3924" s="469"/>
      <c r="J3924" s="470"/>
      <c r="K3924" s="123"/>
    </row>
    <row r="3925" spans="1:11" ht="15" x14ac:dyDescent="0.3">
      <c r="A3925" s="466"/>
      <c r="B3925" s="480" t="s">
        <v>1133</v>
      </c>
      <c r="C3925" s="481"/>
      <c r="D3925" s="481"/>
      <c r="E3925" s="482"/>
      <c r="F3925" s="124"/>
      <c r="G3925" s="483" t="s">
        <v>1134</v>
      </c>
      <c r="H3925" s="481"/>
      <c r="I3925" s="481"/>
      <c r="J3925" s="482"/>
      <c r="K3925" s="125"/>
    </row>
    <row r="3926" spans="1:11" ht="15" x14ac:dyDescent="0.3">
      <c r="A3926" s="466"/>
      <c r="B3926" s="480" t="s">
        <v>1135</v>
      </c>
      <c r="C3926" s="481"/>
      <c r="D3926" s="481"/>
      <c r="E3926" s="482"/>
      <c r="F3926" s="124"/>
      <c r="G3926" s="478" t="s">
        <v>1136</v>
      </c>
      <c r="H3926" s="460"/>
      <c r="I3926" s="460"/>
      <c r="J3926" s="479"/>
      <c r="K3926" s="125"/>
    </row>
    <row r="3927" spans="1:11" ht="15" x14ac:dyDescent="0.3">
      <c r="A3927" s="466"/>
      <c r="B3927" s="480" t="s">
        <v>1137</v>
      </c>
      <c r="C3927" s="481"/>
      <c r="D3927" s="481"/>
      <c r="E3927" s="482"/>
      <c r="F3927" s="124">
        <v>2</v>
      </c>
      <c r="G3927" s="478" t="s">
        <v>1138</v>
      </c>
      <c r="H3927" s="460"/>
      <c r="I3927" s="460"/>
      <c r="J3927" s="479"/>
      <c r="K3927" s="125"/>
    </row>
    <row r="3928" spans="1:11" ht="15" x14ac:dyDescent="0.3">
      <c r="A3928" s="466"/>
      <c r="B3928" s="480" t="s">
        <v>1139</v>
      </c>
      <c r="C3928" s="481"/>
      <c r="D3928" s="481"/>
      <c r="E3928" s="482"/>
      <c r="F3928" s="124"/>
      <c r="G3928" s="478" t="s">
        <v>1140</v>
      </c>
      <c r="H3928" s="460"/>
      <c r="I3928" s="460"/>
      <c r="J3928" s="479"/>
      <c r="K3928" s="125"/>
    </row>
    <row r="3929" spans="1:11" ht="15.6" thickBot="1" x14ac:dyDescent="0.35">
      <c r="A3929" s="467"/>
      <c r="B3929" s="487" t="s">
        <v>1141</v>
      </c>
      <c r="C3929" s="488"/>
      <c r="D3929" s="488"/>
      <c r="E3929" s="489"/>
      <c r="F3929" s="127">
        <v>5</v>
      </c>
      <c r="G3929" s="484" t="s">
        <v>1142</v>
      </c>
      <c r="H3929" s="485"/>
      <c r="I3929" s="485"/>
      <c r="J3929" s="486"/>
      <c r="K3929" s="128"/>
    </row>
    <row r="3930" spans="1:11" ht="15.6" x14ac:dyDescent="0.3">
      <c r="A3930" s="465" t="s">
        <v>1143</v>
      </c>
      <c r="B3930" s="434" t="s">
        <v>1187</v>
      </c>
      <c r="C3930" s="435"/>
      <c r="D3930" s="435"/>
      <c r="E3930" s="435"/>
      <c r="F3930" s="435"/>
      <c r="G3930" s="435"/>
      <c r="H3930" s="435"/>
      <c r="I3930" s="435"/>
      <c r="J3930" s="435"/>
      <c r="K3930" s="436"/>
    </row>
    <row r="3931" spans="1:11" ht="15" x14ac:dyDescent="0.3">
      <c r="A3931" s="466"/>
      <c r="B3931" s="422" t="s">
        <v>1237</v>
      </c>
      <c r="C3931" s="423"/>
      <c r="D3931" s="423"/>
      <c r="E3931" s="423"/>
      <c r="F3931" s="423"/>
      <c r="G3931" s="423"/>
      <c r="H3931" s="423"/>
      <c r="I3931" s="423"/>
      <c r="J3931" s="423"/>
      <c r="K3931" s="424"/>
    </row>
    <row r="3932" spans="1:11" ht="15" x14ac:dyDescent="0.3">
      <c r="A3932" s="466"/>
      <c r="B3932" s="422" t="s">
        <v>1231</v>
      </c>
      <c r="C3932" s="423"/>
      <c r="D3932" s="423"/>
      <c r="E3932" s="423"/>
      <c r="F3932" s="423"/>
      <c r="G3932" s="423"/>
      <c r="H3932" s="423"/>
      <c r="I3932" s="423"/>
      <c r="J3932" s="423"/>
      <c r="K3932" s="424"/>
    </row>
    <row r="3933" spans="1:11" ht="15" x14ac:dyDescent="0.3">
      <c r="A3933" s="466"/>
      <c r="B3933" s="422" t="s">
        <v>1229</v>
      </c>
      <c r="C3933" s="423"/>
      <c r="D3933" s="423"/>
      <c r="E3933" s="423"/>
      <c r="F3933" s="423"/>
      <c r="G3933" s="423"/>
      <c r="H3933" s="423"/>
      <c r="I3933" s="423"/>
      <c r="J3933" s="423"/>
      <c r="K3933" s="424"/>
    </row>
    <row r="3934" spans="1:11" ht="15" x14ac:dyDescent="0.3">
      <c r="A3934" s="466"/>
      <c r="B3934" s="422" t="s">
        <v>1232</v>
      </c>
      <c r="C3934" s="423"/>
      <c r="D3934" s="423"/>
      <c r="E3934" s="423"/>
      <c r="F3934" s="423"/>
      <c r="G3934" s="423"/>
      <c r="H3934" s="423"/>
      <c r="I3934" s="423"/>
      <c r="J3934" s="423"/>
      <c r="K3934" s="424"/>
    </row>
    <row r="3935" spans="1:11" ht="15.6" x14ac:dyDescent="0.3">
      <c r="A3935" s="466"/>
      <c r="B3935" s="434" t="s">
        <v>1185</v>
      </c>
      <c r="C3935" s="435"/>
      <c r="D3935" s="435"/>
      <c r="E3935" s="435"/>
      <c r="F3935" s="435"/>
      <c r="G3935" s="435"/>
      <c r="H3935" s="435"/>
      <c r="I3935" s="435"/>
      <c r="J3935" s="435"/>
      <c r="K3935" s="436"/>
    </row>
    <row r="3936" spans="1:11" ht="15" x14ac:dyDescent="0.3">
      <c r="A3936" s="466"/>
      <c r="B3936" s="422" t="s">
        <v>1229</v>
      </c>
      <c r="C3936" s="423"/>
      <c r="D3936" s="423"/>
      <c r="E3936" s="423"/>
      <c r="F3936" s="423"/>
      <c r="G3936" s="423"/>
      <c r="H3936" s="423"/>
      <c r="I3936" s="423"/>
      <c r="J3936" s="423"/>
      <c r="K3936" s="424"/>
    </row>
    <row r="3937" spans="1:11" ht="15" x14ac:dyDescent="0.3">
      <c r="A3937" s="466"/>
      <c r="B3937" s="422" t="s">
        <v>1232</v>
      </c>
      <c r="C3937" s="423"/>
      <c r="D3937" s="423"/>
      <c r="E3937" s="423"/>
      <c r="F3937" s="423"/>
      <c r="G3937" s="423"/>
      <c r="H3937" s="423"/>
      <c r="I3937" s="423"/>
      <c r="J3937" s="423"/>
      <c r="K3937" s="424"/>
    </row>
    <row r="3938" spans="1:11" ht="15.6" x14ac:dyDescent="0.3">
      <c r="A3938" s="466"/>
      <c r="B3938" s="425" t="s">
        <v>1190</v>
      </c>
      <c r="C3938" s="426"/>
      <c r="D3938" s="426"/>
      <c r="E3938" s="426"/>
      <c r="F3938" s="426"/>
      <c r="G3938" s="426"/>
      <c r="H3938" s="426"/>
      <c r="I3938" s="426"/>
      <c r="J3938" s="426"/>
      <c r="K3938" s="427"/>
    </row>
    <row r="3939" spans="1:11" ht="15" x14ac:dyDescent="0.3">
      <c r="A3939" s="466"/>
      <c r="B3939" s="422" t="s">
        <v>1165</v>
      </c>
      <c r="C3939" s="423"/>
      <c r="D3939" s="423"/>
      <c r="E3939" s="423"/>
      <c r="F3939" s="423"/>
      <c r="G3939" s="423"/>
      <c r="H3939" s="423"/>
      <c r="I3939" s="423"/>
      <c r="J3939" s="423"/>
      <c r="K3939" s="424"/>
    </row>
    <row r="3940" spans="1:11" ht="15" x14ac:dyDescent="0.3">
      <c r="A3940" s="466"/>
      <c r="B3940" s="422" t="s">
        <v>1166</v>
      </c>
      <c r="C3940" s="423"/>
      <c r="D3940" s="423"/>
      <c r="E3940" s="423"/>
      <c r="F3940" s="423"/>
      <c r="G3940" s="423"/>
      <c r="H3940" s="423"/>
      <c r="I3940" s="423"/>
      <c r="J3940" s="423"/>
      <c r="K3940" s="424"/>
    </row>
    <row r="3941" spans="1:11" ht="15" x14ac:dyDescent="0.3">
      <c r="A3941" s="466"/>
      <c r="B3941" s="422" t="s">
        <v>1167</v>
      </c>
      <c r="C3941" s="423"/>
      <c r="D3941" s="423"/>
      <c r="E3941" s="423"/>
      <c r="F3941" s="423"/>
      <c r="G3941" s="423"/>
      <c r="H3941" s="423"/>
      <c r="I3941" s="423"/>
      <c r="J3941" s="423"/>
      <c r="K3941" s="424"/>
    </row>
    <row r="3942" spans="1:11" ht="15" x14ac:dyDescent="0.3">
      <c r="A3942" s="466"/>
      <c r="B3942" s="416" t="s">
        <v>1236</v>
      </c>
      <c r="C3942" s="417"/>
      <c r="D3942" s="417"/>
      <c r="E3942" s="417"/>
      <c r="F3942" s="417"/>
      <c r="G3942" s="417"/>
      <c r="H3942" s="417"/>
      <c r="I3942" s="417"/>
      <c r="J3942" s="417"/>
      <c r="K3942" s="418"/>
    </row>
    <row r="3943" spans="1:11" ht="15.6" thickBot="1" x14ac:dyDescent="0.35">
      <c r="A3943" s="466"/>
      <c r="B3943" s="416"/>
      <c r="C3943" s="417"/>
      <c r="D3943" s="417"/>
      <c r="E3943" s="417"/>
      <c r="F3943" s="417"/>
      <c r="G3943" s="417"/>
      <c r="H3943" s="417"/>
      <c r="I3943" s="417"/>
      <c r="J3943" s="417"/>
      <c r="K3943" s="418"/>
    </row>
    <row r="3944" spans="1:11" ht="15" x14ac:dyDescent="0.3">
      <c r="A3944" s="465" t="s">
        <v>1144</v>
      </c>
      <c r="B3944" s="439"/>
      <c r="C3944" s="437"/>
      <c r="D3944" s="437"/>
      <c r="E3944" s="437"/>
      <c r="F3944" s="437"/>
      <c r="G3944" s="437"/>
      <c r="H3944" s="437"/>
      <c r="I3944" s="437"/>
      <c r="J3944" s="437"/>
      <c r="K3944" s="438"/>
    </row>
    <row r="3945" spans="1:11" ht="15" x14ac:dyDescent="0.3">
      <c r="A3945" s="466"/>
      <c r="B3945" s="458"/>
      <c r="C3945" s="456"/>
      <c r="D3945" s="456"/>
      <c r="E3945" s="456"/>
      <c r="F3945" s="456"/>
      <c r="G3945" s="456"/>
      <c r="H3945" s="456"/>
      <c r="I3945" s="456"/>
      <c r="J3945" s="456"/>
      <c r="K3945" s="457"/>
    </row>
    <row r="3946" spans="1:11" ht="15" x14ac:dyDescent="0.3">
      <c r="A3946" s="466"/>
      <c r="B3946" s="458"/>
      <c r="C3946" s="456"/>
      <c r="D3946" s="456"/>
      <c r="E3946" s="456"/>
      <c r="F3946" s="456"/>
      <c r="G3946" s="456"/>
      <c r="H3946" s="456"/>
      <c r="I3946" s="456"/>
      <c r="J3946" s="456"/>
      <c r="K3946" s="457"/>
    </row>
    <row r="3947" spans="1:11" ht="15" x14ac:dyDescent="0.3">
      <c r="A3947" s="466"/>
      <c r="B3947" s="458"/>
      <c r="C3947" s="456"/>
      <c r="D3947" s="456"/>
      <c r="E3947" s="456"/>
      <c r="F3947" s="456"/>
      <c r="G3947" s="456"/>
      <c r="H3947" s="456"/>
      <c r="I3947" s="456"/>
      <c r="J3947" s="456"/>
      <c r="K3947" s="457"/>
    </row>
    <row r="3948" spans="1:11" ht="15" x14ac:dyDescent="0.3">
      <c r="A3948" s="466"/>
      <c r="B3948" s="458"/>
      <c r="C3948" s="456"/>
      <c r="D3948" s="456"/>
      <c r="E3948" s="456"/>
      <c r="F3948" s="456"/>
      <c r="G3948" s="456"/>
      <c r="H3948" s="456"/>
      <c r="I3948" s="456"/>
      <c r="J3948" s="456"/>
      <c r="K3948" s="457"/>
    </row>
    <row r="3949" spans="1:11" ht="15" x14ac:dyDescent="0.3">
      <c r="A3949" s="466"/>
      <c r="B3949" s="458"/>
      <c r="C3949" s="456"/>
      <c r="D3949" s="456"/>
      <c r="E3949" s="456"/>
      <c r="F3949" s="456"/>
      <c r="G3949" s="456"/>
      <c r="H3949" s="456"/>
      <c r="I3949" s="456"/>
      <c r="J3949" s="456"/>
      <c r="K3949" s="457"/>
    </row>
    <row r="3950" spans="1:11" ht="15" x14ac:dyDescent="0.3">
      <c r="A3950" s="466"/>
      <c r="B3950" s="458"/>
      <c r="C3950" s="456"/>
      <c r="D3950" s="456"/>
      <c r="E3950" s="456"/>
      <c r="F3950" s="456"/>
      <c r="G3950" s="456"/>
      <c r="H3950" s="456"/>
      <c r="I3950" s="456"/>
      <c r="J3950" s="456"/>
      <c r="K3950" s="457"/>
    </row>
    <row r="3951" spans="1:11" ht="15" x14ac:dyDescent="0.3">
      <c r="A3951" s="466"/>
      <c r="B3951" s="458"/>
      <c r="C3951" s="456"/>
      <c r="D3951" s="456"/>
      <c r="E3951" s="456"/>
      <c r="F3951" s="456"/>
      <c r="G3951" s="456"/>
      <c r="H3951" s="456"/>
      <c r="I3951" s="456"/>
      <c r="J3951" s="456"/>
      <c r="K3951" s="457"/>
    </row>
    <row r="3952" spans="1:11" ht="15" x14ac:dyDescent="0.3">
      <c r="A3952" s="466"/>
      <c r="B3952" s="458"/>
      <c r="C3952" s="456"/>
      <c r="D3952" s="456"/>
      <c r="E3952" s="456"/>
      <c r="F3952" s="456"/>
      <c r="G3952" s="456"/>
      <c r="H3952" s="456"/>
      <c r="I3952" s="456"/>
      <c r="J3952" s="456"/>
      <c r="K3952" s="457"/>
    </row>
    <row r="3953" spans="1:11" ht="15" x14ac:dyDescent="0.3">
      <c r="A3953" s="466"/>
      <c r="B3953" s="458"/>
      <c r="C3953" s="456"/>
      <c r="D3953" s="456"/>
      <c r="E3953" s="456"/>
      <c r="F3953" s="456"/>
      <c r="G3953" s="456"/>
      <c r="H3953" s="456"/>
      <c r="I3953" s="456"/>
      <c r="J3953" s="456"/>
      <c r="K3953" s="457"/>
    </row>
    <row r="3954" spans="1:11" ht="15" x14ac:dyDescent="0.3">
      <c r="A3954" s="466"/>
      <c r="B3954" s="458"/>
      <c r="C3954" s="456"/>
      <c r="D3954" s="456"/>
      <c r="E3954" s="456"/>
      <c r="F3954" s="456"/>
      <c r="G3954" s="456"/>
      <c r="H3954" s="456"/>
      <c r="I3954" s="456"/>
      <c r="J3954" s="456"/>
      <c r="K3954" s="457"/>
    </row>
    <row r="3955" spans="1:11" ht="15" x14ac:dyDescent="0.3">
      <c r="A3955" s="466"/>
      <c r="B3955" s="458"/>
      <c r="C3955" s="456"/>
      <c r="D3955" s="456"/>
      <c r="E3955" s="456"/>
      <c r="F3955" s="456"/>
      <c r="G3955" s="456"/>
      <c r="H3955" s="456"/>
      <c r="I3955" s="456"/>
      <c r="J3955" s="456"/>
      <c r="K3955" s="457"/>
    </row>
    <row r="3956" spans="1:11" ht="15" x14ac:dyDescent="0.3">
      <c r="A3956" s="466"/>
      <c r="B3956" s="458"/>
      <c r="C3956" s="456"/>
      <c r="D3956" s="456"/>
      <c r="E3956" s="456"/>
      <c r="F3956" s="456"/>
      <c r="G3956" s="456"/>
      <c r="H3956" s="456"/>
      <c r="I3956" s="456"/>
      <c r="J3956" s="456"/>
      <c r="K3956" s="457"/>
    </row>
    <row r="3957" spans="1:11" ht="15" x14ac:dyDescent="0.3">
      <c r="A3957" s="466"/>
      <c r="B3957" s="458"/>
      <c r="C3957" s="456"/>
      <c r="D3957" s="456"/>
      <c r="E3957" s="456"/>
      <c r="F3957" s="456"/>
      <c r="G3957" s="456"/>
      <c r="H3957" s="456"/>
      <c r="I3957" s="456"/>
      <c r="J3957" s="456"/>
      <c r="K3957" s="457"/>
    </row>
    <row r="3958" spans="1:11" ht="15.6" thickBot="1" x14ac:dyDescent="0.35">
      <c r="A3958" s="467"/>
      <c r="B3958" s="502"/>
      <c r="C3958" s="503"/>
      <c r="D3958" s="503"/>
      <c r="E3958" s="503"/>
      <c r="F3958" s="503"/>
      <c r="G3958" s="503"/>
      <c r="H3958" s="503"/>
      <c r="I3958" s="503"/>
      <c r="J3958" s="503"/>
      <c r="K3958" s="504"/>
    </row>
    <row r="3959" spans="1:11" x14ac:dyDescent="0.3">
      <c r="A3959" s="499" t="s">
        <v>1145</v>
      </c>
      <c r="B3959" s="491"/>
      <c r="C3959" s="491"/>
      <c r="D3959" s="491"/>
      <c r="E3959" s="491"/>
      <c r="F3959" s="491"/>
      <c r="G3959" s="490" t="s">
        <v>1146</v>
      </c>
      <c r="H3959" s="491"/>
      <c r="I3959" s="491"/>
      <c r="J3959" s="491"/>
      <c r="K3959" s="492"/>
    </row>
    <row r="3960" spans="1:11" x14ac:dyDescent="0.3">
      <c r="A3960" s="500"/>
      <c r="B3960" s="494"/>
      <c r="C3960" s="494"/>
      <c r="D3960" s="494"/>
      <c r="E3960" s="494"/>
      <c r="F3960" s="494"/>
      <c r="G3960" s="493"/>
      <c r="H3960" s="494"/>
      <c r="I3960" s="494"/>
      <c r="J3960" s="494"/>
      <c r="K3960" s="495"/>
    </row>
    <row r="3961" spans="1:11" x14ac:dyDescent="0.3">
      <c r="A3961" s="500"/>
      <c r="B3961" s="494"/>
      <c r="C3961" s="494"/>
      <c r="D3961" s="494"/>
      <c r="E3961" s="494"/>
      <c r="F3961" s="494"/>
      <c r="G3961" s="493"/>
      <c r="H3961" s="494"/>
      <c r="I3961" s="494"/>
      <c r="J3961" s="494"/>
      <c r="K3961" s="495"/>
    </row>
    <row r="3962" spans="1:11" ht="15" thickBot="1" x14ac:dyDescent="0.35">
      <c r="A3962" s="501"/>
      <c r="B3962" s="497"/>
      <c r="C3962" s="497"/>
      <c r="D3962" s="497"/>
      <c r="E3962" s="497"/>
      <c r="F3962" s="497"/>
      <c r="G3962" s="496"/>
      <c r="H3962" s="497"/>
      <c r="I3962" s="497"/>
      <c r="J3962" s="497"/>
      <c r="K3962" s="498"/>
    </row>
    <row r="3963" spans="1:11" x14ac:dyDescent="0.3">
      <c r="A3963" s="34"/>
      <c r="J3963" s="131"/>
    </row>
    <row r="3964" spans="1:11" x14ac:dyDescent="0.3">
      <c r="A3964" s="452"/>
      <c r="B3964" s="452"/>
      <c r="C3964" s="452"/>
      <c r="D3964" s="452"/>
      <c r="E3964" s="454" t="s">
        <v>1113</v>
      </c>
      <c r="F3964" s="454"/>
      <c r="G3964" s="454"/>
      <c r="H3964" s="454"/>
      <c r="I3964" s="452"/>
      <c r="J3964" s="452"/>
      <c r="K3964" s="452"/>
    </row>
    <row r="3965" spans="1:11" x14ac:dyDescent="0.3">
      <c r="A3965" s="452"/>
      <c r="B3965" s="452"/>
      <c r="C3965" s="452"/>
      <c r="D3965" s="452"/>
      <c r="E3965" s="454"/>
      <c r="F3965" s="454"/>
      <c r="G3965" s="454"/>
      <c r="H3965" s="454"/>
      <c r="I3965" s="452"/>
      <c r="J3965" s="452"/>
      <c r="K3965" s="452"/>
    </row>
    <row r="3966" spans="1:11" x14ac:dyDescent="0.3">
      <c r="A3966" s="453"/>
      <c r="B3966" s="453"/>
      <c r="C3966" s="453"/>
      <c r="D3966" s="453"/>
      <c r="E3966" s="455"/>
      <c r="F3966" s="455"/>
      <c r="G3966" s="455"/>
      <c r="H3966" s="455"/>
      <c r="I3966" s="453"/>
      <c r="J3966" s="453"/>
      <c r="K3966" s="453"/>
    </row>
    <row r="3967" spans="1:11" x14ac:dyDescent="0.3">
      <c r="A3967" s="505" t="s">
        <v>1114</v>
      </c>
      <c r="B3967" s="450"/>
      <c r="C3967" s="450"/>
      <c r="D3967" s="450"/>
      <c r="E3967" s="450"/>
      <c r="F3967" s="450"/>
      <c r="G3967" s="450"/>
      <c r="H3967" s="450"/>
      <c r="I3967" s="450"/>
      <c r="J3967" s="450"/>
      <c r="K3967" s="451"/>
    </row>
    <row r="3968" spans="1:11" ht="22.8" x14ac:dyDescent="0.3">
      <c r="A3968" s="100" t="s">
        <v>1115</v>
      </c>
      <c r="B3968" s="101"/>
      <c r="C3968" s="101"/>
      <c r="D3968" s="101"/>
      <c r="E3968" s="101"/>
      <c r="F3968" s="101"/>
      <c r="G3968" s="102"/>
      <c r="H3968" s="103" t="s">
        <v>1116</v>
      </c>
      <c r="I3968" s="104" t="s">
        <v>1117</v>
      </c>
      <c r="J3968" s="105">
        <f>1+J3914</f>
        <v>45336</v>
      </c>
      <c r="K3968" s="106" t="s">
        <v>1118</v>
      </c>
    </row>
    <row r="3969" spans="1:11" x14ac:dyDescent="0.3">
      <c r="A3969" s="443" t="s">
        <v>2</v>
      </c>
      <c r="B3969" s="444"/>
      <c r="C3969" s="444"/>
      <c r="D3969" s="444"/>
      <c r="E3969" s="444"/>
      <c r="F3969" s="444"/>
      <c r="G3969" s="445"/>
      <c r="H3969" s="107" t="s">
        <v>1120</v>
      </c>
      <c r="I3969" s="108" t="s">
        <v>1121</v>
      </c>
      <c r="J3969" s="109" t="s">
        <v>1122</v>
      </c>
      <c r="K3969" s="110" t="s">
        <v>1123</v>
      </c>
    </row>
    <row r="3970" spans="1:11" x14ac:dyDescent="0.3">
      <c r="A3970" s="446"/>
      <c r="B3970" s="447"/>
      <c r="C3970" s="447"/>
      <c r="D3970" s="447"/>
      <c r="E3970" s="447"/>
      <c r="F3970" s="447"/>
      <c r="G3970" s="448"/>
      <c r="H3970" s="107" t="s">
        <v>1124</v>
      </c>
      <c r="I3970" s="111" t="s">
        <v>1125</v>
      </c>
      <c r="J3970" s="112"/>
      <c r="K3970" s="113"/>
    </row>
    <row r="3971" spans="1:11" ht="15" thickBot="1" x14ac:dyDescent="0.35">
      <c r="A3971" s="114" t="s">
        <v>1103</v>
      </c>
      <c r="B3971" s="115"/>
      <c r="C3971" s="115"/>
      <c r="D3971" s="115"/>
      <c r="E3971" s="115"/>
      <c r="F3971" s="115"/>
      <c r="G3971" s="116"/>
      <c r="H3971" s="117" t="s">
        <v>1126</v>
      </c>
      <c r="I3971" s="117" t="s">
        <v>1125</v>
      </c>
      <c r="J3971" s="118"/>
      <c r="K3971" s="119"/>
    </row>
    <row r="3972" spans="1:11" ht="15" x14ac:dyDescent="0.3">
      <c r="A3972" s="440" t="s">
        <v>1127</v>
      </c>
      <c r="B3972" s="439"/>
      <c r="C3972" s="437"/>
      <c r="D3972" s="437"/>
      <c r="E3972" s="437"/>
      <c r="F3972" s="437"/>
      <c r="G3972" s="437"/>
      <c r="H3972" s="437"/>
      <c r="I3972" s="437"/>
      <c r="J3972" s="437"/>
      <c r="K3972" s="438"/>
    </row>
    <row r="3973" spans="1:11" ht="15" x14ac:dyDescent="0.3">
      <c r="A3973" s="441"/>
      <c r="B3973" s="458"/>
      <c r="C3973" s="456"/>
      <c r="D3973" s="456"/>
      <c r="E3973" s="456"/>
      <c r="F3973" s="456"/>
      <c r="G3973" s="456"/>
      <c r="H3973" s="456"/>
      <c r="I3973" s="456"/>
      <c r="J3973" s="456"/>
      <c r="K3973" s="457"/>
    </row>
    <row r="3974" spans="1:11" ht="15" x14ac:dyDescent="0.3">
      <c r="A3974" s="441"/>
      <c r="B3974" s="458"/>
      <c r="C3974" s="456"/>
      <c r="D3974" s="456"/>
      <c r="E3974" s="456"/>
      <c r="F3974" s="456"/>
      <c r="G3974" s="456"/>
      <c r="H3974" s="456"/>
      <c r="I3974" s="456"/>
      <c r="J3974" s="456"/>
      <c r="K3974" s="457"/>
    </row>
    <row r="3975" spans="1:11" ht="15" x14ac:dyDescent="0.3">
      <c r="A3975" s="441"/>
      <c r="B3975" s="458"/>
      <c r="C3975" s="456"/>
      <c r="D3975" s="456"/>
      <c r="E3975" s="456"/>
      <c r="F3975" s="456"/>
      <c r="G3975" s="456"/>
      <c r="H3975" s="456"/>
      <c r="I3975" s="456"/>
      <c r="J3975" s="456"/>
      <c r="K3975" s="457"/>
    </row>
    <row r="3976" spans="1:11" ht="15.6" thickBot="1" x14ac:dyDescent="0.35">
      <c r="A3976" s="442"/>
      <c r="B3976" s="477"/>
      <c r="C3976" s="475"/>
      <c r="D3976" s="475"/>
      <c r="E3976" s="475"/>
      <c r="F3976" s="475"/>
      <c r="G3976" s="475"/>
      <c r="H3976" s="475"/>
      <c r="I3976" s="475"/>
      <c r="J3976" s="475"/>
      <c r="K3976" s="476"/>
    </row>
    <row r="3977" spans="1:11" ht="15.6" thickBot="1" x14ac:dyDescent="0.35">
      <c r="A3977" s="465" t="s">
        <v>1128</v>
      </c>
      <c r="B3977" s="474" t="s">
        <v>1129</v>
      </c>
      <c r="C3977" s="472"/>
      <c r="D3977" s="472"/>
      <c r="E3977" s="472"/>
      <c r="F3977" s="120" t="s">
        <v>1130</v>
      </c>
      <c r="G3977" s="472" t="s">
        <v>1129</v>
      </c>
      <c r="H3977" s="472"/>
      <c r="I3977" s="472"/>
      <c r="J3977" s="473"/>
      <c r="K3977" s="121" t="s">
        <v>1130</v>
      </c>
    </row>
    <row r="3978" spans="1:11" ht="15" x14ac:dyDescent="0.3">
      <c r="A3978" s="466"/>
      <c r="B3978" s="471" t="s">
        <v>1131</v>
      </c>
      <c r="C3978" s="469"/>
      <c r="D3978" s="469"/>
      <c r="E3978" s="470"/>
      <c r="F3978" s="122"/>
      <c r="G3978" s="468" t="s">
        <v>1132</v>
      </c>
      <c r="H3978" s="469"/>
      <c r="I3978" s="469"/>
      <c r="J3978" s="470"/>
      <c r="K3978" s="123"/>
    </row>
    <row r="3979" spans="1:11" ht="15" x14ac:dyDescent="0.3">
      <c r="A3979" s="466"/>
      <c r="B3979" s="480" t="s">
        <v>1133</v>
      </c>
      <c r="C3979" s="481"/>
      <c r="D3979" s="481"/>
      <c r="E3979" s="482"/>
      <c r="F3979" s="124"/>
      <c r="G3979" s="483" t="s">
        <v>1134</v>
      </c>
      <c r="H3979" s="481"/>
      <c r="I3979" s="481"/>
      <c r="J3979" s="482"/>
      <c r="K3979" s="125"/>
    </row>
    <row r="3980" spans="1:11" ht="15" x14ac:dyDescent="0.3">
      <c r="A3980" s="466"/>
      <c r="B3980" s="480" t="s">
        <v>1135</v>
      </c>
      <c r="C3980" s="481"/>
      <c r="D3980" s="481"/>
      <c r="E3980" s="482"/>
      <c r="F3980" s="124"/>
      <c r="G3980" s="478" t="s">
        <v>1136</v>
      </c>
      <c r="H3980" s="460"/>
      <c r="I3980" s="460"/>
      <c r="J3980" s="479"/>
      <c r="K3980" s="125"/>
    </row>
    <row r="3981" spans="1:11" ht="15" x14ac:dyDescent="0.3">
      <c r="A3981" s="466"/>
      <c r="B3981" s="480" t="s">
        <v>1137</v>
      </c>
      <c r="C3981" s="481"/>
      <c r="D3981" s="481"/>
      <c r="E3981" s="482"/>
      <c r="F3981" s="124">
        <v>2</v>
      </c>
      <c r="G3981" s="478" t="s">
        <v>1138</v>
      </c>
      <c r="H3981" s="460"/>
      <c r="I3981" s="460"/>
      <c r="J3981" s="479"/>
      <c r="K3981" s="125"/>
    </row>
    <row r="3982" spans="1:11" ht="15" x14ac:dyDescent="0.3">
      <c r="A3982" s="466"/>
      <c r="B3982" s="480" t="s">
        <v>1139</v>
      </c>
      <c r="C3982" s="481"/>
      <c r="D3982" s="481"/>
      <c r="E3982" s="482"/>
      <c r="F3982" s="124"/>
      <c r="G3982" s="478" t="s">
        <v>1140</v>
      </c>
      <c r="H3982" s="460"/>
      <c r="I3982" s="460"/>
      <c r="J3982" s="479"/>
      <c r="K3982" s="125"/>
    </row>
    <row r="3983" spans="1:11" ht="15.6" thickBot="1" x14ac:dyDescent="0.35">
      <c r="A3983" s="467"/>
      <c r="B3983" s="487" t="s">
        <v>1141</v>
      </c>
      <c r="C3983" s="488"/>
      <c r="D3983" s="488"/>
      <c r="E3983" s="489"/>
      <c r="F3983" s="127">
        <v>5</v>
      </c>
      <c r="G3983" s="484" t="s">
        <v>1142</v>
      </c>
      <c r="H3983" s="485"/>
      <c r="I3983" s="485"/>
      <c r="J3983" s="486"/>
      <c r="K3983" s="128"/>
    </row>
    <row r="3984" spans="1:11" ht="15.6" x14ac:dyDescent="0.3">
      <c r="A3984" s="465" t="s">
        <v>1143</v>
      </c>
      <c r="B3984" s="434" t="s">
        <v>1187</v>
      </c>
      <c r="C3984" s="435"/>
      <c r="D3984" s="435"/>
      <c r="E3984" s="435"/>
      <c r="F3984" s="435"/>
      <c r="G3984" s="435"/>
      <c r="H3984" s="435"/>
      <c r="I3984" s="435"/>
      <c r="J3984" s="435"/>
      <c r="K3984" s="436"/>
    </row>
    <row r="3985" spans="1:11" ht="15" x14ac:dyDescent="0.3">
      <c r="A3985" s="466"/>
      <c r="B3985" s="422" t="s">
        <v>1237</v>
      </c>
      <c r="C3985" s="423"/>
      <c r="D3985" s="423"/>
      <c r="E3985" s="423"/>
      <c r="F3985" s="423"/>
      <c r="G3985" s="423"/>
      <c r="H3985" s="423"/>
      <c r="I3985" s="423"/>
      <c r="J3985" s="423"/>
      <c r="K3985" s="424"/>
    </row>
    <row r="3986" spans="1:11" ht="15" x14ac:dyDescent="0.3">
      <c r="A3986" s="466"/>
      <c r="B3986" s="422" t="s">
        <v>1231</v>
      </c>
      <c r="C3986" s="423"/>
      <c r="D3986" s="423"/>
      <c r="E3986" s="423"/>
      <c r="F3986" s="423"/>
      <c r="G3986" s="423"/>
      <c r="H3986" s="423"/>
      <c r="I3986" s="423"/>
      <c r="J3986" s="423"/>
      <c r="K3986" s="424"/>
    </row>
    <row r="3987" spans="1:11" ht="15" x14ac:dyDescent="0.3">
      <c r="A3987" s="466"/>
      <c r="B3987" s="422" t="s">
        <v>1229</v>
      </c>
      <c r="C3987" s="423"/>
      <c r="D3987" s="423"/>
      <c r="E3987" s="423"/>
      <c r="F3987" s="423"/>
      <c r="G3987" s="423"/>
      <c r="H3987" s="423"/>
      <c r="I3987" s="423"/>
      <c r="J3987" s="423"/>
      <c r="K3987" s="424"/>
    </row>
    <row r="3988" spans="1:11" ht="15" x14ac:dyDescent="0.3">
      <c r="A3988" s="466"/>
      <c r="B3988" s="422" t="s">
        <v>1232</v>
      </c>
      <c r="C3988" s="423"/>
      <c r="D3988" s="423"/>
      <c r="E3988" s="423"/>
      <c r="F3988" s="423"/>
      <c r="G3988" s="423"/>
      <c r="H3988" s="423"/>
      <c r="I3988" s="423"/>
      <c r="J3988" s="423"/>
      <c r="K3988" s="424"/>
    </row>
    <row r="3989" spans="1:11" ht="15.6" x14ac:dyDescent="0.3">
      <c r="A3989" s="466"/>
      <c r="B3989" s="434" t="s">
        <v>1185</v>
      </c>
      <c r="C3989" s="435"/>
      <c r="D3989" s="435"/>
      <c r="E3989" s="435"/>
      <c r="F3989" s="435"/>
      <c r="G3989" s="435"/>
      <c r="H3989" s="435"/>
      <c r="I3989" s="435"/>
      <c r="J3989" s="435"/>
      <c r="K3989" s="436"/>
    </row>
    <row r="3990" spans="1:11" ht="15" x14ac:dyDescent="0.3">
      <c r="A3990" s="466"/>
      <c r="B3990" s="422" t="s">
        <v>1229</v>
      </c>
      <c r="C3990" s="423"/>
      <c r="D3990" s="423"/>
      <c r="E3990" s="423"/>
      <c r="F3990" s="423"/>
      <c r="G3990" s="423"/>
      <c r="H3990" s="423"/>
      <c r="I3990" s="423"/>
      <c r="J3990" s="423"/>
      <c r="K3990" s="424"/>
    </row>
    <row r="3991" spans="1:11" ht="15" x14ac:dyDescent="0.3">
      <c r="A3991" s="466"/>
      <c r="B3991" s="422" t="s">
        <v>1232</v>
      </c>
      <c r="C3991" s="423"/>
      <c r="D3991" s="423"/>
      <c r="E3991" s="423"/>
      <c r="F3991" s="423"/>
      <c r="G3991" s="423"/>
      <c r="H3991" s="423"/>
      <c r="I3991" s="423"/>
      <c r="J3991" s="423"/>
      <c r="K3991" s="424"/>
    </row>
    <row r="3992" spans="1:11" ht="15.6" x14ac:dyDescent="0.3">
      <c r="A3992" s="466"/>
      <c r="B3992" s="425" t="s">
        <v>1190</v>
      </c>
      <c r="C3992" s="426"/>
      <c r="D3992" s="426"/>
      <c r="E3992" s="426"/>
      <c r="F3992" s="426"/>
      <c r="G3992" s="426"/>
      <c r="H3992" s="426"/>
      <c r="I3992" s="426"/>
      <c r="J3992" s="426"/>
      <c r="K3992" s="427"/>
    </row>
    <row r="3993" spans="1:11" ht="15" x14ac:dyDescent="0.3">
      <c r="A3993" s="466"/>
      <c r="B3993" s="422" t="s">
        <v>1165</v>
      </c>
      <c r="C3993" s="423"/>
      <c r="D3993" s="423"/>
      <c r="E3993" s="423"/>
      <c r="F3993" s="423"/>
      <c r="G3993" s="423"/>
      <c r="H3993" s="423"/>
      <c r="I3993" s="423"/>
      <c r="J3993" s="423"/>
      <c r="K3993" s="424"/>
    </row>
    <row r="3994" spans="1:11" ht="15" x14ac:dyDescent="0.3">
      <c r="A3994" s="466"/>
      <c r="B3994" s="422" t="s">
        <v>1166</v>
      </c>
      <c r="C3994" s="423"/>
      <c r="D3994" s="423"/>
      <c r="E3994" s="423"/>
      <c r="F3994" s="423"/>
      <c r="G3994" s="423"/>
      <c r="H3994" s="423"/>
      <c r="I3994" s="423"/>
      <c r="J3994" s="423"/>
      <c r="K3994" s="424"/>
    </row>
    <row r="3995" spans="1:11" ht="15" x14ac:dyDescent="0.3">
      <c r="A3995" s="466"/>
      <c r="B3995" s="422" t="s">
        <v>1167</v>
      </c>
      <c r="C3995" s="423"/>
      <c r="D3995" s="423"/>
      <c r="E3995" s="423"/>
      <c r="F3995" s="423"/>
      <c r="G3995" s="423"/>
      <c r="H3995" s="423"/>
      <c r="I3995" s="423"/>
      <c r="J3995" s="423"/>
      <c r="K3995" s="424"/>
    </row>
    <row r="3996" spans="1:11" ht="15" x14ac:dyDescent="0.3">
      <c r="A3996" s="466"/>
      <c r="B3996" s="416" t="s">
        <v>1236</v>
      </c>
      <c r="C3996" s="417"/>
      <c r="D3996" s="417"/>
      <c r="E3996" s="417"/>
      <c r="F3996" s="417"/>
      <c r="G3996" s="417"/>
      <c r="H3996" s="417"/>
      <c r="I3996" s="417"/>
      <c r="J3996" s="417"/>
      <c r="K3996" s="418"/>
    </row>
    <row r="3997" spans="1:11" ht="15" x14ac:dyDescent="0.3">
      <c r="A3997" s="466"/>
      <c r="B3997" s="458"/>
      <c r="C3997" s="456"/>
      <c r="D3997" s="456"/>
      <c r="E3997" s="456"/>
      <c r="F3997" s="456"/>
      <c r="G3997" s="456"/>
      <c r="H3997" s="456"/>
      <c r="I3997" s="456"/>
      <c r="J3997" s="456"/>
      <c r="K3997" s="457"/>
    </row>
    <row r="3998" spans="1:11" ht="15.6" thickBot="1" x14ac:dyDescent="0.35">
      <c r="A3998" s="467"/>
      <c r="B3998" s="477"/>
      <c r="C3998" s="475"/>
      <c r="D3998" s="475"/>
      <c r="E3998" s="475"/>
      <c r="F3998" s="475"/>
      <c r="G3998" s="475"/>
      <c r="H3998" s="475"/>
      <c r="I3998" s="475"/>
      <c r="J3998" s="475"/>
      <c r="K3998" s="476"/>
    </row>
    <row r="3999" spans="1:11" ht="15" x14ac:dyDescent="0.3">
      <c r="A3999" s="465" t="s">
        <v>1144</v>
      </c>
      <c r="B3999" s="439"/>
      <c r="C3999" s="437"/>
      <c r="D3999" s="437"/>
      <c r="E3999" s="437"/>
      <c r="F3999" s="437"/>
      <c r="G3999" s="437"/>
      <c r="H3999" s="437"/>
      <c r="I3999" s="437"/>
      <c r="J3999" s="437"/>
      <c r="K3999" s="438"/>
    </row>
    <row r="4000" spans="1:11" ht="15" x14ac:dyDescent="0.3">
      <c r="A4000" s="466"/>
      <c r="B4000" s="458"/>
      <c r="C4000" s="456"/>
      <c r="D4000" s="456"/>
      <c r="E4000" s="456"/>
      <c r="F4000" s="456"/>
      <c r="G4000" s="456"/>
      <c r="H4000" s="456"/>
      <c r="I4000" s="456"/>
      <c r="J4000" s="456"/>
      <c r="K4000" s="457"/>
    </row>
    <row r="4001" spans="1:11" ht="15" x14ac:dyDescent="0.3">
      <c r="A4001" s="466"/>
      <c r="B4001" s="458"/>
      <c r="C4001" s="456"/>
      <c r="D4001" s="456"/>
      <c r="E4001" s="456"/>
      <c r="F4001" s="456"/>
      <c r="G4001" s="456"/>
      <c r="H4001" s="456"/>
      <c r="I4001" s="456"/>
      <c r="J4001" s="456"/>
      <c r="K4001" s="457"/>
    </row>
    <row r="4002" spans="1:11" ht="15" x14ac:dyDescent="0.3">
      <c r="A4002" s="466"/>
      <c r="B4002" s="459"/>
      <c r="C4002" s="460"/>
      <c r="D4002" s="460"/>
      <c r="E4002" s="460"/>
      <c r="F4002" s="460"/>
      <c r="G4002" s="460"/>
      <c r="H4002" s="460"/>
      <c r="I4002" s="460"/>
      <c r="J4002" s="460"/>
      <c r="K4002" s="461"/>
    </row>
    <row r="4003" spans="1:11" ht="15" x14ac:dyDescent="0.3">
      <c r="A4003" s="466"/>
      <c r="B4003" s="459"/>
      <c r="C4003" s="460"/>
      <c r="D4003" s="460"/>
      <c r="E4003" s="460"/>
      <c r="F4003" s="460"/>
      <c r="G4003" s="460"/>
      <c r="H4003" s="460"/>
      <c r="I4003" s="460"/>
      <c r="J4003" s="460"/>
      <c r="K4003" s="461"/>
    </row>
    <row r="4004" spans="1:11" ht="15" x14ac:dyDescent="0.3">
      <c r="A4004" s="466"/>
      <c r="B4004" s="458"/>
      <c r="C4004" s="456"/>
      <c r="D4004" s="456"/>
      <c r="E4004" s="456"/>
      <c r="F4004" s="456"/>
      <c r="G4004" s="456"/>
      <c r="H4004" s="456"/>
      <c r="I4004" s="456"/>
      <c r="J4004" s="456"/>
      <c r="K4004" s="457"/>
    </row>
    <row r="4005" spans="1:11" ht="15" x14ac:dyDescent="0.3">
      <c r="A4005" s="466"/>
      <c r="B4005" s="458"/>
      <c r="C4005" s="456"/>
      <c r="D4005" s="456"/>
      <c r="E4005" s="456"/>
      <c r="F4005" s="456"/>
      <c r="G4005" s="456"/>
      <c r="H4005" s="456"/>
      <c r="I4005" s="456"/>
      <c r="J4005" s="456"/>
      <c r="K4005" s="457"/>
    </row>
    <row r="4006" spans="1:11" ht="15" x14ac:dyDescent="0.3">
      <c r="A4006" s="466"/>
      <c r="B4006" s="458"/>
      <c r="C4006" s="456"/>
      <c r="D4006" s="456"/>
      <c r="E4006" s="456"/>
      <c r="F4006" s="456"/>
      <c r="G4006" s="456"/>
      <c r="H4006" s="456"/>
      <c r="I4006" s="456"/>
      <c r="J4006" s="456"/>
      <c r="K4006" s="457"/>
    </row>
    <row r="4007" spans="1:11" ht="15" x14ac:dyDescent="0.3">
      <c r="A4007" s="466"/>
      <c r="B4007" s="458"/>
      <c r="C4007" s="456"/>
      <c r="D4007" s="456"/>
      <c r="E4007" s="456"/>
      <c r="F4007" s="456"/>
      <c r="G4007" s="456"/>
      <c r="H4007" s="456"/>
      <c r="I4007" s="456"/>
      <c r="J4007" s="456"/>
      <c r="K4007" s="457"/>
    </row>
    <row r="4008" spans="1:11" ht="15" x14ac:dyDescent="0.3">
      <c r="A4008" s="466"/>
      <c r="B4008" s="458"/>
      <c r="C4008" s="456"/>
      <c r="D4008" s="456"/>
      <c r="E4008" s="456"/>
      <c r="F4008" s="456"/>
      <c r="G4008" s="456"/>
      <c r="H4008" s="456"/>
      <c r="I4008" s="456"/>
      <c r="J4008" s="456"/>
      <c r="K4008" s="457"/>
    </row>
    <row r="4009" spans="1:11" ht="15" x14ac:dyDescent="0.3">
      <c r="A4009" s="466"/>
      <c r="B4009" s="458"/>
      <c r="C4009" s="456"/>
      <c r="D4009" s="456"/>
      <c r="E4009" s="456"/>
      <c r="F4009" s="456"/>
      <c r="G4009" s="456"/>
      <c r="H4009" s="456"/>
      <c r="I4009" s="456"/>
      <c r="J4009" s="456"/>
      <c r="K4009" s="457"/>
    </row>
    <row r="4010" spans="1:11" ht="15" x14ac:dyDescent="0.3">
      <c r="A4010" s="466"/>
      <c r="B4010" s="458"/>
      <c r="C4010" s="456"/>
      <c r="D4010" s="456"/>
      <c r="E4010" s="456"/>
      <c r="F4010" s="456"/>
      <c r="G4010" s="456"/>
      <c r="H4010" s="456"/>
      <c r="I4010" s="456"/>
      <c r="J4010" s="456"/>
      <c r="K4010" s="457"/>
    </row>
    <row r="4011" spans="1:11" ht="15" x14ac:dyDescent="0.3">
      <c r="A4011" s="466"/>
      <c r="B4011" s="458"/>
      <c r="C4011" s="456"/>
      <c r="D4011" s="456"/>
      <c r="E4011" s="456"/>
      <c r="F4011" s="456"/>
      <c r="G4011" s="456"/>
      <c r="H4011" s="456"/>
      <c r="I4011" s="456"/>
      <c r="J4011" s="456"/>
      <c r="K4011" s="457"/>
    </row>
    <row r="4012" spans="1:11" ht="15.6" thickBot="1" x14ac:dyDescent="0.35">
      <c r="A4012" s="467"/>
      <c r="B4012" s="502"/>
      <c r="C4012" s="503"/>
      <c r="D4012" s="503"/>
      <c r="E4012" s="503"/>
      <c r="F4012" s="503"/>
      <c r="G4012" s="503"/>
      <c r="H4012" s="503"/>
      <c r="I4012" s="503"/>
      <c r="J4012" s="503"/>
      <c r="K4012" s="504"/>
    </row>
    <row r="4013" spans="1:11" x14ac:dyDescent="0.3">
      <c r="A4013" s="499" t="s">
        <v>1145</v>
      </c>
      <c r="B4013" s="491"/>
      <c r="C4013" s="491"/>
      <c r="D4013" s="491"/>
      <c r="E4013" s="491"/>
      <c r="F4013" s="491"/>
      <c r="G4013" s="490" t="s">
        <v>1146</v>
      </c>
      <c r="H4013" s="491"/>
      <c r="I4013" s="491"/>
      <c r="J4013" s="491"/>
      <c r="K4013" s="492"/>
    </row>
    <row r="4014" spans="1:11" x14ac:dyDescent="0.3">
      <c r="A4014" s="500"/>
      <c r="B4014" s="494"/>
      <c r="C4014" s="494"/>
      <c r="D4014" s="494"/>
      <c r="E4014" s="494"/>
      <c r="F4014" s="494"/>
      <c r="G4014" s="493"/>
      <c r="H4014" s="494"/>
      <c r="I4014" s="494"/>
      <c r="J4014" s="494"/>
      <c r="K4014" s="495"/>
    </row>
    <row r="4015" spans="1:11" x14ac:dyDescent="0.3">
      <c r="A4015" s="500"/>
      <c r="B4015" s="494"/>
      <c r="C4015" s="494"/>
      <c r="D4015" s="494"/>
      <c r="E4015" s="494"/>
      <c r="F4015" s="494"/>
      <c r="G4015" s="493"/>
      <c r="H4015" s="494"/>
      <c r="I4015" s="494"/>
      <c r="J4015" s="494"/>
      <c r="K4015" s="495"/>
    </row>
    <row r="4016" spans="1:11" ht="15" thickBot="1" x14ac:dyDescent="0.35">
      <c r="A4016" s="501"/>
      <c r="B4016" s="497"/>
      <c r="C4016" s="497"/>
      <c r="D4016" s="497"/>
      <c r="E4016" s="497"/>
      <c r="F4016" s="497"/>
      <c r="G4016" s="496"/>
      <c r="H4016" s="497"/>
      <c r="I4016" s="497"/>
      <c r="J4016" s="497"/>
      <c r="K4016" s="498"/>
    </row>
    <row r="4017" spans="1:11" x14ac:dyDescent="0.3">
      <c r="A4017" s="34"/>
      <c r="J4017" s="131"/>
    </row>
    <row r="4018" spans="1:11" x14ac:dyDescent="0.3">
      <c r="A4018" s="452"/>
      <c r="B4018" s="452"/>
      <c r="C4018" s="452"/>
      <c r="D4018" s="452"/>
      <c r="E4018" s="454" t="s">
        <v>1113</v>
      </c>
      <c r="F4018" s="454"/>
      <c r="G4018" s="454"/>
      <c r="H4018" s="454"/>
      <c r="I4018" s="452"/>
      <c r="J4018" s="452"/>
      <c r="K4018" s="452"/>
    </row>
    <row r="4019" spans="1:11" x14ac:dyDescent="0.3">
      <c r="A4019" s="452"/>
      <c r="B4019" s="452"/>
      <c r="C4019" s="452"/>
      <c r="D4019" s="452"/>
      <c r="E4019" s="454"/>
      <c r="F4019" s="454"/>
      <c r="G4019" s="454"/>
      <c r="H4019" s="454"/>
      <c r="I4019" s="452"/>
      <c r="J4019" s="452"/>
      <c r="K4019" s="452"/>
    </row>
    <row r="4020" spans="1:11" x14ac:dyDescent="0.3">
      <c r="A4020" s="453"/>
      <c r="B4020" s="453"/>
      <c r="C4020" s="453"/>
      <c r="D4020" s="453"/>
      <c r="E4020" s="455"/>
      <c r="F4020" s="455"/>
      <c r="G4020" s="455"/>
      <c r="H4020" s="455"/>
      <c r="I4020" s="453"/>
      <c r="J4020" s="453"/>
      <c r="K4020" s="453"/>
    </row>
    <row r="4021" spans="1:11" x14ac:dyDescent="0.3">
      <c r="A4021" s="449" t="s">
        <v>1147</v>
      </c>
      <c r="B4021" s="450"/>
      <c r="C4021" s="450"/>
      <c r="D4021" s="450"/>
      <c r="E4021" s="450"/>
      <c r="F4021" s="450"/>
      <c r="G4021" s="450"/>
      <c r="H4021" s="450"/>
      <c r="I4021" s="450"/>
      <c r="J4021" s="450"/>
      <c r="K4021" s="451"/>
    </row>
    <row r="4022" spans="1:11" ht="22.8" x14ac:dyDescent="0.3">
      <c r="A4022" s="100" t="s">
        <v>1115</v>
      </c>
      <c r="B4022" s="101"/>
      <c r="C4022" s="101"/>
      <c r="D4022" s="101"/>
      <c r="E4022" s="101"/>
      <c r="F4022" s="101"/>
      <c r="G4022" s="102"/>
      <c r="H4022" s="103" t="s">
        <v>1116</v>
      </c>
      <c r="I4022" s="104" t="s">
        <v>1117</v>
      </c>
      <c r="J4022" s="105">
        <f>1+J3968</f>
        <v>45337</v>
      </c>
      <c r="K4022" s="106" t="s">
        <v>1118</v>
      </c>
    </row>
    <row r="4023" spans="1:11" x14ac:dyDescent="0.3">
      <c r="A4023" s="443" t="s">
        <v>2</v>
      </c>
      <c r="B4023" s="444"/>
      <c r="C4023" s="444"/>
      <c r="D4023" s="444"/>
      <c r="E4023" s="444"/>
      <c r="F4023" s="444"/>
      <c r="G4023" s="445"/>
      <c r="H4023" s="107" t="s">
        <v>1120</v>
      </c>
      <c r="I4023" s="108" t="s">
        <v>1121</v>
      </c>
      <c r="J4023" s="109" t="s">
        <v>1122</v>
      </c>
      <c r="K4023" s="110" t="s">
        <v>1123</v>
      </c>
    </row>
    <row r="4024" spans="1:11" x14ac:dyDescent="0.3">
      <c r="A4024" s="446"/>
      <c r="B4024" s="447"/>
      <c r="C4024" s="447"/>
      <c r="D4024" s="447"/>
      <c r="E4024" s="447"/>
      <c r="F4024" s="447"/>
      <c r="G4024" s="448"/>
      <c r="H4024" s="107" t="s">
        <v>1124</v>
      </c>
      <c r="I4024" s="111" t="s">
        <v>1125</v>
      </c>
      <c r="J4024" s="112"/>
      <c r="K4024" s="113"/>
    </row>
    <row r="4025" spans="1:11" ht="15" thickBot="1" x14ac:dyDescent="0.35">
      <c r="A4025" s="114" t="s">
        <v>1103</v>
      </c>
      <c r="B4025" s="115"/>
      <c r="C4025" s="115"/>
      <c r="D4025" s="115"/>
      <c r="E4025" s="115"/>
      <c r="F4025" s="115"/>
      <c r="G4025" s="116"/>
      <c r="H4025" s="117" t="s">
        <v>1126</v>
      </c>
      <c r="I4025" s="117" t="s">
        <v>1125</v>
      </c>
      <c r="J4025" s="118"/>
      <c r="K4025" s="119"/>
    </row>
    <row r="4026" spans="1:11" ht="15" x14ac:dyDescent="0.3">
      <c r="A4026" s="440" t="s">
        <v>1127</v>
      </c>
      <c r="B4026" s="439"/>
      <c r="C4026" s="437"/>
      <c r="D4026" s="437"/>
      <c r="E4026" s="437"/>
      <c r="F4026" s="437"/>
      <c r="G4026" s="437"/>
      <c r="H4026" s="437"/>
      <c r="I4026" s="437"/>
      <c r="J4026" s="437"/>
      <c r="K4026" s="438"/>
    </row>
    <row r="4027" spans="1:11" ht="15" x14ac:dyDescent="0.3">
      <c r="A4027" s="441"/>
      <c r="B4027" s="458"/>
      <c r="C4027" s="456"/>
      <c r="D4027" s="456"/>
      <c r="E4027" s="456"/>
      <c r="F4027" s="456"/>
      <c r="G4027" s="456"/>
      <c r="H4027" s="456"/>
      <c r="I4027" s="456"/>
      <c r="J4027" s="456"/>
      <c r="K4027" s="457"/>
    </row>
    <row r="4028" spans="1:11" ht="15" x14ac:dyDescent="0.3">
      <c r="A4028" s="441"/>
      <c r="B4028" s="458"/>
      <c r="C4028" s="456"/>
      <c r="D4028" s="456"/>
      <c r="E4028" s="456"/>
      <c r="F4028" s="456"/>
      <c r="G4028" s="456"/>
      <c r="H4028" s="456"/>
      <c r="I4028" s="456"/>
      <c r="J4028" s="456"/>
      <c r="K4028" s="457"/>
    </row>
    <row r="4029" spans="1:11" ht="15" x14ac:dyDescent="0.3">
      <c r="A4029" s="441"/>
      <c r="B4029" s="458"/>
      <c r="C4029" s="456"/>
      <c r="D4029" s="456"/>
      <c r="E4029" s="456"/>
      <c r="F4029" s="456"/>
      <c r="G4029" s="456"/>
      <c r="H4029" s="456"/>
      <c r="I4029" s="456"/>
      <c r="J4029" s="456"/>
      <c r="K4029" s="457"/>
    </row>
    <row r="4030" spans="1:11" ht="15.6" thickBot="1" x14ac:dyDescent="0.35">
      <c r="A4030" s="442"/>
      <c r="B4030" s="477"/>
      <c r="C4030" s="475"/>
      <c r="D4030" s="475"/>
      <c r="E4030" s="475"/>
      <c r="F4030" s="475"/>
      <c r="G4030" s="475"/>
      <c r="H4030" s="475"/>
      <c r="I4030" s="475"/>
      <c r="J4030" s="475"/>
      <c r="K4030" s="476"/>
    </row>
    <row r="4031" spans="1:11" ht="15.6" thickBot="1" x14ac:dyDescent="0.35">
      <c r="A4031" s="465" t="s">
        <v>1128</v>
      </c>
      <c r="B4031" s="474" t="s">
        <v>1129</v>
      </c>
      <c r="C4031" s="472"/>
      <c r="D4031" s="472"/>
      <c r="E4031" s="472"/>
      <c r="F4031" s="120" t="s">
        <v>1130</v>
      </c>
      <c r="G4031" s="472" t="s">
        <v>1129</v>
      </c>
      <c r="H4031" s="472"/>
      <c r="I4031" s="472"/>
      <c r="J4031" s="473"/>
      <c r="K4031" s="121" t="s">
        <v>1130</v>
      </c>
    </row>
    <row r="4032" spans="1:11" ht="15" x14ac:dyDescent="0.3">
      <c r="A4032" s="466"/>
      <c r="B4032" s="471" t="s">
        <v>1131</v>
      </c>
      <c r="C4032" s="469"/>
      <c r="D4032" s="469"/>
      <c r="E4032" s="470"/>
      <c r="F4032" s="122"/>
      <c r="G4032" s="468" t="s">
        <v>1132</v>
      </c>
      <c r="H4032" s="469"/>
      <c r="I4032" s="469"/>
      <c r="J4032" s="470"/>
      <c r="K4032" s="123"/>
    </row>
    <row r="4033" spans="1:11" ht="15" x14ac:dyDescent="0.3">
      <c r="A4033" s="466"/>
      <c r="B4033" s="480" t="s">
        <v>1133</v>
      </c>
      <c r="C4033" s="481"/>
      <c r="D4033" s="481"/>
      <c r="E4033" s="482"/>
      <c r="F4033" s="124"/>
      <c r="G4033" s="483" t="s">
        <v>1134</v>
      </c>
      <c r="H4033" s="481"/>
      <c r="I4033" s="481"/>
      <c r="J4033" s="482"/>
      <c r="K4033" s="125"/>
    </row>
    <row r="4034" spans="1:11" ht="15" x14ac:dyDescent="0.3">
      <c r="A4034" s="466"/>
      <c r="B4034" s="480" t="s">
        <v>1135</v>
      </c>
      <c r="C4034" s="481"/>
      <c r="D4034" s="481"/>
      <c r="E4034" s="482"/>
      <c r="F4034" s="124"/>
      <c r="G4034" s="478" t="s">
        <v>1136</v>
      </c>
      <c r="H4034" s="460"/>
      <c r="I4034" s="460"/>
      <c r="J4034" s="479"/>
      <c r="K4034" s="125"/>
    </row>
    <row r="4035" spans="1:11" ht="15" x14ac:dyDescent="0.3">
      <c r="A4035" s="466"/>
      <c r="B4035" s="480" t="s">
        <v>1137</v>
      </c>
      <c r="C4035" s="481"/>
      <c r="D4035" s="481"/>
      <c r="E4035" s="482"/>
      <c r="F4035" s="124">
        <v>2</v>
      </c>
      <c r="G4035" s="478" t="s">
        <v>1138</v>
      </c>
      <c r="H4035" s="460"/>
      <c r="I4035" s="460"/>
      <c r="J4035" s="479"/>
      <c r="K4035" s="125"/>
    </row>
    <row r="4036" spans="1:11" ht="15" x14ac:dyDescent="0.3">
      <c r="A4036" s="466"/>
      <c r="B4036" s="480" t="s">
        <v>1139</v>
      </c>
      <c r="C4036" s="481"/>
      <c r="D4036" s="481"/>
      <c r="E4036" s="482"/>
      <c r="F4036" s="124"/>
      <c r="G4036" s="478" t="s">
        <v>1140</v>
      </c>
      <c r="H4036" s="460"/>
      <c r="I4036" s="460"/>
      <c r="J4036" s="479"/>
      <c r="K4036" s="125"/>
    </row>
    <row r="4037" spans="1:11" ht="15.6" thickBot="1" x14ac:dyDescent="0.35">
      <c r="A4037" s="467"/>
      <c r="B4037" s="487" t="s">
        <v>1141</v>
      </c>
      <c r="C4037" s="488"/>
      <c r="D4037" s="488"/>
      <c r="E4037" s="489"/>
      <c r="F4037" s="127">
        <v>5</v>
      </c>
      <c r="G4037" s="484" t="s">
        <v>1142</v>
      </c>
      <c r="H4037" s="485"/>
      <c r="I4037" s="485"/>
      <c r="J4037" s="486"/>
      <c r="K4037" s="128"/>
    </row>
    <row r="4038" spans="1:11" ht="15.6" x14ac:dyDescent="0.3">
      <c r="A4038" s="465" t="s">
        <v>1143</v>
      </c>
      <c r="B4038" s="434" t="s">
        <v>1187</v>
      </c>
      <c r="C4038" s="435"/>
      <c r="D4038" s="435"/>
      <c r="E4038" s="435"/>
      <c r="F4038" s="435"/>
      <c r="G4038" s="435"/>
      <c r="H4038" s="435"/>
      <c r="I4038" s="435"/>
      <c r="J4038" s="435"/>
      <c r="K4038" s="436"/>
    </row>
    <row r="4039" spans="1:11" ht="15" x14ac:dyDescent="0.3">
      <c r="A4039" s="466"/>
      <c r="B4039" s="422" t="s">
        <v>1237</v>
      </c>
      <c r="C4039" s="423"/>
      <c r="D4039" s="423"/>
      <c r="E4039" s="423"/>
      <c r="F4039" s="423"/>
      <c r="G4039" s="423"/>
      <c r="H4039" s="423"/>
      <c r="I4039" s="423"/>
      <c r="J4039" s="423"/>
      <c r="K4039" s="424"/>
    </row>
    <row r="4040" spans="1:11" ht="15" x14ac:dyDescent="0.3">
      <c r="A4040" s="466"/>
      <c r="B4040" s="422" t="s">
        <v>1231</v>
      </c>
      <c r="C4040" s="423"/>
      <c r="D4040" s="423"/>
      <c r="E4040" s="423"/>
      <c r="F4040" s="423"/>
      <c r="G4040" s="423"/>
      <c r="H4040" s="423"/>
      <c r="I4040" s="423"/>
      <c r="J4040" s="423"/>
      <c r="K4040" s="424"/>
    </row>
    <row r="4041" spans="1:11" ht="15" x14ac:dyDescent="0.3">
      <c r="A4041" s="466"/>
      <c r="B4041" s="422" t="s">
        <v>1229</v>
      </c>
      <c r="C4041" s="423"/>
      <c r="D4041" s="423"/>
      <c r="E4041" s="423"/>
      <c r="F4041" s="423"/>
      <c r="G4041" s="423"/>
      <c r="H4041" s="423"/>
      <c r="I4041" s="423"/>
      <c r="J4041" s="423"/>
      <c r="K4041" s="424"/>
    </row>
    <row r="4042" spans="1:11" ht="15" x14ac:dyDescent="0.3">
      <c r="A4042" s="466"/>
      <c r="B4042" s="422" t="s">
        <v>1232</v>
      </c>
      <c r="C4042" s="423"/>
      <c r="D4042" s="423"/>
      <c r="E4042" s="423"/>
      <c r="F4042" s="423"/>
      <c r="G4042" s="423"/>
      <c r="H4042" s="423"/>
      <c r="I4042" s="423"/>
      <c r="J4042" s="423"/>
      <c r="K4042" s="424"/>
    </row>
    <row r="4043" spans="1:11" ht="15.6" x14ac:dyDescent="0.3">
      <c r="A4043" s="466"/>
      <c r="B4043" s="434" t="s">
        <v>1185</v>
      </c>
      <c r="C4043" s="435"/>
      <c r="D4043" s="435"/>
      <c r="E4043" s="435"/>
      <c r="F4043" s="435"/>
      <c r="G4043" s="435"/>
      <c r="H4043" s="435"/>
      <c r="I4043" s="435"/>
      <c r="J4043" s="435"/>
      <c r="K4043" s="436"/>
    </row>
    <row r="4044" spans="1:11" ht="15" x14ac:dyDescent="0.3">
      <c r="A4044" s="466"/>
      <c r="B4044" s="422" t="s">
        <v>1229</v>
      </c>
      <c r="C4044" s="423"/>
      <c r="D4044" s="423"/>
      <c r="E4044" s="423"/>
      <c r="F4044" s="423"/>
      <c r="G4044" s="423"/>
      <c r="H4044" s="423"/>
      <c r="I4044" s="423"/>
      <c r="J4044" s="423"/>
      <c r="K4044" s="424"/>
    </row>
    <row r="4045" spans="1:11" ht="15" x14ac:dyDescent="0.3">
      <c r="A4045" s="466"/>
      <c r="B4045" s="422" t="s">
        <v>1232</v>
      </c>
      <c r="C4045" s="423"/>
      <c r="D4045" s="423"/>
      <c r="E4045" s="423"/>
      <c r="F4045" s="423"/>
      <c r="G4045" s="423"/>
      <c r="H4045" s="423"/>
      <c r="I4045" s="423"/>
      <c r="J4045" s="423"/>
      <c r="K4045" s="424"/>
    </row>
    <row r="4046" spans="1:11" ht="15.6" x14ac:dyDescent="0.3">
      <c r="A4046" s="466"/>
      <c r="B4046" s="425" t="s">
        <v>1190</v>
      </c>
      <c r="C4046" s="426"/>
      <c r="D4046" s="426"/>
      <c r="E4046" s="426"/>
      <c r="F4046" s="426"/>
      <c r="G4046" s="426"/>
      <c r="H4046" s="426"/>
      <c r="I4046" s="426"/>
      <c r="J4046" s="426"/>
      <c r="K4046" s="427"/>
    </row>
    <row r="4047" spans="1:11" ht="15" x14ac:dyDescent="0.3">
      <c r="A4047" s="466"/>
      <c r="B4047" s="422" t="s">
        <v>1165</v>
      </c>
      <c r="C4047" s="423"/>
      <c r="D4047" s="423"/>
      <c r="E4047" s="423"/>
      <c r="F4047" s="423"/>
      <c r="G4047" s="423"/>
      <c r="H4047" s="423"/>
      <c r="I4047" s="423"/>
      <c r="J4047" s="423"/>
      <c r="K4047" s="424"/>
    </row>
    <row r="4048" spans="1:11" ht="15" x14ac:dyDescent="0.3">
      <c r="A4048" s="466"/>
      <c r="B4048" s="422" t="s">
        <v>1166</v>
      </c>
      <c r="C4048" s="423"/>
      <c r="D4048" s="423"/>
      <c r="E4048" s="423"/>
      <c r="F4048" s="423"/>
      <c r="G4048" s="423"/>
      <c r="H4048" s="423"/>
      <c r="I4048" s="423"/>
      <c r="J4048" s="423"/>
      <c r="K4048" s="424"/>
    </row>
    <row r="4049" spans="1:11" ht="15" x14ac:dyDescent="0.3">
      <c r="A4049" s="466"/>
      <c r="B4049" s="422" t="s">
        <v>1167</v>
      </c>
      <c r="C4049" s="423"/>
      <c r="D4049" s="423"/>
      <c r="E4049" s="423"/>
      <c r="F4049" s="423"/>
      <c r="G4049" s="423"/>
      <c r="H4049" s="423"/>
      <c r="I4049" s="423"/>
      <c r="J4049" s="423"/>
      <c r="K4049" s="424"/>
    </row>
    <row r="4050" spans="1:11" ht="15" x14ac:dyDescent="0.3">
      <c r="A4050" s="466"/>
      <c r="B4050" s="416" t="s">
        <v>1236</v>
      </c>
      <c r="C4050" s="417"/>
      <c r="D4050" s="417"/>
      <c r="E4050" s="417"/>
      <c r="F4050" s="417"/>
      <c r="G4050" s="417"/>
      <c r="H4050" s="417"/>
      <c r="I4050" s="417"/>
      <c r="J4050" s="417"/>
      <c r="K4050" s="418"/>
    </row>
    <row r="4051" spans="1:11" ht="15" x14ac:dyDescent="0.3">
      <c r="A4051" s="466"/>
      <c r="B4051" s="458"/>
      <c r="C4051" s="456"/>
      <c r="D4051" s="456"/>
      <c r="E4051" s="456"/>
      <c r="F4051" s="456"/>
      <c r="G4051" s="456"/>
      <c r="H4051" s="456"/>
      <c r="I4051" s="456"/>
      <c r="J4051" s="456"/>
      <c r="K4051" s="457"/>
    </row>
    <row r="4052" spans="1:11" ht="15.6" thickBot="1" x14ac:dyDescent="0.35">
      <c r="A4052" s="467"/>
      <c r="B4052" s="477"/>
      <c r="C4052" s="475"/>
      <c r="D4052" s="475"/>
      <c r="E4052" s="475"/>
      <c r="F4052" s="475"/>
      <c r="G4052" s="475"/>
      <c r="H4052" s="475"/>
      <c r="I4052" s="475"/>
      <c r="J4052" s="475"/>
      <c r="K4052" s="476"/>
    </row>
    <row r="4053" spans="1:11" ht="15" x14ac:dyDescent="0.3">
      <c r="A4053" s="465" t="s">
        <v>1144</v>
      </c>
      <c r="B4053" s="439"/>
      <c r="C4053" s="437"/>
      <c r="D4053" s="437"/>
      <c r="E4053" s="437"/>
      <c r="F4053" s="437"/>
      <c r="G4053" s="437"/>
      <c r="H4053" s="437"/>
      <c r="I4053" s="437"/>
      <c r="J4053" s="437"/>
      <c r="K4053" s="438"/>
    </row>
    <row r="4054" spans="1:11" ht="15" x14ac:dyDescent="0.3">
      <c r="A4054" s="466"/>
      <c r="B4054" s="458"/>
      <c r="C4054" s="456"/>
      <c r="D4054" s="456"/>
      <c r="E4054" s="456"/>
      <c r="F4054" s="456"/>
      <c r="G4054" s="456"/>
      <c r="H4054" s="456"/>
      <c r="I4054" s="456"/>
      <c r="J4054" s="456"/>
      <c r="K4054" s="457"/>
    </row>
    <row r="4055" spans="1:11" ht="15" x14ac:dyDescent="0.3">
      <c r="A4055" s="466"/>
      <c r="B4055" s="458"/>
      <c r="C4055" s="456"/>
      <c r="D4055" s="456"/>
      <c r="E4055" s="456"/>
      <c r="F4055" s="456"/>
      <c r="G4055" s="456"/>
      <c r="H4055" s="456"/>
      <c r="I4055" s="456"/>
      <c r="J4055" s="456"/>
      <c r="K4055" s="457"/>
    </row>
    <row r="4056" spans="1:11" ht="15" x14ac:dyDescent="0.3">
      <c r="A4056" s="466"/>
      <c r="B4056" s="458"/>
      <c r="C4056" s="456"/>
      <c r="D4056" s="456"/>
      <c r="E4056" s="456"/>
      <c r="F4056" s="456"/>
      <c r="G4056" s="456"/>
      <c r="H4056" s="456"/>
      <c r="I4056" s="456"/>
      <c r="J4056" s="456"/>
      <c r="K4056" s="457"/>
    </row>
    <row r="4057" spans="1:11" ht="15" x14ac:dyDescent="0.3">
      <c r="A4057" s="466"/>
      <c r="B4057" s="458"/>
      <c r="C4057" s="456"/>
      <c r="D4057" s="456"/>
      <c r="E4057" s="456"/>
      <c r="F4057" s="456"/>
      <c r="G4057" s="456"/>
      <c r="H4057" s="456"/>
      <c r="I4057" s="456"/>
      <c r="J4057" s="456"/>
      <c r="K4057" s="457"/>
    </row>
    <row r="4058" spans="1:11" ht="15" x14ac:dyDescent="0.3">
      <c r="A4058" s="466"/>
      <c r="B4058" s="458"/>
      <c r="C4058" s="456"/>
      <c r="D4058" s="456"/>
      <c r="E4058" s="456"/>
      <c r="F4058" s="456"/>
      <c r="G4058" s="456"/>
      <c r="H4058" s="456"/>
      <c r="I4058" s="456"/>
      <c r="J4058" s="456"/>
      <c r="K4058" s="457"/>
    </row>
    <row r="4059" spans="1:11" ht="15" x14ac:dyDescent="0.3">
      <c r="A4059" s="466"/>
      <c r="B4059" s="458"/>
      <c r="C4059" s="456"/>
      <c r="D4059" s="456"/>
      <c r="E4059" s="456"/>
      <c r="F4059" s="456"/>
      <c r="G4059" s="456"/>
      <c r="H4059" s="456"/>
      <c r="I4059" s="456"/>
      <c r="J4059" s="456"/>
      <c r="K4059" s="457"/>
    </row>
    <row r="4060" spans="1:11" ht="15" x14ac:dyDescent="0.3">
      <c r="A4060" s="466"/>
      <c r="B4060" s="458"/>
      <c r="C4060" s="456"/>
      <c r="D4060" s="456"/>
      <c r="E4060" s="456"/>
      <c r="F4060" s="456"/>
      <c r="G4060" s="456"/>
      <c r="H4060" s="456"/>
      <c r="I4060" s="456"/>
      <c r="J4060" s="456"/>
      <c r="K4060" s="457"/>
    </row>
    <row r="4061" spans="1:11" ht="15" x14ac:dyDescent="0.3">
      <c r="A4061" s="466"/>
      <c r="B4061" s="458"/>
      <c r="C4061" s="456"/>
      <c r="D4061" s="456"/>
      <c r="E4061" s="456"/>
      <c r="F4061" s="456"/>
      <c r="G4061" s="456"/>
      <c r="H4061" s="456"/>
      <c r="I4061" s="456"/>
      <c r="J4061" s="456"/>
      <c r="K4061" s="457"/>
    </row>
    <row r="4062" spans="1:11" ht="15" x14ac:dyDescent="0.3">
      <c r="A4062" s="466"/>
      <c r="B4062" s="458"/>
      <c r="C4062" s="456"/>
      <c r="D4062" s="456"/>
      <c r="E4062" s="456"/>
      <c r="F4062" s="456"/>
      <c r="G4062" s="456"/>
      <c r="H4062" s="456"/>
      <c r="I4062" s="456"/>
      <c r="J4062" s="456"/>
      <c r="K4062" s="457"/>
    </row>
    <row r="4063" spans="1:11" ht="15" x14ac:dyDescent="0.3">
      <c r="A4063" s="466"/>
      <c r="B4063" s="458"/>
      <c r="C4063" s="456"/>
      <c r="D4063" s="456"/>
      <c r="E4063" s="456"/>
      <c r="F4063" s="456"/>
      <c r="G4063" s="456"/>
      <c r="H4063" s="456"/>
      <c r="I4063" s="456"/>
      <c r="J4063" s="456"/>
      <c r="K4063" s="457"/>
    </row>
    <row r="4064" spans="1:11" ht="15" x14ac:dyDescent="0.3">
      <c r="A4064" s="466"/>
      <c r="B4064" s="458"/>
      <c r="C4064" s="456"/>
      <c r="D4064" s="456"/>
      <c r="E4064" s="456"/>
      <c r="F4064" s="456"/>
      <c r="G4064" s="456"/>
      <c r="H4064" s="456"/>
      <c r="I4064" s="456"/>
      <c r="J4064" s="456"/>
      <c r="K4064" s="457"/>
    </row>
    <row r="4065" spans="1:11" ht="15" x14ac:dyDescent="0.3">
      <c r="A4065" s="466"/>
      <c r="B4065" s="458"/>
      <c r="C4065" s="456"/>
      <c r="D4065" s="456"/>
      <c r="E4065" s="456"/>
      <c r="F4065" s="456"/>
      <c r="G4065" s="456"/>
      <c r="H4065" s="456"/>
      <c r="I4065" s="456"/>
      <c r="J4065" s="456"/>
      <c r="K4065" s="457"/>
    </row>
    <row r="4066" spans="1:11" ht="15.6" thickBot="1" x14ac:dyDescent="0.35">
      <c r="A4066" s="467"/>
      <c r="B4066" s="502"/>
      <c r="C4066" s="503"/>
      <c r="D4066" s="503"/>
      <c r="E4066" s="503"/>
      <c r="F4066" s="503"/>
      <c r="G4066" s="503"/>
      <c r="H4066" s="503"/>
      <c r="I4066" s="503"/>
      <c r="J4066" s="503"/>
      <c r="K4066" s="504"/>
    </row>
    <row r="4067" spans="1:11" x14ac:dyDescent="0.3">
      <c r="A4067" s="499" t="s">
        <v>1145</v>
      </c>
      <c r="B4067" s="491"/>
      <c r="C4067" s="491"/>
      <c r="D4067" s="491"/>
      <c r="E4067" s="491"/>
      <c r="F4067" s="491"/>
      <c r="G4067" s="490" t="s">
        <v>1146</v>
      </c>
      <c r="H4067" s="491"/>
      <c r="I4067" s="491"/>
      <c r="J4067" s="491"/>
      <c r="K4067" s="492"/>
    </row>
    <row r="4068" spans="1:11" x14ac:dyDescent="0.3">
      <c r="A4068" s="500"/>
      <c r="B4068" s="494"/>
      <c r="C4068" s="494"/>
      <c r="D4068" s="494"/>
      <c r="E4068" s="494"/>
      <c r="F4068" s="494"/>
      <c r="G4068" s="493"/>
      <c r="H4068" s="494"/>
      <c r="I4068" s="494"/>
      <c r="J4068" s="494"/>
      <c r="K4068" s="495"/>
    </row>
    <row r="4069" spans="1:11" x14ac:dyDescent="0.3">
      <c r="A4069" s="500"/>
      <c r="B4069" s="494"/>
      <c r="C4069" s="494"/>
      <c r="D4069" s="494"/>
      <c r="E4069" s="494"/>
      <c r="F4069" s="494"/>
      <c r="G4069" s="493"/>
      <c r="H4069" s="494"/>
      <c r="I4069" s="494"/>
      <c r="J4069" s="494"/>
      <c r="K4069" s="495"/>
    </row>
    <row r="4070" spans="1:11" ht="15" thickBot="1" x14ac:dyDescent="0.35">
      <c r="A4070" s="501"/>
      <c r="B4070" s="497"/>
      <c r="C4070" s="497"/>
      <c r="D4070" s="497"/>
      <c r="E4070" s="497"/>
      <c r="F4070" s="497"/>
      <c r="G4070" s="496"/>
      <c r="H4070" s="497"/>
      <c r="I4070" s="497"/>
      <c r="J4070" s="497"/>
      <c r="K4070" s="498"/>
    </row>
    <row r="4072" spans="1:11" x14ac:dyDescent="0.3">
      <c r="A4072" s="452"/>
      <c r="B4072" s="452"/>
      <c r="C4072" s="452"/>
      <c r="D4072" s="452"/>
      <c r="E4072" s="454" t="s">
        <v>1113</v>
      </c>
      <c r="F4072" s="454"/>
      <c r="G4072" s="454"/>
      <c r="H4072" s="454"/>
      <c r="I4072" s="452"/>
      <c r="J4072" s="452"/>
      <c r="K4072" s="452"/>
    </row>
    <row r="4073" spans="1:11" x14ac:dyDescent="0.3">
      <c r="A4073" s="452"/>
      <c r="B4073" s="452"/>
      <c r="C4073" s="452"/>
      <c r="D4073" s="452"/>
      <c r="E4073" s="454"/>
      <c r="F4073" s="454"/>
      <c r="G4073" s="454"/>
      <c r="H4073" s="454"/>
      <c r="I4073" s="452"/>
      <c r="J4073" s="452"/>
      <c r="K4073" s="452"/>
    </row>
    <row r="4074" spans="1:11" x14ac:dyDescent="0.3">
      <c r="A4074" s="453"/>
      <c r="B4074" s="453"/>
      <c r="C4074" s="453"/>
      <c r="D4074" s="453"/>
      <c r="E4074" s="455"/>
      <c r="F4074" s="455"/>
      <c r="G4074" s="455"/>
      <c r="H4074" s="455"/>
      <c r="I4074" s="453"/>
      <c r="J4074" s="453"/>
      <c r="K4074" s="453"/>
    </row>
    <row r="4075" spans="1:11" x14ac:dyDescent="0.3">
      <c r="A4075" s="449" t="s">
        <v>1147</v>
      </c>
      <c r="B4075" s="450"/>
      <c r="C4075" s="450"/>
      <c r="D4075" s="450"/>
      <c r="E4075" s="450"/>
      <c r="F4075" s="450"/>
      <c r="G4075" s="450"/>
      <c r="H4075" s="450"/>
      <c r="I4075" s="450"/>
      <c r="J4075" s="450"/>
      <c r="K4075" s="451"/>
    </row>
    <row r="4076" spans="1:11" ht="22.8" x14ac:dyDescent="0.3">
      <c r="A4076" s="100" t="s">
        <v>0</v>
      </c>
      <c r="B4076" s="101"/>
      <c r="C4076" s="101"/>
      <c r="D4076" s="101"/>
      <c r="E4076" s="101"/>
      <c r="F4076" s="101"/>
      <c r="G4076" s="102"/>
      <c r="H4076" s="103" t="s">
        <v>1191</v>
      </c>
      <c r="I4076" s="104" t="s">
        <v>1117</v>
      </c>
      <c r="J4076" s="105">
        <f>1+J4022</f>
        <v>45338</v>
      </c>
      <c r="K4076" s="106" t="s">
        <v>1118</v>
      </c>
    </row>
    <row r="4077" spans="1:11" x14ac:dyDescent="0.3">
      <c r="A4077" s="443" t="s">
        <v>2</v>
      </c>
      <c r="B4077" s="444"/>
      <c r="C4077" s="444"/>
      <c r="D4077" s="444"/>
      <c r="E4077" s="444"/>
      <c r="F4077" s="444"/>
      <c r="G4077" s="445"/>
      <c r="H4077" s="107" t="s">
        <v>1120</v>
      </c>
      <c r="I4077" s="108" t="s">
        <v>1121</v>
      </c>
      <c r="J4077" s="109" t="s">
        <v>1122</v>
      </c>
      <c r="K4077" s="110" t="s">
        <v>1123</v>
      </c>
    </row>
    <row r="4078" spans="1:11" x14ac:dyDescent="0.3">
      <c r="A4078" s="446"/>
      <c r="B4078" s="447"/>
      <c r="C4078" s="447"/>
      <c r="D4078" s="447"/>
      <c r="E4078" s="447"/>
      <c r="F4078" s="447"/>
      <c r="G4078" s="448"/>
      <c r="H4078" s="107" t="s">
        <v>1124</v>
      </c>
      <c r="I4078" s="111" t="s">
        <v>1125</v>
      </c>
      <c r="J4078" s="112"/>
      <c r="K4078" s="113"/>
    </row>
    <row r="4079" spans="1:11" ht="15" thickBot="1" x14ac:dyDescent="0.35">
      <c r="A4079" s="114" t="s">
        <v>1103</v>
      </c>
      <c r="B4079" s="115"/>
      <c r="C4079" s="115"/>
      <c r="D4079" s="115"/>
      <c r="E4079" s="115"/>
      <c r="F4079" s="115"/>
      <c r="G4079" s="116"/>
      <c r="H4079" s="117" t="s">
        <v>1126</v>
      </c>
      <c r="I4079" s="117" t="s">
        <v>1125</v>
      </c>
      <c r="J4079" s="118"/>
      <c r="K4079" s="119"/>
    </row>
    <row r="4080" spans="1:11" ht="15" x14ac:dyDescent="0.3">
      <c r="A4080" s="440" t="s">
        <v>1127</v>
      </c>
      <c r="B4080" s="439"/>
      <c r="C4080" s="437"/>
      <c r="D4080" s="437"/>
      <c r="E4080" s="437"/>
      <c r="F4080" s="437"/>
      <c r="G4080" s="437"/>
      <c r="H4080" s="437"/>
      <c r="I4080" s="437"/>
      <c r="J4080" s="437"/>
      <c r="K4080" s="438"/>
    </row>
    <row r="4081" spans="1:11" ht="15" x14ac:dyDescent="0.3">
      <c r="A4081" s="441"/>
      <c r="B4081" s="458"/>
      <c r="C4081" s="456"/>
      <c r="D4081" s="456"/>
      <c r="E4081" s="456"/>
      <c r="F4081" s="456"/>
      <c r="G4081" s="456"/>
      <c r="H4081" s="456"/>
      <c r="I4081" s="456"/>
      <c r="J4081" s="456"/>
      <c r="K4081" s="457"/>
    </row>
    <row r="4082" spans="1:11" ht="15" x14ac:dyDescent="0.3">
      <c r="A4082" s="441"/>
      <c r="B4082" s="458"/>
      <c r="C4082" s="456"/>
      <c r="D4082" s="456"/>
      <c r="E4082" s="456"/>
      <c r="F4082" s="456"/>
      <c r="G4082" s="456"/>
      <c r="H4082" s="456"/>
      <c r="I4082" s="456"/>
      <c r="J4082" s="456"/>
      <c r="K4082" s="457"/>
    </row>
    <row r="4083" spans="1:11" ht="15" x14ac:dyDescent="0.3">
      <c r="A4083" s="441"/>
      <c r="B4083" s="458"/>
      <c r="C4083" s="456"/>
      <c r="D4083" s="456"/>
      <c r="E4083" s="456"/>
      <c r="F4083" s="456"/>
      <c r="G4083" s="456"/>
      <c r="H4083" s="456"/>
      <c r="I4083" s="456"/>
      <c r="J4083" s="456"/>
      <c r="K4083" s="457"/>
    </row>
    <row r="4084" spans="1:11" ht="15.6" thickBot="1" x14ac:dyDescent="0.35">
      <c r="A4084" s="442"/>
      <c r="B4084" s="477"/>
      <c r="C4084" s="475"/>
      <c r="D4084" s="475"/>
      <c r="E4084" s="475"/>
      <c r="F4084" s="475"/>
      <c r="G4084" s="475"/>
      <c r="H4084" s="475"/>
      <c r="I4084" s="475"/>
      <c r="J4084" s="475"/>
      <c r="K4084" s="476"/>
    </row>
    <row r="4085" spans="1:11" ht="15.6" thickBot="1" x14ac:dyDescent="0.35">
      <c r="A4085" s="465" t="s">
        <v>1128</v>
      </c>
      <c r="B4085" s="474" t="s">
        <v>1129</v>
      </c>
      <c r="C4085" s="472"/>
      <c r="D4085" s="472"/>
      <c r="E4085" s="472"/>
      <c r="F4085" s="120" t="s">
        <v>1130</v>
      </c>
      <c r="G4085" s="472" t="s">
        <v>1129</v>
      </c>
      <c r="H4085" s="472"/>
      <c r="I4085" s="472"/>
      <c r="J4085" s="473"/>
      <c r="K4085" s="121" t="s">
        <v>1130</v>
      </c>
    </row>
    <row r="4086" spans="1:11" ht="15" x14ac:dyDescent="0.3">
      <c r="A4086" s="466"/>
      <c r="B4086" s="471" t="s">
        <v>1131</v>
      </c>
      <c r="C4086" s="469"/>
      <c r="D4086" s="469"/>
      <c r="E4086" s="470"/>
      <c r="F4086" s="122"/>
      <c r="G4086" s="468" t="s">
        <v>1132</v>
      </c>
      <c r="H4086" s="469"/>
      <c r="I4086" s="469"/>
      <c r="J4086" s="470"/>
      <c r="K4086" s="123"/>
    </row>
    <row r="4087" spans="1:11" ht="15" x14ac:dyDescent="0.3">
      <c r="A4087" s="466"/>
      <c r="B4087" s="480" t="s">
        <v>1133</v>
      </c>
      <c r="C4087" s="481"/>
      <c r="D4087" s="481"/>
      <c r="E4087" s="482"/>
      <c r="F4087" s="124"/>
      <c r="G4087" s="483" t="s">
        <v>1134</v>
      </c>
      <c r="H4087" s="481"/>
      <c r="I4087" s="481"/>
      <c r="J4087" s="482"/>
      <c r="K4087" s="125"/>
    </row>
    <row r="4088" spans="1:11" ht="15" x14ac:dyDescent="0.3">
      <c r="A4088" s="466"/>
      <c r="B4088" s="480" t="s">
        <v>1135</v>
      </c>
      <c r="C4088" s="481"/>
      <c r="D4088" s="481"/>
      <c r="E4088" s="482"/>
      <c r="F4088" s="124"/>
      <c r="G4088" s="478" t="s">
        <v>1136</v>
      </c>
      <c r="H4088" s="460"/>
      <c r="I4088" s="460"/>
      <c r="J4088" s="479"/>
      <c r="K4088" s="125"/>
    </row>
    <row r="4089" spans="1:11" ht="15" x14ac:dyDescent="0.3">
      <c r="A4089" s="466"/>
      <c r="B4089" s="480" t="s">
        <v>1137</v>
      </c>
      <c r="C4089" s="481"/>
      <c r="D4089" s="481"/>
      <c r="E4089" s="482"/>
      <c r="F4089" s="124">
        <v>2</v>
      </c>
      <c r="G4089" s="478" t="s">
        <v>1138</v>
      </c>
      <c r="H4089" s="460"/>
      <c r="I4089" s="460"/>
      <c r="J4089" s="479"/>
      <c r="K4089" s="125"/>
    </row>
    <row r="4090" spans="1:11" ht="15" x14ac:dyDescent="0.3">
      <c r="A4090" s="466"/>
      <c r="B4090" s="480" t="s">
        <v>1139</v>
      </c>
      <c r="C4090" s="481"/>
      <c r="D4090" s="481"/>
      <c r="E4090" s="482"/>
      <c r="F4090" s="124"/>
      <c r="G4090" s="478" t="s">
        <v>1140</v>
      </c>
      <c r="H4090" s="460"/>
      <c r="I4090" s="460"/>
      <c r="J4090" s="479"/>
      <c r="K4090" s="125"/>
    </row>
    <row r="4091" spans="1:11" ht="15.6" thickBot="1" x14ac:dyDescent="0.35">
      <c r="A4091" s="467"/>
      <c r="B4091" s="487" t="s">
        <v>1141</v>
      </c>
      <c r="C4091" s="488"/>
      <c r="D4091" s="488"/>
      <c r="E4091" s="489"/>
      <c r="F4091" s="127">
        <v>5</v>
      </c>
      <c r="G4091" s="484" t="s">
        <v>1142</v>
      </c>
      <c r="H4091" s="485"/>
      <c r="I4091" s="485"/>
      <c r="J4091" s="486"/>
      <c r="K4091" s="128"/>
    </row>
    <row r="4092" spans="1:11" ht="15.6" x14ac:dyDescent="0.3">
      <c r="A4092" s="465" t="s">
        <v>1143</v>
      </c>
      <c r="B4092" s="434" t="s">
        <v>1187</v>
      </c>
      <c r="C4092" s="435"/>
      <c r="D4092" s="435"/>
      <c r="E4092" s="435"/>
      <c r="F4092" s="435"/>
      <c r="G4092" s="435"/>
      <c r="H4092" s="435"/>
      <c r="I4092" s="435"/>
      <c r="J4092" s="435"/>
      <c r="K4092" s="436"/>
    </row>
    <row r="4093" spans="1:11" ht="15" x14ac:dyDescent="0.3">
      <c r="A4093" s="466"/>
      <c r="B4093" s="422" t="s">
        <v>1237</v>
      </c>
      <c r="C4093" s="423"/>
      <c r="D4093" s="423"/>
      <c r="E4093" s="423"/>
      <c r="F4093" s="423"/>
      <c r="G4093" s="423"/>
      <c r="H4093" s="423"/>
      <c r="I4093" s="423"/>
      <c r="J4093" s="423"/>
      <c r="K4093" s="424"/>
    </row>
    <row r="4094" spans="1:11" ht="15" x14ac:dyDescent="0.3">
      <c r="A4094" s="466"/>
      <c r="B4094" s="422" t="s">
        <v>1231</v>
      </c>
      <c r="C4094" s="423"/>
      <c r="D4094" s="423"/>
      <c r="E4094" s="423"/>
      <c r="F4094" s="423"/>
      <c r="G4094" s="423"/>
      <c r="H4094" s="423"/>
      <c r="I4094" s="423"/>
      <c r="J4094" s="423"/>
      <c r="K4094" s="424"/>
    </row>
    <row r="4095" spans="1:11" ht="15" x14ac:dyDescent="0.3">
      <c r="A4095" s="466"/>
      <c r="B4095" s="422" t="s">
        <v>1229</v>
      </c>
      <c r="C4095" s="423"/>
      <c r="D4095" s="423"/>
      <c r="E4095" s="423"/>
      <c r="F4095" s="423"/>
      <c r="G4095" s="423"/>
      <c r="H4095" s="423"/>
      <c r="I4095" s="423"/>
      <c r="J4095" s="423"/>
      <c r="K4095" s="424"/>
    </row>
    <row r="4096" spans="1:11" ht="15" x14ac:dyDescent="0.3">
      <c r="A4096" s="466"/>
      <c r="B4096" s="422" t="s">
        <v>1232</v>
      </c>
      <c r="C4096" s="423"/>
      <c r="D4096" s="423"/>
      <c r="E4096" s="423"/>
      <c r="F4096" s="423"/>
      <c r="G4096" s="423"/>
      <c r="H4096" s="423"/>
      <c r="I4096" s="423"/>
      <c r="J4096" s="423"/>
      <c r="K4096" s="424"/>
    </row>
    <row r="4097" spans="1:11" ht="15.6" x14ac:dyDescent="0.3">
      <c r="A4097" s="466"/>
      <c r="B4097" s="434" t="s">
        <v>1185</v>
      </c>
      <c r="C4097" s="435"/>
      <c r="D4097" s="435"/>
      <c r="E4097" s="435"/>
      <c r="F4097" s="435"/>
      <c r="G4097" s="435"/>
      <c r="H4097" s="435"/>
      <c r="I4097" s="435"/>
      <c r="J4097" s="435"/>
      <c r="K4097" s="436"/>
    </row>
    <row r="4098" spans="1:11" ht="15" x14ac:dyDescent="0.3">
      <c r="A4098" s="466"/>
      <c r="B4098" s="422" t="s">
        <v>1229</v>
      </c>
      <c r="C4098" s="423"/>
      <c r="D4098" s="423"/>
      <c r="E4098" s="423"/>
      <c r="F4098" s="423"/>
      <c r="G4098" s="423"/>
      <c r="H4098" s="423"/>
      <c r="I4098" s="423"/>
      <c r="J4098" s="423"/>
      <c r="K4098" s="424"/>
    </row>
    <row r="4099" spans="1:11" ht="15" x14ac:dyDescent="0.3">
      <c r="A4099" s="466"/>
      <c r="B4099" s="422" t="s">
        <v>1232</v>
      </c>
      <c r="C4099" s="423"/>
      <c r="D4099" s="423"/>
      <c r="E4099" s="423"/>
      <c r="F4099" s="423"/>
      <c r="G4099" s="423"/>
      <c r="H4099" s="423"/>
      <c r="I4099" s="423"/>
      <c r="J4099" s="423"/>
      <c r="K4099" s="424"/>
    </row>
    <row r="4100" spans="1:11" ht="15.6" x14ac:dyDescent="0.3">
      <c r="A4100" s="466"/>
      <c r="B4100" s="425" t="s">
        <v>1190</v>
      </c>
      <c r="C4100" s="426"/>
      <c r="D4100" s="426"/>
      <c r="E4100" s="426"/>
      <c r="F4100" s="426"/>
      <c r="G4100" s="426"/>
      <c r="H4100" s="426"/>
      <c r="I4100" s="426"/>
      <c r="J4100" s="426"/>
      <c r="K4100" s="427"/>
    </row>
    <row r="4101" spans="1:11" ht="15" x14ac:dyDescent="0.3">
      <c r="A4101" s="466"/>
      <c r="B4101" s="422" t="s">
        <v>1165</v>
      </c>
      <c r="C4101" s="423"/>
      <c r="D4101" s="423"/>
      <c r="E4101" s="423"/>
      <c r="F4101" s="423"/>
      <c r="G4101" s="423"/>
      <c r="H4101" s="423"/>
      <c r="I4101" s="423"/>
      <c r="J4101" s="423"/>
      <c r="K4101" s="424"/>
    </row>
    <row r="4102" spans="1:11" ht="15" x14ac:dyDescent="0.3">
      <c r="A4102" s="466"/>
      <c r="B4102" s="422" t="s">
        <v>1166</v>
      </c>
      <c r="C4102" s="423"/>
      <c r="D4102" s="423"/>
      <c r="E4102" s="423"/>
      <c r="F4102" s="423"/>
      <c r="G4102" s="423"/>
      <c r="H4102" s="423"/>
      <c r="I4102" s="423"/>
      <c r="J4102" s="423"/>
      <c r="K4102" s="424"/>
    </row>
    <row r="4103" spans="1:11" ht="15" x14ac:dyDescent="0.3">
      <c r="A4103" s="466"/>
      <c r="B4103" s="422" t="s">
        <v>1167</v>
      </c>
      <c r="C4103" s="423"/>
      <c r="D4103" s="423"/>
      <c r="E4103" s="423"/>
      <c r="F4103" s="423"/>
      <c r="G4103" s="423"/>
      <c r="H4103" s="423"/>
      <c r="I4103" s="423"/>
      <c r="J4103" s="423"/>
      <c r="K4103" s="424"/>
    </row>
    <row r="4104" spans="1:11" ht="15" x14ac:dyDescent="0.3">
      <c r="A4104" s="466"/>
      <c r="B4104" s="416" t="s">
        <v>1236</v>
      </c>
      <c r="C4104" s="417"/>
      <c r="D4104" s="417"/>
      <c r="E4104" s="417"/>
      <c r="F4104" s="417"/>
      <c r="G4104" s="417"/>
      <c r="H4104" s="417"/>
      <c r="I4104" s="417"/>
      <c r="J4104" s="417"/>
      <c r="K4104" s="418"/>
    </row>
    <row r="4105" spans="1:11" ht="15.6" thickBot="1" x14ac:dyDescent="0.35">
      <c r="A4105" s="467"/>
      <c r="B4105" s="477"/>
      <c r="C4105" s="475"/>
      <c r="D4105" s="475"/>
      <c r="E4105" s="475"/>
      <c r="F4105" s="475"/>
      <c r="G4105" s="475"/>
      <c r="H4105" s="475"/>
      <c r="I4105" s="475"/>
      <c r="J4105" s="475"/>
      <c r="K4105" s="476"/>
    </row>
    <row r="4106" spans="1:11" ht="15" x14ac:dyDescent="0.3">
      <c r="A4106" s="465" t="s">
        <v>1144</v>
      </c>
      <c r="B4106" s="439"/>
      <c r="C4106" s="437"/>
      <c r="D4106" s="437"/>
      <c r="E4106" s="437"/>
      <c r="F4106" s="437"/>
      <c r="G4106" s="437"/>
      <c r="H4106" s="437"/>
      <c r="I4106" s="437"/>
      <c r="J4106" s="437"/>
      <c r="K4106" s="438"/>
    </row>
    <row r="4107" spans="1:11" ht="15" x14ac:dyDescent="0.3">
      <c r="A4107" s="466"/>
      <c r="B4107" s="458"/>
      <c r="C4107" s="456"/>
      <c r="D4107" s="456"/>
      <c r="E4107" s="456"/>
      <c r="F4107" s="456"/>
      <c r="G4107" s="456"/>
      <c r="H4107" s="456"/>
      <c r="I4107" s="456"/>
      <c r="J4107" s="456"/>
      <c r="K4107" s="457"/>
    </row>
    <row r="4108" spans="1:11" ht="15" x14ac:dyDescent="0.3">
      <c r="A4108" s="466"/>
      <c r="B4108" s="458"/>
      <c r="C4108" s="456"/>
      <c r="D4108" s="456"/>
      <c r="E4108" s="456"/>
      <c r="F4108" s="456"/>
      <c r="G4108" s="456"/>
      <c r="H4108" s="456"/>
      <c r="I4108" s="456"/>
      <c r="J4108" s="456"/>
      <c r="K4108" s="457"/>
    </row>
    <row r="4109" spans="1:11" ht="15" x14ac:dyDescent="0.3">
      <c r="A4109" s="466"/>
      <c r="B4109" s="458"/>
      <c r="C4109" s="456"/>
      <c r="D4109" s="456"/>
      <c r="E4109" s="456"/>
      <c r="F4109" s="456"/>
      <c r="G4109" s="456"/>
      <c r="H4109" s="456"/>
      <c r="I4109" s="456"/>
      <c r="J4109" s="456"/>
      <c r="K4109" s="457"/>
    </row>
    <row r="4110" spans="1:11" ht="15" x14ac:dyDescent="0.3">
      <c r="A4110" s="466"/>
      <c r="B4110" s="458"/>
      <c r="C4110" s="456"/>
      <c r="D4110" s="456"/>
      <c r="E4110" s="456"/>
      <c r="F4110" s="456"/>
      <c r="G4110" s="456"/>
      <c r="H4110" s="456"/>
      <c r="I4110" s="456"/>
      <c r="J4110" s="456"/>
      <c r="K4110" s="457"/>
    </row>
    <row r="4111" spans="1:11" ht="15" x14ac:dyDescent="0.3">
      <c r="A4111" s="466"/>
      <c r="B4111" s="458"/>
      <c r="C4111" s="456"/>
      <c r="D4111" s="456"/>
      <c r="E4111" s="456"/>
      <c r="F4111" s="456"/>
      <c r="G4111" s="456"/>
      <c r="H4111" s="456"/>
      <c r="I4111" s="456"/>
      <c r="J4111" s="456"/>
      <c r="K4111" s="457"/>
    </row>
    <row r="4112" spans="1:11" ht="15" x14ac:dyDescent="0.3">
      <c r="A4112" s="466"/>
      <c r="B4112" s="458"/>
      <c r="C4112" s="456"/>
      <c r="D4112" s="456"/>
      <c r="E4112" s="456"/>
      <c r="F4112" s="456"/>
      <c r="G4112" s="456"/>
      <c r="H4112" s="456"/>
      <c r="I4112" s="456"/>
      <c r="J4112" s="456"/>
      <c r="K4112" s="457"/>
    </row>
    <row r="4113" spans="1:11" ht="15" x14ac:dyDescent="0.3">
      <c r="A4113" s="466"/>
      <c r="B4113" s="458"/>
      <c r="C4113" s="456"/>
      <c r="D4113" s="456"/>
      <c r="E4113" s="456"/>
      <c r="F4113" s="456"/>
      <c r="G4113" s="456"/>
      <c r="H4113" s="456"/>
      <c r="I4113" s="456"/>
      <c r="J4113" s="456"/>
      <c r="K4113" s="457"/>
    </row>
    <row r="4114" spans="1:11" ht="15" x14ac:dyDescent="0.3">
      <c r="A4114" s="466"/>
      <c r="B4114" s="458"/>
      <c r="C4114" s="456"/>
      <c r="D4114" s="456"/>
      <c r="E4114" s="456"/>
      <c r="F4114" s="456"/>
      <c r="G4114" s="456"/>
      <c r="H4114" s="456"/>
      <c r="I4114" s="456"/>
      <c r="J4114" s="456"/>
      <c r="K4114" s="457"/>
    </row>
    <row r="4115" spans="1:11" ht="15" x14ac:dyDescent="0.3">
      <c r="A4115" s="466"/>
      <c r="B4115" s="458"/>
      <c r="C4115" s="456"/>
      <c r="D4115" s="456"/>
      <c r="E4115" s="456"/>
      <c r="F4115" s="456"/>
      <c r="G4115" s="456"/>
      <c r="H4115" s="456"/>
      <c r="I4115" s="456"/>
      <c r="J4115" s="456"/>
      <c r="K4115" s="457"/>
    </row>
    <row r="4116" spans="1:11" ht="15" x14ac:dyDescent="0.3">
      <c r="A4116" s="466"/>
      <c r="B4116" s="458"/>
      <c r="C4116" s="456"/>
      <c r="D4116" s="456"/>
      <c r="E4116" s="456"/>
      <c r="F4116" s="456"/>
      <c r="G4116" s="456"/>
      <c r="H4116" s="456"/>
      <c r="I4116" s="456"/>
      <c r="J4116" s="456"/>
      <c r="K4116" s="457"/>
    </row>
    <row r="4117" spans="1:11" ht="15" x14ac:dyDescent="0.3">
      <c r="A4117" s="466"/>
      <c r="B4117" s="458"/>
      <c r="C4117" s="456"/>
      <c r="D4117" s="456"/>
      <c r="E4117" s="456"/>
      <c r="F4117" s="456"/>
      <c r="G4117" s="456"/>
      <c r="H4117" s="456"/>
      <c r="I4117" s="456"/>
      <c r="J4117" s="456"/>
      <c r="K4117" s="457"/>
    </row>
    <row r="4118" spans="1:11" ht="15" x14ac:dyDescent="0.3">
      <c r="A4118" s="466"/>
      <c r="B4118" s="458"/>
      <c r="C4118" s="456"/>
      <c r="D4118" s="456"/>
      <c r="E4118" s="456"/>
      <c r="F4118" s="456"/>
      <c r="G4118" s="456"/>
      <c r="H4118" s="456"/>
      <c r="I4118" s="456"/>
      <c r="J4118" s="456"/>
      <c r="K4118" s="457"/>
    </row>
    <row r="4119" spans="1:11" ht="15" x14ac:dyDescent="0.3">
      <c r="A4119" s="466"/>
      <c r="B4119" s="458"/>
      <c r="C4119" s="456"/>
      <c r="D4119" s="456"/>
      <c r="E4119" s="456"/>
      <c r="F4119" s="456"/>
      <c r="G4119" s="456"/>
      <c r="H4119" s="456"/>
      <c r="I4119" s="456"/>
      <c r="J4119" s="456"/>
      <c r="K4119" s="457"/>
    </row>
    <row r="4120" spans="1:11" ht="15.6" thickBot="1" x14ac:dyDescent="0.35">
      <c r="A4120" s="467"/>
      <c r="B4120" s="502"/>
      <c r="C4120" s="503"/>
      <c r="D4120" s="503"/>
      <c r="E4120" s="503"/>
      <c r="F4120" s="503"/>
      <c r="G4120" s="503"/>
      <c r="H4120" s="503"/>
      <c r="I4120" s="503"/>
      <c r="J4120" s="503"/>
      <c r="K4120" s="504"/>
    </row>
    <row r="4121" spans="1:11" x14ac:dyDescent="0.3">
      <c r="A4121" s="499" t="s">
        <v>1145</v>
      </c>
      <c r="B4121" s="491"/>
      <c r="C4121" s="491"/>
      <c r="D4121" s="491"/>
      <c r="E4121" s="491"/>
      <c r="F4121" s="491"/>
      <c r="G4121" s="490" t="s">
        <v>1146</v>
      </c>
      <c r="H4121" s="491"/>
      <c r="I4121" s="491"/>
      <c r="J4121" s="491"/>
      <c r="K4121" s="492"/>
    </row>
    <row r="4122" spans="1:11" x14ac:dyDescent="0.3">
      <c r="A4122" s="500"/>
      <c r="B4122" s="494"/>
      <c r="C4122" s="494"/>
      <c r="D4122" s="494"/>
      <c r="E4122" s="494"/>
      <c r="F4122" s="494"/>
      <c r="G4122" s="493"/>
      <c r="H4122" s="494"/>
      <c r="I4122" s="494"/>
      <c r="J4122" s="494"/>
      <c r="K4122" s="495"/>
    </row>
    <row r="4123" spans="1:11" x14ac:dyDescent="0.3">
      <c r="A4123" s="500"/>
      <c r="B4123" s="494"/>
      <c r="C4123" s="494"/>
      <c r="D4123" s="494"/>
      <c r="E4123" s="494"/>
      <c r="F4123" s="494"/>
      <c r="G4123" s="493"/>
      <c r="H4123" s="494"/>
      <c r="I4123" s="494"/>
      <c r="J4123" s="494"/>
      <c r="K4123" s="495"/>
    </row>
    <row r="4124" spans="1:11" ht="15" thickBot="1" x14ac:dyDescent="0.35">
      <c r="A4124" s="501"/>
      <c r="B4124" s="497"/>
      <c r="C4124" s="497"/>
      <c r="D4124" s="497"/>
      <c r="E4124" s="497"/>
      <c r="F4124" s="497"/>
      <c r="G4124" s="496"/>
      <c r="H4124" s="497"/>
      <c r="I4124" s="497"/>
      <c r="J4124" s="497"/>
      <c r="K4124" s="498"/>
    </row>
    <row r="4125" spans="1:11" x14ac:dyDescent="0.3">
      <c r="A4125" s="34"/>
      <c r="J4125" s="131"/>
    </row>
    <row r="4126" spans="1:11" x14ac:dyDescent="0.3">
      <c r="A4126" s="452"/>
      <c r="B4126" s="452"/>
      <c r="C4126" s="452"/>
      <c r="D4126" s="452"/>
      <c r="E4126" s="454" t="s">
        <v>1113</v>
      </c>
      <c r="F4126" s="454"/>
      <c r="G4126" s="454"/>
      <c r="H4126" s="454"/>
      <c r="I4126" s="452"/>
      <c r="J4126" s="452"/>
      <c r="K4126" s="452"/>
    </row>
    <row r="4127" spans="1:11" x14ac:dyDescent="0.3">
      <c r="A4127" s="452"/>
      <c r="B4127" s="452"/>
      <c r="C4127" s="452"/>
      <c r="D4127" s="452"/>
      <c r="E4127" s="454"/>
      <c r="F4127" s="454"/>
      <c r="G4127" s="454"/>
      <c r="H4127" s="454"/>
      <c r="I4127" s="452"/>
      <c r="J4127" s="452"/>
      <c r="K4127" s="452"/>
    </row>
    <row r="4128" spans="1:11" x14ac:dyDescent="0.3">
      <c r="A4128" s="453"/>
      <c r="B4128" s="453"/>
      <c r="C4128" s="453"/>
      <c r="D4128" s="453"/>
      <c r="E4128" s="455"/>
      <c r="F4128" s="455"/>
      <c r="G4128" s="455"/>
      <c r="H4128" s="455"/>
      <c r="I4128" s="453"/>
      <c r="J4128" s="453"/>
      <c r="K4128" s="453"/>
    </row>
    <row r="4129" spans="1:11" x14ac:dyDescent="0.3">
      <c r="A4129" s="505" t="s">
        <v>1114</v>
      </c>
      <c r="B4129" s="450"/>
      <c r="C4129" s="450"/>
      <c r="D4129" s="450"/>
      <c r="E4129" s="450"/>
      <c r="F4129" s="450"/>
      <c r="G4129" s="450"/>
      <c r="H4129" s="450"/>
      <c r="I4129" s="450"/>
      <c r="J4129" s="450"/>
      <c r="K4129" s="451"/>
    </row>
    <row r="4130" spans="1:11" ht="22.8" x14ac:dyDescent="0.3">
      <c r="A4130" s="100" t="s">
        <v>0</v>
      </c>
      <c r="B4130" s="101"/>
      <c r="C4130" s="101"/>
      <c r="D4130" s="101"/>
      <c r="E4130" s="101"/>
      <c r="F4130" s="101"/>
      <c r="G4130" s="102"/>
      <c r="H4130" s="103" t="s">
        <v>1191</v>
      </c>
      <c r="I4130" s="104" t="s">
        <v>1117</v>
      </c>
      <c r="J4130" s="105">
        <f>3+J4076</f>
        <v>45341</v>
      </c>
      <c r="K4130" s="106" t="s">
        <v>1118</v>
      </c>
    </row>
    <row r="4131" spans="1:11" x14ac:dyDescent="0.3">
      <c r="A4131" s="443" t="s">
        <v>2</v>
      </c>
      <c r="B4131" s="444"/>
      <c r="C4131" s="444"/>
      <c r="D4131" s="444"/>
      <c r="E4131" s="444"/>
      <c r="F4131" s="444"/>
      <c r="G4131" s="445"/>
      <c r="H4131" s="107" t="s">
        <v>1120</v>
      </c>
      <c r="I4131" s="108" t="s">
        <v>1121</v>
      </c>
      <c r="J4131" s="109" t="s">
        <v>1122</v>
      </c>
      <c r="K4131" s="110" t="s">
        <v>1123</v>
      </c>
    </row>
    <row r="4132" spans="1:11" x14ac:dyDescent="0.3">
      <c r="A4132" s="446"/>
      <c r="B4132" s="447"/>
      <c r="C4132" s="447"/>
      <c r="D4132" s="447"/>
      <c r="E4132" s="447"/>
      <c r="F4132" s="447"/>
      <c r="G4132" s="448"/>
      <c r="H4132" s="107" t="s">
        <v>1124</v>
      </c>
      <c r="I4132" s="111" t="s">
        <v>1125</v>
      </c>
      <c r="J4132" s="112"/>
      <c r="K4132" s="113"/>
    </row>
    <row r="4133" spans="1:11" ht="15" thickBot="1" x14ac:dyDescent="0.35">
      <c r="A4133" s="114" t="s">
        <v>1103</v>
      </c>
      <c r="B4133" s="115"/>
      <c r="C4133" s="115"/>
      <c r="D4133" s="115"/>
      <c r="E4133" s="115"/>
      <c r="F4133" s="115"/>
      <c r="G4133" s="116"/>
      <c r="H4133" s="117" t="s">
        <v>1126</v>
      </c>
      <c r="I4133" s="117" t="s">
        <v>1125</v>
      </c>
      <c r="J4133" s="118"/>
      <c r="K4133" s="119"/>
    </row>
    <row r="4134" spans="1:11" ht="15" x14ac:dyDescent="0.3">
      <c r="A4134" s="440" t="s">
        <v>1127</v>
      </c>
      <c r="B4134" s="439"/>
      <c r="C4134" s="437"/>
      <c r="D4134" s="437"/>
      <c r="E4134" s="437"/>
      <c r="F4134" s="437"/>
      <c r="G4134" s="437"/>
      <c r="H4134" s="437"/>
      <c r="I4134" s="437"/>
      <c r="J4134" s="437"/>
      <c r="K4134" s="438"/>
    </row>
    <row r="4135" spans="1:11" ht="15" x14ac:dyDescent="0.3">
      <c r="A4135" s="441"/>
      <c r="B4135" s="458"/>
      <c r="C4135" s="456"/>
      <c r="D4135" s="456"/>
      <c r="E4135" s="456"/>
      <c r="F4135" s="456"/>
      <c r="G4135" s="456"/>
      <c r="H4135" s="456"/>
      <c r="I4135" s="456"/>
      <c r="J4135" s="456"/>
      <c r="K4135" s="457"/>
    </row>
    <row r="4136" spans="1:11" ht="15" x14ac:dyDescent="0.3">
      <c r="A4136" s="441"/>
      <c r="B4136" s="458"/>
      <c r="C4136" s="456"/>
      <c r="D4136" s="456"/>
      <c r="E4136" s="456"/>
      <c r="F4136" s="456"/>
      <c r="G4136" s="456"/>
      <c r="H4136" s="456"/>
      <c r="I4136" s="456"/>
      <c r="J4136" s="456"/>
      <c r="K4136" s="457"/>
    </row>
    <row r="4137" spans="1:11" ht="15" x14ac:dyDescent="0.3">
      <c r="A4137" s="441"/>
      <c r="B4137" s="458"/>
      <c r="C4137" s="456"/>
      <c r="D4137" s="456"/>
      <c r="E4137" s="456"/>
      <c r="F4137" s="456"/>
      <c r="G4137" s="456"/>
      <c r="H4137" s="456"/>
      <c r="I4137" s="456"/>
      <c r="J4137" s="456"/>
      <c r="K4137" s="457"/>
    </row>
    <row r="4138" spans="1:11" ht="15.6" thickBot="1" x14ac:dyDescent="0.35">
      <c r="A4138" s="442"/>
      <c r="B4138" s="477"/>
      <c r="C4138" s="475"/>
      <c r="D4138" s="475"/>
      <c r="E4138" s="475"/>
      <c r="F4138" s="475"/>
      <c r="G4138" s="475"/>
      <c r="H4138" s="475"/>
      <c r="I4138" s="475"/>
      <c r="J4138" s="475"/>
      <c r="K4138" s="476"/>
    </row>
    <row r="4139" spans="1:11" ht="15.6" thickBot="1" x14ac:dyDescent="0.35">
      <c r="A4139" s="465" t="s">
        <v>1128</v>
      </c>
      <c r="B4139" s="474" t="s">
        <v>1129</v>
      </c>
      <c r="C4139" s="472"/>
      <c r="D4139" s="472"/>
      <c r="E4139" s="472"/>
      <c r="F4139" s="120" t="s">
        <v>1130</v>
      </c>
      <c r="G4139" s="472" t="s">
        <v>1129</v>
      </c>
      <c r="H4139" s="472"/>
      <c r="I4139" s="472"/>
      <c r="J4139" s="473"/>
      <c r="K4139" s="121" t="s">
        <v>1130</v>
      </c>
    </row>
    <row r="4140" spans="1:11" ht="15" x14ac:dyDescent="0.3">
      <c r="A4140" s="466"/>
      <c r="B4140" s="471" t="s">
        <v>1131</v>
      </c>
      <c r="C4140" s="469"/>
      <c r="D4140" s="469"/>
      <c r="E4140" s="470"/>
      <c r="F4140" s="122"/>
      <c r="G4140" s="468" t="s">
        <v>1132</v>
      </c>
      <c r="H4140" s="469"/>
      <c r="I4140" s="469"/>
      <c r="J4140" s="470"/>
      <c r="K4140" s="123"/>
    </row>
    <row r="4141" spans="1:11" ht="15" x14ac:dyDescent="0.3">
      <c r="A4141" s="466"/>
      <c r="B4141" s="480" t="s">
        <v>1133</v>
      </c>
      <c r="C4141" s="481"/>
      <c r="D4141" s="481"/>
      <c r="E4141" s="482"/>
      <c r="F4141" s="124"/>
      <c r="G4141" s="483" t="s">
        <v>1134</v>
      </c>
      <c r="H4141" s="481"/>
      <c r="I4141" s="481"/>
      <c r="J4141" s="482"/>
      <c r="K4141" s="125"/>
    </row>
    <row r="4142" spans="1:11" ht="15" x14ac:dyDescent="0.3">
      <c r="A4142" s="466"/>
      <c r="B4142" s="480" t="s">
        <v>1135</v>
      </c>
      <c r="C4142" s="481"/>
      <c r="D4142" s="481"/>
      <c r="E4142" s="482"/>
      <c r="F4142" s="124"/>
      <c r="G4142" s="478" t="s">
        <v>1136</v>
      </c>
      <c r="H4142" s="460"/>
      <c r="I4142" s="460"/>
      <c r="J4142" s="479"/>
      <c r="K4142" s="125"/>
    </row>
    <row r="4143" spans="1:11" ht="15" x14ac:dyDescent="0.3">
      <c r="A4143" s="466"/>
      <c r="B4143" s="480" t="s">
        <v>1137</v>
      </c>
      <c r="C4143" s="481"/>
      <c r="D4143" s="481"/>
      <c r="E4143" s="482"/>
      <c r="F4143" s="124">
        <v>2</v>
      </c>
      <c r="G4143" s="478" t="s">
        <v>1138</v>
      </c>
      <c r="H4143" s="460"/>
      <c r="I4143" s="460"/>
      <c r="J4143" s="479"/>
      <c r="K4143" s="125"/>
    </row>
    <row r="4144" spans="1:11" ht="15" x14ac:dyDescent="0.3">
      <c r="A4144" s="466"/>
      <c r="B4144" s="480" t="s">
        <v>1139</v>
      </c>
      <c r="C4144" s="481"/>
      <c r="D4144" s="481"/>
      <c r="E4144" s="482"/>
      <c r="F4144" s="124"/>
      <c r="G4144" s="478" t="s">
        <v>1140</v>
      </c>
      <c r="H4144" s="460"/>
      <c r="I4144" s="460"/>
      <c r="J4144" s="479"/>
      <c r="K4144" s="125"/>
    </row>
    <row r="4145" spans="1:11" ht="15.6" thickBot="1" x14ac:dyDescent="0.35">
      <c r="A4145" s="467"/>
      <c r="B4145" s="487" t="s">
        <v>1141</v>
      </c>
      <c r="C4145" s="488"/>
      <c r="D4145" s="488"/>
      <c r="E4145" s="489"/>
      <c r="F4145" s="127">
        <v>5</v>
      </c>
      <c r="G4145" s="484" t="s">
        <v>1142</v>
      </c>
      <c r="H4145" s="485"/>
      <c r="I4145" s="485"/>
      <c r="J4145" s="486"/>
      <c r="K4145" s="128"/>
    </row>
    <row r="4146" spans="1:11" ht="15.6" x14ac:dyDescent="0.3">
      <c r="A4146" s="465" t="s">
        <v>1143</v>
      </c>
      <c r="B4146" s="434" t="s">
        <v>1187</v>
      </c>
      <c r="C4146" s="435"/>
      <c r="D4146" s="435"/>
      <c r="E4146" s="435"/>
      <c r="F4146" s="435"/>
      <c r="G4146" s="435"/>
      <c r="H4146" s="435"/>
      <c r="I4146" s="435"/>
      <c r="J4146" s="435"/>
      <c r="K4146" s="436"/>
    </row>
    <row r="4147" spans="1:11" ht="15" x14ac:dyDescent="0.3">
      <c r="A4147" s="466"/>
      <c r="B4147" s="422" t="s">
        <v>1237</v>
      </c>
      <c r="C4147" s="423"/>
      <c r="D4147" s="423"/>
      <c r="E4147" s="423"/>
      <c r="F4147" s="423"/>
      <c r="G4147" s="423"/>
      <c r="H4147" s="423"/>
      <c r="I4147" s="423"/>
      <c r="J4147" s="423"/>
      <c r="K4147" s="424"/>
    </row>
    <row r="4148" spans="1:11" ht="15" x14ac:dyDescent="0.3">
      <c r="A4148" s="466"/>
      <c r="B4148" s="422" t="s">
        <v>1231</v>
      </c>
      <c r="C4148" s="423"/>
      <c r="D4148" s="423"/>
      <c r="E4148" s="423"/>
      <c r="F4148" s="423"/>
      <c r="G4148" s="423"/>
      <c r="H4148" s="423"/>
      <c r="I4148" s="423"/>
      <c r="J4148" s="423"/>
      <c r="K4148" s="424"/>
    </row>
    <row r="4149" spans="1:11" ht="15" x14ac:dyDescent="0.3">
      <c r="A4149" s="466"/>
      <c r="B4149" s="422" t="s">
        <v>1229</v>
      </c>
      <c r="C4149" s="423"/>
      <c r="D4149" s="423"/>
      <c r="E4149" s="423"/>
      <c r="F4149" s="423"/>
      <c r="G4149" s="423"/>
      <c r="H4149" s="423"/>
      <c r="I4149" s="423"/>
      <c r="J4149" s="423"/>
      <c r="K4149" s="424"/>
    </row>
    <row r="4150" spans="1:11" ht="15" x14ac:dyDescent="0.3">
      <c r="A4150" s="466"/>
      <c r="B4150" s="422" t="s">
        <v>1232</v>
      </c>
      <c r="C4150" s="423"/>
      <c r="D4150" s="423"/>
      <c r="E4150" s="423"/>
      <c r="F4150" s="423"/>
      <c r="G4150" s="423"/>
      <c r="H4150" s="423"/>
      <c r="I4150" s="423"/>
      <c r="J4150" s="423"/>
      <c r="K4150" s="424"/>
    </row>
    <row r="4151" spans="1:11" ht="15.6" x14ac:dyDescent="0.3">
      <c r="A4151" s="466"/>
      <c r="B4151" s="434" t="s">
        <v>1185</v>
      </c>
      <c r="C4151" s="435"/>
      <c r="D4151" s="435"/>
      <c r="E4151" s="435"/>
      <c r="F4151" s="435"/>
      <c r="G4151" s="435"/>
      <c r="H4151" s="435"/>
      <c r="I4151" s="435"/>
      <c r="J4151" s="435"/>
      <c r="K4151" s="436"/>
    </row>
    <row r="4152" spans="1:11" ht="15" x14ac:dyDescent="0.3">
      <c r="A4152" s="466"/>
      <c r="B4152" s="422" t="s">
        <v>1229</v>
      </c>
      <c r="C4152" s="423"/>
      <c r="D4152" s="423"/>
      <c r="E4152" s="423"/>
      <c r="F4152" s="423"/>
      <c r="G4152" s="423"/>
      <c r="H4152" s="423"/>
      <c r="I4152" s="423"/>
      <c r="J4152" s="423"/>
      <c r="K4152" s="424"/>
    </row>
    <row r="4153" spans="1:11" ht="15" x14ac:dyDescent="0.3">
      <c r="A4153" s="466"/>
      <c r="B4153" s="422" t="s">
        <v>1232</v>
      </c>
      <c r="C4153" s="423"/>
      <c r="D4153" s="423"/>
      <c r="E4153" s="423"/>
      <c r="F4153" s="423"/>
      <c r="G4153" s="423"/>
      <c r="H4153" s="423"/>
      <c r="I4153" s="423"/>
      <c r="J4153" s="423"/>
      <c r="K4153" s="424"/>
    </row>
    <row r="4154" spans="1:11" ht="15.6" x14ac:dyDescent="0.3">
      <c r="A4154" s="466"/>
      <c r="B4154" s="425" t="s">
        <v>1190</v>
      </c>
      <c r="C4154" s="426"/>
      <c r="D4154" s="426"/>
      <c r="E4154" s="426"/>
      <c r="F4154" s="426"/>
      <c r="G4154" s="426"/>
      <c r="H4154" s="426"/>
      <c r="I4154" s="426"/>
      <c r="J4154" s="426"/>
      <c r="K4154" s="427"/>
    </row>
    <row r="4155" spans="1:11" ht="15" x14ac:dyDescent="0.3">
      <c r="A4155" s="466"/>
      <c r="B4155" s="422" t="s">
        <v>1165</v>
      </c>
      <c r="C4155" s="423"/>
      <c r="D4155" s="423"/>
      <c r="E4155" s="423"/>
      <c r="F4155" s="423"/>
      <c r="G4155" s="423"/>
      <c r="H4155" s="423"/>
      <c r="I4155" s="423"/>
      <c r="J4155" s="423"/>
      <c r="K4155" s="424"/>
    </row>
    <row r="4156" spans="1:11" ht="15" x14ac:dyDescent="0.3">
      <c r="A4156" s="466"/>
      <c r="B4156" s="422" t="s">
        <v>1166</v>
      </c>
      <c r="C4156" s="423"/>
      <c r="D4156" s="423"/>
      <c r="E4156" s="423"/>
      <c r="F4156" s="423"/>
      <c r="G4156" s="423"/>
      <c r="H4156" s="423"/>
      <c r="I4156" s="423"/>
      <c r="J4156" s="423"/>
      <c r="K4156" s="424"/>
    </row>
    <row r="4157" spans="1:11" ht="15" x14ac:dyDescent="0.3">
      <c r="A4157" s="466"/>
      <c r="B4157" s="422" t="s">
        <v>1167</v>
      </c>
      <c r="C4157" s="423"/>
      <c r="D4157" s="423"/>
      <c r="E4157" s="423"/>
      <c r="F4157" s="423"/>
      <c r="G4157" s="423"/>
      <c r="H4157" s="423"/>
      <c r="I4157" s="423"/>
      <c r="J4157" s="423"/>
      <c r="K4157" s="424"/>
    </row>
    <row r="4158" spans="1:11" ht="15" x14ac:dyDescent="0.3">
      <c r="A4158" s="466"/>
      <c r="B4158" s="416" t="s">
        <v>1236</v>
      </c>
      <c r="C4158" s="417"/>
      <c r="D4158" s="417"/>
      <c r="E4158" s="417"/>
      <c r="F4158" s="417"/>
      <c r="G4158" s="417"/>
      <c r="H4158" s="417"/>
      <c r="I4158" s="417"/>
      <c r="J4158" s="417"/>
      <c r="K4158" s="418"/>
    </row>
    <row r="4159" spans="1:11" ht="15.6" thickBot="1" x14ac:dyDescent="0.35">
      <c r="A4159" s="467"/>
      <c r="B4159" s="477"/>
      <c r="C4159" s="475"/>
      <c r="D4159" s="475"/>
      <c r="E4159" s="475"/>
      <c r="F4159" s="475"/>
      <c r="G4159" s="475"/>
      <c r="H4159" s="475"/>
      <c r="I4159" s="475"/>
      <c r="J4159" s="475"/>
      <c r="K4159" s="476"/>
    </row>
    <row r="4160" spans="1:11" ht="15" x14ac:dyDescent="0.3">
      <c r="A4160" s="465" t="s">
        <v>1144</v>
      </c>
      <c r="B4160" s="439"/>
      <c r="C4160" s="437"/>
      <c r="D4160" s="437"/>
      <c r="E4160" s="437"/>
      <c r="F4160" s="437"/>
      <c r="G4160" s="437"/>
      <c r="H4160" s="437"/>
      <c r="I4160" s="437"/>
      <c r="J4160" s="437"/>
      <c r="K4160" s="438"/>
    </row>
    <row r="4161" spans="1:11" ht="15" x14ac:dyDescent="0.3">
      <c r="A4161" s="466"/>
      <c r="B4161" s="458"/>
      <c r="C4161" s="456"/>
      <c r="D4161" s="456"/>
      <c r="E4161" s="456"/>
      <c r="F4161" s="456"/>
      <c r="G4161" s="456"/>
      <c r="H4161" s="456"/>
      <c r="I4161" s="456"/>
      <c r="J4161" s="456"/>
      <c r="K4161" s="457"/>
    </row>
    <row r="4162" spans="1:11" ht="15" x14ac:dyDescent="0.3">
      <c r="A4162" s="466"/>
      <c r="B4162" s="458"/>
      <c r="C4162" s="456"/>
      <c r="D4162" s="456"/>
      <c r="E4162" s="456"/>
      <c r="F4162" s="456"/>
      <c r="G4162" s="456"/>
      <c r="H4162" s="456"/>
      <c r="I4162" s="456"/>
      <c r="J4162" s="456"/>
      <c r="K4162" s="457"/>
    </row>
    <row r="4163" spans="1:11" ht="15" x14ac:dyDescent="0.3">
      <c r="A4163" s="466"/>
      <c r="B4163" s="459"/>
      <c r="C4163" s="460"/>
      <c r="D4163" s="460"/>
      <c r="E4163" s="460"/>
      <c r="F4163" s="460"/>
      <c r="G4163" s="460"/>
      <c r="H4163" s="460"/>
      <c r="I4163" s="460"/>
      <c r="J4163" s="460"/>
      <c r="K4163" s="461"/>
    </row>
    <row r="4164" spans="1:11" ht="15" x14ac:dyDescent="0.3">
      <c r="A4164" s="466"/>
      <c r="B4164" s="458"/>
      <c r="C4164" s="456"/>
      <c r="D4164" s="456"/>
      <c r="E4164" s="456"/>
      <c r="F4164" s="456"/>
      <c r="G4164" s="456"/>
      <c r="H4164" s="456"/>
      <c r="I4164" s="456"/>
      <c r="J4164" s="456"/>
      <c r="K4164" s="457"/>
    </row>
    <row r="4165" spans="1:11" ht="15" x14ac:dyDescent="0.3">
      <c r="A4165" s="466"/>
      <c r="B4165" s="459"/>
      <c r="C4165" s="460"/>
      <c r="D4165" s="460"/>
      <c r="E4165" s="460"/>
      <c r="F4165" s="460"/>
      <c r="G4165" s="460"/>
      <c r="H4165" s="460"/>
      <c r="I4165" s="460"/>
      <c r="J4165" s="460"/>
      <c r="K4165" s="461"/>
    </row>
    <row r="4166" spans="1:11" ht="15" x14ac:dyDescent="0.3">
      <c r="A4166" s="466"/>
      <c r="B4166" s="458"/>
      <c r="C4166" s="456"/>
      <c r="D4166" s="456"/>
      <c r="E4166" s="456"/>
      <c r="F4166" s="456"/>
      <c r="G4166" s="456"/>
      <c r="H4166" s="456"/>
      <c r="I4166" s="456"/>
      <c r="J4166" s="456"/>
      <c r="K4166" s="457"/>
    </row>
    <row r="4167" spans="1:11" ht="15" x14ac:dyDescent="0.3">
      <c r="A4167" s="466"/>
      <c r="B4167" s="458"/>
      <c r="C4167" s="456"/>
      <c r="D4167" s="456"/>
      <c r="E4167" s="456"/>
      <c r="F4167" s="456"/>
      <c r="G4167" s="456"/>
      <c r="H4167" s="456"/>
      <c r="I4167" s="456"/>
      <c r="J4167" s="456"/>
      <c r="K4167" s="457"/>
    </row>
    <row r="4168" spans="1:11" ht="15" x14ac:dyDescent="0.3">
      <c r="A4168" s="466"/>
      <c r="B4168" s="458"/>
      <c r="C4168" s="456"/>
      <c r="D4168" s="456"/>
      <c r="E4168" s="456"/>
      <c r="F4168" s="456"/>
      <c r="G4168" s="456"/>
      <c r="H4168" s="456"/>
      <c r="I4168" s="456"/>
      <c r="J4168" s="456"/>
      <c r="K4168" s="457"/>
    </row>
    <row r="4169" spans="1:11" ht="15" x14ac:dyDescent="0.3">
      <c r="A4169" s="466"/>
      <c r="B4169" s="458"/>
      <c r="C4169" s="456"/>
      <c r="D4169" s="456"/>
      <c r="E4169" s="456"/>
      <c r="F4169" s="456"/>
      <c r="G4169" s="456"/>
      <c r="H4169" s="456"/>
      <c r="I4169" s="456"/>
      <c r="J4169" s="456"/>
      <c r="K4169" s="457"/>
    </row>
    <row r="4170" spans="1:11" ht="15" x14ac:dyDescent="0.3">
      <c r="A4170" s="466"/>
      <c r="B4170" s="458"/>
      <c r="C4170" s="456"/>
      <c r="D4170" s="456"/>
      <c r="E4170" s="456"/>
      <c r="F4170" s="456"/>
      <c r="G4170" s="456"/>
      <c r="H4170" s="456"/>
      <c r="I4170" s="456"/>
      <c r="J4170" s="456"/>
      <c r="K4170" s="457"/>
    </row>
    <row r="4171" spans="1:11" ht="15" x14ac:dyDescent="0.3">
      <c r="A4171" s="466"/>
      <c r="B4171" s="458"/>
      <c r="C4171" s="456"/>
      <c r="D4171" s="456"/>
      <c r="E4171" s="456"/>
      <c r="F4171" s="456"/>
      <c r="G4171" s="456"/>
      <c r="H4171" s="456"/>
      <c r="I4171" s="456"/>
      <c r="J4171" s="456"/>
      <c r="K4171" s="457"/>
    </row>
    <row r="4172" spans="1:11" ht="15" x14ac:dyDescent="0.3">
      <c r="A4172" s="466"/>
      <c r="B4172" s="458"/>
      <c r="C4172" s="456"/>
      <c r="D4172" s="456"/>
      <c r="E4172" s="456"/>
      <c r="F4172" s="456"/>
      <c r="G4172" s="456"/>
      <c r="H4172" s="456"/>
      <c r="I4172" s="456"/>
      <c r="J4172" s="456"/>
      <c r="K4172" s="457"/>
    </row>
    <row r="4173" spans="1:11" ht="15" x14ac:dyDescent="0.3">
      <c r="A4173" s="466"/>
      <c r="B4173" s="458"/>
      <c r="C4173" s="456"/>
      <c r="D4173" s="456"/>
      <c r="E4173" s="456"/>
      <c r="F4173" s="456"/>
      <c r="G4173" s="456"/>
      <c r="H4173" s="456"/>
      <c r="I4173" s="456"/>
      <c r="J4173" s="456"/>
      <c r="K4173" s="457"/>
    </row>
    <row r="4174" spans="1:11" ht="15.6" thickBot="1" x14ac:dyDescent="0.35">
      <c r="A4174" s="467"/>
      <c r="B4174" s="502"/>
      <c r="C4174" s="503"/>
      <c r="D4174" s="503"/>
      <c r="E4174" s="503"/>
      <c r="F4174" s="503"/>
      <c r="G4174" s="503"/>
      <c r="H4174" s="503"/>
      <c r="I4174" s="503"/>
      <c r="J4174" s="503"/>
      <c r="K4174" s="504"/>
    </row>
    <row r="4175" spans="1:11" x14ac:dyDescent="0.3">
      <c r="A4175" s="499" t="s">
        <v>1145</v>
      </c>
      <c r="B4175" s="491"/>
      <c r="C4175" s="491"/>
      <c r="D4175" s="491"/>
      <c r="E4175" s="491"/>
      <c r="F4175" s="491"/>
      <c r="G4175" s="490" t="s">
        <v>1146</v>
      </c>
      <c r="H4175" s="491"/>
      <c r="I4175" s="491"/>
      <c r="J4175" s="491"/>
      <c r="K4175" s="492"/>
    </row>
    <row r="4176" spans="1:11" x14ac:dyDescent="0.3">
      <c r="A4176" s="500"/>
      <c r="B4176" s="494"/>
      <c r="C4176" s="494"/>
      <c r="D4176" s="494"/>
      <c r="E4176" s="494"/>
      <c r="F4176" s="494"/>
      <c r="G4176" s="493"/>
      <c r="H4176" s="494"/>
      <c r="I4176" s="494"/>
      <c r="J4176" s="494"/>
      <c r="K4176" s="495"/>
    </row>
    <row r="4177" spans="1:11" x14ac:dyDescent="0.3">
      <c r="A4177" s="500"/>
      <c r="B4177" s="494"/>
      <c r="C4177" s="494"/>
      <c r="D4177" s="494"/>
      <c r="E4177" s="494"/>
      <c r="F4177" s="494"/>
      <c r="G4177" s="493"/>
      <c r="H4177" s="494"/>
      <c r="I4177" s="494"/>
      <c r="J4177" s="494"/>
      <c r="K4177" s="495"/>
    </row>
    <row r="4178" spans="1:11" ht="15" thickBot="1" x14ac:dyDescent="0.35">
      <c r="A4178" s="501"/>
      <c r="B4178" s="497"/>
      <c r="C4178" s="497"/>
      <c r="D4178" s="497"/>
      <c r="E4178" s="497"/>
      <c r="F4178" s="497"/>
      <c r="G4178" s="496"/>
      <c r="H4178" s="497"/>
      <c r="I4178" s="497"/>
      <c r="J4178" s="497"/>
      <c r="K4178" s="498"/>
    </row>
    <row r="4179" spans="1:11" x14ac:dyDescent="0.3">
      <c r="A4179" s="34"/>
      <c r="J4179" s="131"/>
    </row>
    <row r="4180" spans="1:11" x14ac:dyDescent="0.3">
      <c r="A4180" s="452"/>
      <c r="B4180" s="452"/>
      <c r="C4180" s="452"/>
      <c r="D4180" s="452"/>
      <c r="E4180" s="454" t="s">
        <v>1113</v>
      </c>
      <c r="F4180" s="454"/>
      <c r="G4180" s="454"/>
      <c r="H4180" s="454"/>
      <c r="I4180" s="452"/>
      <c r="J4180" s="452"/>
      <c r="K4180" s="452"/>
    </row>
    <row r="4181" spans="1:11" x14ac:dyDescent="0.3">
      <c r="A4181" s="452"/>
      <c r="B4181" s="452"/>
      <c r="C4181" s="452"/>
      <c r="D4181" s="452"/>
      <c r="E4181" s="454"/>
      <c r="F4181" s="454"/>
      <c r="G4181" s="454"/>
      <c r="H4181" s="454"/>
      <c r="I4181" s="452"/>
      <c r="J4181" s="452"/>
      <c r="K4181" s="452"/>
    </row>
    <row r="4182" spans="1:11" x14ac:dyDescent="0.3">
      <c r="A4182" s="453"/>
      <c r="B4182" s="453"/>
      <c r="C4182" s="453"/>
      <c r="D4182" s="453"/>
      <c r="E4182" s="455"/>
      <c r="F4182" s="455"/>
      <c r="G4182" s="455"/>
      <c r="H4182" s="455"/>
      <c r="I4182" s="453"/>
      <c r="J4182" s="453"/>
      <c r="K4182" s="453"/>
    </row>
    <row r="4183" spans="1:11" x14ac:dyDescent="0.3">
      <c r="A4183" s="449" t="s">
        <v>1147</v>
      </c>
      <c r="B4183" s="450"/>
      <c r="C4183" s="450"/>
      <c r="D4183" s="450"/>
      <c r="E4183" s="450"/>
      <c r="F4183" s="450"/>
      <c r="G4183" s="450"/>
      <c r="H4183" s="450"/>
      <c r="I4183" s="450"/>
      <c r="J4183" s="450"/>
      <c r="K4183" s="451"/>
    </row>
    <row r="4184" spans="1:11" ht="22.8" x14ac:dyDescent="0.3">
      <c r="A4184" s="100" t="s">
        <v>0</v>
      </c>
      <c r="B4184" s="101"/>
      <c r="C4184" s="101"/>
      <c r="D4184" s="101"/>
      <c r="E4184" s="101"/>
      <c r="F4184" s="101"/>
      <c r="G4184" s="102"/>
      <c r="H4184" s="103" t="s">
        <v>1191</v>
      </c>
      <c r="I4184" s="104" t="s">
        <v>1117</v>
      </c>
      <c r="J4184" s="105">
        <f>1+J4130</f>
        <v>45342</v>
      </c>
      <c r="K4184" s="106" t="s">
        <v>1118</v>
      </c>
    </row>
    <row r="4185" spans="1:11" x14ac:dyDescent="0.3">
      <c r="A4185" s="443" t="s">
        <v>2</v>
      </c>
      <c r="B4185" s="444"/>
      <c r="C4185" s="444"/>
      <c r="D4185" s="444"/>
      <c r="E4185" s="444"/>
      <c r="F4185" s="444"/>
      <c r="G4185" s="445"/>
      <c r="H4185" s="107" t="s">
        <v>1120</v>
      </c>
      <c r="I4185" s="108" t="s">
        <v>1121</v>
      </c>
      <c r="J4185" s="109" t="s">
        <v>1122</v>
      </c>
      <c r="K4185" s="110" t="s">
        <v>1123</v>
      </c>
    </row>
    <row r="4186" spans="1:11" x14ac:dyDescent="0.3">
      <c r="A4186" s="446"/>
      <c r="B4186" s="447"/>
      <c r="C4186" s="447"/>
      <c r="D4186" s="447"/>
      <c r="E4186" s="447"/>
      <c r="F4186" s="447"/>
      <c r="G4186" s="448"/>
      <c r="H4186" s="107" t="s">
        <v>1124</v>
      </c>
      <c r="I4186" s="111" t="s">
        <v>1125</v>
      </c>
      <c r="J4186" s="112"/>
      <c r="K4186" s="113"/>
    </row>
    <row r="4187" spans="1:11" ht="15" thickBot="1" x14ac:dyDescent="0.35">
      <c r="A4187" s="114" t="s">
        <v>1103</v>
      </c>
      <c r="B4187" s="115"/>
      <c r="C4187" s="115"/>
      <c r="D4187" s="115"/>
      <c r="E4187" s="115"/>
      <c r="F4187" s="115"/>
      <c r="G4187" s="116"/>
      <c r="H4187" s="117" t="s">
        <v>1126</v>
      </c>
      <c r="I4187" s="117" t="s">
        <v>1125</v>
      </c>
      <c r="J4187" s="118"/>
      <c r="K4187" s="119"/>
    </row>
    <row r="4188" spans="1:11" ht="15" x14ac:dyDescent="0.3">
      <c r="A4188" s="440" t="s">
        <v>1127</v>
      </c>
      <c r="B4188" s="439"/>
      <c r="C4188" s="437"/>
      <c r="D4188" s="437"/>
      <c r="E4188" s="437"/>
      <c r="F4188" s="437"/>
      <c r="G4188" s="437"/>
      <c r="H4188" s="437"/>
      <c r="I4188" s="437"/>
      <c r="J4188" s="437"/>
      <c r="K4188" s="438"/>
    </row>
    <row r="4189" spans="1:11" ht="15" x14ac:dyDescent="0.3">
      <c r="A4189" s="441"/>
      <c r="B4189" s="458"/>
      <c r="C4189" s="456"/>
      <c r="D4189" s="456"/>
      <c r="E4189" s="456"/>
      <c r="F4189" s="456"/>
      <c r="G4189" s="456"/>
      <c r="H4189" s="456"/>
      <c r="I4189" s="456"/>
      <c r="J4189" s="456"/>
      <c r="K4189" s="457"/>
    </row>
    <row r="4190" spans="1:11" ht="15" x14ac:dyDescent="0.3">
      <c r="A4190" s="441"/>
      <c r="B4190" s="458"/>
      <c r="C4190" s="456"/>
      <c r="D4190" s="456"/>
      <c r="E4190" s="456"/>
      <c r="F4190" s="456"/>
      <c r="G4190" s="456"/>
      <c r="H4190" s="456"/>
      <c r="I4190" s="456"/>
      <c r="J4190" s="456"/>
      <c r="K4190" s="457"/>
    </row>
    <row r="4191" spans="1:11" ht="15" x14ac:dyDescent="0.3">
      <c r="A4191" s="441"/>
      <c r="B4191" s="458"/>
      <c r="C4191" s="456"/>
      <c r="D4191" s="456"/>
      <c r="E4191" s="456"/>
      <c r="F4191" s="456"/>
      <c r="G4191" s="456"/>
      <c r="H4191" s="456"/>
      <c r="I4191" s="456"/>
      <c r="J4191" s="456"/>
      <c r="K4191" s="457"/>
    </row>
    <row r="4192" spans="1:11" ht="15.6" thickBot="1" x14ac:dyDescent="0.35">
      <c r="A4192" s="442"/>
      <c r="B4192" s="477"/>
      <c r="C4192" s="475"/>
      <c r="D4192" s="475"/>
      <c r="E4192" s="475"/>
      <c r="F4192" s="475"/>
      <c r="G4192" s="475"/>
      <c r="H4192" s="475"/>
      <c r="I4192" s="475"/>
      <c r="J4192" s="475"/>
      <c r="K4192" s="476"/>
    </row>
    <row r="4193" spans="1:11" ht="15.6" thickBot="1" x14ac:dyDescent="0.35">
      <c r="A4193" s="465" t="s">
        <v>1128</v>
      </c>
      <c r="B4193" s="474" t="s">
        <v>1129</v>
      </c>
      <c r="C4193" s="472"/>
      <c r="D4193" s="472"/>
      <c r="E4193" s="472"/>
      <c r="F4193" s="120" t="s">
        <v>1130</v>
      </c>
      <c r="G4193" s="472" t="s">
        <v>1129</v>
      </c>
      <c r="H4193" s="472"/>
      <c r="I4193" s="472"/>
      <c r="J4193" s="473"/>
      <c r="K4193" s="121" t="s">
        <v>1130</v>
      </c>
    </row>
    <row r="4194" spans="1:11" ht="15" x14ac:dyDescent="0.3">
      <c r="A4194" s="466"/>
      <c r="B4194" s="471" t="s">
        <v>1131</v>
      </c>
      <c r="C4194" s="469"/>
      <c r="D4194" s="469"/>
      <c r="E4194" s="470"/>
      <c r="F4194" s="122"/>
      <c r="G4194" s="468" t="s">
        <v>1132</v>
      </c>
      <c r="H4194" s="469"/>
      <c r="I4194" s="469"/>
      <c r="J4194" s="470"/>
      <c r="K4194" s="123"/>
    </row>
    <row r="4195" spans="1:11" ht="15" x14ac:dyDescent="0.3">
      <c r="A4195" s="466"/>
      <c r="B4195" s="480" t="s">
        <v>1133</v>
      </c>
      <c r="C4195" s="481"/>
      <c r="D4195" s="481"/>
      <c r="E4195" s="482"/>
      <c r="F4195" s="124"/>
      <c r="G4195" s="483" t="s">
        <v>1134</v>
      </c>
      <c r="H4195" s="481"/>
      <c r="I4195" s="481"/>
      <c r="J4195" s="482"/>
      <c r="K4195" s="125"/>
    </row>
    <row r="4196" spans="1:11" ht="15" x14ac:dyDescent="0.3">
      <c r="A4196" s="466"/>
      <c r="B4196" s="480" t="s">
        <v>1135</v>
      </c>
      <c r="C4196" s="481"/>
      <c r="D4196" s="481"/>
      <c r="E4196" s="482"/>
      <c r="F4196" s="124"/>
      <c r="G4196" s="478" t="s">
        <v>1136</v>
      </c>
      <c r="H4196" s="460"/>
      <c r="I4196" s="460"/>
      <c r="J4196" s="479"/>
      <c r="K4196" s="125"/>
    </row>
    <row r="4197" spans="1:11" ht="15" x14ac:dyDescent="0.3">
      <c r="A4197" s="466"/>
      <c r="B4197" s="480" t="s">
        <v>1137</v>
      </c>
      <c r="C4197" s="481"/>
      <c r="D4197" s="481"/>
      <c r="E4197" s="482"/>
      <c r="F4197" s="124">
        <v>2</v>
      </c>
      <c r="G4197" s="478" t="s">
        <v>1138</v>
      </c>
      <c r="H4197" s="460"/>
      <c r="I4197" s="460"/>
      <c r="J4197" s="479"/>
      <c r="K4197" s="125"/>
    </row>
    <row r="4198" spans="1:11" ht="15" x14ac:dyDescent="0.3">
      <c r="A4198" s="466"/>
      <c r="B4198" s="480" t="s">
        <v>1139</v>
      </c>
      <c r="C4198" s="481"/>
      <c r="D4198" s="481"/>
      <c r="E4198" s="482"/>
      <c r="F4198" s="124"/>
      <c r="G4198" s="478" t="s">
        <v>1140</v>
      </c>
      <c r="H4198" s="460"/>
      <c r="I4198" s="460"/>
      <c r="J4198" s="479"/>
      <c r="K4198" s="125"/>
    </row>
    <row r="4199" spans="1:11" ht="15.6" thickBot="1" x14ac:dyDescent="0.35">
      <c r="A4199" s="467"/>
      <c r="B4199" s="487" t="s">
        <v>1141</v>
      </c>
      <c r="C4199" s="488"/>
      <c r="D4199" s="488"/>
      <c r="E4199" s="489"/>
      <c r="F4199" s="127">
        <v>5</v>
      </c>
      <c r="G4199" s="484" t="s">
        <v>1142</v>
      </c>
      <c r="H4199" s="485"/>
      <c r="I4199" s="485"/>
      <c r="J4199" s="486"/>
      <c r="K4199" s="128"/>
    </row>
    <row r="4200" spans="1:11" ht="15.6" x14ac:dyDescent="0.3">
      <c r="A4200" s="465" t="s">
        <v>1143</v>
      </c>
      <c r="B4200" s="434" t="s">
        <v>1187</v>
      </c>
      <c r="C4200" s="435"/>
      <c r="D4200" s="435"/>
      <c r="E4200" s="435"/>
      <c r="F4200" s="435"/>
      <c r="G4200" s="435"/>
      <c r="H4200" s="435"/>
      <c r="I4200" s="435"/>
      <c r="J4200" s="435"/>
      <c r="K4200" s="436"/>
    </row>
    <row r="4201" spans="1:11" ht="15" x14ac:dyDescent="0.3">
      <c r="A4201" s="466"/>
      <c r="B4201" s="422" t="s">
        <v>1237</v>
      </c>
      <c r="C4201" s="423"/>
      <c r="D4201" s="423"/>
      <c r="E4201" s="423"/>
      <c r="F4201" s="423"/>
      <c r="G4201" s="423"/>
      <c r="H4201" s="423"/>
      <c r="I4201" s="423"/>
      <c r="J4201" s="423"/>
      <c r="K4201" s="424"/>
    </row>
    <row r="4202" spans="1:11" ht="15" x14ac:dyDescent="0.3">
      <c r="A4202" s="466"/>
      <c r="B4202" s="422" t="s">
        <v>1231</v>
      </c>
      <c r="C4202" s="423"/>
      <c r="D4202" s="423"/>
      <c r="E4202" s="423"/>
      <c r="F4202" s="423"/>
      <c r="G4202" s="423"/>
      <c r="H4202" s="423"/>
      <c r="I4202" s="423"/>
      <c r="J4202" s="423"/>
      <c r="K4202" s="424"/>
    </row>
    <row r="4203" spans="1:11" ht="15" x14ac:dyDescent="0.3">
      <c r="A4203" s="466"/>
      <c r="B4203" s="422" t="s">
        <v>1229</v>
      </c>
      <c r="C4203" s="423"/>
      <c r="D4203" s="423"/>
      <c r="E4203" s="423"/>
      <c r="F4203" s="423"/>
      <c r="G4203" s="423"/>
      <c r="H4203" s="423"/>
      <c r="I4203" s="423"/>
      <c r="J4203" s="423"/>
      <c r="K4203" s="424"/>
    </row>
    <row r="4204" spans="1:11" ht="15" x14ac:dyDescent="0.3">
      <c r="A4204" s="466"/>
      <c r="B4204" s="422" t="s">
        <v>1232</v>
      </c>
      <c r="C4204" s="423"/>
      <c r="D4204" s="423"/>
      <c r="E4204" s="423"/>
      <c r="F4204" s="423"/>
      <c r="G4204" s="423"/>
      <c r="H4204" s="423"/>
      <c r="I4204" s="423"/>
      <c r="J4204" s="423"/>
      <c r="K4204" s="424"/>
    </row>
    <row r="4205" spans="1:11" ht="15.6" x14ac:dyDescent="0.3">
      <c r="A4205" s="466"/>
      <c r="B4205" s="434" t="s">
        <v>1185</v>
      </c>
      <c r="C4205" s="435"/>
      <c r="D4205" s="435"/>
      <c r="E4205" s="435"/>
      <c r="F4205" s="435"/>
      <c r="G4205" s="435"/>
      <c r="H4205" s="435"/>
      <c r="I4205" s="435"/>
      <c r="J4205" s="435"/>
      <c r="K4205" s="436"/>
    </row>
    <row r="4206" spans="1:11" ht="15" x14ac:dyDescent="0.3">
      <c r="A4206" s="466"/>
      <c r="B4206" s="422" t="s">
        <v>1229</v>
      </c>
      <c r="C4206" s="423"/>
      <c r="D4206" s="423"/>
      <c r="E4206" s="423"/>
      <c r="F4206" s="423"/>
      <c r="G4206" s="423"/>
      <c r="H4206" s="423"/>
      <c r="I4206" s="423"/>
      <c r="J4206" s="423"/>
      <c r="K4206" s="424"/>
    </row>
    <row r="4207" spans="1:11" ht="15" x14ac:dyDescent="0.3">
      <c r="A4207" s="466"/>
      <c r="B4207" s="422" t="s">
        <v>1232</v>
      </c>
      <c r="C4207" s="423"/>
      <c r="D4207" s="423"/>
      <c r="E4207" s="423"/>
      <c r="F4207" s="423"/>
      <c r="G4207" s="423"/>
      <c r="H4207" s="423"/>
      <c r="I4207" s="423"/>
      <c r="J4207" s="423"/>
      <c r="K4207" s="424"/>
    </row>
    <row r="4208" spans="1:11" ht="15.6" x14ac:dyDescent="0.3">
      <c r="A4208" s="466"/>
      <c r="B4208" s="425" t="s">
        <v>1190</v>
      </c>
      <c r="C4208" s="426"/>
      <c r="D4208" s="426"/>
      <c r="E4208" s="426"/>
      <c r="F4208" s="426"/>
      <c r="G4208" s="426"/>
      <c r="H4208" s="426"/>
      <c r="I4208" s="426"/>
      <c r="J4208" s="426"/>
      <c r="K4208" s="427"/>
    </row>
    <row r="4209" spans="1:11" ht="15" x14ac:dyDescent="0.3">
      <c r="A4209" s="466"/>
      <c r="B4209" s="422" t="s">
        <v>1165</v>
      </c>
      <c r="C4209" s="423"/>
      <c r="D4209" s="423"/>
      <c r="E4209" s="423"/>
      <c r="F4209" s="423"/>
      <c r="G4209" s="423"/>
      <c r="H4209" s="423"/>
      <c r="I4209" s="423"/>
      <c r="J4209" s="423"/>
      <c r="K4209" s="424"/>
    </row>
    <row r="4210" spans="1:11" ht="15" x14ac:dyDescent="0.3">
      <c r="A4210" s="466"/>
      <c r="B4210" s="422" t="s">
        <v>1166</v>
      </c>
      <c r="C4210" s="423"/>
      <c r="D4210" s="423"/>
      <c r="E4210" s="423"/>
      <c r="F4210" s="423"/>
      <c r="G4210" s="423"/>
      <c r="H4210" s="423"/>
      <c r="I4210" s="423"/>
      <c r="J4210" s="423"/>
      <c r="K4210" s="424"/>
    </row>
    <row r="4211" spans="1:11" ht="15" x14ac:dyDescent="0.3">
      <c r="A4211" s="466"/>
      <c r="B4211" s="422" t="s">
        <v>1167</v>
      </c>
      <c r="C4211" s="423"/>
      <c r="D4211" s="423"/>
      <c r="E4211" s="423"/>
      <c r="F4211" s="423"/>
      <c r="G4211" s="423"/>
      <c r="H4211" s="423"/>
      <c r="I4211" s="423"/>
      <c r="J4211" s="423"/>
      <c r="K4211" s="424"/>
    </row>
    <row r="4212" spans="1:11" ht="15" x14ac:dyDescent="0.3">
      <c r="A4212" s="466"/>
      <c r="B4212" s="416" t="s">
        <v>1236</v>
      </c>
      <c r="C4212" s="417"/>
      <c r="D4212" s="417"/>
      <c r="E4212" s="417"/>
      <c r="F4212" s="417"/>
      <c r="G4212" s="417"/>
      <c r="H4212" s="417"/>
      <c r="I4212" s="417"/>
      <c r="J4212" s="417"/>
      <c r="K4212" s="418"/>
    </row>
    <row r="4213" spans="1:11" ht="15.6" thickBot="1" x14ac:dyDescent="0.35">
      <c r="A4213" s="467"/>
      <c r="B4213" s="477"/>
      <c r="C4213" s="475"/>
      <c r="D4213" s="475"/>
      <c r="E4213" s="475"/>
      <c r="F4213" s="475"/>
      <c r="G4213" s="475"/>
      <c r="H4213" s="475"/>
      <c r="I4213" s="475"/>
      <c r="J4213" s="475"/>
      <c r="K4213" s="476"/>
    </row>
    <row r="4214" spans="1:11" ht="15" x14ac:dyDescent="0.3">
      <c r="A4214" s="465" t="s">
        <v>1144</v>
      </c>
      <c r="B4214" s="439"/>
      <c r="C4214" s="437"/>
      <c r="D4214" s="437"/>
      <c r="E4214" s="437"/>
      <c r="F4214" s="437"/>
      <c r="G4214" s="437"/>
      <c r="H4214" s="437"/>
      <c r="I4214" s="437"/>
      <c r="J4214" s="437"/>
      <c r="K4214" s="438"/>
    </row>
    <row r="4215" spans="1:11" ht="15" x14ac:dyDescent="0.3">
      <c r="A4215" s="466"/>
      <c r="B4215" s="458"/>
      <c r="C4215" s="456"/>
      <c r="D4215" s="456"/>
      <c r="E4215" s="456"/>
      <c r="F4215" s="456"/>
      <c r="G4215" s="456"/>
      <c r="H4215" s="456"/>
      <c r="I4215" s="456"/>
      <c r="J4215" s="456"/>
      <c r="K4215" s="457"/>
    </row>
    <row r="4216" spans="1:11" ht="15" x14ac:dyDescent="0.3">
      <c r="A4216" s="466"/>
      <c r="B4216" s="458"/>
      <c r="C4216" s="456"/>
      <c r="D4216" s="456"/>
      <c r="E4216" s="456"/>
      <c r="F4216" s="456"/>
      <c r="G4216" s="456"/>
      <c r="H4216" s="456"/>
      <c r="I4216" s="456"/>
      <c r="J4216" s="456"/>
      <c r="K4216" s="457"/>
    </row>
    <row r="4217" spans="1:11" ht="15" x14ac:dyDescent="0.3">
      <c r="A4217" s="466"/>
      <c r="B4217" s="458"/>
      <c r="C4217" s="456"/>
      <c r="D4217" s="456"/>
      <c r="E4217" s="456"/>
      <c r="F4217" s="456"/>
      <c r="G4217" s="456"/>
      <c r="H4217" s="456"/>
      <c r="I4217" s="456"/>
      <c r="J4217" s="456"/>
      <c r="K4217" s="457"/>
    </row>
    <row r="4218" spans="1:11" ht="15" x14ac:dyDescent="0.3">
      <c r="A4218" s="466"/>
      <c r="B4218" s="458"/>
      <c r="C4218" s="456"/>
      <c r="D4218" s="456"/>
      <c r="E4218" s="456"/>
      <c r="F4218" s="456"/>
      <c r="G4218" s="456"/>
      <c r="H4218" s="456"/>
      <c r="I4218" s="456"/>
      <c r="J4218" s="456"/>
      <c r="K4218" s="457"/>
    </row>
    <row r="4219" spans="1:11" ht="15" x14ac:dyDescent="0.3">
      <c r="A4219" s="466"/>
      <c r="B4219" s="458"/>
      <c r="C4219" s="456"/>
      <c r="D4219" s="456"/>
      <c r="E4219" s="456"/>
      <c r="F4219" s="456"/>
      <c r="G4219" s="456"/>
      <c r="H4219" s="456"/>
      <c r="I4219" s="456"/>
      <c r="J4219" s="456"/>
      <c r="K4219" s="457"/>
    </row>
    <row r="4220" spans="1:11" ht="15" x14ac:dyDescent="0.3">
      <c r="A4220" s="466"/>
      <c r="B4220" s="458"/>
      <c r="C4220" s="456"/>
      <c r="D4220" s="456"/>
      <c r="E4220" s="456"/>
      <c r="F4220" s="456"/>
      <c r="G4220" s="456"/>
      <c r="H4220" s="456"/>
      <c r="I4220" s="456"/>
      <c r="J4220" s="456"/>
      <c r="K4220" s="457"/>
    </row>
    <row r="4221" spans="1:11" ht="15" x14ac:dyDescent="0.3">
      <c r="A4221" s="466"/>
      <c r="B4221" s="458"/>
      <c r="C4221" s="456"/>
      <c r="D4221" s="456"/>
      <c r="E4221" s="456"/>
      <c r="F4221" s="456"/>
      <c r="G4221" s="456"/>
      <c r="H4221" s="456"/>
      <c r="I4221" s="456"/>
      <c r="J4221" s="456"/>
      <c r="K4221" s="457"/>
    </row>
    <row r="4222" spans="1:11" ht="15" x14ac:dyDescent="0.3">
      <c r="A4222" s="466"/>
      <c r="B4222" s="458"/>
      <c r="C4222" s="456"/>
      <c r="D4222" s="456"/>
      <c r="E4222" s="456"/>
      <c r="F4222" s="456"/>
      <c r="G4222" s="456"/>
      <c r="H4222" s="456"/>
      <c r="I4222" s="456"/>
      <c r="J4222" s="456"/>
      <c r="K4222" s="457"/>
    </row>
    <row r="4223" spans="1:11" ht="15" x14ac:dyDescent="0.3">
      <c r="A4223" s="466"/>
      <c r="B4223" s="458"/>
      <c r="C4223" s="456"/>
      <c r="D4223" s="456"/>
      <c r="E4223" s="456"/>
      <c r="F4223" s="456"/>
      <c r="G4223" s="456"/>
      <c r="H4223" s="456"/>
      <c r="I4223" s="456"/>
      <c r="J4223" s="456"/>
      <c r="K4223" s="457"/>
    </row>
    <row r="4224" spans="1:11" ht="15" x14ac:dyDescent="0.3">
      <c r="A4224" s="466"/>
      <c r="B4224" s="458"/>
      <c r="C4224" s="456"/>
      <c r="D4224" s="456"/>
      <c r="E4224" s="456"/>
      <c r="F4224" s="456"/>
      <c r="G4224" s="456"/>
      <c r="H4224" s="456"/>
      <c r="I4224" s="456"/>
      <c r="J4224" s="456"/>
      <c r="K4224" s="457"/>
    </row>
    <row r="4225" spans="1:11" ht="15" x14ac:dyDescent="0.3">
      <c r="A4225" s="466"/>
      <c r="B4225" s="458"/>
      <c r="C4225" s="456"/>
      <c r="D4225" s="456"/>
      <c r="E4225" s="456"/>
      <c r="F4225" s="456"/>
      <c r="G4225" s="456"/>
      <c r="H4225" s="456"/>
      <c r="I4225" s="456"/>
      <c r="J4225" s="456"/>
      <c r="K4225" s="457"/>
    </row>
    <row r="4226" spans="1:11" ht="15" x14ac:dyDescent="0.3">
      <c r="A4226" s="466"/>
      <c r="B4226" s="458"/>
      <c r="C4226" s="456"/>
      <c r="D4226" s="456"/>
      <c r="E4226" s="456"/>
      <c r="F4226" s="456"/>
      <c r="G4226" s="456"/>
      <c r="H4226" s="456"/>
      <c r="I4226" s="456"/>
      <c r="J4226" s="456"/>
      <c r="K4226" s="457"/>
    </row>
    <row r="4227" spans="1:11" ht="15" x14ac:dyDescent="0.3">
      <c r="A4227" s="466"/>
      <c r="B4227" s="458"/>
      <c r="C4227" s="456"/>
      <c r="D4227" s="456"/>
      <c r="E4227" s="456"/>
      <c r="F4227" s="456"/>
      <c r="G4227" s="456"/>
      <c r="H4227" s="456"/>
      <c r="I4227" s="456"/>
      <c r="J4227" s="456"/>
      <c r="K4227" s="457"/>
    </row>
    <row r="4228" spans="1:11" ht="15.6" thickBot="1" x14ac:dyDescent="0.35">
      <c r="A4228" s="467"/>
      <c r="B4228" s="502"/>
      <c r="C4228" s="503"/>
      <c r="D4228" s="503"/>
      <c r="E4228" s="503"/>
      <c r="F4228" s="503"/>
      <c r="G4228" s="503"/>
      <c r="H4228" s="503"/>
      <c r="I4228" s="503"/>
      <c r="J4228" s="503"/>
      <c r="K4228" s="504"/>
    </row>
    <row r="4229" spans="1:11" x14ac:dyDescent="0.3">
      <c r="A4229" s="499" t="s">
        <v>1145</v>
      </c>
      <c r="B4229" s="491"/>
      <c r="C4229" s="491"/>
      <c r="D4229" s="491"/>
      <c r="E4229" s="491"/>
      <c r="F4229" s="491"/>
      <c r="G4229" s="490" t="s">
        <v>1146</v>
      </c>
      <c r="H4229" s="491"/>
      <c r="I4229" s="491"/>
      <c r="J4229" s="491"/>
      <c r="K4229" s="492"/>
    </row>
    <row r="4230" spans="1:11" x14ac:dyDescent="0.3">
      <c r="A4230" s="500"/>
      <c r="B4230" s="494"/>
      <c r="C4230" s="494"/>
      <c r="D4230" s="494"/>
      <c r="E4230" s="494"/>
      <c r="F4230" s="494"/>
      <c r="G4230" s="493"/>
      <c r="H4230" s="494"/>
      <c r="I4230" s="494"/>
      <c r="J4230" s="494"/>
      <c r="K4230" s="495"/>
    </row>
    <row r="4231" spans="1:11" x14ac:dyDescent="0.3">
      <c r="A4231" s="500"/>
      <c r="B4231" s="494"/>
      <c r="C4231" s="494"/>
      <c r="D4231" s="494"/>
      <c r="E4231" s="494"/>
      <c r="F4231" s="494"/>
      <c r="G4231" s="493"/>
      <c r="H4231" s="494"/>
      <c r="I4231" s="494"/>
      <c r="J4231" s="494"/>
      <c r="K4231" s="495"/>
    </row>
    <row r="4232" spans="1:11" ht="15" thickBot="1" x14ac:dyDescent="0.35">
      <c r="A4232" s="501"/>
      <c r="B4232" s="497"/>
      <c r="C4232" s="497"/>
      <c r="D4232" s="497"/>
      <c r="E4232" s="497"/>
      <c r="F4232" s="497"/>
      <c r="G4232" s="496"/>
      <c r="H4232" s="497"/>
      <c r="I4232" s="497"/>
      <c r="J4232" s="497"/>
      <c r="K4232" s="498"/>
    </row>
    <row r="4234" spans="1:11" x14ac:dyDescent="0.3">
      <c r="A4234" s="452"/>
      <c r="B4234" s="452"/>
      <c r="C4234" s="452"/>
      <c r="D4234" s="452"/>
      <c r="E4234" s="454" t="s">
        <v>1113</v>
      </c>
      <c r="F4234" s="454"/>
      <c r="G4234" s="454"/>
      <c r="H4234" s="454"/>
      <c r="I4234" s="452"/>
      <c r="J4234" s="452"/>
      <c r="K4234" s="452"/>
    </row>
    <row r="4235" spans="1:11" x14ac:dyDescent="0.3">
      <c r="A4235" s="452"/>
      <c r="B4235" s="452"/>
      <c r="C4235" s="452"/>
      <c r="D4235" s="452"/>
      <c r="E4235" s="454"/>
      <c r="F4235" s="454"/>
      <c r="G4235" s="454"/>
      <c r="H4235" s="454"/>
      <c r="I4235" s="452"/>
      <c r="J4235" s="452"/>
      <c r="K4235" s="452"/>
    </row>
    <row r="4236" spans="1:11" x14ac:dyDescent="0.3">
      <c r="A4236" s="453"/>
      <c r="B4236" s="453"/>
      <c r="C4236" s="453"/>
      <c r="D4236" s="453"/>
      <c r="E4236" s="455"/>
      <c r="F4236" s="455"/>
      <c r="G4236" s="455"/>
      <c r="H4236" s="455"/>
      <c r="I4236" s="453"/>
      <c r="J4236" s="453"/>
      <c r="K4236" s="453"/>
    </row>
    <row r="4237" spans="1:11" x14ac:dyDescent="0.3">
      <c r="A4237" s="449" t="s">
        <v>1147</v>
      </c>
      <c r="B4237" s="450"/>
      <c r="C4237" s="450"/>
      <c r="D4237" s="450"/>
      <c r="E4237" s="450"/>
      <c r="F4237" s="450"/>
      <c r="G4237" s="450"/>
      <c r="H4237" s="450"/>
      <c r="I4237" s="450"/>
      <c r="J4237" s="450"/>
      <c r="K4237" s="451"/>
    </row>
    <row r="4238" spans="1:11" ht="22.8" x14ac:dyDescent="0.3">
      <c r="A4238" s="100" t="s">
        <v>0</v>
      </c>
      <c r="B4238" s="101"/>
      <c r="C4238" s="101"/>
      <c r="D4238" s="101"/>
      <c r="E4238" s="101"/>
      <c r="F4238" s="101"/>
      <c r="G4238" s="102"/>
      <c r="H4238" s="103" t="s">
        <v>1191</v>
      </c>
      <c r="I4238" s="104" t="s">
        <v>1117</v>
      </c>
      <c r="J4238" s="105">
        <f>1+J4184</f>
        <v>45343</v>
      </c>
      <c r="K4238" s="106" t="s">
        <v>1118</v>
      </c>
    </row>
    <row r="4239" spans="1:11" x14ac:dyDescent="0.3">
      <c r="A4239" s="443" t="s">
        <v>2</v>
      </c>
      <c r="B4239" s="444"/>
      <c r="C4239" s="444"/>
      <c r="D4239" s="444"/>
      <c r="E4239" s="444"/>
      <c r="F4239" s="444"/>
      <c r="G4239" s="445"/>
      <c r="H4239" s="107" t="s">
        <v>1120</v>
      </c>
      <c r="I4239" s="108" t="s">
        <v>1121</v>
      </c>
      <c r="J4239" s="109" t="s">
        <v>1122</v>
      </c>
      <c r="K4239" s="110" t="s">
        <v>1123</v>
      </c>
    </row>
    <row r="4240" spans="1:11" x14ac:dyDescent="0.3">
      <c r="A4240" s="446"/>
      <c r="B4240" s="447"/>
      <c r="C4240" s="447"/>
      <c r="D4240" s="447"/>
      <c r="E4240" s="447"/>
      <c r="F4240" s="447"/>
      <c r="G4240" s="448"/>
      <c r="H4240" s="107" t="s">
        <v>1124</v>
      </c>
      <c r="I4240" s="111" t="s">
        <v>1125</v>
      </c>
      <c r="J4240" s="112"/>
      <c r="K4240" s="113"/>
    </row>
    <row r="4241" spans="1:11" ht="15" thickBot="1" x14ac:dyDescent="0.35">
      <c r="A4241" s="114" t="s">
        <v>1103</v>
      </c>
      <c r="B4241" s="115"/>
      <c r="C4241" s="115"/>
      <c r="D4241" s="115"/>
      <c r="E4241" s="115"/>
      <c r="F4241" s="115"/>
      <c r="G4241" s="116"/>
      <c r="H4241" s="117" t="s">
        <v>1126</v>
      </c>
      <c r="I4241" s="117" t="s">
        <v>1125</v>
      </c>
      <c r="J4241" s="118"/>
      <c r="K4241" s="119"/>
    </row>
    <row r="4242" spans="1:11" ht="15" x14ac:dyDescent="0.3">
      <c r="A4242" s="440" t="s">
        <v>1127</v>
      </c>
      <c r="B4242" s="439"/>
      <c r="C4242" s="437"/>
      <c r="D4242" s="437"/>
      <c r="E4242" s="437"/>
      <c r="F4242" s="437"/>
      <c r="G4242" s="437"/>
      <c r="H4242" s="437"/>
      <c r="I4242" s="437"/>
      <c r="J4242" s="437"/>
      <c r="K4242" s="438"/>
    </row>
    <row r="4243" spans="1:11" ht="15" x14ac:dyDescent="0.3">
      <c r="A4243" s="441"/>
      <c r="B4243" s="458"/>
      <c r="C4243" s="456"/>
      <c r="D4243" s="456"/>
      <c r="E4243" s="456"/>
      <c r="F4243" s="456"/>
      <c r="G4243" s="456"/>
      <c r="H4243" s="456"/>
      <c r="I4243" s="456"/>
      <c r="J4243" s="456"/>
      <c r="K4243" s="457"/>
    </row>
    <row r="4244" spans="1:11" ht="15" x14ac:dyDescent="0.3">
      <c r="A4244" s="441"/>
      <c r="B4244" s="458"/>
      <c r="C4244" s="456"/>
      <c r="D4244" s="456"/>
      <c r="E4244" s="456"/>
      <c r="F4244" s="456"/>
      <c r="G4244" s="456"/>
      <c r="H4244" s="456"/>
      <c r="I4244" s="456"/>
      <c r="J4244" s="456"/>
      <c r="K4244" s="457"/>
    </row>
    <row r="4245" spans="1:11" ht="15" x14ac:dyDescent="0.3">
      <c r="A4245" s="441"/>
      <c r="B4245" s="458"/>
      <c r="C4245" s="456"/>
      <c r="D4245" s="456"/>
      <c r="E4245" s="456"/>
      <c r="F4245" s="456"/>
      <c r="G4245" s="456"/>
      <c r="H4245" s="456"/>
      <c r="I4245" s="456"/>
      <c r="J4245" s="456"/>
      <c r="K4245" s="457"/>
    </row>
    <row r="4246" spans="1:11" ht="15.6" thickBot="1" x14ac:dyDescent="0.35">
      <c r="A4246" s="442"/>
      <c r="B4246" s="477"/>
      <c r="C4246" s="475"/>
      <c r="D4246" s="475"/>
      <c r="E4246" s="475"/>
      <c r="F4246" s="475"/>
      <c r="G4246" s="475"/>
      <c r="H4246" s="475"/>
      <c r="I4246" s="475"/>
      <c r="J4246" s="475"/>
      <c r="K4246" s="476"/>
    </row>
    <row r="4247" spans="1:11" ht="15.6" thickBot="1" x14ac:dyDescent="0.35">
      <c r="A4247" s="465" t="s">
        <v>1128</v>
      </c>
      <c r="B4247" s="474" t="s">
        <v>1129</v>
      </c>
      <c r="C4247" s="472"/>
      <c r="D4247" s="472"/>
      <c r="E4247" s="472"/>
      <c r="F4247" s="120" t="s">
        <v>1130</v>
      </c>
      <c r="G4247" s="472" t="s">
        <v>1129</v>
      </c>
      <c r="H4247" s="472"/>
      <c r="I4247" s="472"/>
      <c r="J4247" s="473"/>
      <c r="K4247" s="121" t="s">
        <v>1130</v>
      </c>
    </row>
    <row r="4248" spans="1:11" ht="15" x14ac:dyDescent="0.3">
      <c r="A4248" s="466"/>
      <c r="B4248" s="471" t="s">
        <v>1131</v>
      </c>
      <c r="C4248" s="469"/>
      <c r="D4248" s="469"/>
      <c r="E4248" s="470"/>
      <c r="F4248" s="122"/>
      <c r="G4248" s="468" t="s">
        <v>1132</v>
      </c>
      <c r="H4248" s="469"/>
      <c r="I4248" s="469"/>
      <c r="J4248" s="470"/>
      <c r="K4248" s="123"/>
    </row>
    <row r="4249" spans="1:11" ht="15" x14ac:dyDescent="0.3">
      <c r="A4249" s="466"/>
      <c r="B4249" s="480" t="s">
        <v>1133</v>
      </c>
      <c r="C4249" s="481"/>
      <c r="D4249" s="481"/>
      <c r="E4249" s="482"/>
      <c r="F4249" s="124"/>
      <c r="G4249" s="483" t="s">
        <v>1134</v>
      </c>
      <c r="H4249" s="481"/>
      <c r="I4249" s="481"/>
      <c r="J4249" s="482"/>
      <c r="K4249" s="125"/>
    </row>
    <row r="4250" spans="1:11" ht="15" x14ac:dyDescent="0.3">
      <c r="A4250" s="466"/>
      <c r="B4250" s="480" t="s">
        <v>1135</v>
      </c>
      <c r="C4250" s="481"/>
      <c r="D4250" s="481"/>
      <c r="E4250" s="482"/>
      <c r="F4250" s="124"/>
      <c r="G4250" s="478" t="s">
        <v>1136</v>
      </c>
      <c r="H4250" s="460"/>
      <c r="I4250" s="460"/>
      <c r="J4250" s="479"/>
      <c r="K4250" s="125"/>
    </row>
    <row r="4251" spans="1:11" ht="15" x14ac:dyDescent="0.3">
      <c r="A4251" s="466"/>
      <c r="B4251" s="480" t="s">
        <v>1137</v>
      </c>
      <c r="C4251" s="481"/>
      <c r="D4251" s="481"/>
      <c r="E4251" s="482"/>
      <c r="F4251" s="124">
        <v>2</v>
      </c>
      <c r="G4251" s="478" t="s">
        <v>1138</v>
      </c>
      <c r="H4251" s="460"/>
      <c r="I4251" s="460"/>
      <c r="J4251" s="479"/>
      <c r="K4251" s="125"/>
    </row>
    <row r="4252" spans="1:11" ht="15" x14ac:dyDescent="0.3">
      <c r="A4252" s="466"/>
      <c r="B4252" s="480" t="s">
        <v>1139</v>
      </c>
      <c r="C4252" s="481"/>
      <c r="D4252" s="481"/>
      <c r="E4252" s="482"/>
      <c r="F4252" s="124"/>
      <c r="G4252" s="478" t="s">
        <v>1140</v>
      </c>
      <c r="H4252" s="460"/>
      <c r="I4252" s="460"/>
      <c r="J4252" s="479"/>
      <c r="K4252" s="125"/>
    </row>
    <row r="4253" spans="1:11" ht="15.6" thickBot="1" x14ac:dyDescent="0.35">
      <c r="A4253" s="467"/>
      <c r="B4253" s="487" t="s">
        <v>1141</v>
      </c>
      <c r="C4253" s="488"/>
      <c r="D4253" s="488"/>
      <c r="E4253" s="489"/>
      <c r="F4253" s="127">
        <v>5</v>
      </c>
      <c r="G4253" s="484" t="s">
        <v>1142</v>
      </c>
      <c r="H4253" s="485"/>
      <c r="I4253" s="485"/>
      <c r="J4253" s="486"/>
      <c r="K4253" s="128"/>
    </row>
    <row r="4254" spans="1:11" ht="15.6" x14ac:dyDescent="0.3">
      <c r="A4254" s="465" t="s">
        <v>1143</v>
      </c>
      <c r="B4254" s="434" t="s">
        <v>1187</v>
      </c>
      <c r="C4254" s="435"/>
      <c r="D4254" s="435"/>
      <c r="E4254" s="435"/>
      <c r="F4254" s="435"/>
      <c r="G4254" s="435"/>
      <c r="H4254" s="435"/>
      <c r="I4254" s="435"/>
      <c r="J4254" s="435"/>
      <c r="K4254" s="436"/>
    </row>
    <row r="4255" spans="1:11" ht="15" x14ac:dyDescent="0.3">
      <c r="A4255" s="466"/>
      <c r="B4255" s="422" t="s">
        <v>1237</v>
      </c>
      <c r="C4255" s="423"/>
      <c r="D4255" s="423"/>
      <c r="E4255" s="423"/>
      <c r="F4255" s="423"/>
      <c r="G4255" s="423"/>
      <c r="H4255" s="423"/>
      <c r="I4255" s="423"/>
      <c r="J4255" s="423"/>
      <c r="K4255" s="424"/>
    </row>
    <row r="4256" spans="1:11" ht="15" x14ac:dyDescent="0.3">
      <c r="A4256" s="466"/>
      <c r="B4256" s="422" t="s">
        <v>1231</v>
      </c>
      <c r="C4256" s="423"/>
      <c r="D4256" s="423"/>
      <c r="E4256" s="423"/>
      <c r="F4256" s="423"/>
      <c r="G4256" s="423"/>
      <c r="H4256" s="423"/>
      <c r="I4256" s="423"/>
      <c r="J4256" s="423"/>
      <c r="K4256" s="424"/>
    </row>
    <row r="4257" spans="1:11" ht="15" x14ac:dyDescent="0.3">
      <c r="A4257" s="466"/>
      <c r="B4257" s="422" t="s">
        <v>1229</v>
      </c>
      <c r="C4257" s="423"/>
      <c r="D4257" s="423"/>
      <c r="E4257" s="423"/>
      <c r="F4257" s="423"/>
      <c r="G4257" s="423"/>
      <c r="H4257" s="423"/>
      <c r="I4257" s="423"/>
      <c r="J4257" s="423"/>
      <c r="K4257" s="424"/>
    </row>
    <row r="4258" spans="1:11" ht="15" x14ac:dyDescent="0.3">
      <c r="A4258" s="466"/>
      <c r="B4258" s="422" t="s">
        <v>1232</v>
      </c>
      <c r="C4258" s="423"/>
      <c r="D4258" s="423"/>
      <c r="E4258" s="423"/>
      <c r="F4258" s="423"/>
      <c r="G4258" s="423"/>
      <c r="H4258" s="423"/>
      <c r="I4258" s="423"/>
      <c r="J4258" s="423"/>
      <c r="K4258" s="424"/>
    </row>
    <row r="4259" spans="1:11" ht="15.6" x14ac:dyDescent="0.3">
      <c r="A4259" s="466"/>
      <c r="B4259" s="434" t="s">
        <v>1185</v>
      </c>
      <c r="C4259" s="435"/>
      <c r="D4259" s="435"/>
      <c r="E4259" s="435"/>
      <c r="F4259" s="435"/>
      <c r="G4259" s="435"/>
      <c r="H4259" s="435"/>
      <c r="I4259" s="435"/>
      <c r="J4259" s="435"/>
      <c r="K4259" s="436"/>
    </row>
    <row r="4260" spans="1:11" ht="15" x14ac:dyDescent="0.3">
      <c r="A4260" s="466"/>
      <c r="B4260" s="422" t="s">
        <v>1229</v>
      </c>
      <c r="C4260" s="423"/>
      <c r="D4260" s="423"/>
      <c r="E4260" s="423"/>
      <c r="F4260" s="423"/>
      <c r="G4260" s="423"/>
      <c r="H4260" s="423"/>
      <c r="I4260" s="423"/>
      <c r="J4260" s="423"/>
      <c r="K4260" s="424"/>
    </row>
    <row r="4261" spans="1:11" ht="15" x14ac:dyDescent="0.3">
      <c r="A4261" s="466"/>
      <c r="B4261" s="422" t="s">
        <v>1232</v>
      </c>
      <c r="C4261" s="423"/>
      <c r="D4261" s="423"/>
      <c r="E4261" s="423"/>
      <c r="F4261" s="423"/>
      <c r="G4261" s="423"/>
      <c r="H4261" s="423"/>
      <c r="I4261" s="423"/>
      <c r="J4261" s="423"/>
      <c r="K4261" s="424"/>
    </row>
    <row r="4262" spans="1:11" ht="15.6" x14ac:dyDescent="0.3">
      <c r="A4262" s="466"/>
      <c r="B4262" s="425" t="s">
        <v>1190</v>
      </c>
      <c r="C4262" s="426"/>
      <c r="D4262" s="426"/>
      <c r="E4262" s="426"/>
      <c r="F4262" s="426"/>
      <c r="G4262" s="426"/>
      <c r="H4262" s="426"/>
      <c r="I4262" s="426"/>
      <c r="J4262" s="426"/>
      <c r="K4262" s="427"/>
    </row>
    <row r="4263" spans="1:11" ht="15" x14ac:dyDescent="0.3">
      <c r="A4263" s="466"/>
      <c r="B4263" s="422" t="s">
        <v>1165</v>
      </c>
      <c r="C4263" s="423"/>
      <c r="D4263" s="423"/>
      <c r="E4263" s="423"/>
      <c r="F4263" s="423"/>
      <c r="G4263" s="423"/>
      <c r="H4263" s="423"/>
      <c r="I4263" s="423"/>
      <c r="J4263" s="423"/>
      <c r="K4263" s="424"/>
    </row>
    <row r="4264" spans="1:11" ht="15" x14ac:dyDescent="0.3">
      <c r="A4264" s="466"/>
      <c r="B4264" s="422" t="s">
        <v>1166</v>
      </c>
      <c r="C4264" s="423"/>
      <c r="D4264" s="423"/>
      <c r="E4264" s="423"/>
      <c r="F4264" s="423"/>
      <c r="G4264" s="423"/>
      <c r="H4264" s="423"/>
      <c r="I4264" s="423"/>
      <c r="J4264" s="423"/>
      <c r="K4264" s="424"/>
    </row>
    <row r="4265" spans="1:11" ht="15" x14ac:dyDescent="0.3">
      <c r="A4265" s="466"/>
      <c r="B4265" s="422" t="s">
        <v>1167</v>
      </c>
      <c r="C4265" s="423"/>
      <c r="D4265" s="423"/>
      <c r="E4265" s="423"/>
      <c r="F4265" s="423"/>
      <c r="G4265" s="423"/>
      <c r="H4265" s="423"/>
      <c r="I4265" s="423"/>
      <c r="J4265" s="423"/>
      <c r="K4265" s="424"/>
    </row>
    <row r="4266" spans="1:11" ht="15" x14ac:dyDescent="0.3">
      <c r="A4266" s="466"/>
      <c r="B4266" s="416" t="s">
        <v>1236</v>
      </c>
      <c r="C4266" s="417"/>
      <c r="D4266" s="417"/>
      <c r="E4266" s="417"/>
      <c r="F4266" s="417"/>
      <c r="G4266" s="417"/>
      <c r="H4266" s="417"/>
      <c r="I4266" s="417"/>
      <c r="J4266" s="417"/>
      <c r="K4266" s="418"/>
    </row>
    <row r="4267" spans="1:11" ht="15.6" thickBot="1" x14ac:dyDescent="0.35">
      <c r="A4267" s="467"/>
      <c r="B4267" s="477"/>
      <c r="C4267" s="475"/>
      <c r="D4267" s="475"/>
      <c r="E4267" s="475"/>
      <c r="F4267" s="475"/>
      <c r="G4267" s="475"/>
      <c r="H4267" s="475"/>
      <c r="I4267" s="475"/>
      <c r="J4267" s="475"/>
      <c r="K4267" s="476"/>
    </row>
    <row r="4268" spans="1:11" ht="15" x14ac:dyDescent="0.3">
      <c r="A4268" s="465" t="s">
        <v>1144</v>
      </c>
      <c r="B4268" s="439"/>
      <c r="C4268" s="437"/>
      <c r="D4268" s="437"/>
      <c r="E4268" s="437"/>
      <c r="F4268" s="437"/>
      <c r="G4268" s="437"/>
      <c r="H4268" s="437"/>
      <c r="I4268" s="437"/>
      <c r="J4268" s="437"/>
      <c r="K4268" s="438"/>
    </row>
    <row r="4269" spans="1:11" ht="15" x14ac:dyDescent="0.3">
      <c r="A4269" s="466"/>
      <c r="B4269" s="458"/>
      <c r="C4269" s="456"/>
      <c r="D4269" s="456"/>
      <c r="E4269" s="456"/>
      <c r="F4269" s="456"/>
      <c r="G4269" s="456"/>
      <c r="H4269" s="456"/>
      <c r="I4269" s="456"/>
      <c r="J4269" s="456"/>
      <c r="K4269" s="457"/>
    </row>
    <row r="4270" spans="1:11" ht="15" x14ac:dyDescent="0.3">
      <c r="A4270" s="466"/>
      <c r="B4270" s="458"/>
      <c r="C4270" s="456"/>
      <c r="D4270" s="456"/>
      <c r="E4270" s="456"/>
      <c r="F4270" s="456"/>
      <c r="G4270" s="456"/>
      <c r="H4270" s="456"/>
      <c r="I4270" s="456"/>
      <c r="J4270" s="456"/>
      <c r="K4270" s="457"/>
    </row>
    <row r="4271" spans="1:11" ht="15" x14ac:dyDescent="0.3">
      <c r="A4271" s="466"/>
      <c r="B4271" s="458"/>
      <c r="C4271" s="456"/>
      <c r="D4271" s="456"/>
      <c r="E4271" s="456"/>
      <c r="F4271" s="456"/>
      <c r="G4271" s="456"/>
      <c r="H4271" s="456"/>
      <c r="I4271" s="456"/>
      <c r="J4271" s="456"/>
      <c r="K4271" s="457"/>
    </row>
    <row r="4272" spans="1:11" ht="15" x14ac:dyDescent="0.3">
      <c r="A4272" s="466"/>
      <c r="B4272" s="458"/>
      <c r="C4272" s="456"/>
      <c r="D4272" s="456"/>
      <c r="E4272" s="456"/>
      <c r="F4272" s="456"/>
      <c r="G4272" s="456"/>
      <c r="H4272" s="456"/>
      <c r="I4272" s="456"/>
      <c r="J4272" s="456"/>
      <c r="K4272" s="457"/>
    </row>
    <row r="4273" spans="1:11" ht="15" x14ac:dyDescent="0.3">
      <c r="A4273" s="466"/>
      <c r="B4273" s="458"/>
      <c r="C4273" s="456"/>
      <c r="D4273" s="456"/>
      <c r="E4273" s="456"/>
      <c r="F4273" s="456"/>
      <c r="G4273" s="456"/>
      <c r="H4273" s="456"/>
      <c r="I4273" s="456"/>
      <c r="J4273" s="456"/>
      <c r="K4273" s="457"/>
    </row>
    <row r="4274" spans="1:11" ht="15" x14ac:dyDescent="0.3">
      <c r="A4274" s="466"/>
      <c r="B4274" s="458"/>
      <c r="C4274" s="456"/>
      <c r="D4274" s="456"/>
      <c r="E4274" s="456"/>
      <c r="F4274" s="456"/>
      <c r="G4274" s="456"/>
      <c r="H4274" s="456"/>
      <c r="I4274" s="456"/>
      <c r="J4274" s="456"/>
      <c r="K4274" s="457"/>
    </row>
    <row r="4275" spans="1:11" ht="15" x14ac:dyDescent="0.3">
      <c r="A4275" s="466"/>
      <c r="B4275" s="458"/>
      <c r="C4275" s="456"/>
      <c r="D4275" s="456"/>
      <c r="E4275" s="456"/>
      <c r="F4275" s="456"/>
      <c r="G4275" s="456"/>
      <c r="H4275" s="456"/>
      <c r="I4275" s="456"/>
      <c r="J4275" s="456"/>
      <c r="K4275" s="457"/>
    </row>
    <row r="4276" spans="1:11" ht="15" x14ac:dyDescent="0.3">
      <c r="A4276" s="466"/>
      <c r="B4276" s="458"/>
      <c r="C4276" s="456"/>
      <c r="D4276" s="456"/>
      <c r="E4276" s="456"/>
      <c r="F4276" s="456"/>
      <c r="G4276" s="456"/>
      <c r="H4276" s="456"/>
      <c r="I4276" s="456"/>
      <c r="J4276" s="456"/>
      <c r="K4276" s="457"/>
    </row>
    <row r="4277" spans="1:11" ht="15" x14ac:dyDescent="0.3">
      <c r="A4277" s="466"/>
      <c r="B4277" s="458"/>
      <c r="C4277" s="456"/>
      <c r="D4277" s="456"/>
      <c r="E4277" s="456"/>
      <c r="F4277" s="456"/>
      <c r="G4277" s="456"/>
      <c r="H4277" s="456"/>
      <c r="I4277" s="456"/>
      <c r="J4277" s="456"/>
      <c r="K4277" s="457"/>
    </row>
    <row r="4278" spans="1:11" ht="15" x14ac:dyDescent="0.3">
      <c r="A4278" s="466"/>
      <c r="B4278" s="458"/>
      <c r="C4278" s="456"/>
      <c r="D4278" s="456"/>
      <c r="E4278" s="456"/>
      <c r="F4278" s="456"/>
      <c r="G4278" s="456"/>
      <c r="H4278" s="456"/>
      <c r="I4278" s="456"/>
      <c r="J4278" s="456"/>
      <c r="K4278" s="457"/>
    </row>
    <row r="4279" spans="1:11" ht="15" x14ac:dyDescent="0.3">
      <c r="A4279" s="466"/>
      <c r="B4279" s="458"/>
      <c r="C4279" s="456"/>
      <c r="D4279" s="456"/>
      <c r="E4279" s="456"/>
      <c r="F4279" s="456"/>
      <c r="G4279" s="456"/>
      <c r="H4279" s="456"/>
      <c r="I4279" s="456"/>
      <c r="J4279" s="456"/>
      <c r="K4279" s="457"/>
    </row>
    <row r="4280" spans="1:11" ht="15" x14ac:dyDescent="0.3">
      <c r="A4280" s="466"/>
      <c r="B4280" s="458"/>
      <c r="C4280" s="456"/>
      <c r="D4280" s="456"/>
      <c r="E4280" s="456"/>
      <c r="F4280" s="456"/>
      <c r="G4280" s="456"/>
      <c r="H4280" s="456"/>
      <c r="I4280" s="456"/>
      <c r="J4280" s="456"/>
      <c r="K4280" s="457"/>
    </row>
    <row r="4281" spans="1:11" ht="15" x14ac:dyDescent="0.3">
      <c r="A4281" s="466"/>
      <c r="B4281" s="458"/>
      <c r="C4281" s="456"/>
      <c r="D4281" s="456"/>
      <c r="E4281" s="456"/>
      <c r="F4281" s="456"/>
      <c r="G4281" s="456"/>
      <c r="H4281" s="456"/>
      <c r="I4281" s="456"/>
      <c r="J4281" s="456"/>
      <c r="K4281" s="457"/>
    </row>
    <row r="4282" spans="1:11" ht="15.6" thickBot="1" x14ac:dyDescent="0.35">
      <c r="A4282" s="467"/>
      <c r="B4282" s="502"/>
      <c r="C4282" s="503"/>
      <c r="D4282" s="503"/>
      <c r="E4282" s="503"/>
      <c r="F4282" s="503"/>
      <c r="G4282" s="503"/>
      <c r="H4282" s="503"/>
      <c r="I4282" s="503"/>
      <c r="J4282" s="503"/>
      <c r="K4282" s="504"/>
    </row>
    <row r="4283" spans="1:11" x14ac:dyDescent="0.3">
      <c r="A4283" s="499" t="s">
        <v>1145</v>
      </c>
      <c r="B4283" s="491"/>
      <c r="C4283" s="491"/>
      <c r="D4283" s="491"/>
      <c r="E4283" s="491"/>
      <c r="F4283" s="491"/>
      <c r="G4283" s="490" t="s">
        <v>1146</v>
      </c>
      <c r="H4283" s="491"/>
      <c r="I4283" s="491"/>
      <c r="J4283" s="491"/>
      <c r="K4283" s="492"/>
    </row>
    <row r="4284" spans="1:11" x14ac:dyDescent="0.3">
      <c r="A4284" s="500"/>
      <c r="B4284" s="494"/>
      <c r="C4284" s="494"/>
      <c r="D4284" s="494"/>
      <c r="E4284" s="494"/>
      <c r="F4284" s="494"/>
      <c r="G4284" s="493"/>
      <c r="H4284" s="494"/>
      <c r="I4284" s="494"/>
      <c r="J4284" s="494"/>
      <c r="K4284" s="495"/>
    </row>
    <row r="4285" spans="1:11" x14ac:dyDescent="0.3">
      <c r="A4285" s="500"/>
      <c r="B4285" s="494"/>
      <c r="C4285" s="494"/>
      <c r="D4285" s="494"/>
      <c r="E4285" s="494"/>
      <c r="F4285" s="494"/>
      <c r="G4285" s="493"/>
      <c r="H4285" s="494"/>
      <c r="I4285" s="494"/>
      <c r="J4285" s="494"/>
      <c r="K4285" s="495"/>
    </row>
    <row r="4286" spans="1:11" ht="15" thickBot="1" x14ac:dyDescent="0.35">
      <c r="A4286" s="501"/>
      <c r="B4286" s="497"/>
      <c r="C4286" s="497"/>
      <c r="D4286" s="497"/>
      <c r="E4286" s="497"/>
      <c r="F4286" s="497"/>
      <c r="G4286" s="496"/>
      <c r="H4286" s="497"/>
      <c r="I4286" s="497"/>
      <c r="J4286" s="497"/>
      <c r="K4286" s="498"/>
    </row>
    <row r="4287" spans="1:11" x14ac:dyDescent="0.3">
      <c r="A4287" s="34"/>
      <c r="J4287" s="131"/>
    </row>
    <row r="4288" spans="1:11" x14ac:dyDescent="0.3">
      <c r="A4288" s="452"/>
      <c r="B4288" s="452"/>
      <c r="C4288" s="452"/>
      <c r="D4288" s="452"/>
      <c r="E4288" s="454" t="s">
        <v>1113</v>
      </c>
      <c r="F4288" s="454"/>
      <c r="G4288" s="454"/>
      <c r="H4288" s="454"/>
      <c r="I4288" s="452"/>
      <c r="J4288" s="452"/>
      <c r="K4288" s="452"/>
    </row>
    <row r="4289" spans="1:11" x14ac:dyDescent="0.3">
      <c r="A4289" s="452"/>
      <c r="B4289" s="452"/>
      <c r="C4289" s="452"/>
      <c r="D4289" s="452"/>
      <c r="E4289" s="454"/>
      <c r="F4289" s="454"/>
      <c r="G4289" s="454"/>
      <c r="H4289" s="454"/>
      <c r="I4289" s="452"/>
      <c r="J4289" s="452"/>
      <c r="K4289" s="452"/>
    </row>
    <row r="4290" spans="1:11" x14ac:dyDescent="0.3">
      <c r="A4290" s="453"/>
      <c r="B4290" s="453"/>
      <c r="C4290" s="453"/>
      <c r="D4290" s="453"/>
      <c r="E4290" s="455"/>
      <c r="F4290" s="455"/>
      <c r="G4290" s="455"/>
      <c r="H4290" s="455"/>
      <c r="I4290" s="453"/>
      <c r="J4290" s="453"/>
      <c r="K4290" s="453"/>
    </row>
    <row r="4291" spans="1:11" x14ac:dyDescent="0.3">
      <c r="A4291" s="505" t="s">
        <v>1114</v>
      </c>
      <c r="B4291" s="450"/>
      <c r="C4291" s="450"/>
      <c r="D4291" s="450"/>
      <c r="E4291" s="450"/>
      <c r="F4291" s="450"/>
      <c r="G4291" s="450"/>
      <c r="H4291" s="450"/>
      <c r="I4291" s="450"/>
      <c r="J4291" s="450"/>
      <c r="K4291" s="451"/>
    </row>
    <row r="4292" spans="1:11" ht="22.8" x14ac:dyDescent="0.3">
      <c r="A4292" s="100" t="s">
        <v>1115</v>
      </c>
      <c r="B4292" s="101"/>
      <c r="C4292" s="101"/>
      <c r="D4292" s="101"/>
      <c r="E4292" s="101"/>
      <c r="F4292" s="101"/>
      <c r="G4292" s="102"/>
      <c r="H4292" s="103" t="s">
        <v>1116</v>
      </c>
      <c r="I4292" s="104" t="s">
        <v>1117</v>
      </c>
      <c r="J4292" s="105">
        <f>1+J4238</f>
        <v>45344</v>
      </c>
      <c r="K4292" s="106" t="s">
        <v>1118</v>
      </c>
    </row>
    <row r="4293" spans="1:11" x14ac:dyDescent="0.3">
      <c r="A4293" s="443" t="s">
        <v>2</v>
      </c>
      <c r="B4293" s="444"/>
      <c r="C4293" s="444"/>
      <c r="D4293" s="444"/>
      <c r="E4293" s="444"/>
      <c r="F4293" s="444"/>
      <c r="G4293" s="445"/>
      <c r="H4293" s="107" t="s">
        <v>1120</v>
      </c>
      <c r="I4293" s="108" t="s">
        <v>1121</v>
      </c>
      <c r="J4293" s="109" t="s">
        <v>1122</v>
      </c>
      <c r="K4293" s="110" t="s">
        <v>1123</v>
      </c>
    </row>
    <row r="4294" spans="1:11" x14ac:dyDescent="0.3">
      <c r="A4294" s="446"/>
      <c r="B4294" s="447"/>
      <c r="C4294" s="447"/>
      <c r="D4294" s="447"/>
      <c r="E4294" s="447"/>
      <c r="F4294" s="447"/>
      <c r="G4294" s="448"/>
      <c r="H4294" s="107" t="s">
        <v>1124</v>
      </c>
      <c r="I4294" s="111" t="s">
        <v>1125</v>
      </c>
      <c r="J4294" s="112"/>
      <c r="K4294" s="113"/>
    </row>
    <row r="4295" spans="1:11" ht="15" thickBot="1" x14ac:dyDescent="0.35">
      <c r="A4295" s="114" t="s">
        <v>1103</v>
      </c>
      <c r="B4295" s="115"/>
      <c r="C4295" s="115"/>
      <c r="D4295" s="115"/>
      <c r="E4295" s="115"/>
      <c r="F4295" s="115"/>
      <c r="G4295" s="116"/>
      <c r="H4295" s="117" t="s">
        <v>1126</v>
      </c>
      <c r="I4295" s="117" t="s">
        <v>1125</v>
      </c>
      <c r="J4295" s="118"/>
      <c r="K4295" s="119"/>
    </row>
    <row r="4296" spans="1:11" ht="15" x14ac:dyDescent="0.3">
      <c r="A4296" s="440" t="s">
        <v>1127</v>
      </c>
      <c r="B4296" s="439"/>
      <c r="C4296" s="437"/>
      <c r="D4296" s="437"/>
      <c r="E4296" s="437"/>
      <c r="F4296" s="437"/>
      <c r="G4296" s="437"/>
      <c r="H4296" s="437"/>
      <c r="I4296" s="437"/>
      <c r="J4296" s="437"/>
      <c r="K4296" s="438"/>
    </row>
    <row r="4297" spans="1:11" ht="15" x14ac:dyDescent="0.3">
      <c r="A4297" s="441"/>
      <c r="B4297" s="458"/>
      <c r="C4297" s="456"/>
      <c r="D4297" s="456"/>
      <c r="E4297" s="456"/>
      <c r="F4297" s="456"/>
      <c r="G4297" s="456"/>
      <c r="H4297" s="456"/>
      <c r="I4297" s="456"/>
      <c r="J4297" s="456"/>
      <c r="K4297" s="457"/>
    </row>
    <row r="4298" spans="1:11" ht="15" x14ac:dyDescent="0.3">
      <c r="A4298" s="441"/>
      <c r="B4298" s="458"/>
      <c r="C4298" s="456"/>
      <c r="D4298" s="456"/>
      <c r="E4298" s="456"/>
      <c r="F4298" s="456"/>
      <c r="G4298" s="456"/>
      <c r="H4298" s="456"/>
      <c r="I4298" s="456"/>
      <c r="J4298" s="456"/>
      <c r="K4298" s="457"/>
    </row>
    <row r="4299" spans="1:11" ht="15" x14ac:dyDescent="0.3">
      <c r="A4299" s="441"/>
      <c r="B4299" s="458"/>
      <c r="C4299" s="456"/>
      <c r="D4299" s="456"/>
      <c r="E4299" s="456"/>
      <c r="F4299" s="456"/>
      <c r="G4299" s="456"/>
      <c r="H4299" s="456"/>
      <c r="I4299" s="456"/>
      <c r="J4299" s="456"/>
      <c r="K4299" s="457"/>
    </row>
    <row r="4300" spans="1:11" ht="15.6" thickBot="1" x14ac:dyDescent="0.35">
      <c r="A4300" s="442"/>
      <c r="B4300" s="477"/>
      <c r="C4300" s="475"/>
      <c r="D4300" s="475"/>
      <c r="E4300" s="475"/>
      <c r="F4300" s="475"/>
      <c r="G4300" s="475"/>
      <c r="H4300" s="475"/>
      <c r="I4300" s="475"/>
      <c r="J4300" s="475"/>
      <c r="K4300" s="476"/>
    </row>
    <row r="4301" spans="1:11" ht="15.6" thickBot="1" x14ac:dyDescent="0.35">
      <c r="A4301" s="465" t="s">
        <v>1128</v>
      </c>
      <c r="B4301" s="474" t="s">
        <v>1129</v>
      </c>
      <c r="C4301" s="472"/>
      <c r="D4301" s="472"/>
      <c r="E4301" s="472"/>
      <c r="F4301" s="120" t="s">
        <v>1130</v>
      </c>
      <c r="G4301" s="472" t="s">
        <v>1129</v>
      </c>
      <c r="H4301" s="472"/>
      <c r="I4301" s="472"/>
      <c r="J4301" s="473"/>
      <c r="K4301" s="121" t="s">
        <v>1130</v>
      </c>
    </row>
    <row r="4302" spans="1:11" ht="15" x14ac:dyDescent="0.3">
      <c r="A4302" s="466"/>
      <c r="B4302" s="471" t="s">
        <v>1131</v>
      </c>
      <c r="C4302" s="469"/>
      <c r="D4302" s="469"/>
      <c r="E4302" s="470"/>
      <c r="F4302" s="122"/>
      <c r="G4302" s="468" t="s">
        <v>1132</v>
      </c>
      <c r="H4302" s="469"/>
      <c r="I4302" s="469"/>
      <c r="J4302" s="470"/>
      <c r="K4302" s="123"/>
    </row>
    <row r="4303" spans="1:11" ht="15" x14ac:dyDescent="0.3">
      <c r="A4303" s="466"/>
      <c r="B4303" s="480" t="s">
        <v>1133</v>
      </c>
      <c r="C4303" s="481"/>
      <c r="D4303" s="481"/>
      <c r="E4303" s="482"/>
      <c r="F4303" s="124"/>
      <c r="G4303" s="483" t="s">
        <v>1134</v>
      </c>
      <c r="H4303" s="481"/>
      <c r="I4303" s="481"/>
      <c r="J4303" s="482"/>
      <c r="K4303" s="125"/>
    </row>
    <row r="4304" spans="1:11" ht="15" x14ac:dyDescent="0.3">
      <c r="A4304" s="466"/>
      <c r="B4304" s="480" t="s">
        <v>1135</v>
      </c>
      <c r="C4304" s="481"/>
      <c r="D4304" s="481"/>
      <c r="E4304" s="482"/>
      <c r="F4304" s="124"/>
      <c r="G4304" s="478" t="s">
        <v>1136</v>
      </c>
      <c r="H4304" s="460"/>
      <c r="I4304" s="460"/>
      <c r="J4304" s="479"/>
      <c r="K4304" s="125"/>
    </row>
    <row r="4305" spans="1:11" ht="15" x14ac:dyDescent="0.3">
      <c r="A4305" s="466"/>
      <c r="B4305" s="480" t="s">
        <v>1137</v>
      </c>
      <c r="C4305" s="481"/>
      <c r="D4305" s="481"/>
      <c r="E4305" s="482"/>
      <c r="F4305" s="124">
        <v>2</v>
      </c>
      <c r="G4305" s="478" t="s">
        <v>1138</v>
      </c>
      <c r="H4305" s="460"/>
      <c r="I4305" s="460"/>
      <c r="J4305" s="479"/>
      <c r="K4305" s="125"/>
    </row>
    <row r="4306" spans="1:11" ht="15" x14ac:dyDescent="0.3">
      <c r="A4306" s="466"/>
      <c r="B4306" s="480" t="s">
        <v>1139</v>
      </c>
      <c r="C4306" s="481"/>
      <c r="D4306" s="481"/>
      <c r="E4306" s="482"/>
      <c r="F4306" s="124"/>
      <c r="G4306" s="478" t="s">
        <v>1140</v>
      </c>
      <c r="H4306" s="460"/>
      <c r="I4306" s="460"/>
      <c r="J4306" s="479"/>
      <c r="K4306" s="125"/>
    </row>
    <row r="4307" spans="1:11" ht="15.6" thickBot="1" x14ac:dyDescent="0.35">
      <c r="A4307" s="467"/>
      <c r="B4307" s="487" t="s">
        <v>1141</v>
      </c>
      <c r="C4307" s="488"/>
      <c r="D4307" s="488"/>
      <c r="E4307" s="489"/>
      <c r="F4307" s="127">
        <v>5</v>
      </c>
      <c r="G4307" s="484" t="s">
        <v>1142</v>
      </c>
      <c r="H4307" s="485"/>
      <c r="I4307" s="485"/>
      <c r="J4307" s="486"/>
      <c r="K4307" s="128"/>
    </row>
    <row r="4308" spans="1:11" ht="15.6" x14ac:dyDescent="0.3">
      <c r="A4308" s="465" t="s">
        <v>1143</v>
      </c>
      <c r="B4308" s="434" t="s">
        <v>1187</v>
      </c>
      <c r="C4308" s="435"/>
      <c r="D4308" s="435"/>
      <c r="E4308" s="435"/>
      <c r="F4308" s="435"/>
      <c r="G4308" s="435"/>
      <c r="H4308" s="435"/>
      <c r="I4308" s="435"/>
      <c r="J4308" s="435"/>
      <c r="K4308" s="436"/>
    </row>
    <row r="4309" spans="1:11" ht="15" x14ac:dyDescent="0.3">
      <c r="A4309" s="466"/>
      <c r="B4309" s="422" t="s">
        <v>1237</v>
      </c>
      <c r="C4309" s="423"/>
      <c r="D4309" s="423"/>
      <c r="E4309" s="423"/>
      <c r="F4309" s="423"/>
      <c r="G4309" s="423"/>
      <c r="H4309" s="423"/>
      <c r="I4309" s="423"/>
      <c r="J4309" s="423"/>
      <c r="K4309" s="424"/>
    </row>
    <row r="4310" spans="1:11" ht="15" x14ac:dyDescent="0.3">
      <c r="A4310" s="466"/>
      <c r="B4310" s="422" t="s">
        <v>1231</v>
      </c>
      <c r="C4310" s="423"/>
      <c r="D4310" s="423"/>
      <c r="E4310" s="423"/>
      <c r="F4310" s="423"/>
      <c r="G4310" s="423"/>
      <c r="H4310" s="423"/>
      <c r="I4310" s="423"/>
      <c r="J4310" s="423"/>
      <c r="K4310" s="424"/>
    </row>
    <row r="4311" spans="1:11" ht="15" x14ac:dyDescent="0.3">
      <c r="A4311" s="466"/>
      <c r="B4311" s="422" t="s">
        <v>1229</v>
      </c>
      <c r="C4311" s="423"/>
      <c r="D4311" s="423"/>
      <c r="E4311" s="423"/>
      <c r="F4311" s="423"/>
      <c r="G4311" s="423"/>
      <c r="H4311" s="423"/>
      <c r="I4311" s="423"/>
      <c r="J4311" s="423"/>
      <c r="K4311" s="424"/>
    </row>
    <row r="4312" spans="1:11" ht="15" x14ac:dyDescent="0.3">
      <c r="A4312" s="466"/>
      <c r="B4312" s="422" t="s">
        <v>1232</v>
      </c>
      <c r="C4312" s="423"/>
      <c r="D4312" s="423"/>
      <c r="E4312" s="423"/>
      <c r="F4312" s="423"/>
      <c r="G4312" s="423"/>
      <c r="H4312" s="423"/>
      <c r="I4312" s="423"/>
      <c r="J4312" s="423"/>
      <c r="K4312" s="424"/>
    </row>
    <row r="4313" spans="1:11" ht="15.6" x14ac:dyDescent="0.3">
      <c r="A4313" s="466"/>
      <c r="B4313" s="434" t="s">
        <v>1185</v>
      </c>
      <c r="C4313" s="435"/>
      <c r="D4313" s="435"/>
      <c r="E4313" s="435"/>
      <c r="F4313" s="435"/>
      <c r="G4313" s="435"/>
      <c r="H4313" s="435"/>
      <c r="I4313" s="435"/>
      <c r="J4313" s="435"/>
      <c r="K4313" s="436"/>
    </row>
    <row r="4314" spans="1:11" ht="15" x14ac:dyDescent="0.3">
      <c r="A4314" s="466"/>
      <c r="B4314" s="422" t="s">
        <v>1229</v>
      </c>
      <c r="C4314" s="423"/>
      <c r="D4314" s="423"/>
      <c r="E4314" s="423"/>
      <c r="F4314" s="423"/>
      <c r="G4314" s="423"/>
      <c r="H4314" s="423"/>
      <c r="I4314" s="423"/>
      <c r="J4314" s="423"/>
      <c r="K4314" s="424"/>
    </row>
    <row r="4315" spans="1:11" ht="15" x14ac:dyDescent="0.3">
      <c r="A4315" s="466"/>
      <c r="B4315" s="422" t="s">
        <v>1232</v>
      </c>
      <c r="C4315" s="423"/>
      <c r="D4315" s="423"/>
      <c r="E4315" s="423"/>
      <c r="F4315" s="423"/>
      <c r="G4315" s="423"/>
      <c r="H4315" s="423"/>
      <c r="I4315" s="423"/>
      <c r="J4315" s="423"/>
      <c r="K4315" s="424"/>
    </row>
    <row r="4316" spans="1:11" ht="15.6" x14ac:dyDescent="0.3">
      <c r="A4316" s="466"/>
      <c r="B4316" s="425" t="s">
        <v>1190</v>
      </c>
      <c r="C4316" s="426"/>
      <c r="D4316" s="426"/>
      <c r="E4316" s="426"/>
      <c r="F4316" s="426"/>
      <c r="G4316" s="426"/>
      <c r="H4316" s="426"/>
      <c r="I4316" s="426"/>
      <c r="J4316" s="426"/>
      <c r="K4316" s="427"/>
    </row>
    <row r="4317" spans="1:11" ht="15" x14ac:dyDescent="0.3">
      <c r="A4317" s="466"/>
      <c r="B4317" s="422" t="s">
        <v>1165</v>
      </c>
      <c r="C4317" s="423"/>
      <c r="D4317" s="423"/>
      <c r="E4317" s="423"/>
      <c r="F4317" s="423"/>
      <c r="G4317" s="423"/>
      <c r="H4317" s="423"/>
      <c r="I4317" s="423"/>
      <c r="J4317" s="423"/>
      <c r="K4317" s="424"/>
    </row>
    <row r="4318" spans="1:11" ht="15" x14ac:dyDescent="0.3">
      <c r="A4318" s="466"/>
      <c r="B4318" s="422" t="s">
        <v>1166</v>
      </c>
      <c r="C4318" s="423"/>
      <c r="D4318" s="423"/>
      <c r="E4318" s="423"/>
      <c r="F4318" s="423"/>
      <c r="G4318" s="423"/>
      <c r="H4318" s="423"/>
      <c r="I4318" s="423"/>
      <c r="J4318" s="423"/>
      <c r="K4318" s="424"/>
    </row>
    <row r="4319" spans="1:11" ht="15" x14ac:dyDescent="0.3">
      <c r="A4319" s="466"/>
      <c r="B4319" s="422" t="s">
        <v>1167</v>
      </c>
      <c r="C4319" s="423"/>
      <c r="D4319" s="423"/>
      <c r="E4319" s="423"/>
      <c r="F4319" s="423"/>
      <c r="G4319" s="423"/>
      <c r="H4319" s="423"/>
      <c r="I4319" s="423"/>
      <c r="J4319" s="423"/>
      <c r="K4319" s="424"/>
    </row>
    <row r="4320" spans="1:11" ht="15" x14ac:dyDescent="0.3">
      <c r="A4320" s="466"/>
      <c r="B4320" s="416" t="s">
        <v>1236</v>
      </c>
      <c r="C4320" s="417"/>
      <c r="D4320" s="417"/>
      <c r="E4320" s="417"/>
      <c r="F4320" s="417"/>
      <c r="G4320" s="417"/>
      <c r="H4320" s="417"/>
      <c r="I4320" s="417"/>
      <c r="J4320" s="417"/>
      <c r="K4320" s="418"/>
    </row>
    <row r="4321" spans="1:11" ht="15.6" thickBot="1" x14ac:dyDescent="0.35">
      <c r="A4321" s="467"/>
      <c r="B4321" s="477"/>
      <c r="C4321" s="475"/>
      <c r="D4321" s="475"/>
      <c r="E4321" s="475"/>
      <c r="F4321" s="475"/>
      <c r="G4321" s="475"/>
      <c r="H4321" s="475"/>
      <c r="I4321" s="475"/>
      <c r="J4321" s="475"/>
      <c r="K4321" s="476"/>
    </row>
    <row r="4322" spans="1:11" ht="15" x14ac:dyDescent="0.3">
      <c r="A4322" s="465" t="s">
        <v>1144</v>
      </c>
      <c r="B4322" s="439"/>
      <c r="C4322" s="437"/>
      <c r="D4322" s="437"/>
      <c r="E4322" s="437"/>
      <c r="F4322" s="437"/>
      <c r="G4322" s="437"/>
      <c r="H4322" s="437"/>
      <c r="I4322" s="437"/>
      <c r="J4322" s="437"/>
      <c r="K4322" s="438"/>
    </row>
    <row r="4323" spans="1:11" ht="15" x14ac:dyDescent="0.3">
      <c r="A4323" s="466"/>
      <c r="B4323" s="458"/>
      <c r="C4323" s="456"/>
      <c r="D4323" s="456"/>
      <c r="E4323" s="456"/>
      <c r="F4323" s="456"/>
      <c r="G4323" s="456"/>
      <c r="H4323" s="456"/>
      <c r="I4323" s="456"/>
      <c r="J4323" s="456"/>
      <c r="K4323" s="457"/>
    </row>
    <row r="4324" spans="1:11" ht="15" x14ac:dyDescent="0.3">
      <c r="A4324" s="466"/>
      <c r="B4324" s="458"/>
      <c r="C4324" s="456"/>
      <c r="D4324" s="456"/>
      <c r="E4324" s="456"/>
      <c r="F4324" s="456"/>
      <c r="G4324" s="456"/>
      <c r="H4324" s="456"/>
      <c r="I4324" s="456"/>
      <c r="J4324" s="456"/>
      <c r="K4324" s="457"/>
    </row>
    <row r="4325" spans="1:11" ht="15" x14ac:dyDescent="0.3">
      <c r="A4325" s="466"/>
      <c r="B4325" s="459"/>
      <c r="C4325" s="460"/>
      <c r="D4325" s="460"/>
      <c r="E4325" s="460"/>
      <c r="F4325" s="460"/>
      <c r="G4325" s="460"/>
      <c r="H4325" s="460"/>
      <c r="I4325" s="460"/>
      <c r="J4325" s="460"/>
      <c r="K4325" s="461"/>
    </row>
    <row r="4326" spans="1:11" ht="15" x14ac:dyDescent="0.3">
      <c r="A4326" s="466"/>
      <c r="B4326" s="458"/>
      <c r="C4326" s="456"/>
      <c r="D4326" s="456"/>
      <c r="E4326" s="456"/>
      <c r="F4326" s="456"/>
      <c r="G4326" s="456"/>
      <c r="H4326" s="456"/>
      <c r="I4326" s="456"/>
      <c r="J4326" s="456"/>
      <c r="K4326" s="457"/>
    </row>
    <row r="4327" spans="1:11" ht="15" x14ac:dyDescent="0.3">
      <c r="A4327" s="466"/>
      <c r="B4327" s="459"/>
      <c r="C4327" s="460"/>
      <c r="D4327" s="460"/>
      <c r="E4327" s="460"/>
      <c r="F4327" s="460"/>
      <c r="G4327" s="460"/>
      <c r="H4327" s="460"/>
      <c r="I4327" s="460"/>
      <c r="J4327" s="460"/>
      <c r="K4327" s="461"/>
    </row>
    <row r="4328" spans="1:11" ht="15" x14ac:dyDescent="0.3">
      <c r="A4328" s="466"/>
      <c r="B4328" s="458"/>
      <c r="C4328" s="456"/>
      <c r="D4328" s="456"/>
      <c r="E4328" s="456"/>
      <c r="F4328" s="456"/>
      <c r="G4328" s="456"/>
      <c r="H4328" s="456"/>
      <c r="I4328" s="456"/>
      <c r="J4328" s="456"/>
      <c r="K4328" s="457"/>
    </row>
    <row r="4329" spans="1:11" ht="15" x14ac:dyDescent="0.3">
      <c r="A4329" s="466"/>
      <c r="B4329" s="458"/>
      <c r="C4329" s="456"/>
      <c r="D4329" s="456"/>
      <c r="E4329" s="456"/>
      <c r="F4329" s="456"/>
      <c r="G4329" s="456"/>
      <c r="H4329" s="456"/>
      <c r="I4329" s="456"/>
      <c r="J4329" s="456"/>
      <c r="K4329" s="457"/>
    </row>
    <row r="4330" spans="1:11" ht="15" x14ac:dyDescent="0.3">
      <c r="A4330" s="466"/>
      <c r="B4330" s="458"/>
      <c r="C4330" s="456"/>
      <c r="D4330" s="456"/>
      <c r="E4330" s="456"/>
      <c r="F4330" s="456"/>
      <c r="G4330" s="456"/>
      <c r="H4330" s="456"/>
      <c r="I4330" s="456"/>
      <c r="J4330" s="456"/>
      <c r="K4330" s="457"/>
    </row>
    <row r="4331" spans="1:11" ht="15" x14ac:dyDescent="0.3">
      <c r="A4331" s="466"/>
      <c r="B4331" s="458"/>
      <c r="C4331" s="456"/>
      <c r="D4331" s="456"/>
      <c r="E4331" s="456"/>
      <c r="F4331" s="456"/>
      <c r="G4331" s="456"/>
      <c r="H4331" s="456"/>
      <c r="I4331" s="456"/>
      <c r="J4331" s="456"/>
      <c r="K4331" s="457"/>
    </row>
    <row r="4332" spans="1:11" ht="15" x14ac:dyDescent="0.3">
      <c r="A4332" s="466"/>
      <c r="B4332" s="458"/>
      <c r="C4332" s="456"/>
      <c r="D4332" s="456"/>
      <c r="E4332" s="456"/>
      <c r="F4332" s="456"/>
      <c r="G4332" s="456"/>
      <c r="H4332" s="456"/>
      <c r="I4332" s="456"/>
      <c r="J4332" s="456"/>
      <c r="K4332" s="457"/>
    </row>
    <row r="4333" spans="1:11" ht="15" x14ac:dyDescent="0.3">
      <c r="A4333" s="466"/>
      <c r="B4333" s="458"/>
      <c r="C4333" s="456"/>
      <c r="D4333" s="456"/>
      <c r="E4333" s="456"/>
      <c r="F4333" s="456"/>
      <c r="G4333" s="456"/>
      <c r="H4333" s="456"/>
      <c r="I4333" s="456"/>
      <c r="J4333" s="456"/>
      <c r="K4333" s="457"/>
    </row>
    <row r="4334" spans="1:11" ht="15" x14ac:dyDescent="0.3">
      <c r="A4334" s="466"/>
      <c r="B4334" s="458"/>
      <c r="C4334" s="456"/>
      <c r="D4334" s="456"/>
      <c r="E4334" s="456"/>
      <c r="F4334" s="456"/>
      <c r="G4334" s="456"/>
      <c r="H4334" s="456"/>
      <c r="I4334" s="456"/>
      <c r="J4334" s="456"/>
      <c r="K4334" s="457"/>
    </row>
    <row r="4335" spans="1:11" ht="15" x14ac:dyDescent="0.3">
      <c r="A4335" s="466"/>
      <c r="B4335" s="458"/>
      <c r="C4335" s="456"/>
      <c r="D4335" s="456"/>
      <c r="E4335" s="456"/>
      <c r="F4335" s="456"/>
      <c r="G4335" s="456"/>
      <c r="H4335" s="456"/>
      <c r="I4335" s="456"/>
      <c r="J4335" s="456"/>
      <c r="K4335" s="457"/>
    </row>
    <row r="4336" spans="1:11" ht="15.6" thickBot="1" x14ac:dyDescent="0.35">
      <c r="A4336" s="467"/>
      <c r="B4336" s="502"/>
      <c r="C4336" s="503"/>
      <c r="D4336" s="503"/>
      <c r="E4336" s="503"/>
      <c r="F4336" s="503"/>
      <c r="G4336" s="503"/>
      <c r="H4336" s="503"/>
      <c r="I4336" s="503"/>
      <c r="J4336" s="503"/>
      <c r="K4336" s="504"/>
    </row>
    <row r="4337" spans="1:11" x14ac:dyDescent="0.3">
      <c r="A4337" s="499" t="s">
        <v>1145</v>
      </c>
      <c r="B4337" s="491"/>
      <c r="C4337" s="491"/>
      <c r="D4337" s="491"/>
      <c r="E4337" s="491"/>
      <c r="F4337" s="491"/>
      <c r="G4337" s="490" t="s">
        <v>1146</v>
      </c>
      <c r="H4337" s="491"/>
      <c r="I4337" s="491"/>
      <c r="J4337" s="491"/>
      <c r="K4337" s="492"/>
    </row>
    <row r="4338" spans="1:11" x14ac:dyDescent="0.3">
      <c r="A4338" s="500"/>
      <c r="B4338" s="494"/>
      <c r="C4338" s="494"/>
      <c r="D4338" s="494"/>
      <c r="E4338" s="494"/>
      <c r="F4338" s="494"/>
      <c r="G4338" s="493"/>
      <c r="H4338" s="494"/>
      <c r="I4338" s="494"/>
      <c r="J4338" s="494"/>
      <c r="K4338" s="495"/>
    </row>
    <row r="4339" spans="1:11" x14ac:dyDescent="0.3">
      <c r="A4339" s="500"/>
      <c r="B4339" s="494"/>
      <c r="C4339" s="494"/>
      <c r="D4339" s="494"/>
      <c r="E4339" s="494"/>
      <c r="F4339" s="494"/>
      <c r="G4339" s="493"/>
      <c r="H4339" s="494"/>
      <c r="I4339" s="494"/>
      <c r="J4339" s="494"/>
      <c r="K4339" s="495"/>
    </row>
    <row r="4340" spans="1:11" ht="15" thickBot="1" x14ac:dyDescent="0.35">
      <c r="A4340" s="501"/>
      <c r="B4340" s="497"/>
      <c r="C4340" s="497"/>
      <c r="D4340" s="497"/>
      <c r="E4340" s="497"/>
      <c r="F4340" s="497"/>
      <c r="G4340" s="496"/>
      <c r="H4340" s="497"/>
      <c r="I4340" s="497"/>
      <c r="J4340" s="497"/>
      <c r="K4340" s="498"/>
    </row>
    <row r="4341" spans="1:11" x14ac:dyDescent="0.3">
      <c r="A4341" s="34"/>
      <c r="J4341" s="131"/>
    </row>
    <row r="4342" spans="1:11" x14ac:dyDescent="0.3">
      <c r="A4342" s="452"/>
      <c r="B4342" s="452"/>
      <c r="C4342" s="452"/>
      <c r="D4342" s="452"/>
      <c r="E4342" s="454" t="s">
        <v>1113</v>
      </c>
      <c r="F4342" s="454"/>
      <c r="G4342" s="454"/>
      <c r="H4342" s="454"/>
      <c r="I4342" s="452"/>
      <c r="J4342" s="452"/>
      <c r="K4342" s="452"/>
    </row>
    <row r="4343" spans="1:11" x14ac:dyDescent="0.3">
      <c r="A4343" s="452"/>
      <c r="B4343" s="452"/>
      <c r="C4343" s="452"/>
      <c r="D4343" s="452"/>
      <c r="E4343" s="454"/>
      <c r="F4343" s="454"/>
      <c r="G4343" s="454"/>
      <c r="H4343" s="454"/>
      <c r="I4343" s="452"/>
      <c r="J4343" s="452"/>
      <c r="K4343" s="452"/>
    </row>
    <row r="4344" spans="1:11" x14ac:dyDescent="0.3">
      <c r="A4344" s="453"/>
      <c r="B4344" s="453"/>
      <c r="C4344" s="453"/>
      <c r="D4344" s="453"/>
      <c r="E4344" s="455"/>
      <c r="F4344" s="455"/>
      <c r="G4344" s="455"/>
      <c r="H4344" s="455"/>
      <c r="I4344" s="453"/>
      <c r="J4344" s="453"/>
      <c r="K4344" s="453"/>
    </row>
    <row r="4345" spans="1:11" x14ac:dyDescent="0.3">
      <c r="A4345" s="449" t="s">
        <v>1147</v>
      </c>
      <c r="B4345" s="450"/>
      <c r="C4345" s="450"/>
      <c r="D4345" s="450"/>
      <c r="E4345" s="450"/>
      <c r="F4345" s="450"/>
      <c r="G4345" s="450"/>
      <c r="H4345" s="450"/>
      <c r="I4345" s="450"/>
      <c r="J4345" s="450"/>
      <c r="K4345" s="451"/>
    </row>
    <row r="4346" spans="1:11" ht="22.8" x14ac:dyDescent="0.3">
      <c r="A4346" s="100" t="s">
        <v>1115</v>
      </c>
      <c r="B4346" s="101"/>
      <c r="C4346" s="101"/>
      <c r="D4346" s="101"/>
      <c r="E4346" s="101"/>
      <c r="F4346" s="101"/>
      <c r="G4346" s="102"/>
      <c r="H4346" s="103" t="s">
        <v>1116</v>
      </c>
      <c r="I4346" s="104" t="s">
        <v>1117</v>
      </c>
      <c r="J4346" s="105">
        <f>1+J4292</f>
        <v>45345</v>
      </c>
      <c r="K4346" s="106" t="s">
        <v>1118</v>
      </c>
    </row>
    <row r="4347" spans="1:11" x14ac:dyDescent="0.3">
      <c r="A4347" s="443" t="s">
        <v>2</v>
      </c>
      <c r="B4347" s="444"/>
      <c r="C4347" s="444"/>
      <c r="D4347" s="444"/>
      <c r="E4347" s="444"/>
      <c r="F4347" s="444"/>
      <c r="G4347" s="445"/>
      <c r="H4347" s="107" t="s">
        <v>1120</v>
      </c>
      <c r="I4347" s="108" t="s">
        <v>1121</v>
      </c>
      <c r="J4347" s="109" t="s">
        <v>1122</v>
      </c>
      <c r="K4347" s="110" t="s">
        <v>1123</v>
      </c>
    </row>
    <row r="4348" spans="1:11" x14ac:dyDescent="0.3">
      <c r="A4348" s="446"/>
      <c r="B4348" s="447"/>
      <c r="C4348" s="447"/>
      <c r="D4348" s="447"/>
      <c r="E4348" s="447"/>
      <c r="F4348" s="447"/>
      <c r="G4348" s="448"/>
      <c r="H4348" s="107" t="s">
        <v>1124</v>
      </c>
      <c r="I4348" s="111" t="s">
        <v>1125</v>
      </c>
      <c r="J4348" s="112"/>
      <c r="K4348" s="113"/>
    </row>
    <row r="4349" spans="1:11" ht="15" thickBot="1" x14ac:dyDescent="0.35">
      <c r="A4349" s="114" t="s">
        <v>1103</v>
      </c>
      <c r="B4349" s="115"/>
      <c r="C4349" s="115"/>
      <c r="D4349" s="115"/>
      <c r="E4349" s="115"/>
      <c r="F4349" s="115"/>
      <c r="G4349" s="116"/>
      <c r="H4349" s="117" t="s">
        <v>1126</v>
      </c>
      <c r="I4349" s="117" t="s">
        <v>1125</v>
      </c>
      <c r="J4349" s="118"/>
      <c r="K4349" s="119"/>
    </row>
    <row r="4350" spans="1:11" ht="15" x14ac:dyDescent="0.3">
      <c r="A4350" s="440" t="s">
        <v>1127</v>
      </c>
      <c r="B4350" s="439"/>
      <c r="C4350" s="437"/>
      <c r="D4350" s="437"/>
      <c r="E4350" s="437"/>
      <c r="F4350" s="437"/>
      <c r="G4350" s="437"/>
      <c r="H4350" s="437"/>
      <c r="I4350" s="437"/>
      <c r="J4350" s="437"/>
      <c r="K4350" s="438"/>
    </row>
    <row r="4351" spans="1:11" ht="15" x14ac:dyDescent="0.3">
      <c r="A4351" s="441"/>
      <c r="B4351" s="458"/>
      <c r="C4351" s="456"/>
      <c r="D4351" s="456"/>
      <c r="E4351" s="456"/>
      <c r="F4351" s="456"/>
      <c r="G4351" s="456"/>
      <c r="H4351" s="456"/>
      <c r="I4351" s="456"/>
      <c r="J4351" s="456"/>
      <c r="K4351" s="457"/>
    </row>
    <row r="4352" spans="1:11" ht="15" x14ac:dyDescent="0.3">
      <c r="A4352" s="441"/>
      <c r="B4352" s="458"/>
      <c r="C4352" s="456"/>
      <c r="D4352" s="456"/>
      <c r="E4352" s="456"/>
      <c r="F4352" s="456"/>
      <c r="G4352" s="456"/>
      <c r="H4352" s="456"/>
      <c r="I4352" s="456"/>
      <c r="J4352" s="456"/>
      <c r="K4352" s="457"/>
    </row>
    <row r="4353" spans="1:11" ht="15" x14ac:dyDescent="0.3">
      <c r="A4353" s="441"/>
      <c r="B4353" s="458"/>
      <c r="C4353" s="456"/>
      <c r="D4353" s="456"/>
      <c r="E4353" s="456"/>
      <c r="F4353" s="456"/>
      <c r="G4353" s="456"/>
      <c r="H4353" s="456"/>
      <c r="I4353" s="456"/>
      <c r="J4353" s="456"/>
      <c r="K4353" s="457"/>
    </row>
    <row r="4354" spans="1:11" ht="15.6" thickBot="1" x14ac:dyDescent="0.35">
      <c r="A4354" s="442"/>
      <c r="B4354" s="477"/>
      <c r="C4354" s="475"/>
      <c r="D4354" s="475"/>
      <c r="E4354" s="475"/>
      <c r="F4354" s="475"/>
      <c r="G4354" s="475"/>
      <c r="H4354" s="475"/>
      <c r="I4354" s="475"/>
      <c r="J4354" s="475"/>
      <c r="K4354" s="476"/>
    </row>
    <row r="4355" spans="1:11" ht="15.6" thickBot="1" x14ac:dyDescent="0.35">
      <c r="A4355" s="465" t="s">
        <v>1128</v>
      </c>
      <c r="B4355" s="474" t="s">
        <v>1129</v>
      </c>
      <c r="C4355" s="472"/>
      <c r="D4355" s="472"/>
      <c r="E4355" s="472"/>
      <c r="F4355" s="120" t="s">
        <v>1130</v>
      </c>
      <c r="G4355" s="472" t="s">
        <v>1129</v>
      </c>
      <c r="H4355" s="472"/>
      <c r="I4355" s="472"/>
      <c r="J4355" s="473"/>
      <c r="K4355" s="121" t="s">
        <v>1130</v>
      </c>
    </row>
    <row r="4356" spans="1:11" ht="15" x14ac:dyDescent="0.3">
      <c r="A4356" s="466"/>
      <c r="B4356" s="471" t="s">
        <v>1131</v>
      </c>
      <c r="C4356" s="469"/>
      <c r="D4356" s="469"/>
      <c r="E4356" s="470"/>
      <c r="F4356" s="122"/>
      <c r="G4356" s="468" t="s">
        <v>1132</v>
      </c>
      <c r="H4356" s="469"/>
      <c r="I4356" s="469"/>
      <c r="J4356" s="470"/>
      <c r="K4356" s="123"/>
    </row>
    <row r="4357" spans="1:11" ht="15" x14ac:dyDescent="0.3">
      <c r="A4357" s="466"/>
      <c r="B4357" s="480" t="s">
        <v>1133</v>
      </c>
      <c r="C4357" s="481"/>
      <c r="D4357" s="481"/>
      <c r="E4357" s="482"/>
      <c r="F4357" s="124"/>
      <c r="G4357" s="483" t="s">
        <v>1134</v>
      </c>
      <c r="H4357" s="481"/>
      <c r="I4357" s="481"/>
      <c r="J4357" s="482"/>
      <c r="K4357" s="125"/>
    </row>
    <row r="4358" spans="1:11" ht="15" x14ac:dyDescent="0.3">
      <c r="A4358" s="466"/>
      <c r="B4358" s="480" t="s">
        <v>1135</v>
      </c>
      <c r="C4358" s="481"/>
      <c r="D4358" s="481"/>
      <c r="E4358" s="482"/>
      <c r="F4358" s="124"/>
      <c r="G4358" s="478" t="s">
        <v>1136</v>
      </c>
      <c r="H4358" s="460"/>
      <c r="I4358" s="460"/>
      <c r="J4358" s="479"/>
      <c r="K4358" s="125"/>
    </row>
    <row r="4359" spans="1:11" ht="15" x14ac:dyDescent="0.3">
      <c r="A4359" s="466"/>
      <c r="B4359" s="480" t="s">
        <v>1137</v>
      </c>
      <c r="C4359" s="481"/>
      <c r="D4359" s="481"/>
      <c r="E4359" s="482"/>
      <c r="F4359" s="124">
        <v>2</v>
      </c>
      <c r="G4359" s="478" t="s">
        <v>1138</v>
      </c>
      <c r="H4359" s="460"/>
      <c r="I4359" s="460"/>
      <c r="J4359" s="479"/>
      <c r="K4359" s="125"/>
    </row>
    <row r="4360" spans="1:11" ht="15" x14ac:dyDescent="0.3">
      <c r="A4360" s="466"/>
      <c r="B4360" s="480" t="s">
        <v>1139</v>
      </c>
      <c r="C4360" s="481"/>
      <c r="D4360" s="481"/>
      <c r="E4360" s="482"/>
      <c r="F4360" s="124"/>
      <c r="G4360" s="478" t="s">
        <v>1140</v>
      </c>
      <c r="H4360" s="460"/>
      <c r="I4360" s="460"/>
      <c r="J4360" s="479"/>
      <c r="K4360" s="125"/>
    </row>
    <row r="4361" spans="1:11" ht="15.6" thickBot="1" x14ac:dyDescent="0.35">
      <c r="A4361" s="467"/>
      <c r="B4361" s="487" t="s">
        <v>1141</v>
      </c>
      <c r="C4361" s="488"/>
      <c r="D4361" s="488"/>
      <c r="E4361" s="489"/>
      <c r="F4361" s="127">
        <v>5</v>
      </c>
      <c r="G4361" s="484" t="s">
        <v>1142</v>
      </c>
      <c r="H4361" s="485"/>
      <c r="I4361" s="485"/>
      <c r="J4361" s="486"/>
      <c r="K4361" s="128"/>
    </row>
    <row r="4362" spans="1:11" ht="15.6" x14ac:dyDescent="0.3">
      <c r="A4362" s="465" t="s">
        <v>1143</v>
      </c>
      <c r="B4362" s="434" t="s">
        <v>1187</v>
      </c>
      <c r="C4362" s="435"/>
      <c r="D4362" s="435"/>
      <c r="E4362" s="435"/>
      <c r="F4362" s="435"/>
      <c r="G4362" s="435"/>
      <c r="H4362" s="435"/>
      <c r="I4362" s="435"/>
      <c r="J4362" s="435"/>
      <c r="K4362" s="436"/>
    </row>
    <row r="4363" spans="1:11" ht="15" x14ac:dyDescent="0.3">
      <c r="A4363" s="466"/>
      <c r="B4363" s="422" t="s">
        <v>1237</v>
      </c>
      <c r="C4363" s="423"/>
      <c r="D4363" s="423"/>
      <c r="E4363" s="423"/>
      <c r="F4363" s="423"/>
      <c r="G4363" s="423"/>
      <c r="H4363" s="423"/>
      <c r="I4363" s="423"/>
      <c r="J4363" s="423"/>
      <c r="K4363" s="424"/>
    </row>
    <row r="4364" spans="1:11" ht="15" x14ac:dyDescent="0.3">
      <c r="A4364" s="466"/>
      <c r="B4364" s="422" t="s">
        <v>1231</v>
      </c>
      <c r="C4364" s="423"/>
      <c r="D4364" s="423"/>
      <c r="E4364" s="423"/>
      <c r="F4364" s="423"/>
      <c r="G4364" s="423"/>
      <c r="H4364" s="423"/>
      <c r="I4364" s="423"/>
      <c r="J4364" s="423"/>
      <c r="K4364" s="424"/>
    </row>
    <row r="4365" spans="1:11" ht="15" x14ac:dyDescent="0.3">
      <c r="A4365" s="466"/>
      <c r="B4365" s="422" t="s">
        <v>1229</v>
      </c>
      <c r="C4365" s="423"/>
      <c r="D4365" s="423"/>
      <c r="E4365" s="423"/>
      <c r="F4365" s="423"/>
      <c r="G4365" s="423"/>
      <c r="H4365" s="423"/>
      <c r="I4365" s="423"/>
      <c r="J4365" s="423"/>
      <c r="K4365" s="424"/>
    </row>
    <row r="4366" spans="1:11" ht="15" x14ac:dyDescent="0.3">
      <c r="A4366" s="466"/>
      <c r="B4366" s="422" t="s">
        <v>1232</v>
      </c>
      <c r="C4366" s="423"/>
      <c r="D4366" s="423"/>
      <c r="E4366" s="423"/>
      <c r="F4366" s="423"/>
      <c r="G4366" s="423"/>
      <c r="H4366" s="423"/>
      <c r="I4366" s="423"/>
      <c r="J4366" s="423"/>
      <c r="K4366" s="424"/>
    </row>
    <row r="4367" spans="1:11" ht="15.6" x14ac:dyDescent="0.3">
      <c r="A4367" s="466"/>
      <c r="B4367" s="434" t="s">
        <v>1185</v>
      </c>
      <c r="C4367" s="435"/>
      <c r="D4367" s="435"/>
      <c r="E4367" s="435"/>
      <c r="F4367" s="435"/>
      <c r="G4367" s="435"/>
      <c r="H4367" s="435"/>
      <c r="I4367" s="435"/>
      <c r="J4367" s="435"/>
      <c r="K4367" s="436"/>
    </row>
    <row r="4368" spans="1:11" ht="15" x14ac:dyDescent="0.3">
      <c r="A4368" s="466"/>
      <c r="B4368" s="422" t="s">
        <v>1229</v>
      </c>
      <c r="C4368" s="423"/>
      <c r="D4368" s="423"/>
      <c r="E4368" s="423"/>
      <c r="F4368" s="423"/>
      <c r="G4368" s="423"/>
      <c r="H4368" s="423"/>
      <c r="I4368" s="423"/>
      <c r="J4368" s="423"/>
      <c r="K4368" s="424"/>
    </row>
    <row r="4369" spans="1:11" ht="15" x14ac:dyDescent="0.3">
      <c r="A4369" s="466"/>
      <c r="B4369" s="422" t="s">
        <v>1232</v>
      </c>
      <c r="C4369" s="423"/>
      <c r="D4369" s="423"/>
      <c r="E4369" s="423"/>
      <c r="F4369" s="423"/>
      <c r="G4369" s="423"/>
      <c r="H4369" s="423"/>
      <c r="I4369" s="423"/>
      <c r="J4369" s="423"/>
      <c r="K4369" s="424"/>
    </row>
    <row r="4370" spans="1:11" ht="15.6" x14ac:dyDescent="0.3">
      <c r="A4370" s="466"/>
      <c r="B4370" s="425" t="s">
        <v>1190</v>
      </c>
      <c r="C4370" s="426"/>
      <c r="D4370" s="426"/>
      <c r="E4370" s="426"/>
      <c r="F4370" s="426"/>
      <c r="G4370" s="426"/>
      <c r="H4370" s="426"/>
      <c r="I4370" s="426"/>
      <c r="J4370" s="426"/>
      <c r="K4370" s="427"/>
    </row>
    <row r="4371" spans="1:11" ht="15" x14ac:dyDescent="0.3">
      <c r="A4371" s="466"/>
      <c r="B4371" s="422" t="s">
        <v>1165</v>
      </c>
      <c r="C4371" s="423"/>
      <c r="D4371" s="423"/>
      <c r="E4371" s="423"/>
      <c r="F4371" s="423"/>
      <c r="G4371" s="423"/>
      <c r="H4371" s="423"/>
      <c r="I4371" s="423"/>
      <c r="J4371" s="423"/>
      <c r="K4371" s="424"/>
    </row>
    <row r="4372" spans="1:11" ht="15" x14ac:dyDescent="0.3">
      <c r="A4372" s="466"/>
      <c r="B4372" s="422" t="s">
        <v>1166</v>
      </c>
      <c r="C4372" s="423"/>
      <c r="D4372" s="423"/>
      <c r="E4372" s="423"/>
      <c r="F4372" s="423"/>
      <c r="G4372" s="423"/>
      <c r="H4372" s="423"/>
      <c r="I4372" s="423"/>
      <c r="J4372" s="423"/>
      <c r="K4372" s="424"/>
    </row>
    <row r="4373" spans="1:11" ht="15" x14ac:dyDescent="0.3">
      <c r="A4373" s="466"/>
      <c r="B4373" s="422" t="s">
        <v>1167</v>
      </c>
      <c r="C4373" s="423"/>
      <c r="D4373" s="423"/>
      <c r="E4373" s="423"/>
      <c r="F4373" s="423"/>
      <c r="G4373" s="423"/>
      <c r="H4373" s="423"/>
      <c r="I4373" s="423"/>
      <c r="J4373" s="423"/>
      <c r="K4373" s="424"/>
    </row>
    <row r="4374" spans="1:11" ht="15" x14ac:dyDescent="0.3">
      <c r="A4374" s="466"/>
      <c r="B4374" s="416" t="s">
        <v>1236</v>
      </c>
      <c r="C4374" s="417"/>
      <c r="D4374" s="417"/>
      <c r="E4374" s="417"/>
      <c r="F4374" s="417"/>
      <c r="G4374" s="417"/>
      <c r="H4374" s="417"/>
      <c r="I4374" s="417"/>
      <c r="J4374" s="417"/>
      <c r="K4374" s="418"/>
    </row>
    <row r="4375" spans="1:11" ht="15" x14ac:dyDescent="0.3">
      <c r="A4375" s="466"/>
      <c r="B4375" s="458"/>
      <c r="C4375" s="456"/>
      <c r="D4375" s="456"/>
      <c r="E4375" s="456"/>
      <c r="F4375" s="456"/>
      <c r="G4375" s="456"/>
      <c r="H4375" s="456"/>
      <c r="I4375" s="456"/>
      <c r="J4375" s="456"/>
      <c r="K4375" s="457"/>
    </row>
    <row r="4376" spans="1:11" ht="15.6" thickBot="1" x14ac:dyDescent="0.35">
      <c r="A4376" s="467"/>
      <c r="B4376" s="477"/>
      <c r="C4376" s="475"/>
      <c r="D4376" s="475"/>
      <c r="E4376" s="475"/>
      <c r="F4376" s="475"/>
      <c r="G4376" s="475"/>
      <c r="H4376" s="475"/>
      <c r="I4376" s="475"/>
      <c r="J4376" s="475"/>
      <c r="K4376" s="476"/>
    </row>
    <row r="4377" spans="1:11" ht="15" x14ac:dyDescent="0.3">
      <c r="A4377" s="465" t="s">
        <v>1144</v>
      </c>
      <c r="B4377" s="439"/>
      <c r="C4377" s="437"/>
      <c r="D4377" s="437"/>
      <c r="E4377" s="437"/>
      <c r="F4377" s="437"/>
      <c r="G4377" s="437"/>
      <c r="H4377" s="437"/>
      <c r="I4377" s="437"/>
      <c r="J4377" s="437"/>
      <c r="K4377" s="438"/>
    </row>
    <row r="4378" spans="1:11" ht="15" x14ac:dyDescent="0.3">
      <c r="A4378" s="466"/>
      <c r="B4378" s="458"/>
      <c r="C4378" s="456"/>
      <c r="D4378" s="456"/>
      <c r="E4378" s="456"/>
      <c r="F4378" s="456"/>
      <c r="G4378" s="456"/>
      <c r="H4378" s="456"/>
      <c r="I4378" s="456"/>
      <c r="J4378" s="456"/>
      <c r="K4378" s="457"/>
    </row>
    <row r="4379" spans="1:11" ht="15" x14ac:dyDescent="0.3">
      <c r="A4379" s="466"/>
      <c r="B4379" s="458"/>
      <c r="C4379" s="456"/>
      <c r="D4379" s="456"/>
      <c r="E4379" s="456"/>
      <c r="F4379" s="456"/>
      <c r="G4379" s="456"/>
      <c r="H4379" s="456"/>
      <c r="I4379" s="456"/>
      <c r="J4379" s="456"/>
      <c r="K4379" s="457"/>
    </row>
    <row r="4380" spans="1:11" ht="15" x14ac:dyDescent="0.3">
      <c r="A4380" s="466"/>
      <c r="B4380" s="458"/>
      <c r="C4380" s="456"/>
      <c r="D4380" s="456"/>
      <c r="E4380" s="456"/>
      <c r="F4380" s="456"/>
      <c r="G4380" s="456"/>
      <c r="H4380" s="456"/>
      <c r="I4380" s="456"/>
      <c r="J4380" s="456"/>
      <c r="K4380" s="457"/>
    </row>
    <row r="4381" spans="1:11" ht="15" x14ac:dyDescent="0.3">
      <c r="A4381" s="466"/>
      <c r="B4381" s="458"/>
      <c r="C4381" s="456"/>
      <c r="D4381" s="456"/>
      <c r="E4381" s="456"/>
      <c r="F4381" s="456"/>
      <c r="G4381" s="456"/>
      <c r="H4381" s="456"/>
      <c r="I4381" s="456"/>
      <c r="J4381" s="456"/>
      <c r="K4381" s="457"/>
    </row>
    <row r="4382" spans="1:11" ht="15" x14ac:dyDescent="0.3">
      <c r="A4382" s="466"/>
      <c r="B4382" s="458"/>
      <c r="C4382" s="456"/>
      <c r="D4382" s="456"/>
      <c r="E4382" s="456"/>
      <c r="F4382" s="456"/>
      <c r="G4382" s="456"/>
      <c r="H4382" s="456"/>
      <c r="I4382" s="456"/>
      <c r="J4382" s="456"/>
      <c r="K4382" s="457"/>
    </row>
    <row r="4383" spans="1:11" ht="15" x14ac:dyDescent="0.3">
      <c r="A4383" s="466"/>
      <c r="B4383" s="458"/>
      <c r="C4383" s="456"/>
      <c r="D4383" s="456"/>
      <c r="E4383" s="456"/>
      <c r="F4383" s="456"/>
      <c r="G4383" s="456"/>
      <c r="H4383" s="456"/>
      <c r="I4383" s="456"/>
      <c r="J4383" s="456"/>
      <c r="K4383" s="457"/>
    </row>
    <row r="4384" spans="1:11" ht="15" x14ac:dyDescent="0.3">
      <c r="A4384" s="466"/>
      <c r="B4384" s="458"/>
      <c r="C4384" s="456"/>
      <c r="D4384" s="456"/>
      <c r="E4384" s="456"/>
      <c r="F4384" s="456"/>
      <c r="G4384" s="456"/>
      <c r="H4384" s="456"/>
      <c r="I4384" s="456"/>
      <c r="J4384" s="456"/>
      <c r="K4384" s="457"/>
    </row>
    <row r="4385" spans="1:11" ht="15" x14ac:dyDescent="0.3">
      <c r="A4385" s="466"/>
      <c r="B4385" s="458"/>
      <c r="C4385" s="456"/>
      <c r="D4385" s="456"/>
      <c r="E4385" s="456"/>
      <c r="F4385" s="456"/>
      <c r="G4385" s="456"/>
      <c r="H4385" s="456"/>
      <c r="I4385" s="456"/>
      <c r="J4385" s="456"/>
      <c r="K4385" s="457"/>
    </row>
    <row r="4386" spans="1:11" ht="15" x14ac:dyDescent="0.3">
      <c r="A4386" s="466"/>
      <c r="B4386" s="458"/>
      <c r="C4386" s="456"/>
      <c r="D4386" s="456"/>
      <c r="E4386" s="456"/>
      <c r="F4386" s="456"/>
      <c r="G4386" s="456"/>
      <c r="H4386" s="456"/>
      <c r="I4386" s="456"/>
      <c r="J4386" s="456"/>
      <c r="K4386" s="457"/>
    </row>
    <row r="4387" spans="1:11" ht="15" x14ac:dyDescent="0.3">
      <c r="A4387" s="466"/>
      <c r="B4387" s="458"/>
      <c r="C4387" s="456"/>
      <c r="D4387" s="456"/>
      <c r="E4387" s="456"/>
      <c r="F4387" s="456"/>
      <c r="G4387" s="456"/>
      <c r="H4387" s="456"/>
      <c r="I4387" s="456"/>
      <c r="J4387" s="456"/>
      <c r="K4387" s="457"/>
    </row>
    <row r="4388" spans="1:11" ht="15" x14ac:dyDescent="0.3">
      <c r="A4388" s="466"/>
      <c r="B4388" s="458"/>
      <c r="C4388" s="456"/>
      <c r="D4388" s="456"/>
      <c r="E4388" s="456"/>
      <c r="F4388" s="456"/>
      <c r="G4388" s="456"/>
      <c r="H4388" s="456"/>
      <c r="I4388" s="456"/>
      <c r="J4388" s="456"/>
      <c r="K4388" s="457"/>
    </row>
    <row r="4389" spans="1:11" ht="15" x14ac:dyDescent="0.3">
      <c r="A4389" s="466"/>
      <c r="B4389" s="458"/>
      <c r="C4389" s="456"/>
      <c r="D4389" s="456"/>
      <c r="E4389" s="456"/>
      <c r="F4389" s="456"/>
      <c r="G4389" s="456"/>
      <c r="H4389" s="456"/>
      <c r="I4389" s="456"/>
      <c r="J4389" s="456"/>
      <c r="K4389" s="457"/>
    </row>
    <row r="4390" spans="1:11" ht="15.6" thickBot="1" x14ac:dyDescent="0.35">
      <c r="A4390" s="467"/>
      <c r="B4390" s="502"/>
      <c r="C4390" s="503"/>
      <c r="D4390" s="503"/>
      <c r="E4390" s="503"/>
      <c r="F4390" s="503"/>
      <c r="G4390" s="503"/>
      <c r="H4390" s="503"/>
      <c r="I4390" s="503"/>
      <c r="J4390" s="503"/>
      <c r="K4390" s="504"/>
    </row>
    <row r="4391" spans="1:11" x14ac:dyDescent="0.3">
      <c r="A4391" s="499" t="s">
        <v>1145</v>
      </c>
      <c r="B4391" s="491"/>
      <c r="C4391" s="491"/>
      <c r="D4391" s="491"/>
      <c r="E4391" s="491"/>
      <c r="F4391" s="491"/>
      <c r="G4391" s="490" t="s">
        <v>1146</v>
      </c>
      <c r="H4391" s="491"/>
      <c r="I4391" s="491"/>
      <c r="J4391" s="491"/>
      <c r="K4391" s="492"/>
    </row>
    <row r="4392" spans="1:11" x14ac:dyDescent="0.3">
      <c r="A4392" s="500"/>
      <c r="B4392" s="494"/>
      <c r="C4392" s="494"/>
      <c r="D4392" s="494"/>
      <c r="E4392" s="494"/>
      <c r="F4392" s="494"/>
      <c r="G4392" s="493"/>
      <c r="H4392" s="494"/>
      <c r="I4392" s="494"/>
      <c r="J4392" s="494"/>
      <c r="K4392" s="495"/>
    </row>
    <row r="4393" spans="1:11" x14ac:dyDescent="0.3">
      <c r="A4393" s="500"/>
      <c r="B4393" s="494"/>
      <c r="C4393" s="494"/>
      <c r="D4393" s="494"/>
      <c r="E4393" s="494"/>
      <c r="F4393" s="494"/>
      <c r="G4393" s="493"/>
      <c r="H4393" s="494"/>
      <c r="I4393" s="494"/>
      <c r="J4393" s="494"/>
      <c r="K4393" s="495"/>
    </row>
    <row r="4394" spans="1:11" ht="15" thickBot="1" x14ac:dyDescent="0.35">
      <c r="A4394" s="501"/>
      <c r="B4394" s="497"/>
      <c r="C4394" s="497"/>
      <c r="D4394" s="497"/>
      <c r="E4394" s="497"/>
      <c r="F4394" s="497"/>
      <c r="G4394" s="496"/>
      <c r="H4394" s="497"/>
      <c r="I4394" s="497"/>
      <c r="J4394" s="497"/>
      <c r="K4394" s="498"/>
    </row>
    <row r="4396" spans="1:11" x14ac:dyDescent="0.3">
      <c r="A4396" s="452"/>
      <c r="B4396" s="452"/>
      <c r="C4396" s="452"/>
      <c r="D4396" s="452"/>
      <c r="E4396" s="454" t="s">
        <v>1113</v>
      </c>
      <c r="F4396" s="454"/>
      <c r="G4396" s="454"/>
      <c r="H4396" s="454"/>
      <c r="I4396" s="452"/>
      <c r="J4396" s="452"/>
      <c r="K4396" s="452"/>
    </row>
    <row r="4397" spans="1:11" x14ac:dyDescent="0.3">
      <c r="A4397" s="452"/>
      <c r="B4397" s="452"/>
      <c r="C4397" s="452"/>
      <c r="D4397" s="452"/>
      <c r="E4397" s="454"/>
      <c r="F4397" s="454"/>
      <c r="G4397" s="454"/>
      <c r="H4397" s="454"/>
      <c r="I4397" s="452"/>
      <c r="J4397" s="452"/>
      <c r="K4397" s="452"/>
    </row>
    <row r="4398" spans="1:11" x14ac:dyDescent="0.3">
      <c r="A4398" s="453"/>
      <c r="B4398" s="453"/>
      <c r="C4398" s="453"/>
      <c r="D4398" s="453"/>
      <c r="E4398" s="455"/>
      <c r="F4398" s="455"/>
      <c r="G4398" s="455"/>
      <c r="H4398" s="455"/>
      <c r="I4398" s="453"/>
      <c r="J4398" s="453"/>
      <c r="K4398" s="453"/>
    </row>
    <row r="4399" spans="1:11" x14ac:dyDescent="0.3">
      <c r="A4399" s="449" t="s">
        <v>1147</v>
      </c>
      <c r="B4399" s="450"/>
      <c r="C4399" s="450"/>
      <c r="D4399" s="450"/>
      <c r="E4399" s="450"/>
      <c r="F4399" s="450"/>
      <c r="G4399" s="450"/>
      <c r="H4399" s="450"/>
      <c r="I4399" s="450"/>
      <c r="J4399" s="450"/>
      <c r="K4399" s="451"/>
    </row>
    <row r="4400" spans="1:11" ht="22.8" x14ac:dyDescent="0.3">
      <c r="A4400" s="100" t="s">
        <v>1115</v>
      </c>
      <c r="B4400" s="101"/>
      <c r="C4400" s="101"/>
      <c r="D4400" s="101"/>
      <c r="E4400" s="101"/>
      <c r="F4400" s="101"/>
      <c r="G4400" s="102"/>
      <c r="H4400" s="103" t="s">
        <v>1116</v>
      </c>
      <c r="I4400" s="104" t="s">
        <v>1117</v>
      </c>
      <c r="J4400" s="105">
        <f>1+J4346</f>
        <v>45346</v>
      </c>
      <c r="K4400" s="106" t="s">
        <v>1118</v>
      </c>
    </row>
    <row r="4401" spans="1:11" x14ac:dyDescent="0.3">
      <c r="A4401" s="443" t="s">
        <v>2</v>
      </c>
      <c r="B4401" s="444"/>
      <c r="C4401" s="444"/>
      <c r="D4401" s="444"/>
      <c r="E4401" s="444"/>
      <c r="F4401" s="444"/>
      <c r="G4401" s="445"/>
      <c r="H4401" s="107" t="s">
        <v>1120</v>
      </c>
      <c r="I4401" s="108" t="s">
        <v>1121</v>
      </c>
      <c r="J4401" s="109" t="s">
        <v>1122</v>
      </c>
      <c r="K4401" s="110" t="s">
        <v>1123</v>
      </c>
    </row>
    <row r="4402" spans="1:11" x14ac:dyDescent="0.3">
      <c r="A4402" s="446"/>
      <c r="B4402" s="447"/>
      <c r="C4402" s="447"/>
      <c r="D4402" s="447"/>
      <c r="E4402" s="447"/>
      <c r="F4402" s="447"/>
      <c r="G4402" s="448"/>
      <c r="H4402" s="107" t="s">
        <v>1124</v>
      </c>
      <c r="I4402" s="111" t="s">
        <v>1125</v>
      </c>
      <c r="J4402" s="112"/>
      <c r="K4402" s="113"/>
    </row>
    <row r="4403" spans="1:11" ht="15" thickBot="1" x14ac:dyDescent="0.35">
      <c r="A4403" s="114" t="s">
        <v>1103</v>
      </c>
      <c r="B4403" s="115"/>
      <c r="C4403" s="115"/>
      <c r="D4403" s="115"/>
      <c r="E4403" s="115"/>
      <c r="F4403" s="115"/>
      <c r="G4403" s="116"/>
      <c r="H4403" s="117" t="s">
        <v>1126</v>
      </c>
      <c r="I4403" s="117" t="s">
        <v>1125</v>
      </c>
      <c r="J4403" s="118"/>
      <c r="K4403" s="119"/>
    </row>
    <row r="4404" spans="1:11" ht="15" x14ac:dyDescent="0.3">
      <c r="A4404" s="440" t="s">
        <v>1127</v>
      </c>
      <c r="B4404" s="439"/>
      <c r="C4404" s="437"/>
      <c r="D4404" s="437"/>
      <c r="E4404" s="437"/>
      <c r="F4404" s="437"/>
      <c r="G4404" s="437"/>
      <c r="H4404" s="437"/>
      <c r="I4404" s="437"/>
      <c r="J4404" s="437"/>
      <c r="K4404" s="438"/>
    </row>
    <row r="4405" spans="1:11" ht="15" x14ac:dyDescent="0.3">
      <c r="A4405" s="441"/>
      <c r="B4405" s="458"/>
      <c r="C4405" s="456"/>
      <c r="D4405" s="456"/>
      <c r="E4405" s="456"/>
      <c r="F4405" s="456"/>
      <c r="G4405" s="456"/>
      <c r="H4405" s="456"/>
      <c r="I4405" s="456"/>
      <c r="J4405" s="456"/>
      <c r="K4405" s="457"/>
    </row>
    <row r="4406" spans="1:11" ht="15" x14ac:dyDescent="0.3">
      <c r="A4406" s="441"/>
      <c r="B4406" s="458"/>
      <c r="C4406" s="456"/>
      <c r="D4406" s="456"/>
      <c r="E4406" s="456"/>
      <c r="F4406" s="456"/>
      <c r="G4406" s="456"/>
      <c r="H4406" s="456"/>
      <c r="I4406" s="456"/>
      <c r="J4406" s="456"/>
      <c r="K4406" s="457"/>
    </row>
    <row r="4407" spans="1:11" ht="15" x14ac:dyDescent="0.3">
      <c r="A4407" s="441"/>
      <c r="B4407" s="458"/>
      <c r="C4407" s="456"/>
      <c r="D4407" s="456"/>
      <c r="E4407" s="456"/>
      <c r="F4407" s="456"/>
      <c r="G4407" s="456"/>
      <c r="H4407" s="456"/>
      <c r="I4407" s="456"/>
      <c r="J4407" s="456"/>
      <c r="K4407" s="457"/>
    </row>
    <row r="4408" spans="1:11" ht="15.6" thickBot="1" x14ac:dyDescent="0.35">
      <c r="A4408" s="442"/>
      <c r="B4408" s="477"/>
      <c r="C4408" s="475"/>
      <c r="D4408" s="475"/>
      <c r="E4408" s="475"/>
      <c r="F4408" s="475"/>
      <c r="G4408" s="475"/>
      <c r="H4408" s="475"/>
      <c r="I4408" s="475"/>
      <c r="J4408" s="475"/>
      <c r="K4408" s="476"/>
    </row>
    <row r="4409" spans="1:11" ht="15.6" thickBot="1" x14ac:dyDescent="0.35">
      <c r="A4409" s="465" t="s">
        <v>1128</v>
      </c>
      <c r="B4409" s="474" t="s">
        <v>1129</v>
      </c>
      <c r="C4409" s="472"/>
      <c r="D4409" s="472"/>
      <c r="E4409" s="472"/>
      <c r="F4409" s="120" t="s">
        <v>1130</v>
      </c>
      <c r="G4409" s="472" t="s">
        <v>1129</v>
      </c>
      <c r="H4409" s="472"/>
      <c r="I4409" s="472"/>
      <c r="J4409" s="473"/>
      <c r="K4409" s="121" t="s">
        <v>1130</v>
      </c>
    </row>
    <row r="4410" spans="1:11" ht="15" x14ac:dyDescent="0.3">
      <c r="A4410" s="466"/>
      <c r="B4410" s="471" t="s">
        <v>1131</v>
      </c>
      <c r="C4410" s="469"/>
      <c r="D4410" s="469"/>
      <c r="E4410" s="470"/>
      <c r="F4410" s="122"/>
      <c r="G4410" s="468" t="s">
        <v>1132</v>
      </c>
      <c r="H4410" s="469"/>
      <c r="I4410" s="469"/>
      <c r="J4410" s="470"/>
      <c r="K4410" s="123"/>
    </row>
    <row r="4411" spans="1:11" ht="15" x14ac:dyDescent="0.3">
      <c r="A4411" s="466"/>
      <c r="B4411" s="480" t="s">
        <v>1133</v>
      </c>
      <c r="C4411" s="481"/>
      <c r="D4411" s="481"/>
      <c r="E4411" s="482"/>
      <c r="F4411" s="124"/>
      <c r="G4411" s="483" t="s">
        <v>1134</v>
      </c>
      <c r="H4411" s="481"/>
      <c r="I4411" s="481"/>
      <c r="J4411" s="482"/>
      <c r="K4411" s="125"/>
    </row>
    <row r="4412" spans="1:11" ht="15" x14ac:dyDescent="0.3">
      <c r="A4412" s="466"/>
      <c r="B4412" s="480" t="s">
        <v>1135</v>
      </c>
      <c r="C4412" s="481"/>
      <c r="D4412" s="481"/>
      <c r="E4412" s="482"/>
      <c r="F4412" s="124"/>
      <c r="G4412" s="478" t="s">
        <v>1136</v>
      </c>
      <c r="H4412" s="460"/>
      <c r="I4412" s="460"/>
      <c r="J4412" s="479"/>
      <c r="K4412" s="125"/>
    </row>
    <row r="4413" spans="1:11" ht="15" x14ac:dyDescent="0.3">
      <c r="A4413" s="466"/>
      <c r="B4413" s="480" t="s">
        <v>1137</v>
      </c>
      <c r="C4413" s="481"/>
      <c r="D4413" s="481"/>
      <c r="E4413" s="482"/>
      <c r="F4413" s="124">
        <v>2</v>
      </c>
      <c r="G4413" s="478" t="s">
        <v>1138</v>
      </c>
      <c r="H4413" s="460"/>
      <c r="I4413" s="460"/>
      <c r="J4413" s="479"/>
      <c r="K4413" s="125"/>
    </row>
    <row r="4414" spans="1:11" ht="15" x14ac:dyDescent="0.3">
      <c r="A4414" s="466"/>
      <c r="B4414" s="480" t="s">
        <v>1139</v>
      </c>
      <c r="C4414" s="481"/>
      <c r="D4414" s="481"/>
      <c r="E4414" s="482"/>
      <c r="F4414" s="124"/>
      <c r="G4414" s="478" t="s">
        <v>1140</v>
      </c>
      <c r="H4414" s="460"/>
      <c r="I4414" s="460"/>
      <c r="J4414" s="479"/>
      <c r="K4414" s="125"/>
    </row>
    <row r="4415" spans="1:11" ht="15.6" thickBot="1" x14ac:dyDescent="0.35">
      <c r="A4415" s="467"/>
      <c r="B4415" s="487" t="s">
        <v>1141</v>
      </c>
      <c r="C4415" s="488"/>
      <c r="D4415" s="488"/>
      <c r="E4415" s="489"/>
      <c r="F4415" s="127">
        <v>5</v>
      </c>
      <c r="G4415" s="484" t="s">
        <v>1142</v>
      </c>
      <c r="H4415" s="485"/>
      <c r="I4415" s="485"/>
      <c r="J4415" s="486"/>
      <c r="K4415" s="128"/>
    </row>
    <row r="4416" spans="1:11" ht="15.6" x14ac:dyDescent="0.3">
      <c r="A4416" s="465" t="s">
        <v>1143</v>
      </c>
      <c r="B4416" s="434" t="s">
        <v>1187</v>
      </c>
      <c r="C4416" s="435"/>
      <c r="D4416" s="435"/>
      <c r="E4416" s="435"/>
      <c r="F4416" s="435"/>
      <c r="G4416" s="435"/>
      <c r="H4416" s="435"/>
      <c r="I4416" s="435"/>
      <c r="J4416" s="435"/>
      <c r="K4416" s="436"/>
    </row>
    <row r="4417" spans="1:11" ht="15" x14ac:dyDescent="0.3">
      <c r="A4417" s="466"/>
      <c r="B4417" s="422" t="s">
        <v>1237</v>
      </c>
      <c r="C4417" s="423"/>
      <c r="D4417" s="423"/>
      <c r="E4417" s="423"/>
      <c r="F4417" s="423"/>
      <c r="G4417" s="423"/>
      <c r="H4417" s="423"/>
      <c r="I4417" s="423"/>
      <c r="J4417" s="423"/>
      <c r="K4417" s="424"/>
    </row>
    <row r="4418" spans="1:11" ht="15" x14ac:dyDescent="0.3">
      <c r="A4418" s="466"/>
      <c r="B4418" s="422" t="s">
        <v>1231</v>
      </c>
      <c r="C4418" s="423"/>
      <c r="D4418" s="423"/>
      <c r="E4418" s="423"/>
      <c r="F4418" s="423"/>
      <c r="G4418" s="423"/>
      <c r="H4418" s="423"/>
      <c r="I4418" s="423"/>
      <c r="J4418" s="423"/>
      <c r="K4418" s="424"/>
    </row>
    <row r="4419" spans="1:11" ht="15" x14ac:dyDescent="0.3">
      <c r="A4419" s="466"/>
      <c r="B4419" s="422" t="s">
        <v>1229</v>
      </c>
      <c r="C4419" s="423"/>
      <c r="D4419" s="423"/>
      <c r="E4419" s="423"/>
      <c r="F4419" s="423"/>
      <c r="G4419" s="423"/>
      <c r="H4419" s="423"/>
      <c r="I4419" s="423"/>
      <c r="J4419" s="423"/>
      <c r="K4419" s="424"/>
    </row>
    <row r="4420" spans="1:11" ht="15" x14ac:dyDescent="0.3">
      <c r="A4420" s="466"/>
      <c r="B4420" s="422" t="s">
        <v>1232</v>
      </c>
      <c r="C4420" s="423"/>
      <c r="D4420" s="423"/>
      <c r="E4420" s="423"/>
      <c r="F4420" s="423"/>
      <c r="G4420" s="423"/>
      <c r="H4420" s="423"/>
      <c r="I4420" s="423"/>
      <c r="J4420" s="423"/>
      <c r="K4420" s="424"/>
    </row>
    <row r="4421" spans="1:11" ht="15.6" x14ac:dyDescent="0.3">
      <c r="A4421" s="466"/>
      <c r="B4421" s="434" t="s">
        <v>1185</v>
      </c>
      <c r="C4421" s="435"/>
      <c r="D4421" s="435"/>
      <c r="E4421" s="435"/>
      <c r="F4421" s="435"/>
      <c r="G4421" s="435"/>
      <c r="H4421" s="435"/>
      <c r="I4421" s="435"/>
      <c r="J4421" s="435"/>
      <c r="K4421" s="436"/>
    </row>
    <row r="4422" spans="1:11" ht="15" x14ac:dyDescent="0.3">
      <c r="A4422" s="466"/>
      <c r="B4422" s="422" t="s">
        <v>1229</v>
      </c>
      <c r="C4422" s="423"/>
      <c r="D4422" s="423"/>
      <c r="E4422" s="423"/>
      <c r="F4422" s="423"/>
      <c r="G4422" s="423"/>
      <c r="H4422" s="423"/>
      <c r="I4422" s="423"/>
      <c r="J4422" s="423"/>
      <c r="K4422" s="424"/>
    </row>
    <row r="4423" spans="1:11" ht="15" x14ac:dyDescent="0.3">
      <c r="A4423" s="466"/>
      <c r="B4423" s="422" t="s">
        <v>1232</v>
      </c>
      <c r="C4423" s="423"/>
      <c r="D4423" s="423"/>
      <c r="E4423" s="423"/>
      <c r="F4423" s="423"/>
      <c r="G4423" s="423"/>
      <c r="H4423" s="423"/>
      <c r="I4423" s="423"/>
      <c r="J4423" s="423"/>
      <c r="K4423" s="424"/>
    </row>
    <row r="4424" spans="1:11" ht="15" x14ac:dyDescent="0.3">
      <c r="A4424" s="466"/>
      <c r="B4424" s="458"/>
      <c r="C4424" s="456"/>
      <c r="D4424" s="456"/>
      <c r="E4424" s="456"/>
      <c r="F4424" s="456"/>
      <c r="G4424" s="456"/>
      <c r="H4424" s="456"/>
      <c r="I4424" s="456"/>
      <c r="J4424" s="456"/>
      <c r="K4424" s="457"/>
    </row>
    <row r="4425" spans="1:11" ht="15" x14ac:dyDescent="0.3">
      <c r="A4425" s="466"/>
      <c r="B4425" s="458"/>
      <c r="C4425" s="456"/>
      <c r="D4425" s="456"/>
      <c r="E4425" s="456"/>
      <c r="F4425" s="456"/>
      <c r="G4425" s="456"/>
      <c r="H4425" s="456"/>
      <c r="I4425" s="456"/>
      <c r="J4425" s="456"/>
      <c r="K4425" s="457"/>
    </row>
    <row r="4426" spans="1:11" ht="15" x14ac:dyDescent="0.3">
      <c r="A4426" s="466"/>
      <c r="B4426" s="458"/>
      <c r="C4426" s="456"/>
      <c r="D4426" s="456"/>
      <c r="E4426" s="456"/>
      <c r="F4426" s="456"/>
      <c r="G4426" s="456"/>
      <c r="H4426" s="456"/>
      <c r="I4426" s="456"/>
      <c r="J4426" s="456"/>
      <c r="K4426" s="457"/>
    </row>
    <row r="4427" spans="1:11" ht="15" x14ac:dyDescent="0.3">
      <c r="A4427" s="466"/>
      <c r="B4427" s="458"/>
      <c r="C4427" s="456"/>
      <c r="D4427" s="456"/>
      <c r="E4427" s="456"/>
      <c r="F4427" s="456"/>
      <c r="G4427" s="456"/>
      <c r="H4427" s="456"/>
      <c r="I4427" s="456"/>
      <c r="J4427" s="456"/>
      <c r="K4427" s="457"/>
    </row>
    <row r="4428" spans="1:11" ht="15" x14ac:dyDescent="0.3">
      <c r="A4428" s="466"/>
      <c r="B4428" s="458"/>
      <c r="C4428" s="456"/>
      <c r="D4428" s="456"/>
      <c r="E4428" s="456"/>
      <c r="F4428" s="456"/>
      <c r="G4428" s="456"/>
      <c r="H4428" s="456"/>
      <c r="I4428" s="456"/>
      <c r="J4428" s="456"/>
      <c r="K4428" s="457"/>
    </row>
    <row r="4429" spans="1:11" ht="15" x14ac:dyDescent="0.3">
      <c r="A4429" s="466"/>
      <c r="B4429" s="458"/>
      <c r="C4429" s="456"/>
      <c r="D4429" s="456"/>
      <c r="E4429" s="456"/>
      <c r="F4429" s="456"/>
      <c r="G4429" s="456"/>
      <c r="H4429" s="456"/>
      <c r="I4429" s="456"/>
      <c r="J4429" s="456"/>
      <c r="K4429" s="457"/>
    </row>
    <row r="4430" spans="1:11" ht="15.6" thickBot="1" x14ac:dyDescent="0.35">
      <c r="A4430" s="467"/>
      <c r="B4430" s="477"/>
      <c r="C4430" s="475"/>
      <c r="D4430" s="475"/>
      <c r="E4430" s="475"/>
      <c r="F4430" s="475"/>
      <c r="G4430" s="475"/>
      <c r="H4430" s="475"/>
      <c r="I4430" s="475"/>
      <c r="J4430" s="475"/>
      <c r="K4430" s="476"/>
    </row>
    <row r="4431" spans="1:11" ht="15" x14ac:dyDescent="0.3">
      <c r="A4431" s="465" t="s">
        <v>1144</v>
      </c>
      <c r="B4431" s="439"/>
      <c r="C4431" s="437"/>
      <c r="D4431" s="437"/>
      <c r="E4431" s="437"/>
      <c r="F4431" s="437"/>
      <c r="G4431" s="437"/>
      <c r="H4431" s="437"/>
      <c r="I4431" s="437"/>
      <c r="J4431" s="437"/>
      <c r="K4431" s="438"/>
    </row>
    <row r="4432" spans="1:11" ht="15" x14ac:dyDescent="0.3">
      <c r="A4432" s="466"/>
      <c r="B4432" s="458"/>
      <c r="C4432" s="456"/>
      <c r="D4432" s="456"/>
      <c r="E4432" s="456"/>
      <c r="F4432" s="456"/>
      <c r="G4432" s="456"/>
      <c r="H4432" s="456"/>
      <c r="I4432" s="456"/>
      <c r="J4432" s="456"/>
      <c r="K4432" s="457"/>
    </row>
    <row r="4433" spans="1:11" ht="15" x14ac:dyDescent="0.3">
      <c r="A4433" s="466"/>
      <c r="B4433" s="458"/>
      <c r="C4433" s="456"/>
      <c r="D4433" s="456"/>
      <c r="E4433" s="456"/>
      <c r="F4433" s="456"/>
      <c r="G4433" s="456"/>
      <c r="H4433" s="456"/>
      <c r="I4433" s="456"/>
      <c r="J4433" s="456"/>
      <c r="K4433" s="457"/>
    </row>
    <row r="4434" spans="1:11" ht="15" x14ac:dyDescent="0.3">
      <c r="A4434" s="466"/>
      <c r="B4434" s="458"/>
      <c r="C4434" s="456"/>
      <c r="D4434" s="456"/>
      <c r="E4434" s="456"/>
      <c r="F4434" s="456"/>
      <c r="G4434" s="456"/>
      <c r="H4434" s="456"/>
      <c r="I4434" s="456"/>
      <c r="J4434" s="456"/>
      <c r="K4434" s="457"/>
    </row>
    <row r="4435" spans="1:11" ht="15" x14ac:dyDescent="0.3">
      <c r="A4435" s="466"/>
      <c r="B4435" s="458"/>
      <c r="C4435" s="456"/>
      <c r="D4435" s="456"/>
      <c r="E4435" s="456"/>
      <c r="F4435" s="456"/>
      <c r="G4435" s="456"/>
      <c r="H4435" s="456"/>
      <c r="I4435" s="456"/>
      <c r="J4435" s="456"/>
      <c r="K4435" s="457"/>
    </row>
    <row r="4436" spans="1:11" ht="15" x14ac:dyDescent="0.3">
      <c r="A4436" s="466"/>
      <c r="B4436" s="458"/>
      <c r="C4436" s="456"/>
      <c r="D4436" s="456"/>
      <c r="E4436" s="456"/>
      <c r="F4436" s="456"/>
      <c r="G4436" s="456"/>
      <c r="H4436" s="456"/>
      <c r="I4436" s="456"/>
      <c r="J4436" s="456"/>
      <c r="K4436" s="457"/>
    </row>
    <row r="4437" spans="1:11" ht="15" x14ac:dyDescent="0.3">
      <c r="A4437" s="466"/>
      <c r="B4437" s="458"/>
      <c r="C4437" s="456"/>
      <c r="D4437" s="456"/>
      <c r="E4437" s="456"/>
      <c r="F4437" s="456"/>
      <c r="G4437" s="456"/>
      <c r="H4437" s="456"/>
      <c r="I4437" s="456"/>
      <c r="J4437" s="456"/>
      <c r="K4437" s="457"/>
    </row>
    <row r="4438" spans="1:11" ht="15" x14ac:dyDescent="0.3">
      <c r="A4438" s="466"/>
      <c r="B4438" s="458"/>
      <c r="C4438" s="456"/>
      <c r="D4438" s="456"/>
      <c r="E4438" s="456"/>
      <c r="F4438" s="456"/>
      <c r="G4438" s="456"/>
      <c r="H4438" s="456"/>
      <c r="I4438" s="456"/>
      <c r="J4438" s="456"/>
      <c r="K4438" s="457"/>
    </row>
    <row r="4439" spans="1:11" ht="15" x14ac:dyDescent="0.3">
      <c r="A4439" s="466"/>
      <c r="B4439" s="458"/>
      <c r="C4439" s="456"/>
      <c r="D4439" s="456"/>
      <c r="E4439" s="456"/>
      <c r="F4439" s="456"/>
      <c r="G4439" s="456"/>
      <c r="H4439" s="456"/>
      <c r="I4439" s="456"/>
      <c r="J4439" s="456"/>
      <c r="K4439" s="457"/>
    </row>
    <row r="4440" spans="1:11" ht="15" x14ac:dyDescent="0.3">
      <c r="A4440" s="466"/>
      <c r="B4440" s="458"/>
      <c r="C4440" s="456"/>
      <c r="D4440" s="456"/>
      <c r="E4440" s="456"/>
      <c r="F4440" s="456"/>
      <c r="G4440" s="456"/>
      <c r="H4440" s="456"/>
      <c r="I4440" s="456"/>
      <c r="J4440" s="456"/>
      <c r="K4440" s="457"/>
    </row>
    <row r="4441" spans="1:11" ht="15" x14ac:dyDescent="0.3">
      <c r="A4441" s="466"/>
      <c r="B4441" s="458"/>
      <c r="C4441" s="456"/>
      <c r="D4441" s="456"/>
      <c r="E4441" s="456"/>
      <c r="F4441" s="456"/>
      <c r="G4441" s="456"/>
      <c r="H4441" s="456"/>
      <c r="I4441" s="456"/>
      <c r="J4441" s="456"/>
      <c r="K4441" s="457"/>
    </row>
    <row r="4442" spans="1:11" ht="15" x14ac:dyDescent="0.3">
      <c r="A4442" s="466"/>
      <c r="B4442" s="458"/>
      <c r="C4442" s="456"/>
      <c r="D4442" s="456"/>
      <c r="E4442" s="456"/>
      <c r="F4442" s="456"/>
      <c r="G4442" s="456"/>
      <c r="H4442" s="456"/>
      <c r="I4442" s="456"/>
      <c r="J4442" s="456"/>
      <c r="K4442" s="457"/>
    </row>
    <row r="4443" spans="1:11" ht="15" x14ac:dyDescent="0.3">
      <c r="A4443" s="466"/>
      <c r="B4443" s="458"/>
      <c r="C4443" s="456"/>
      <c r="D4443" s="456"/>
      <c r="E4443" s="456"/>
      <c r="F4443" s="456"/>
      <c r="G4443" s="456"/>
      <c r="H4443" s="456"/>
      <c r="I4443" s="456"/>
      <c r="J4443" s="456"/>
      <c r="K4443" s="457"/>
    </row>
    <row r="4444" spans="1:11" ht="15.6" thickBot="1" x14ac:dyDescent="0.35">
      <c r="A4444" s="467"/>
      <c r="B4444" s="502"/>
      <c r="C4444" s="503"/>
      <c r="D4444" s="503"/>
      <c r="E4444" s="503"/>
      <c r="F4444" s="503"/>
      <c r="G4444" s="503"/>
      <c r="H4444" s="503"/>
      <c r="I4444" s="503"/>
      <c r="J4444" s="503"/>
      <c r="K4444" s="504"/>
    </row>
    <row r="4445" spans="1:11" x14ac:dyDescent="0.3">
      <c r="A4445" s="499" t="s">
        <v>1145</v>
      </c>
      <c r="B4445" s="491"/>
      <c r="C4445" s="491"/>
      <c r="D4445" s="491"/>
      <c r="E4445" s="491"/>
      <c r="F4445" s="491"/>
      <c r="G4445" s="490" t="s">
        <v>1146</v>
      </c>
      <c r="H4445" s="491"/>
      <c r="I4445" s="491"/>
      <c r="J4445" s="491"/>
      <c r="K4445" s="492"/>
    </row>
    <row r="4446" spans="1:11" x14ac:dyDescent="0.3">
      <c r="A4446" s="500"/>
      <c r="B4446" s="494"/>
      <c r="C4446" s="494"/>
      <c r="D4446" s="494"/>
      <c r="E4446" s="494"/>
      <c r="F4446" s="494"/>
      <c r="G4446" s="493"/>
      <c r="H4446" s="494"/>
      <c r="I4446" s="494"/>
      <c r="J4446" s="494"/>
      <c r="K4446" s="495"/>
    </row>
    <row r="4447" spans="1:11" x14ac:dyDescent="0.3">
      <c r="A4447" s="500"/>
      <c r="B4447" s="494"/>
      <c r="C4447" s="494"/>
      <c r="D4447" s="494"/>
      <c r="E4447" s="494"/>
      <c r="F4447" s="494"/>
      <c r="G4447" s="493"/>
      <c r="H4447" s="494"/>
      <c r="I4447" s="494"/>
      <c r="J4447" s="494"/>
      <c r="K4447" s="495"/>
    </row>
    <row r="4448" spans="1:11" ht="15" thickBot="1" x14ac:dyDescent="0.35">
      <c r="A4448" s="501"/>
      <c r="B4448" s="497"/>
      <c r="C4448" s="497"/>
      <c r="D4448" s="497"/>
      <c r="E4448" s="497"/>
      <c r="F4448" s="497"/>
      <c r="G4448" s="496"/>
      <c r="H4448" s="497"/>
      <c r="I4448" s="497"/>
      <c r="J4448" s="497"/>
      <c r="K4448" s="498"/>
    </row>
    <row r="4449" spans="1:11" x14ac:dyDescent="0.3">
      <c r="A4449" s="34"/>
      <c r="J4449" s="131"/>
    </row>
    <row r="4450" spans="1:11" x14ac:dyDescent="0.3">
      <c r="A4450" s="452"/>
      <c r="B4450" s="452"/>
      <c r="C4450" s="452"/>
      <c r="D4450" s="452"/>
      <c r="E4450" s="454" t="s">
        <v>1113</v>
      </c>
      <c r="F4450" s="454"/>
      <c r="G4450" s="454"/>
      <c r="H4450" s="454"/>
      <c r="I4450" s="452"/>
      <c r="J4450" s="452"/>
      <c r="K4450" s="452"/>
    </row>
    <row r="4451" spans="1:11" x14ac:dyDescent="0.3">
      <c r="A4451" s="452"/>
      <c r="B4451" s="452"/>
      <c r="C4451" s="452"/>
      <c r="D4451" s="452"/>
      <c r="E4451" s="454"/>
      <c r="F4451" s="454"/>
      <c r="G4451" s="454"/>
      <c r="H4451" s="454"/>
      <c r="I4451" s="452"/>
      <c r="J4451" s="452"/>
      <c r="K4451" s="452"/>
    </row>
    <row r="4452" spans="1:11" x14ac:dyDescent="0.3">
      <c r="A4452" s="453"/>
      <c r="B4452" s="453"/>
      <c r="C4452" s="453"/>
      <c r="D4452" s="453"/>
      <c r="E4452" s="455"/>
      <c r="F4452" s="455"/>
      <c r="G4452" s="455"/>
      <c r="H4452" s="455"/>
      <c r="I4452" s="453"/>
      <c r="J4452" s="453"/>
      <c r="K4452" s="453"/>
    </row>
    <row r="4453" spans="1:11" x14ac:dyDescent="0.3">
      <c r="A4453" s="505" t="s">
        <v>1114</v>
      </c>
      <c r="B4453" s="450"/>
      <c r="C4453" s="450"/>
      <c r="D4453" s="450"/>
      <c r="E4453" s="450"/>
      <c r="F4453" s="450"/>
      <c r="G4453" s="450"/>
      <c r="H4453" s="450"/>
      <c r="I4453" s="450"/>
      <c r="J4453" s="450"/>
      <c r="K4453" s="451"/>
    </row>
    <row r="4454" spans="1:11" ht="22.8" x14ac:dyDescent="0.3">
      <c r="A4454" s="100" t="s">
        <v>1115</v>
      </c>
      <c r="B4454" s="101"/>
      <c r="C4454" s="101"/>
      <c r="D4454" s="101"/>
      <c r="E4454" s="101"/>
      <c r="F4454" s="101"/>
      <c r="G4454" s="102"/>
      <c r="H4454" s="103" t="s">
        <v>1116</v>
      </c>
      <c r="I4454" s="104" t="s">
        <v>1117</v>
      </c>
      <c r="J4454" s="105">
        <f>1+J4292</f>
        <v>45345</v>
      </c>
      <c r="K4454" s="106" t="s">
        <v>1118</v>
      </c>
    </row>
    <row r="4455" spans="1:11" x14ac:dyDescent="0.3">
      <c r="A4455" s="443" t="s">
        <v>2</v>
      </c>
      <c r="B4455" s="444"/>
      <c r="C4455" s="444"/>
      <c r="D4455" s="444"/>
      <c r="E4455" s="444"/>
      <c r="F4455" s="444"/>
      <c r="G4455" s="445"/>
      <c r="H4455" s="107" t="s">
        <v>1120</v>
      </c>
      <c r="I4455" s="108" t="s">
        <v>1121</v>
      </c>
      <c r="J4455" s="109" t="s">
        <v>1122</v>
      </c>
      <c r="K4455" s="110" t="s">
        <v>1123</v>
      </c>
    </row>
    <row r="4456" spans="1:11" x14ac:dyDescent="0.3">
      <c r="A4456" s="446"/>
      <c r="B4456" s="447"/>
      <c r="C4456" s="447"/>
      <c r="D4456" s="447"/>
      <c r="E4456" s="447"/>
      <c r="F4456" s="447"/>
      <c r="G4456" s="448"/>
      <c r="H4456" s="107" t="s">
        <v>1124</v>
      </c>
      <c r="I4456" s="111" t="s">
        <v>1125</v>
      </c>
      <c r="J4456" s="112"/>
      <c r="K4456" s="113"/>
    </row>
    <row r="4457" spans="1:11" ht="15" thickBot="1" x14ac:dyDescent="0.35">
      <c r="A4457" s="114" t="s">
        <v>1103</v>
      </c>
      <c r="B4457" s="115"/>
      <c r="C4457" s="115"/>
      <c r="D4457" s="115"/>
      <c r="E4457" s="115"/>
      <c r="F4457" s="115"/>
      <c r="G4457" s="116"/>
      <c r="H4457" s="117" t="s">
        <v>1126</v>
      </c>
      <c r="I4457" s="117" t="s">
        <v>1125</v>
      </c>
      <c r="J4457" s="118"/>
      <c r="K4457" s="119"/>
    </row>
    <row r="4458" spans="1:11" ht="15" x14ac:dyDescent="0.3">
      <c r="A4458" s="440" t="s">
        <v>1127</v>
      </c>
      <c r="B4458" s="439"/>
      <c r="C4458" s="437"/>
      <c r="D4458" s="437"/>
      <c r="E4458" s="437"/>
      <c r="F4458" s="437"/>
      <c r="G4458" s="437"/>
      <c r="H4458" s="437"/>
      <c r="I4458" s="437"/>
      <c r="J4458" s="437"/>
      <c r="K4458" s="438"/>
    </row>
    <row r="4459" spans="1:11" ht="15" x14ac:dyDescent="0.3">
      <c r="A4459" s="441"/>
      <c r="B4459" s="458"/>
      <c r="C4459" s="456"/>
      <c r="D4459" s="456"/>
      <c r="E4459" s="456"/>
      <c r="F4459" s="456"/>
      <c r="G4459" s="456"/>
      <c r="H4459" s="456"/>
      <c r="I4459" s="456"/>
      <c r="J4459" s="456"/>
      <c r="K4459" s="457"/>
    </row>
    <row r="4460" spans="1:11" ht="15" x14ac:dyDescent="0.3">
      <c r="A4460" s="441"/>
      <c r="B4460" s="458"/>
      <c r="C4460" s="456"/>
      <c r="D4460" s="456"/>
      <c r="E4460" s="456"/>
      <c r="F4460" s="456"/>
      <c r="G4460" s="456"/>
      <c r="H4460" s="456"/>
      <c r="I4460" s="456"/>
      <c r="J4460" s="456"/>
      <c r="K4460" s="457"/>
    </row>
    <row r="4461" spans="1:11" ht="15" x14ac:dyDescent="0.3">
      <c r="A4461" s="441"/>
      <c r="B4461" s="458"/>
      <c r="C4461" s="456"/>
      <c r="D4461" s="456"/>
      <c r="E4461" s="456"/>
      <c r="F4461" s="456"/>
      <c r="G4461" s="456"/>
      <c r="H4461" s="456"/>
      <c r="I4461" s="456"/>
      <c r="J4461" s="456"/>
      <c r="K4461" s="457"/>
    </row>
    <row r="4462" spans="1:11" ht="15.6" thickBot="1" x14ac:dyDescent="0.35">
      <c r="A4462" s="442"/>
      <c r="B4462" s="477"/>
      <c r="C4462" s="475"/>
      <c r="D4462" s="475"/>
      <c r="E4462" s="475"/>
      <c r="F4462" s="475"/>
      <c r="G4462" s="475"/>
      <c r="H4462" s="475"/>
      <c r="I4462" s="475"/>
      <c r="J4462" s="475"/>
      <c r="K4462" s="476"/>
    </row>
    <row r="4463" spans="1:11" ht="15.6" thickBot="1" x14ac:dyDescent="0.35">
      <c r="A4463" s="465" t="s">
        <v>1128</v>
      </c>
      <c r="B4463" s="474" t="s">
        <v>1129</v>
      </c>
      <c r="C4463" s="472"/>
      <c r="D4463" s="472"/>
      <c r="E4463" s="472"/>
      <c r="F4463" s="120" t="s">
        <v>1130</v>
      </c>
      <c r="G4463" s="472" t="s">
        <v>1129</v>
      </c>
      <c r="H4463" s="472"/>
      <c r="I4463" s="472"/>
      <c r="J4463" s="473"/>
      <c r="K4463" s="121" t="s">
        <v>1130</v>
      </c>
    </row>
    <row r="4464" spans="1:11" ht="15" x14ac:dyDescent="0.3">
      <c r="A4464" s="466"/>
      <c r="B4464" s="471" t="s">
        <v>1131</v>
      </c>
      <c r="C4464" s="469"/>
      <c r="D4464" s="469"/>
      <c r="E4464" s="470"/>
      <c r="F4464" s="122"/>
      <c r="G4464" s="468" t="s">
        <v>1132</v>
      </c>
      <c r="H4464" s="469"/>
      <c r="I4464" s="469"/>
      <c r="J4464" s="470"/>
      <c r="K4464" s="123"/>
    </row>
    <row r="4465" spans="1:11" ht="15" x14ac:dyDescent="0.3">
      <c r="A4465" s="466"/>
      <c r="B4465" s="480" t="s">
        <v>1133</v>
      </c>
      <c r="C4465" s="481"/>
      <c r="D4465" s="481"/>
      <c r="E4465" s="482"/>
      <c r="F4465" s="124"/>
      <c r="G4465" s="483" t="s">
        <v>1134</v>
      </c>
      <c r="H4465" s="481"/>
      <c r="I4465" s="481"/>
      <c r="J4465" s="482"/>
      <c r="K4465" s="125"/>
    </row>
    <row r="4466" spans="1:11" ht="15" x14ac:dyDescent="0.3">
      <c r="A4466" s="466"/>
      <c r="B4466" s="480" t="s">
        <v>1135</v>
      </c>
      <c r="C4466" s="481"/>
      <c r="D4466" s="481"/>
      <c r="E4466" s="482"/>
      <c r="F4466" s="124"/>
      <c r="G4466" s="478" t="s">
        <v>1136</v>
      </c>
      <c r="H4466" s="460"/>
      <c r="I4466" s="460"/>
      <c r="J4466" s="479"/>
      <c r="K4466" s="125"/>
    </row>
    <row r="4467" spans="1:11" ht="15" x14ac:dyDescent="0.3">
      <c r="A4467" s="466"/>
      <c r="B4467" s="480" t="s">
        <v>1137</v>
      </c>
      <c r="C4467" s="481"/>
      <c r="D4467" s="481"/>
      <c r="E4467" s="482"/>
      <c r="F4467" s="124">
        <v>2</v>
      </c>
      <c r="G4467" s="478" t="s">
        <v>1138</v>
      </c>
      <c r="H4467" s="460"/>
      <c r="I4467" s="460"/>
      <c r="J4467" s="479"/>
      <c r="K4467" s="125"/>
    </row>
    <row r="4468" spans="1:11" ht="15" x14ac:dyDescent="0.3">
      <c r="A4468" s="466"/>
      <c r="B4468" s="480" t="s">
        <v>1139</v>
      </c>
      <c r="C4468" s="481"/>
      <c r="D4468" s="481"/>
      <c r="E4468" s="482"/>
      <c r="F4468" s="124"/>
      <c r="G4468" s="478" t="s">
        <v>1140</v>
      </c>
      <c r="H4468" s="460"/>
      <c r="I4468" s="460"/>
      <c r="J4468" s="479"/>
      <c r="K4468" s="125"/>
    </row>
    <row r="4469" spans="1:11" ht="15.6" thickBot="1" x14ac:dyDescent="0.35">
      <c r="A4469" s="467"/>
      <c r="B4469" s="487" t="s">
        <v>1141</v>
      </c>
      <c r="C4469" s="488"/>
      <c r="D4469" s="488"/>
      <c r="E4469" s="489"/>
      <c r="F4469" s="127">
        <v>5</v>
      </c>
      <c r="G4469" s="484" t="s">
        <v>1142</v>
      </c>
      <c r="H4469" s="485"/>
      <c r="I4469" s="485"/>
      <c r="J4469" s="486"/>
      <c r="K4469" s="128"/>
    </row>
    <row r="4470" spans="1:11" ht="15.6" x14ac:dyDescent="0.3">
      <c r="A4470" s="465" t="s">
        <v>1143</v>
      </c>
      <c r="B4470" s="434" t="s">
        <v>1187</v>
      </c>
      <c r="C4470" s="435"/>
      <c r="D4470" s="435"/>
      <c r="E4470" s="435"/>
      <c r="F4470" s="435"/>
      <c r="G4470" s="435"/>
      <c r="H4470" s="435"/>
      <c r="I4470" s="435"/>
      <c r="J4470" s="435"/>
      <c r="K4470" s="436"/>
    </row>
    <row r="4471" spans="1:11" ht="15" x14ac:dyDescent="0.3">
      <c r="A4471" s="466"/>
      <c r="B4471" s="422" t="s">
        <v>1237</v>
      </c>
      <c r="C4471" s="423"/>
      <c r="D4471" s="423"/>
      <c r="E4471" s="423"/>
      <c r="F4471" s="423"/>
      <c r="G4471" s="423"/>
      <c r="H4471" s="423"/>
      <c r="I4471" s="423"/>
      <c r="J4471" s="423"/>
      <c r="K4471" s="424"/>
    </row>
    <row r="4472" spans="1:11" ht="15" x14ac:dyDescent="0.3">
      <c r="A4472" s="466"/>
      <c r="B4472" s="422" t="s">
        <v>1231</v>
      </c>
      <c r="C4472" s="423"/>
      <c r="D4472" s="423"/>
      <c r="E4472" s="423"/>
      <c r="F4472" s="423"/>
      <c r="G4472" s="423"/>
      <c r="H4472" s="423"/>
      <c r="I4472" s="423"/>
      <c r="J4472" s="423"/>
      <c r="K4472" s="424"/>
    </row>
    <row r="4473" spans="1:11" ht="15" x14ac:dyDescent="0.3">
      <c r="A4473" s="466"/>
      <c r="B4473" s="422" t="s">
        <v>1229</v>
      </c>
      <c r="C4473" s="423"/>
      <c r="D4473" s="423"/>
      <c r="E4473" s="423"/>
      <c r="F4473" s="423"/>
      <c r="G4473" s="423"/>
      <c r="H4473" s="423"/>
      <c r="I4473" s="423"/>
      <c r="J4473" s="423"/>
      <c r="K4473" s="424"/>
    </row>
    <row r="4474" spans="1:11" ht="15" x14ac:dyDescent="0.3">
      <c r="A4474" s="466"/>
      <c r="B4474" s="422" t="s">
        <v>1232</v>
      </c>
      <c r="C4474" s="423"/>
      <c r="D4474" s="423"/>
      <c r="E4474" s="423"/>
      <c r="F4474" s="423"/>
      <c r="G4474" s="423"/>
      <c r="H4474" s="423"/>
      <c r="I4474" s="423"/>
      <c r="J4474" s="423"/>
      <c r="K4474" s="424"/>
    </row>
    <row r="4475" spans="1:11" ht="15.6" x14ac:dyDescent="0.3">
      <c r="A4475" s="466"/>
      <c r="B4475" s="434" t="s">
        <v>1185</v>
      </c>
      <c r="C4475" s="435"/>
      <c r="D4475" s="435"/>
      <c r="E4475" s="435"/>
      <c r="F4475" s="435"/>
      <c r="G4475" s="435"/>
      <c r="H4475" s="435"/>
      <c r="I4475" s="435"/>
      <c r="J4475" s="435"/>
      <c r="K4475" s="436"/>
    </row>
    <row r="4476" spans="1:11" ht="15" x14ac:dyDescent="0.3">
      <c r="A4476" s="466"/>
      <c r="B4476" s="422" t="s">
        <v>1229</v>
      </c>
      <c r="C4476" s="423"/>
      <c r="D4476" s="423"/>
      <c r="E4476" s="423"/>
      <c r="F4476" s="423"/>
      <c r="G4476" s="423"/>
      <c r="H4476" s="423"/>
      <c r="I4476" s="423"/>
      <c r="J4476" s="423"/>
      <c r="K4476" s="424"/>
    </row>
    <row r="4477" spans="1:11" ht="15" x14ac:dyDescent="0.3">
      <c r="A4477" s="466"/>
      <c r="B4477" s="422" t="s">
        <v>1232</v>
      </c>
      <c r="C4477" s="423"/>
      <c r="D4477" s="423"/>
      <c r="E4477" s="423"/>
      <c r="F4477" s="423"/>
      <c r="G4477" s="423"/>
      <c r="H4477" s="423"/>
      <c r="I4477" s="423"/>
      <c r="J4477" s="423"/>
      <c r="K4477" s="424"/>
    </row>
    <row r="4478" spans="1:11" ht="15.6" x14ac:dyDescent="0.3">
      <c r="A4478" s="466"/>
      <c r="B4478" s="425" t="s">
        <v>1190</v>
      </c>
      <c r="C4478" s="426"/>
      <c r="D4478" s="426"/>
      <c r="E4478" s="426"/>
      <c r="F4478" s="426"/>
      <c r="G4478" s="426"/>
      <c r="H4478" s="426"/>
      <c r="I4478" s="426"/>
      <c r="J4478" s="426"/>
      <c r="K4478" s="427"/>
    </row>
    <row r="4479" spans="1:11" ht="15" x14ac:dyDescent="0.3">
      <c r="A4479" s="466"/>
      <c r="B4479" s="422" t="s">
        <v>1165</v>
      </c>
      <c r="C4479" s="423"/>
      <c r="D4479" s="423"/>
      <c r="E4479" s="423"/>
      <c r="F4479" s="423"/>
      <c r="G4479" s="423"/>
      <c r="H4479" s="423"/>
      <c r="I4479" s="423"/>
      <c r="J4479" s="423"/>
      <c r="K4479" s="424"/>
    </row>
    <row r="4480" spans="1:11" ht="15" x14ac:dyDescent="0.3">
      <c r="A4480" s="466"/>
      <c r="B4480" s="422" t="s">
        <v>1166</v>
      </c>
      <c r="C4480" s="423"/>
      <c r="D4480" s="423"/>
      <c r="E4480" s="423"/>
      <c r="F4480" s="423"/>
      <c r="G4480" s="423"/>
      <c r="H4480" s="423"/>
      <c r="I4480" s="423"/>
      <c r="J4480" s="423"/>
      <c r="K4480" s="424"/>
    </row>
    <row r="4481" spans="1:11" ht="15" x14ac:dyDescent="0.3">
      <c r="A4481" s="466"/>
      <c r="B4481" s="422" t="s">
        <v>1167</v>
      </c>
      <c r="C4481" s="423"/>
      <c r="D4481" s="423"/>
      <c r="E4481" s="423"/>
      <c r="F4481" s="423"/>
      <c r="G4481" s="423"/>
      <c r="H4481" s="423"/>
      <c r="I4481" s="423"/>
      <c r="J4481" s="423"/>
      <c r="K4481" s="424"/>
    </row>
    <row r="4482" spans="1:11" ht="15" x14ac:dyDescent="0.3">
      <c r="A4482" s="466"/>
      <c r="B4482" s="416" t="s">
        <v>1236</v>
      </c>
      <c r="C4482" s="417"/>
      <c r="D4482" s="417"/>
      <c r="E4482" s="417"/>
      <c r="F4482" s="417"/>
      <c r="G4482" s="417"/>
      <c r="H4482" s="417"/>
      <c r="I4482" s="417"/>
      <c r="J4482" s="417"/>
      <c r="K4482" s="418"/>
    </row>
    <row r="4483" spans="1:11" ht="18.600000000000001" customHeight="1" thickBot="1" x14ac:dyDescent="0.35">
      <c r="A4483" s="466"/>
      <c r="B4483" s="477"/>
      <c r="C4483" s="475"/>
      <c r="D4483" s="475"/>
      <c r="E4483" s="475"/>
      <c r="F4483" s="475"/>
      <c r="G4483" s="475"/>
      <c r="H4483" s="475"/>
      <c r="I4483" s="475"/>
      <c r="J4483" s="475"/>
      <c r="K4483" s="476"/>
    </row>
    <row r="4484" spans="1:11" ht="15" x14ac:dyDescent="0.3">
      <c r="A4484" s="465" t="s">
        <v>1144</v>
      </c>
      <c r="B4484" s="439"/>
      <c r="C4484" s="437"/>
      <c r="D4484" s="437"/>
      <c r="E4484" s="437"/>
      <c r="F4484" s="437"/>
      <c r="G4484" s="437"/>
      <c r="H4484" s="437"/>
      <c r="I4484" s="437"/>
      <c r="J4484" s="437"/>
      <c r="K4484" s="438"/>
    </row>
    <row r="4485" spans="1:11" ht="15" x14ac:dyDescent="0.3">
      <c r="A4485" s="466"/>
      <c r="B4485" s="458"/>
      <c r="C4485" s="456"/>
      <c r="D4485" s="456"/>
      <c r="E4485" s="456"/>
      <c r="F4485" s="456"/>
      <c r="G4485" s="456"/>
      <c r="H4485" s="456"/>
      <c r="I4485" s="456"/>
      <c r="J4485" s="456"/>
      <c r="K4485" s="457"/>
    </row>
    <row r="4486" spans="1:11" ht="15" x14ac:dyDescent="0.3">
      <c r="A4486" s="466"/>
      <c r="B4486" s="458"/>
      <c r="C4486" s="456"/>
      <c r="D4486" s="456"/>
      <c r="E4486" s="456"/>
      <c r="F4486" s="456"/>
      <c r="G4486" s="456"/>
      <c r="H4486" s="456"/>
      <c r="I4486" s="456"/>
      <c r="J4486" s="456"/>
      <c r="K4486" s="457"/>
    </row>
    <row r="4487" spans="1:11" ht="15" x14ac:dyDescent="0.3">
      <c r="A4487" s="466"/>
      <c r="B4487" s="459"/>
      <c r="C4487" s="460"/>
      <c r="D4487" s="460"/>
      <c r="E4487" s="460"/>
      <c r="F4487" s="460"/>
      <c r="G4487" s="460"/>
      <c r="H4487" s="460"/>
      <c r="I4487" s="460"/>
      <c r="J4487" s="460"/>
      <c r="K4487" s="461"/>
    </row>
    <row r="4488" spans="1:11" ht="15" x14ac:dyDescent="0.3">
      <c r="A4488" s="466"/>
      <c r="B4488" s="458"/>
      <c r="C4488" s="456"/>
      <c r="D4488" s="456"/>
      <c r="E4488" s="456"/>
      <c r="F4488" s="456"/>
      <c r="G4488" s="456"/>
      <c r="H4488" s="456"/>
      <c r="I4488" s="456"/>
      <c r="J4488" s="456"/>
      <c r="K4488" s="457"/>
    </row>
    <row r="4489" spans="1:11" ht="15" x14ac:dyDescent="0.3">
      <c r="A4489" s="466"/>
      <c r="B4489" s="459"/>
      <c r="C4489" s="460"/>
      <c r="D4489" s="460"/>
      <c r="E4489" s="460"/>
      <c r="F4489" s="460"/>
      <c r="G4489" s="460"/>
      <c r="H4489" s="460"/>
      <c r="I4489" s="460"/>
      <c r="J4489" s="460"/>
      <c r="K4489" s="461"/>
    </row>
    <row r="4490" spans="1:11" ht="15" x14ac:dyDescent="0.3">
      <c r="A4490" s="466"/>
      <c r="B4490" s="458"/>
      <c r="C4490" s="456"/>
      <c r="D4490" s="456"/>
      <c r="E4490" s="456"/>
      <c r="F4490" s="456"/>
      <c r="G4490" s="456"/>
      <c r="H4490" s="456"/>
      <c r="I4490" s="456"/>
      <c r="J4490" s="456"/>
      <c r="K4490" s="457"/>
    </row>
    <row r="4491" spans="1:11" ht="15" x14ac:dyDescent="0.3">
      <c r="A4491" s="466"/>
      <c r="B4491" s="458"/>
      <c r="C4491" s="456"/>
      <c r="D4491" s="456"/>
      <c r="E4491" s="456"/>
      <c r="F4491" s="456"/>
      <c r="G4491" s="456"/>
      <c r="H4491" s="456"/>
      <c r="I4491" s="456"/>
      <c r="J4491" s="456"/>
      <c r="K4491" s="457"/>
    </row>
    <row r="4492" spans="1:11" ht="15" x14ac:dyDescent="0.3">
      <c r="A4492" s="466"/>
      <c r="B4492" s="458"/>
      <c r="C4492" s="456"/>
      <c r="D4492" s="456"/>
      <c r="E4492" s="456"/>
      <c r="F4492" s="456"/>
      <c r="G4492" s="456"/>
      <c r="H4492" s="456"/>
      <c r="I4492" s="456"/>
      <c r="J4492" s="456"/>
      <c r="K4492" s="457"/>
    </row>
    <row r="4493" spans="1:11" ht="15" x14ac:dyDescent="0.3">
      <c r="A4493" s="466"/>
      <c r="B4493" s="458"/>
      <c r="C4493" s="456"/>
      <c r="D4493" s="456"/>
      <c r="E4493" s="456"/>
      <c r="F4493" s="456"/>
      <c r="G4493" s="456"/>
      <c r="H4493" s="456"/>
      <c r="I4493" s="456"/>
      <c r="J4493" s="456"/>
      <c r="K4493" s="457"/>
    </row>
    <row r="4494" spans="1:11" ht="15" x14ac:dyDescent="0.3">
      <c r="A4494" s="466"/>
      <c r="B4494" s="458"/>
      <c r="C4494" s="456"/>
      <c r="D4494" s="456"/>
      <c r="E4494" s="456"/>
      <c r="F4494" s="456"/>
      <c r="G4494" s="456"/>
      <c r="H4494" s="456"/>
      <c r="I4494" s="456"/>
      <c r="J4494" s="456"/>
      <c r="K4494" s="457"/>
    </row>
    <row r="4495" spans="1:11" ht="15" x14ac:dyDescent="0.3">
      <c r="A4495" s="466"/>
      <c r="B4495" s="458"/>
      <c r="C4495" s="456"/>
      <c r="D4495" s="456"/>
      <c r="E4495" s="456"/>
      <c r="F4495" s="456"/>
      <c r="G4495" s="456"/>
      <c r="H4495" s="456"/>
      <c r="I4495" s="456"/>
      <c r="J4495" s="456"/>
      <c r="K4495" s="457"/>
    </row>
    <row r="4496" spans="1:11" ht="15" x14ac:dyDescent="0.3">
      <c r="A4496" s="466"/>
      <c r="B4496" s="458"/>
      <c r="C4496" s="456"/>
      <c r="D4496" s="456"/>
      <c r="E4496" s="456"/>
      <c r="F4496" s="456"/>
      <c r="G4496" s="456"/>
      <c r="H4496" s="456"/>
      <c r="I4496" s="456"/>
      <c r="J4496" s="456"/>
      <c r="K4496" s="457"/>
    </row>
    <row r="4497" spans="1:11" ht="15" x14ac:dyDescent="0.3">
      <c r="A4497" s="466"/>
      <c r="B4497" s="458"/>
      <c r="C4497" s="456"/>
      <c r="D4497" s="456"/>
      <c r="E4497" s="456"/>
      <c r="F4497" s="456"/>
      <c r="G4497" s="456"/>
      <c r="H4497" s="456"/>
      <c r="I4497" s="456"/>
      <c r="J4497" s="456"/>
      <c r="K4497" s="457"/>
    </row>
    <row r="4498" spans="1:11" ht="15.6" thickBot="1" x14ac:dyDescent="0.35">
      <c r="A4498" s="467"/>
      <c r="B4498" s="502"/>
      <c r="C4498" s="503"/>
      <c r="D4498" s="503"/>
      <c r="E4498" s="503"/>
      <c r="F4498" s="503"/>
      <c r="G4498" s="503"/>
      <c r="H4498" s="503"/>
      <c r="I4498" s="503"/>
      <c r="J4498" s="503"/>
      <c r="K4498" s="504"/>
    </row>
    <row r="4499" spans="1:11" x14ac:dyDescent="0.3">
      <c r="A4499" s="499" t="s">
        <v>1145</v>
      </c>
      <c r="B4499" s="491"/>
      <c r="C4499" s="491"/>
      <c r="D4499" s="491"/>
      <c r="E4499" s="491"/>
      <c r="F4499" s="491"/>
      <c r="G4499" s="490" t="s">
        <v>1146</v>
      </c>
      <c r="H4499" s="491"/>
      <c r="I4499" s="491"/>
      <c r="J4499" s="491"/>
      <c r="K4499" s="492"/>
    </row>
    <row r="4500" spans="1:11" x14ac:dyDescent="0.3">
      <c r="A4500" s="500"/>
      <c r="B4500" s="494"/>
      <c r="C4500" s="494"/>
      <c r="D4500" s="494"/>
      <c r="E4500" s="494"/>
      <c r="F4500" s="494"/>
      <c r="G4500" s="493"/>
      <c r="H4500" s="494"/>
      <c r="I4500" s="494"/>
      <c r="J4500" s="494"/>
      <c r="K4500" s="495"/>
    </row>
    <row r="4501" spans="1:11" x14ac:dyDescent="0.3">
      <c r="A4501" s="500"/>
      <c r="B4501" s="494"/>
      <c r="C4501" s="494"/>
      <c r="D4501" s="494"/>
      <c r="E4501" s="494"/>
      <c r="F4501" s="494"/>
      <c r="G4501" s="493"/>
      <c r="H4501" s="494"/>
      <c r="I4501" s="494"/>
      <c r="J4501" s="494"/>
      <c r="K4501" s="495"/>
    </row>
    <row r="4502" spans="1:11" ht="15" thickBot="1" x14ac:dyDescent="0.35">
      <c r="A4502" s="501"/>
      <c r="B4502" s="497"/>
      <c r="C4502" s="497"/>
      <c r="D4502" s="497"/>
      <c r="E4502" s="497"/>
      <c r="F4502" s="497"/>
      <c r="G4502" s="496"/>
      <c r="H4502" s="497"/>
      <c r="I4502" s="497"/>
      <c r="J4502" s="497"/>
      <c r="K4502" s="498"/>
    </row>
    <row r="4503" spans="1:11" x14ac:dyDescent="0.3">
      <c r="A4503" s="34"/>
      <c r="J4503" s="131"/>
    </row>
    <row r="4504" spans="1:11" x14ac:dyDescent="0.3">
      <c r="A4504" s="452"/>
      <c r="B4504" s="452"/>
      <c r="C4504" s="452"/>
      <c r="D4504" s="452"/>
      <c r="E4504" s="454" t="s">
        <v>1113</v>
      </c>
      <c r="F4504" s="454"/>
      <c r="G4504" s="454"/>
      <c r="H4504" s="454"/>
      <c r="I4504" s="452"/>
      <c r="J4504" s="452"/>
      <c r="K4504" s="452"/>
    </row>
    <row r="4505" spans="1:11" x14ac:dyDescent="0.3">
      <c r="A4505" s="452"/>
      <c r="B4505" s="452"/>
      <c r="C4505" s="452"/>
      <c r="D4505" s="452"/>
      <c r="E4505" s="454"/>
      <c r="F4505" s="454"/>
      <c r="G4505" s="454"/>
      <c r="H4505" s="454"/>
      <c r="I4505" s="452"/>
      <c r="J4505" s="452"/>
      <c r="K4505" s="452"/>
    </row>
    <row r="4506" spans="1:11" x14ac:dyDescent="0.3">
      <c r="A4506" s="453"/>
      <c r="B4506" s="453"/>
      <c r="C4506" s="453"/>
      <c r="D4506" s="453"/>
      <c r="E4506" s="455"/>
      <c r="F4506" s="455"/>
      <c r="G4506" s="455"/>
      <c r="H4506" s="455"/>
      <c r="I4506" s="453"/>
      <c r="J4506" s="453"/>
      <c r="K4506" s="453"/>
    </row>
    <row r="4507" spans="1:11" x14ac:dyDescent="0.3">
      <c r="A4507" s="449" t="s">
        <v>1147</v>
      </c>
      <c r="B4507" s="450"/>
      <c r="C4507" s="450"/>
      <c r="D4507" s="450"/>
      <c r="E4507" s="450"/>
      <c r="F4507" s="450"/>
      <c r="G4507" s="450"/>
      <c r="H4507" s="450"/>
      <c r="I4507" s="450"/>
      <c r="J4507" s="450"/>
      <c r="K4507" s="451"/>
    </row>
    <row r="4508" spans="1:11" ht="22.8" x14ac:dyDescent="0.3">
      <c r="A4508" s="100" t="s">
        <v>1115</v>
      </c>
      <c r="B4508" s="101"/>
      <c r="C4508" s="101"/>
      <c r="D4508" s="101"/>
      <c r="E4508" s="101"/>
      <c r="F4508" s="101"/>
      <c r="G4508" s="102"/>
      <c r="H4508" s="103" t="s">
        <v>1116</v>
      </c>
      <c r="I4508" s="104" t="s">
        <v>1117</v>
      </c>
      <c r="J4508" s="105">
        <f>3+J4454</f>
        <v>45348</v>
      </c>
      <c r="K4508" s="106" t="s">
        <v>1118</v>
      </c>
    </row>
    <row r="4509" spans="1:11" x14ac:dyDescent="0.3">
      <c r="A4509" s="443" t="s">
        <v>2</v>
      </c>
      <c r="B4509" s="444"/>
      <c r="C4509" s="444"/>
      <c r="D4509" s="444"/>
      <c r="E4509" s="444"/>
      <c r="F4509" s="444"/>
      <c r="G4509" s="445"/>
      <c r="H4509" s="107" t="s">
        <v>1120</v>
      </c>
      <c r="I4509" s="108" t="s">
        <v>1121</v>
      </c>
      <c r="J4509" s="109" t="s">
        <v>1122</v>
      </c>
      <c r="K4509" s="110" t="s">
        <v>1123</v>
      </c>
    </row>
    <row r="4510" spans="1:11" x14ac:dyDescent="0.3">
      <c r="A4510" s="446"/>
      <c r="B4510" s="447"/>
      <c r="C4510" s="447"/>
      <c r="D4510" s="447"/>
      <c r="E4510" s="447"/>
      <c r="F4510" s="447"/>
      <c r="G4510" s="448"/>
      <c r="H4510" s="107" t="s">
        <v>1124</v>
      </c>
      <c r="I4510" s="111" t="s">
        <v>1125</v>
      </c>
      <c r="J4510" s="112"/>
      <c r="K4510" s="113"/>
    </row>
    <row r="4511" spans="1:11" ht="15" thickBot="1" x14ac:dyDescent="0.35">
      <c r="A4511" s="114" t="s">
        <v>1103</v>
      </c>
      <c r="B4511" s="115"/>
      <c r="C4511" s="115"/>
      <c r="D4511" s="115"/>
      <c r="E4511" s="115"/>
      <c r="F4511" s="115"/>
      <c r="G4511" s="116"/>
      <c r="H4511" s="117" t="s">
        <v>1126</v>
      </c>
      <c r="I4511" s="117" t="s">
        <v>1125</v>
      </c>
      <c r="J4511" s="118"/>
      <c r="K4511" s="119"/>
    </row>
    <row r="4512" spans="1:11" ht="15" x14ac:dyDescent="0.3">
      <c r="A4512" s="440" t="s">
        <v>1127</v>
      </c>
      <c r="B4512" s="439"/>
      <c r="C4512" s="437"/>
      <c r="D4512" s="437"/>
      <c r="E4512" s="437"/>
      <c r="F4512" s="437"/>
      <c r="G4512" s="437"/>
      <c r="H4512" s="437"/>
      <c r="I4512" s="437"/>
      <c r="J4512" s="437"/>
      <c r="K4512" s="438"/>
    </row>
    <row r="4513" spans="1:11" ht="15" x14ac:dyDescent="0.3">
      <c r="A4513" s="441"/>
      <c r="B4513" s="458"/>
      <c r="C4513" s="456"/>
      <c r="D4513" s="456"/>
      <c r="E4513" s="456"/>
      <c r="F4513" s="456"/>
      <c r="G4513" s="456"/>
      <c r="H4513" s="456"/>
      <c r="I4513" s="456"/>
      <c r="J4513" s="456"/>
      <c r="K4513" s="457"/>
    </row>
    <row r="4514" spans="1:11" ht="15" x14ac:dyDescent="0.3">
      <c r="A4514" s="441"/>
      <c r="B4514" s="458"/>
      <c r="C4514" s="456"/>
      <c r="D4514" s="456"/>
      <c r="E4514" s="456"/>
      <c r="F4514" s="456"/>
      <c r="G4514" s="456"/>
      <c r="H4514" s="456"/>
      <c r="I4514" s="456"/>
      <c r="J4514" s="456"/>
      <c r="K4514" s="457"/>
    </row>
    <row r="4515" spans="1:11" ht="15" x14ac:dyDescent="0.3">
      <c r="A4515" s="441"/>
      <c r="B4515" s="458"/>
      <c r="C4515" s="456"/>
      <c r="D4515" s="456"/>
      <c r="E4515" s="456"/>
      <c r="F4515" s="456"/>
      <c r="G4515" s="456"/>
      <c r="H4515" s="456"/>
      <c r="I4515" s="456"/>
      <c r="J4515" s="456"/>
      <c r="K4515" s="457"/>
    </row>
    <row r="4516" spans="1:11" ht="15.6" thickBot="1" x14ac:dyDescent="0.35">
      <c r="A4516" s="442"/>
      <c r="B4516" s="477"/>
      <c r="C4516" s="475"/>
      <c r="D4516" s="475"/>
      <c r="E4516" s="475"/>
      <c r="F4516" s="475"/>
      <c r="G4516" s="475"/>
      <c r="H4516" s="475"/>
      <c r="I4516" s="475"/>
      <c r="J4516" s="475"/>
      <c r="K4516" s="476"/>
    </row>
    <row r="4517" spans="1:11" ht="15.6" thickBot="1" x14ac:dyDescent="0.35">
      <c r="A4517" s="465" t="s">
        <v>1128</v>
      </c>
      <c r="B4517" s="474" t="s">
        <v>1129</v>
      </c>
      <c r="C4517" s="472"/>
      <c r="D4517" s="472"/>
      <c r="E4517" s="472"/>
      <c r="F4517" s="120" t="s">
        <v>1130</v>
      </c>
      <c r="G4517" s="472" t="s">
        <v>1129</v>
      </c>
      <c r="H4517" s="472"/>
      <c r="I4517" s="472"/>
      <c r="J4517" s="473"/>
      <c r="K4517" s="121" t="s">
        <v>1130</v>
      </c>
    </row>
    <row r="4518" spans="1:11" ht="15" x14ac:dyDescent="0.3">
      <c r="A4518" s="466"/>
      <c r="B4518" s="471" t="s">
        <v>1131</v>
      </c>
      <c r="C4518" s="469"/>
      <c r="D4518" s="469"/>
      <c r="E4518" s="470"/>
      <c r="F4518" s="122"/>
      <c r="G4518" s="468" t="s">
        <v>1132</v>
      </c>
      <c r="H4518" s="469"/>
      <c r="I4518" s="469"/>
      <c r="J4518" s="470"/>
      <c r="K4518" s="123"/>
    </row>
    <row r="4519" spans="1:11" ht="15" x14ac:dyDescent="0.3">
      <c r="A4519" s="466"/>
      <c r="B4519" s="480" t="s">
        <v>1133</v>
      </c>
      <c r="C4519" s="481"/>
      <c r="D4519" s="481"/>
      <c r="E4519" s="482"/>
      <c r="F4519" s="124"/>
      <c r="G4519" s="483" t="s">
        <v>1134</v>
      </c>
      <c r="H4519" s="481"/>
      <c r="I4519" s="481"/>
      <c r="J4519" s="482"/>
      <c r="K4519" s="125"/>
    </row>
    <row r="4520" spans="1:11" ht="15" x14ac:dyDescent="0.3">
      <c r="A4520" s="466"/>
      <c r="B4520" s="480" t="s">
        <v>1135</v>
      </c>
      <c r="C4520" s="481"/>
      <c r="D4520" s="481"/>
      <c r="E4520" s="482"/>
      <c r="F4520" s="124"/>
      <c r="G4520" s="478" t="s">
        <v>1136</v>
      </c>
      <c r="H4520" s="460"/>
      <c r="I4520" s="460"/>
      <c r="J4520" s="479"/>
      <c r="K4520" s="125"/>
    </row>
    <row r="4521" spans="1:11" ht="15" x14ac:dyDescent="0.3">
      <c r="A4521" s="466"/>
      <c r="B4521" s="480" t="s">
        <v>1137</v>
      </c>
      <c r="C4521" s="481"/>
      <c r="D4521" s="481"/>
      <c r="E4521" s="482"/>
      <c r="F4521" s="124">
        <v>2</v>
      </c>
      <c r="G4521" s="478" t="s">
        <v>1138</v>
      </c>
      <c r="H4521" s="460"/>
      <c r="I4521" s="460"/>
      <c r="J4521" s="479"/>
      <c r="K4521" s="125"/>
    </row>
    <row r="4522" spans="1:11" ht="15" x14ac:dyDescent="0.3">
      <c r="A4522" s="466"/>
      <c r="B4522" s="480" t="s">
        <v>1139</v>
      </c>
      <c r="C4522" s="481"/>
      <c r="D4522" s="481"/>
      <c r="E4522" s="482"/>
      <c r="F4522" s="124"/>
      <c r="G4522" s="478" t="s">
        <v>1140</v>
      </c>
      <c r="H4522" s="460"/>
      <c r="I4522" s="460"/>
      <c r="J4522" s="479"/>
      <c r="K4522" s="125"/>
    </row>
    <row r="4523" spans="1:11" ht="15.6" thickBot="1" x14ac:dyDescent="0.35">
      <c r="A4523" s="467"/>
      <c r="B4523" s="487" t="s">
        <v>1141</v>
      </c>
      <c r="C4523" s="488"/>
      <c r="D4523" s="488"/>
      <c r="E4523" s="489"/>
      <c r="F4523" s="127">
        <v>5</v>
      </c>
      <c r="G4523" s="484" t="s">
        <v>1142</v>
      </c>
      <c r="H4523" s="485"/>
      <c r="I4523" s="485"/>
      <c r="J4523" s="486"/>
      <c r="K4523" s="128"/>
    </row>
    <row r="4524" spans="1:11" ht="15.6" x14ac:dyDescent="0.3">
      <c r="A4524" s="465" t="s">
        <v>1143</v>
      </c>
      <c r="B4524" s="425" t="s">
        <v>1190</v>
      </c>
      <c r="C4524" s="426"/>
      <c r="D4524" s="426"/>
      <c r="E4524" s="426"/>
      <c r="F4524" s="426"/>
      <c r="G4524" s="426"/>
      <c r="H4524" s="426"/>
      <c r="I4524" s="426"/>
      <c r="J4524" s="426"/>
      <c r="K4524" s="427"/>
    </row>
    <row r="4525" spans="1:11" ht="15" x14ac:dyDescent="0.3">
      <c r="A4525" s="466"/>
      <c r="B4525" s="422" t="s">
        <v>1165</v>
      </c>
      <c r="C4525" s="423"/>
      <c r="D4525" s="423"/>
      <c r="E4525" s="423"/>
      <c r="F4525" s="423"/>
      <c r="G4525" s="423"/>
      <c r="H4525" s="423"/>
      <c r="I4525" s="423"/>
      <c r="J4525" s="423"/>
      <c r="K4525" s="424"/>
    </row>
    <row r="4526" spans="1:11" ht="15" x14ac:dyDescent="0.3">
      <c r="A4526" s="466"/>
      <c r="B4526" s="422" t="s">
        <v>1166</v>
      </c>
      <c r="C4526" s="423"/>
      <c r="D4526" s="423"/>
      <c r="E4526" s="423"/>
      <c r="F4526" s="423"/>
      <c r="G4526" s="423"/>
      <c r="H4526" s="423"/>
      <c r="I4526" s="423"/>
      <c r="J4526" s="423"/>
      <c r="K4526" s="424"/>
    </row>
    <row r="4527" spans="1:11" ht="15" x14ac:dyDescent="0.3">
      <c r="A4527" s="466"/>
      <c r="B4527" s="422" t="s">
        <v>1167</v>
      </c>
      <c r="C4527" s="423"/>
      <c r="D4527" s="423"/>
      <c r="E4527" s="423"/>
      <c r="F4527" s="423"/>
      <c r="G4527" s="423"/>
      <c r="H4527" s="423"/>
      <c r="I4527" s="423"/>
      <c r="J4527" s="423"/>
      <c r="K4527" s="424"/>
    </row>
    <row r="4528" spans="1:11" ht="15" x14ac:dyDescent="0.3">
      <c r="A4528" s="466"/>
      <c r="B4528" s="416" t="s">
        <v>1236</v>
      </c>
      <c r="C4528" s="417"/>
      <c r="D4528" s="417"/>
      <c r="E4528" s="417"/>
      <c r="F4528" s="417"/>
      <c r="G4528" s="417"/>
      <c r="H4528" s="417"/>
      <c r="I4528" s="417"/>
      <c r="J4528" s="417"/>
      <c r="K4528" s="418"/>
    </row>
    <row r="4529" spans="1:11" ht="15.6" x14ac:dyDescent="0.3">
      <c r="A4529" s="466"/>
      <c r="B4529" s="434"/>
      <c r="C4529" s="435"/>
      <c r="D4529" s="435"/>
      <c r="E4529" s="435"/>
      <c r="F4529" s="435"/>
      <c r="G4529" s="435"/>
      <c r="H4529" s="435"/>
      <c r="I4529" s="435"/>
      <c r="J4529" s="435"/>
      <c r="K4529" s="436"/>
    </row>
    <row r="4530" spans="1:11" ht="15" x14ac:dyDescent="0.3">
      <c r="A4530" s="466"/>
      <c r="B4530" s="422"/>
      <c r="C4530" s="423"/>
      <c r="D4530" s="423"/>
      <c r="E4530" s="423"/>
      <c r="F4530" s="423"/>
      <c r="G4530" s="423"/>
      <c r="H4530" s="423"/>
      <c r="I4530" s="423"/>
      <c r="J4530" s="423"/>
      <c r="K4530" s="424"/>
    </row>
    <row r="4531" spans="1:11" ht="15" x14ac:dyDescent="0.3">
      <c r="A4531" s="466"/>
      <c r="B4531" s="422"/>
      <c r="C4531" s="423"/>
      <c r="D4531" s="423"/>
      <c r="E4531" s="423"/>
      <c r="F4531" s="423"/>
      <c r="G4531" s="423"/>
      <c r="H4531" s="423"/>
      <c r="I4531" s="423"/>
      <c r="J4531" s="423"/>
      <c r="K4531" s="424"/>
    </row>
    <row r="4532" spans="1:11" ht="15.6" x14ac:dyDescent="0.3">
      <c r="A4532" s="466"/>
      <c r="B4532" s="425"/>
      <c r="C4532" s="426"/>
      <c r="D4532" s="426"/>
      <c r="E4532" s="426"/>
      <c r="F4532" s="426"/>
      <c r="G4532" s="426"/>
      <c r="H4532" s="426"/>
      <c r="I4532" s="426"/>
      <c r="J4532" s="426"/>
      <c r="K4532" s="427"/>
    </row>
    <row r="4533" spans="1:11" ht="15" x14ac:dyDescent="0.3">
      <c r="A4533" s="466"/>
      <c r="B4533" s="422"/>
      <c r="C4533" s="423"/>
      <c r="D4533" s="423"/>
      <c r="E4533" s="423"/>
      <c r="F4533" s="423"/>
      <c r="G4533" s="423"/>
      <c r="H4533" s="423"/>
      <c r="I4533" s="423"/>
      <c r="J4533" s="423"/>
      <c r="K4533" s="424"/>
    </row>
    <row r="4534" spans="1:11" ht="15" x14ac:dyDescent="0.3">
      <c r="A4534" s="466"/>
      <c r="B4534" s="422"/>
      <c r="C4534" s="423"/>
      <c r="D4534" s="423"/>
      <c r="E4534" s="423"/>
      <c r="F4534" s="423"/>
      <c r="G4534" s="423"/>
      <c r="H4534" s="423"/>
      <c r="I4534" s="423"/>
      <c r="J4534" s="423"/>
      <c r="K4534" s="424"/>
    </row>
    <row r="4535" spans="1:11" ht="15" x14ac:dyDescent="0.3">
      <c r="A4535" s="466"/>
      <c r="B4535" s="422"/>
      <c r="C4535" s="423"/>
      <c r="D4535" s="423"/>
      <c r="E4535" s="423"/>
      <c r="F4535" s="423"/>
      <c r="G4535" s="423"/>
      <c r="H4535" s="423"/>
      <c r="I4535" s="423"/>
      <c r="J4535" s="423"/>
      <c r="K4535" s="424"/>
    </row>
    <row r="4536" spans="1:11" ht="15" x14ac:dyDescent="0.3">
      <c r="A4536" s="466"/>
      <c r="B4536" s="416"/>
      <c r="C4536" s="417"/>
      <c r="D4536" s="417"/>
      <c r="E4536" s="417"/>
      <c r="F4536" s="417"/>
      <c r="G4536" s="417"/>
      <c r="H4536" s="417"/>
      <c r="I4536" s="417"/>
      <c r="J4536" s="417"/>
      <c r="K4536" s="418"/>
    </row>
    <row r="4537" spans="1:11" ht="15" x14ac:dyDescent="0.3">
      <c r="A4537" s="466"/>
      <c r="B4537" s="458"/>
      <c r="C4537" s="456"/>
      <c r="D4537" s="456"/>
      <c r="E4537" s="456"/>
      <c r="F4537" s="456"/>
      <c r="G4537" s="456"/>
      <c r="H4537" s="456"/>
      <c r="I4537" s="456"/>
      <c r="J4537" s="456"/>
      <c r="K4537" s="457"/>
    </row>
    <row r="4538" spans="1:11" ht="15.6" thickBot="1" x14ac:dyDescent="0.35">
      <c r="A4538" s="467"/>
      <c r="B4538" s="477"/>
      <c r="C4538" s="475"/>
      <c r="D4538" s="475"/>
      <c r="E4538" s="475"/>
      <c r="F4538" s="475"/>
      <c r="G4538" s="475"/>
      <c r="H4538" s="475"/>
      <c r="I4538" s="475"/>
      <c r="J4538" s="475"/>
      <c r="K4538" s="476"/>
    </row>
    <row r="4539" spans="1:11" ht="15" x14ac:dyDescent="0.3">
      <c r="A4539" s="465" t="s">
        <v>1144</v>
      </c>
      <c r="B4539" s="439"/>
      <c r="C4539" s="437"/>
      <c r="D4539" s="437"/>
      <c r="E4539" s="437"/>
      <c r="F4539" s="437"/>
      <c r="G4539" s="437"/>
      <c r="H4539" s="437"/>
      <c r="I4539" s="437"/>
      <c r="J4539" s="437"/>
      <c r="K4539" s="438"/>
    </row>
    <row r="4540" spans="1:11" ht="15" x14ac:dyDescent="0.3">
      <c r="A4540" s="466"/>
      <c r="B4540" s="458"/>
      <c r="C4540" s="456"/>
      <c r="D4540" s="456"/>
      <c r="E4540" s="456"/>
      <c r="F4540" s="456"/>
      <c r="G4540" s="456"/>
      <c r="H4540" s="456"/>
      <c r="I4540" s="456"/>
      <c r="J4540" s="456"/>
      <c r="K4540" s="457"/>
    </row>
    <row r="4541" spans="1:11" ht="15" x14ac:dyDescent="0.3">
      <c r="A4541" s="466"/>
      <c r="B4541" s="458"/>
      <c r="C4541" s="456"/>
      <c r="D4541" s="456"/>
      <c r="E4541" s="456"/>
      <c r="F4541" s="456"/>
      <c r="G4541" s="456"/>
      <c r="H4541" s="456"/>
      <c r="I4541" s="456"/>
      <c r="J4541" s="456"/>
      <c r="K4541" s="457"/>
    </row>
    <row r="4542" spans="1:11" ht="15" x14ac:dyDescent="0.3">
      <c r="A4542" s="466"/>
      <c r="B4542" s="458"/>
      <c r="C4542" s="456"/>
      <c r="D4542" s="456"/>
      <c r="E4542" s="456"/>
      <c r="F4542" s="456"/>
      <c r="G4542" s="456"/>
      <c r="H4542" s="456"/>
      <c r="I4542" s="456"/>
      <c r="J4542" s="456"/>
      <c r="K4542" s="457"/>
    </row>
    <row r="4543" spans="1:11" ht="15" x14ac:dyDescent="0.3">
      <c r="A4543" s="466"/>
      <c r="B4543" s="458"/>
      <c r="C4543" s="456"/>
      <c r="D4543" s="456"/>
      <c r="E4543" s="456"/>
      <c r="F4543" s="456"/>
      <c r="G4543" s="456"/>
      <c r="H4543" s="456"/>
      <c r="I4543" s="456"/>
      <c r="J4543" s="456"/>
      <c r="K4543" s="457"/>
    </row>
    <row r="4544" spans="1:11" ht="15" x14ac:dyDescent="0.3">
      <c r="A4544" s="466"/>
      <c r="B4544" s="458"/>
      <c r="C4544" s="456"/>
      <c r="D4544" s="456"/>
      <c r="E4544" s="456"/>
      <c r="F4544" s="456"/>
      <c r="G4544" s="456"/>
      <c r="H4544" s="456"/>
      <c r="I4544" s="456"/>
      <c r="J4544" s="456"/>
      <c r="K4544" s="457"/>
    </row>
    <row r="4545" spans="1:11" ht="15" x14ac:dyDescent="0.3">
      <c r="A4545" s="466"/>
      <c r="B4545" s="458"/>
      <c r="C4545" s="456"/>
      <c r="D4545" s="456"/>
      <c r="E4545" s="456"/>
      <c r="F4545" s="456"/>
      <c r="G4545" s="456"/>
      <c r="H4545" s="456"/>
      <c r="I4545" s="456"/>
      <c r="J4545" s="456"/>
      <c r="K4545" s="457"/>
    </row>
    <row r="4546" spans="1:11" ht="15" x14ac:dyDescent="0.3">
      <c r="A4546" s="466"/>
      <c r="B4546" s="458"/>
      <c r="C4546" s="456"/>
      <c r="D4546" s="456"/>
      <c r="E4546" s="456"/>
      <c r="F4546" s="456"/>
      <c r="G4546" s="456"/>
      <c r="H4546" s="456"/>
      <c r="I4546" s="456"/>
      <c r="J4546" s="456"/>
      <c r="K4546" s="457"/>
    </row>
    <row r="4547" spans="1:11" ht="15" x14ac:dyDescent="0.3">
      <c r="A4547" s="466"/>
      <c r="B4547" s="458"/>
      <c r="C4547" s="456"/>
      <c r="D4547" s="456"/>
      <c r="E4547" s="456"/>
      <c r="F4547" s="456"/>
      <c r="G4547" s="456"/>
      <c r="H4547" s="456"/>
      <c r="I4547" s="456"/>
      <c r="J4547" s="456"/>
      <c r="K4547" s="457"/>
    </row>
    <row r="4548" spans="1:11" ht="15" x14ac:dyDescent="0.3">
      <c r="A4548" s="466"/>
      <c r="B4548" s="458"/>
      <c r="C4548" s="456"/>
      <c r="D4548" s="456"/>
      <c r="E4548" s="456"/>
      <c r="F4548" s="456"/>
      <c r="G4548" s="456"/>
      <c r="H4548" s="456"/>
      <c r="I4548" s="456"/>
      <c r="J4548" s="456"/>
      <c r="K4548" s="457"/>
    </row>
    <row r="4549" spans="1:11" ht="15" x14ac:dyDescent="0.3">
      <c r="A4549" s="466"/>
      <c r="B4549" s="458"/>
      <c r="C4549" s="456"/>
      <c r="D4549" s="456"/>
      <c r="E4549" s="456"/>
      <c r="F4549" s="456"/>
      <c r="G4549" s="456"/>
      <c r="H4549" s="456"/>
      <c r="I4549" s="456"/>
      <c r="J4549" s="456"/>
      <c r="K4549" s="457"/>
    </row>
    <row r="4550" spans="1:11" ht="15" x14ac:dyDescent="0.3">
      <c r="A4550" s="466"/>
      <c r="B4550" s="458"/>
      <c r="C4550" s="456"/>
      <c r="D4550" s="456"/>
      <c r="E4550" s="456"/>
      <c r="F4550" s="456"/>
      <c r="G4550" s="456"/>
      <c r="H4550" s="456"/>
      <c r="I4550" s="456"/>
      <c r="J4550" s="456"/>
      <c r="K4550" s="457"/>
    </row>
    <row r="4551" spans="1:11" ht="15" x14ac:dyDescent="0.3">
      <c r="A4551" s="466"/>
      <c r="B4551" s="458"/>
      <c r="C4551" s="456"/>
      <c r="D4551" s="456"/>
      <c r="E4551" s="456"/>
      <c r="F4551" s="456"/>
      <c r="G4551" s="456"/>
      <c r="H4551" s="456"/>
      <c r="I4551" s="456"/>
      <c r="J4551" s="456"/>
      <c r="K4551" s="457"/>
    </row>
    <row r="4552" spans="1:11" ht="15.6" thickBot="1" x14ac:dyDescent="0.35">
      <c r="A4552" s="467"/>
      <c r="B4552" s="502"/>
      <c r="C4552" s="503"/>
      <c r="D4552" s="503"/>
      <c r="E4552" s="503"/>
      <c r="F4552" s="503"/>
      <c r="G4552" s="503"/>
      <c r="H4552" s="503"/>
      <c r="I4552" s="503"/>
      <c r="J4552" s="503"/>
      <c r="K4552" s="504"/>
    </row>
    <row r="4553" spans="1:11" x14ac:dyDescent="0.3">
      <c r="A4553" s="499" t="s">
        <v>1145</v>
      </c>
      <c r="B4553" s="491"/>
      <c r="C4553" s="491"/>
      <c r="D4553" s="491"/>
      <c r="E4553" s="491"/>
      <c r="F4553" s="491"/>
      <c r="G4553" s="490" t="s">
        <v>1146</v>
      </c>
      <c r="H4553" s="491"/>
      <c r="I4553" s="491"/>
      <c r="J4553" s="491"/>
      <c r="K4553" s="492"/>
    </row>
    <row r="4554" spans="1:11" x14ac:dyDescent="0.3">
      <c r="A4554" s="500"/>
      <c r="B4554" s="494"/>
      <c r="C4554" s="494"/>
      <c r="D4554" s="494"/>
      <c r="E4554" s="494"/>
      <c r="F4554" s="494"/>
      <c r="G4554" s="493"/>
      <c r="H4554" s="494"/>
      <c r="I4554" s="494"/>
      <c r="J4554" s="494"/>
      <c r="K4554" s="495"/>
    </row>
    <row r="4555" spans="1:11" x14ac:dyDescent="0.3">
      <c r="A4555" s="500"/>
      <c r="B4555" s="494"/>
      <c r="C4555" s="494"/>
      <c r="D4555" s="494"/>
      <c r="E4555" s="494"/>
      <c r="F4555" s="494"/>
      <c r="G4555" s="493"/>
      <c r="H4555" s="494"/>
      <c r="I4555" s="494"/>
      <c r="J4555" s="494"/>
      <c r="K4555" s="495"/>
    </row>
    <row r="4556" spans="1:11" ht="15" thickBot="1" x14ac:dyDescent="0.35">
      <c r="A4556" s="501"/>
      <c r="B4556" s="497"/>
      <c r="C4556" s="497"/>
      <c r="D4556" s="497"/>
      <c r="E4556" s="497"/>
      <c r="F4556" s="497"/>
      <c r="G4556" s="496"/>
      <c r="H4556" s="497"/>
      <c r="I4556" s="497"/>
      <c r="J4556" s="497"/>
      <c r="K4556" s="498"/>
    </row>
    <row r="4557" spans="1:11" x14ac:dyDescent="0.3">
      <c r="A4557" s="34"/>
      <c r="J4557" s="131"/>
    </row>
    <row r="4558" spans="1:11" x14ac:dyDescent="0.3">
      <c r="A4558" s="452"/>
      <c r="B4558" s="452"/>
      <c r="C4558" s="452"/>
      <c r="D4558" s="452"/>
      <c r="E4558" s="454" t="s">
        <v>1113</v>
      </c>
      <c r="F4558" s="454"/>
      <c r="G4558" s="454"/>
      <c r="H4558" s="454"/>
      <c r="I4558" s="452"/>
      <c r="J4558" s="452"/>
      <c r="K4558" s="452"/>
    </row>
    <row r="4559" spans="1:11" x14ac:dyDescent="0.3">
      <c r="A4559" s="452"/>
      <c r="B4559" s="452"/>
      <c r="C4559" s="452"/>
      <c r="D4559" s="452"/>
      <c r="E4559" s="454"/>
      <c r="F4559" s="454"/>
      <c r="G4559" s="454"/>
      <c r="H4559" s="454"/>
      <c r="I4559" s="452"/>
      <c r="J4559" s="452"/>
      <c r="K4559" s="452"/>
    </row>
    <row r="4560" spans="1:11" x14ac:dyDescent="0.3">
      <c r="A4560" s="453"/>
      <c r="B4560" s="453"/>
      <c r="C4560" s="453"/>
      <c r="D4560" s="453"/>
      <c r="E4560" s="455"/>
      <c r="F4560" s="455"/>
      <c r="G4560" s="455"/>
      <c r="H4560" s="455"/>
      <c r="I4560" s="453"/>
      <c r="J4560" s="453"/>
      <c r="K4560" s="453"/>
    </row>
    <row r="4561" spans="1:11" x14ac:dyDescent="0.3">
      <c r="A4561" s="449" t="s">
        <v>1147</v>
      </c>
      <c r="B4561" s="450"/>
      <c r="C4561" s="450"/>
      <c r="D4561" s="450"/>
      <c r="E4561" s="450"/>
      <c r="F4561" s="450"/>
      <c r="G4561" s="450"/>
      <c r="H4561" s="450"/>
      <c r="I4561" s="450"/>
      <c r="J4561" s="450"/>
      <c r="K4561" s="451"/>
    </row>
    <row r="4562" spans="1:11" ht="22.8" x14ac:dyDescent="0.3">
      <c r="A4562" s="100" t="s">
        <v>0</v>
      </c>
      <c r="B4562" s="101"/>
      <c r="C4562" s="101"/>
      <c r="D4562" s="101"/>
      <c r="E4562" s="101"/>
      <c r="F4562" s="101"/>
      <c r="G4562" s="102"/>
      <c r="H4562" s="103" t="s">
        <v>1191</v>
      </c>
      <c r="I4562" s="104" t="s">
        <v>1117</v>
      </c>
      <c r="J4562" s="105">
        <f>1+J4508</f>
        <v>45349</v>
      </c>
      <c r="K4562" s="106" t="s">
        <v>1118</v>
      </c>
    </row>
    <row r="4563" spans="1:11" x14ac:dyDescent="0.3">
      <c r="A4563" s="443" t="s">
        <v>2</v>
      </c>
      <c r="B4563" s="444"/>
      <c r="C4563" s="444"/>
      <c r="D4563" s="444"/>
      <c r="E4563" s="444"/>
      <c r="F4563" s="444"/>
      <c r="G4563" s="445"/>
      <c r="H4563" s="107" t="s">
        <v>1120</v>
      </c>
      <c r="I4563" s="108" t="s">
        <v>1121</v>
      </c>
      <c r="J4563" s="109" t="s">
        <v>1122</v>
      </c>
      <c r="K4563" s="110" t="s">
        <v>1123</v>
      </c>
    </row>
    <row r="4564" spans="1:11" x14ac:dyDescent="0.3">
      <c r="A4564" s="446"/>
      <c r="B4564" s="447"/>
      <c r="C4564" s="447"/>
      <c r="D4564" s="447"/>
      <c r="E4564" s="447"/>
      <c r="F4564" s="447"/>
      <c r="G4564" s="448"/>
      <c r="H4564" s="107" t="s">
        <v>1124</v>
      </c>
      <c r="I4564" s="111" t="s">
        <v>1125</v>
      </c>
      <c r="J4564" s="112"/>
      <c r="K4564" s="113"/>
    </row>
    <row r="4565" spans="1:11" ht="15" thickBot="1" x14ac:dyDescent="0.35">
      <c r="A4565" s="114" t="s">
        <v>1103</v>
      </c>
      <c r="B4565" s="115"/>
      <c r="C4565" s="115"/>
      <c r="D4565" s="115"/>
      <c r="E4565" s="115"/>
      <c r="F4565" s="115"/>
      <c r="G4565" s="116"/>
      <c r="H4565" s="117" t="s">
        <v>1126</v>
      </c>
      <c r="I4565" s="117" t="s">
        <v>1125</v>
      </c>
      <c r="J4565" s="118"/>
      <c r="K4565" s="119"/>
    </row>
    <row r="4566" spans="1:11" ht="15" x14ac:dyDescent="0.3">
      <c r="A4566" s="440" t="s">
        <v>1127</v>
      </c>
      <c r="B4566" s="439"/>
      <c r="C4566" s="437"/>
      <c r="D4566" s="437"/>
      <c r="E4566" s="437"/>
      <c r="F4566" s="437"/>
      <c r="G4566" s="437"/>
      <c r="H4566" s="437"/>
      <c r="I4566" s="437"/>
      <c r="J4566" s="437"/>
      <c r="K4566" s="438"/>
    </row>
    <row r="4567" spans="1:11" ht="15" x14ac:dyDescent="0.3">
      <c r="A4567" s="441"/>
      <c r="B4567" s="458"/>
      <c r="C4567" s="456"/>
      <c r="D4567" s="456"/>
      <c r="E4567" s="456"/>
      <c r="F4567" s="456"/>
      <c r="G4567" s="456"/>
      <c r="H4567" s="456"/>
      <c r="I4567" s="456"/>
      <c r="J4567" s="456"/>
      <c r="K4567" s="457"/>
    </row>
    <row r="4568" spans="1:11" ht="15" x14ac:dyDescent="0.3">
      <c r="A4568" s="441"/>
      <c r="B4568" s="458"/>
      <c r="C4568" s="456"/>
      <c r="D4568" s="456"/>
      <c r="E4568" s="456"/>
      <c r="F4568" s="456"/>
      <c r="G4568" s="456"/>
      <c r="H4568" s="456"/>
      <c r="I4568" s="456"/>
      <c r="J4568" s="456"/>
      <c r="K4568" s="457"/>
    </row>
    <row r="4569" spans="1:11" ht="15" x14ac:dyDescent="0.3">
      <c r="A4569" s="441"/>
      <c r="B4569" s="458"/>
      <c r="C4569" s="456"/>
      <c r="D4569" s="456"/>
      <c r="E4569" s="456"/>
      <c r="F4569" s="456"/>
      <c r="G4569" s="456"/>
      <c r="H4569" s="456"/>
      <c r="I4569" s="456"/>
      <c r="J4569" s="456"/>
      <c r="K4569" s="457"/>
    </row>
    <row r="4570" spans="1:11" ht="15.6" thickBot="1" x14ac:dyDescent="0.35">
      <c r="A4570" s="442"/>
      <c r="B4570" s="477"/>
      <c r="C4570" s="475"/>
      <c r="D4570" s="475"/>
      <c r="E4570" s="475"/>
      <c r="F4570" s="475"/>
      <c r="G4570" s="475"/>
      <c r="H4570" s="475"/>
      <c r="I4570" s="475"/>
      <c r="J4570" s="475"/>
      <c r="K4570" s="476"/>
    </row>
    <row r="4571" spans="1:11" ht="15.6" thickBot="1" x14ac:dyDescent="0.35">
      <c r="A4571" s="465" t="s">
        <v>1128</v>
      </c>
      <c r="B4571" s="474" t="s">
        <v>1129</v>
      </c>
      <c r="C4571" s="472"/>
      <c r="D4571" s="472"/>
      <c r="E4571" s="472"/>
      <c r="F4571" s="120" t="s">
        <v>1130</v>
      </c>
      <c r="G4571" s="472" t="s">
        <v>1129</v>
      </c>
      <c r="H4571" s="472"/>
      <c r="I4571" s="472"/>
      <c r="J4571" s="473"/>
      <c r="K4571" s="121" t="s">
        <v>1130</v>
      </c>
    </row>
    <row r="4572" spans="1:11" ht="15" x14ac:dyDescent="0.3">
      <c r="A4572" s="466"/>
      <c r="B4572" s="471" t="s">
        <v>1131</v>
      </c>
      <c r="C4572" s="469"/>
      <c r="D4572" s="469"/>
      <c r="E4572" s="470"/>
      <c r="F4572" s="122"/>
      <c r="G4572" s="468" t="s">
        <v>1132</v>
      </c>
      <c r="H4572" s="469"/>
      <c r="I4572" s="469"/>
      <c r="J4572" s="470"/>
      <c r="K4572" s="123"/>
    </row>
    <row r="4573" spans="1:11" ht="15" x14ac:dyDescent="0.3">
      <c r="A4573" s="466"/>
      <c r="B4573" s="480" t="s">
        <v>1133</v>
      </c>
      <c r="C4573" s="481"/>
      <c r="D4573" s="481"/>
      <c r="E4573" s="482"/>
      <c r="F4573" s="124"/>
      <c r="G4573" s="483" t="s">
        <v>1134</v>
      </c>
      <c r="H4573" s="481"/>
      <c r="I4573" s="481"/>
      <c r="J4573" s="482"/>
      <c r="K4573" s="125"/>
    </row>
    <row r="4574" spans="1:11" ht="15" x14ac:dyDescent="0.3">
      <c r="A4574" s="466"/>
      <c r="B4574" s="480" t="s">
        <v>1135</v>
      </c>
      <c r="C4574" s="481"/>
      <c r="D4574" s="481"/>
      <c r="E4574" s="482"/>
      <c r="F4574" s="124"/>
      <c r="G4574" s="478" t="s">
        <v>1136</v>
      </c>
      <c r="H4574" s="460"/>
      <c r="I4574" s="460"/>
      <c r="J4574" s="479"/>
      <c r="K4574" s="125"/>
    </row>
    <row r="4575" spans="1:11" ht="15" x14ac:dyDescent="0.3">
      <c r="A4575" s="466"/>
      <c r="B4575" s="480" t="s">
        <v>1137</v>
      </c>
      <c r="C4575" s="481"/>
      <c r="D4575" s="481"/>
      <c r="E4575" s="482"/>
      <c r="F4575" s="124">
        <v>2</v>
      </c>
      <c r="G4575" s="478" t="s">
        <v>1138</v>
      </c>
      <c r="H4575" s="460"/>
      <c r="I4575" s="460"/>
      <c r="J4575" s="479"/>
      <c r="K4575" s="125"/>
    </row>
    <row r="4576" spans="1:11" ht="15" x14ac:dyDescent="0.3">
      <c r="A4576" s="466"/>
      <c r="B4576" s="480" t="s">
        <v>1139</v>
      </c>
      <c r="C4576" s="481"/>
      <c r="D4576" s="481"/>
      <c r="E4576" s="482"/>
      <c r="F4576" s="124"/>
      <c r="G4576" s="478" t="s">
        <v>1140</v>
      </c>
      <c r="H4576" s="460"/>
      <c r="I4576" s="460"/>
      <c r="J4576" s="479"/>
      <c r="K4576" s="125"/>
    </row>
    <row r="4577" spans="1:11" ht="15.6" thickBot="1" x14ac:dyDescent="0.35">
      <c r="A4577" s="467"/>
      <c r="B4577" s="487" t="s">
        <v>1141</v>
      </c>
      <c r="C4577" s="488"/>
      <c r="D4577" s="488"/>
      <c r="E4577" s="489"/>
      <c r="F4577" s="127">
        <v>5</v>
      </c>
      <c r="G4577" s="484" t="s">
        <v>1142</v>
      </c>
      <c r="H4577" s="485"/>
      <c r="I4577" s="485"/>
      <c r="J4577" s="486"/>
      <c r="K4577" s="128"/>
    </row>
    <row r="4578" spans="1:11" ht="15.6" x14ac:dyDescent="0.3">
      <c r="A4578" s="465" t="s">
        <v>1143</v>
      </c>
      <c r="B4578" s="425" t="s">
        <v>1190</v>
      </c>
      <c r="C4578" s="426"/>
      <c r="D4578" s="426"/>
      <c r="E4578" s="426"/>
      <c r="F4578" s="426"/>
      <c r="G4578" s="426"/>
      <c r="H4578" s="426"/>
      <c r="I4578" s="426"/>
      <c r="J4578" s="426"/>
      <c r="K4578" s="427"/>
    </row>
    <row r="4579" spans="1:11" ht="15" x14ac:dyDescent="0.3">
      <c r="A4579" s="466"/>
      <c r="B4579" s="422" t="s">
        <v>1165</v>
      </c>
      <c r="C4579" s="423"/>
      <c r="D4579" s="423"/>
      <c r="E4579" s="423"/>
      <c r="F4579" s="423"/>
      <c r="G4579" s="423"/>
      <c r="H4579" s="423"/>
      <c r="I4579" s="423"/>
      <c r="J4579" s="423"/>
      <c r="K4579" s="424"/>
    </row>
    <row r="4580" spans="1:11" ht="15" x14ac:dyDescent="0.3">
      <c r="A4580" s="466"/>
      <c r="B4580" s="422" t="s">
        <v>1166</v>
      </c>
      <c r="C4580" s="423"/>
      <c r="D4580" s="423"/>
      <c r="E4580" s="423"/>
      <c r="F4580" s="423"/>
      <c r="G4580" s="423"/>
      <c r="H4580" s="423"/>
      <c r="I4580" s="423"/>
      <c r="J4580" s="423"/>
      <c r="K4580" s="424"/>
    </row>
    <row r="4581" spans="1:11" ht="15" x14ac:dyDescent="0.3">
      <c r="A4581" s="466"/>
      <c r="B4581" s="422" t="s">
        <v>1167</v>
      </c>
      <c r="C4581" s="423"/>
      <c r="D4581" s="423"/>
      <c r="E4581" s="423"/>
      <c r="F4581" s="423"/>
      <c r="G4581" s="423"/>
      <c r="H4581" s="423"/>
      <c r="I4581" s="423"/>
      <c r="J4581" s="423"/>
      <c r="K4581" s="424"/>
    </row>
    <row r="4582" spans="1:11" ht="15" x14ac:dyDescent="0.3">
      <c r="A4582" s="466"/>
      <c r="B4582" s="416" t="s">
        <v>1236</v>
      </c>
      <c r="C4582" s="417"/>
      <c r="D4582" s="417"/>
      <c r="E4582" s="417"/>
      <c r="F4582" s="417"/>
      <c r="G4582" s="417"/>
      <c r="H4582" s="417"/>
      <c r="I4582" s="417"/>
      <c r="J4582" s="417"/>
      <c r="K4582" s="418"/>
    </row>
    <row r="4583" spans="1:11" ht="15" x14ac:dyDescent="0.3">
      <c r="A4583" s="466"/>
      <c r="B4583" s="416" t="s">
        <v>83</v>
      </c>
      <c r="C4583" s="417"/>
      <c r="D4583" s="417"/>
      <c r="E4583" s="417"/>
      <c r="F4583" s="417"/>
      <c r="G4583" s="417"/>
      <c r="H4583" s="417"/>
      <c r="I4583" s="417"/>
      <c r="J4583" s="417"/>
      <c r="K4583" s="418"/>
    </row>
    <row r="4584" spans="1:11" ht="15" x14ac:dyDescent="0.3">
      <c r="A4584" s="466"/>
      <c r="B4584" s="422"/>
      <c r="C4584" s="423"/>
      <c r="D4584" s="423"/>
      <c r="E4584" s="423"/>
      <c r="F4584" s="423"/>
      <c r="G4584" s="423"/>
      <c r="H4584" s="423"/>
      <c r="I4584" s="423"/>
      <c r="J4584" s="423"/>
      <c r="K4584" s="424"/>
    </row>
    <row r="4585" spans="1:11" ht="15" x14ac:dyDescent="0.3">
      <c r="A4585" s="466"/>
      <c r="B4585" s="422"/>
      <c r="C4585" s="423"/>
      <c r="D4585" s="423"/>
      <c r="E4585" s="423"/>
      <c r="F4585" s="423"/>
      <c r="G4585" s="423"/>
      <c r="H4585" s="423"/>
      <c r="I4585" s="423"/>
      <c r="J4585" s="423"/>
      <c r="K4585" s="424"/>
    </row>
    <row r="4586" spans="1:11" ht="15.6" x14ac:dyDescent="0.3">
      <c r="A4586" s="466"/>
      <c r="B4586" s="425"/>
      <c r="C4586" s="426"/>
      <c r="D4586" s="426"/>
      <c r="E4586" s="426"/>
      <c r="F4586" s="426"/>
      <c r="G4586" s="426"/>
      <c r="H4586" s="426"/>
      <c r="I4586" s="426"/>
      <c r="J4586" s="426"/>
      <c r="K4586" s="427"/>
    </row>
    <row r="4587" spans="1:11" ht="15" x14ac:dyDescent="0.3">
      <c r="A4587" s="466"/>
      <c r="B4587" s="422"/>
      <c r="C4587" s="423"/>
      <c r="D4587" s="423"/>
      <c r="E4587" s="423"/>
      <c r="F4587" s="423"/>
      <c r="G4587" s="423"/>
      <c r="H4587" s="423"/>
      <c r="I4587" s="423"/>
      <c r="J4587" s="423"/>
      <c r="K4587" s="424"/>
    </row>
    <row r="4588" spans="1:11" ht="15" x14ac:dyDescent="0.3">
      <c r="A4588" s="466"/>
      <c r="B4588" s="422"/>
      <c r="C4588" s="423"/>
      <c r="D4588" s="423"/>
      <c r="E4588" s="423"/>
      <c r="F4588" s="423"/>
      <c r="G4588" s="423"/>
      <c r="H4588" s="423"/>
      <c r="I4588" s="423"/>
      <c r="J4588" s="423"/>
      <c r="K4588" s="424"/>
    </row>
    <row r="4589" spans="1:11" ht="15" x14ac:dyDescent="0.3">
      <c r="A4589" s="466"/>
      <c r="B4589" s="422"/>
      <c r="C4589" s="423"/>
      <c r="D4589" s="423"/>
      <c r="E4589" s="423"/>
      <c r="F4589" s="423"/>
      <c r="G4589" s="423"/>
      <c r="H4589" s="423"/>
      <c r="I4589" s="423"/>
      <c r="J4589" s="423"/>
      <c r="K4589" s="424"/>
    </row>
    <row r="4590" spans="1:11" ht="15" x14ac:dyDescent="0.3">
      <c r="A4590" s="466"/>
      <c r="B4590" s="416"/>
      <c r="C4590" s="417"/>
      <c r="D4590" s="417"/>
      <c r="E4590" s="417"/>
      <c r="F4590" s="417"/>
      <c r="G4590" s="417"/>
      <c r="H4590" s="417"/>
      <c r="I4590" s="417"/>
      <c r="J4590" s="417"/>
      <c r="K4590" s="418"/>
    </row>
    <row r="4591" spans="1:11" ht="15.6" thickBot="1" x14ac:dyDescent="0.35">
      <c r="A4591" s="467"/>
      <c r="B4591" s="477"/>
      <c r="C4591" s="475"/>
      <c r="D4591" s="475"/>
      <c r="E4591" s="475"/>
      <c r="F4591" s="475"/>
      <c r="G4591" s="475"/>
      <c r="H4591" s="475"/>
      <c r="I4591" s="475"/>
      <c r="J4591" s="475"/>
      <c r="K4591" s="476"/>
    </row>
    <row r="4592" spans="1:11" ht="15" x14ac:dyDescent="0.3">
      <c r="A4592" s="465" t="s">
        <v>1144</v>
      </c>
      <c r="B4592" s="439"/>
      <c r="C4592" s="437"/>
      <c r="D4592" s="437"/>
      <c r="E4592" s="437"/>
      <c r="F4592" s="437"/>
      <c r="G4592" s="437"/>
      <c r="H4592" s="437"/>
      <c r="I4592" s="437"/>
      <c r="J4592" s="437"/>
      <c r="K4592" s="438"/>
    </row>
    <row r="4593" spans="1:11" ht="15" x14ac:dyDescent="0.3">
      <c r="A4593" s="466"/>
      <c r="B4593" s="458"/>
      <c r="C4593" s="456"/>
      <c r="D4593" s="456"/>
      <c r="E4593" s="456"/>
      <c r="F4593" s="456"/>
      <c r="G4593" s="456"/>
      <c r="H4593" s="456"/>
      <c r="I4593" s="456"/>
      <c r="J4593" s="456"/>
      <c r="K4593" s="457"/>
    </row>
    <row r="4594" spans="1:11" ht="15" x14ac:dyDescent="0.3">
      <c r="A4594" s="466"/>
      <c r="B4594" s="458"/>
      <c r="C4594" s="456"/>
      <c r="D4594" s="456"/>
      <c r="E4594" s="456"/>
      <c r="F4594" s="456"/>
      <c r="G4594" s="456"/>
      <c r="H4594" s="456"/>
      <c r="I4594" s="456"/>
      <c r="J4594" s="456"/>
      <c r="K4594" s="457"/>
    </row>
    <row r="4595" spans="1:11" ht="15" x14ac:dyDescent="0.3">
      <c r="A4595" s="466"/>
      <c r="B4595" s="458"/>
      <c r="C4595" s="456"/>
      <c r="D4595" s="456"/>
      <c r="E4595" s="456"/>
      <c r="F4595" s="456"/>
      <c r="G4595" s="456"/>
      <c r="H4595" s="456"/>
      <c r="I4595" s="456"/>
      <c r="J4595" s="456"/>
      <c r="K4595" s="457"/>
    </row>
    <row r="4596" spans="1:11" ht="15" x14ac:dyDescent="0.3">
      <c r="A4596" s="466"/>
      <c r="B4596" s="458"/>
      <c r="C4596" s="456"/>
      <c r="D4596" s="456"/>
      <c r="E4596" s="456"/>
      <c r="F4596" s="456"/>
      <c r="G4596" s="456"/>
      <c r="H4596" s="456"/>
      <c r="I4596" s="456"/>
      <c r="J4596" s="456"/>
      <c r="K4596" s="457"/>
    </row>
    <row r="4597" spans="1:11" ht="15" x14ac:dyDescent="0.3">
      <c r="A4597" s="466"/>
      <c r="B4597" s="458"/>
      <c r="C4597" s="456"/>
      <c r="D4597" s="456"/>
      <c r="E4597" s="456"/>
      <c r="F4597" s="456"/>
      <c r="G4597" s="456"/>
      <c r="H4597" s="456"/>
      <c r="I4597" s="456"/>
      <c r="J4597" s="456"/>
      <c r="K4597" s="457"/>
    </row>
    <row r="4598" spans="1:11" ht="15" x14ac:dyDescent="0.3">
      <c r="A4598" s="466"/>
      <c r="B4598" s="458"/>
      <c r="C4598" s="456"/>
      <c r="D4598" s="456"/>
      <c r="E4598" s="456"/>
      <c r="F4598" s="456"/>
      <c r="G4598" s="456"/>
      <c r="H4598" s="456"/>
      <c r="I4598" s="456"/>
      <c r="J4598" s="456"/>
      <c r="K4598" s="457"/>
    </row>
    <row r="4599" spans="1:11" ht="15" x14ac:dyDescent="0.3">
      <c r="A4599" s="466"/>
      <c r="B4599" s="458"/>
      <c r="C4599" s="456"/>
      <c r="D4599" s="456"/>
      <c r="E4599" s="456"/>
      <c r="F4599" s="456"/>
      <c r="G4599" s="456"/>
      <c r="H4599" s="456"/>
      <c r="I4599" s="456"/>
      <c r="J4599" s="456"/>
      <c r="K4599" s="457"/>
    </row>
    <row r="4600" spans="1:11" ht="15" x14ac:dyDescent="0.3">
      <c r="A4600" s="466"/>
      <c r="B4600" s="458"/>
      <c r="C4600" s="456"/>
      <c r="D4600" s="456"/>
      <c r="E4600" s="456"/>
      <c r="F4600" s="456"/>
      <c r="G4600" s="456"/>
      <c r="H4600" s="456"/>
      <c r="I4600" s="456"/>
      <c r="J4600" s="456"/>
      <c r="K4600" s="457"/>
    </row>
    <row r="4601" spans="1:11" ht="15" x14ac:dyDescent="0.3">
      <c r="A4601" s="466"/>
      <c r="B4601" s="458"/>
      <c r="C4601" s="456"/>
      <c r="D4601" s="456"/>
      <c r="E4601" s="456"/>
      <c r="F4601" s="456"/>
      <c r="G4601" s="456"/>
      <c r="H4601" s="456"/>
      <c r="I4601" s="456"/>
      <c r="J4601" s="456"/>
      <c r="K4601" s="457"/>
    </row>
    <row r="4602" spans="1:11" ht="15" x14ac:dyDescent="0.3">
      <c r="A4602" s="466"/>
      <c r="B4602" s="458"/>
      <c r="C4602" s="456"/>
      <c r="D4602" s="456"/>
      <c r="E4602" s="456"/>
      <c r="F4602" s="456"/>
      <c r="G4602" s="456"/>
      <c r="H4602" s="456"/>
      <c r="I4602" s="456"/>
      <c r="J4602" s="456"/>
      <c r="K4602" s="457"/>
    </row>
    <row r="4603" spans="1:11" ht="15" x14ac:dyDescent="0.3">
      <c r="A4603" s="466"/>
      <c r="B4603" s="458"/>
      <c r="C4603" s="456"/>
      <c r="D4603" s="456"/>
      <c r="E4603" s="456"/>
      <c r="F4603" s="456"/>
      <c r="G4603" s="456"/>
      <c r="H4603" s="456"/>
      <c r="I4603" s="456"/>
      <c r="J4603" s="456"/>
      <c r="K4603" s="457"/>
    </row>
    <row r="4604" spans="1:11" ht="15" x14ac:dyDescent="0.3">
      <c r="A4604" s="466"/>
      <c r="B4604" s="458"/>
      <c r="C4604" s="456"/>
      <c r="D4604" s="456"/>
      <c r="E4604" s="456"/>
      <c r="F4604" s="456"/>
      <c r="G4604" s="456"/>
      <c r="H4604" s="456"/>
      <c r="I4604" s="456"/>
      <c r="J4604" s="456"/>
      <c r="K4604" s="457"/>
    </row>
    <row r="4605" spans="1:11" ht="15" x14ac:dyDescent="0.3">
      <c r="A4605" s="466"/>
      <c r="B4605" s="458"/>
      <c r="C4605" s="456"/>
      <c r="D4605" s="456"/>
      <c r="E4605" s="456"/>
      <c r="F4605" s="456"/>
      <c r="G4605" s="456"/>
      <c r="H4605" s="456"/>
      <c r="I4605" s="456"/>
      <c r="J4605" s="456"/>
      <c r="K4605" s="457"/>
    </row>
    <row r="4606" spans="1:11" ht="15.6" thickBot="1" x14ac:dyDescent="0.35">
      <c r="A4606" s="467"/>
      <c r="B4606" s="502"/>
      <c r="C4606" s="503"/>
      <c r="D4606" s="503"/>
      <c r="E4606" s="503"/>
      <c r="F4606" s="503"/>
      <c r="G4606" s="503"/>
      <c r="H4606" s="503"/>
      <c r="I4606" s="503"/>
      <c r="J4606" s="503"/>
      <c r="K4606" s="504"/>
    </row>
    <row r="4607" spans="1:11" x14ac:dyDescent="0.3">
      <c r="A4607" s="499" t="s">
        <v>1145</v>
      </c>
      <c r="B4607" s="491"/>
      <c r="C4607" s="491"/>
      <c r="D4607" s="491"/>
      <c r="E4607" s="491"/>
      <c r="F4607" s="491"/>
      <c r="G4607" s="490" t="s">
        <v>1146</v>
      </c>
      <c r="H4607" s="491"/>
      <c r="I4607" s="491"/>
      <c r="J4607" s="491"/>
      <c r="K4607" s="492"/>
    </row>
    <row r="4608" spans="1:11" x14ac:dyDescent="0.3">
      <c r="A4608" s="500"/>
      <c r="B4608" s="494"/>
      <c r="C4608" s="494"/>
      <c r="D4608" s="494"/>
      <c r="E4608" s="494"/>
      <c r="F4608" s="494"/>
      <c r="G4608" s="493"/>
      <c r="H4608" s="494"/>
      <c r="I4608" s="494"/>
      <c r="J4608" s="494"/>
      <c r="K4608" s="495"/>
    </row>
    <row r="4609" spans="1:11" x14ac:dyDescent="0.3">
      <c r="A4609" s="500"/>
      <c r="B4609" s="494"/>
      <c r="C4609" s="494"/>
      <c r="D4609" s="494"/>
      <c r="E4609" s="494"/>
      <c r="F4609" s="494"/>
      <c r="G4609" s="493"/>
      <c r="H4609" s="494"/>
      <c r="I4609" s="494"/>
      <c r="J4609" s="494"/>
      <c r="K4609" s="495"/>
    </row>
    <row r="4610" spans="1:11" ht="15" thickBot="1" x14ac:dyDescent="0.35">
      <c r="A4610" s="501"/>
      <c r="B4610" s="497"/>
      <c r="C4610" s="497"/>
      <c r="D4610" s="497"/>
      <c r="E4610" s="497"/>
      <c r="F4610" s="497"/>
      <c r="G4610" s="496"/>
      <c r="H4610" s="497"/>
      <c r="I4610" s="497"/>
      <c r="J4610" s="497"/>
      <c r="K4610" s="498"/>
    </row>
    <row r="4612" spans="1:11" x14ac:dyDescent="0.3">
      <c r="A4612" s="452"/>
      <c r="B4612" s="452"/>
      <c r="C4612" s="452"/>
      <c r="D4612" s="452"/>
      <c r="E4612" s="454" t="s">
        <v>1113</v>
      </c>
      <c r="F4612" s="454"/>
      <c r="G4612" s="454"/>
      <c r="H4612" s="454"/>
      <c r="I4612" s="452"/>
      <c r="J4612" s="452"/>
      <c r="K4612" s="452"/>
    </row>
    <row r="4613" spans="1:11" x14ac:dyDescent="0.3">
      <c r="A4613" s="452"/>
      <c r="B4613" s="452"/>
      <c r="C4613" s="452"/>
      <c r="D4613" s="452"/>
      <c r="E4613" s="454"/>
      <c r="F4613" s="454"/>
      <c r="G4613" s="454"/>
      <c r="H4613" s="454"/>
      <c r="I4613" s="452"/>
      <c r="J4613" s="452"/>
      <c r="K4613" s="452"/>
    </row>
    <row r="4614" spans="1:11" x14ac:dyDescent="0.3">
      <c r="A4614" s="453"/>
      <c r="B4614" s="453"/>
      <c r="C4614" s="453"/>
      <c r="D4614" s="453"/>
      <c r="E4614" s="455"/>
      <c r="F4614" s="455"/>
      <c r="G4614" s="455"/>
      <c r="H4614" s="455"/>
      <c r="I4614" s="453"/>
      <c r="J4614" s="453"/>
      <c r="K4614" s="453"/>
    </row>
    <row r="4615" spans="1:11" x14ac:dyDescent="0.3">
      <c r="A4615" s="449" t="s">
        <v>1147</v>
      </c>
      <c r="B4615" s="450"/>
      <c r="C4615" s="450"/>
      <c r="D4615" s="450"/>
      <c r="E4615" s="450"/>
      <c r="F4615" s="450"/>
      <c r="G4615" s="450"/>
      <c r="H4615" s="450"/>
      <c r="I4615" s="450"/>
      <c r="J4615" s="450"/>
      <c r="K4615" s="451"/>
    </row>
    <row r="4616" spans="1:11" ht="22.8" x14ac:dyDescent="0.3">
      <c r="A4616" s="100" t="s">
        <v>0</v>
      </c>
      <c r="B4616" s="101"/>
      <c r="C4616" s="101"/>
      <c r="D4616" s="101"/>
      <c r="E4616" s="101"/>
      <c r="F4616" s="101"/>
      <c r="G4616" s="102"/>
      <c r="H4616" s="103" t="s">
        <v>1191</v>
      </c>
      <c r="I4616" s="104" t="s">
        <v>1117</v>
      </c>
      <c r="J4616" s="105">
        <f>1+J4562</f>
        <v>45350</v>
      </c>
      <c r="K4616" s="106" t="s">
        <v>1118</v>
      </c>
    </row>
    <row r="4617" spans="1:11" x14ac:dyDescent="0.3">
      <c r="A4617" s="443" t="s">
        <v>2</v>
      </c>
      <c r="B4617" s="444"/>
      <c r="C4617" s="444"/>
      <c r="D4617" s="444"/>
      <c r="E4617" s="444"/>
      <c r="F4617" s="444"/>
      <c r="G4617" s="445"/>
      <c r="H4617" s="107" t="s">
        <v>1120</v>
      </c>
      <c r="I4617" s="108" t="s">
        <v>1121</v>
      </c>
      <c r="J4617" s="109" t="s">
        <v>1122</v>
      </c>
      <c r="K4617" s="110" t="s">
        <v>1123</v>
      </c>
    </row>
    <row r="4618" spans="1:11" x14ac:dyDescent="0.3">
      <c r="A4618" s="446"/>
      <c r="B4618" s="447"/>
      <c r="C4618" s="447"/>
      <c r="D4618" s="447"/>
      <c r="E4618" s="447"/>
      <c r="F4618" s="447"/>
      <c r="G4618" s="448"/>
      <c r="H4618" s="107" t="s">
        <v>1124</v>
      </c>
      <c r="I4618" s="111" t="s">
        <v>1125</v>
      </c>
      <c r="J4618" s="112"/>
      <c r="K4618" s="113"/>
    </row>
    <row r="4619" spans="1:11" ht="15" thickBot="1" x14ac:dyDescent="0.35">
      <c r="A4619" s="114" t="s">
        <v>1103</v>
      </c>
      <c r="B4619" s="115"/>
      <c r="C4619" s="115"/>
      <c r="D4619" s="115"/>
      <c r="E4619" s="115"/>
      <c r="F4619" s="115"/>
      <c r="G4619" s="116"/>
      <c r="H4619" s="117" t="s">
        <v>1126</v>
      </c>
      <c r="I4619" s="117" t="s">
        <v>1125</v>
      </c>
      <c r="J4619" s="118"/>
      <c r="K4619" s="119"/>
    </row>
    <row r="4620" spans="1:11" ht="15" x14ac:dyDescent="0.3">
      <c r="A4620" s="440" t="s">
        <v>1127</v>
      </c>
      <c r="B4620" s="439"/>
      <c r="C4620" s="437"/>
      <c r="D4620" s="437"/>
      <c r="E4620" s="437"/>
      <c r="F4620" s="437"/>
      <c r="G4620" s="437"/>
      <c r="H4620" s="437"/>
      <c r="I4620" s="437"/>
      <c r="J4620" s="437"/>
      <c r="K4620" s="438"/>
    </row>
    <row r="4621" spans="1:11" ht="15" x14ac:dyDescent="0.3">
      <c r="A4621" s="441"/>
      <c r="B4621" s="458"/>
      <c r="C4621" s="456"/>
      <c r="D4621" s="456"/>
      <c r="E4621" s="456"/>
      <c r="F4621" s="456"/>
      <c r="G4621" s="456"/>
      <c r="H4621" s="456"/>
      <c r="I4621" s="456"/>
      <c r="J4621" s="456"/>
      <c r="K4621" s="457"/>
    </row>
    <row r="4622" spans="1:11" ht="15" x14ac:dyDescent="0.3">
      <c r="A4622" s="441"/>
      <c r="B4622" s="458"/>
      <c r="C4622" s="456"/>
      <c r="D4622" s="456"/>
      <c r="E4622" s="456"/>
      <c r="F4622" s="456"/>
      <c r="G4622" s="456"/>
      <c r="H4622" s="456"/>
      <c r="I4622" s="456"/>
      <c r="J4622" s="456"/>
      <c r="K4622" s="457"/>
    </row>
    <row r="4623" spans="1:11" ht="15" x14ac:dyDescent="0.3">
      <c r="A4623" s="441"/>
      <c r="B4623" s="458"/>
      <c r="C4623" s="456"/>
      <c r="D4623" s="456"/>
      <c r="E4623" s="456"/>
      <c r="F4623" s="456"/>
      <c r="G4623" s="456"/>
      <c r="H4623" s="456"/>
      <c r="I4623" s="456"/>
      <c r="J4623" s="456"/>
      <c r="K4623" s="457"/>
    </row>
    <row r="4624" spans="1:11" ht="15.6" thickBot="1" x14ac:dyDescent="0.35">
      <c r="A4624" s="442"/>
      <c r="B4624" s="477"/>
      <c r="C4624" s="475"/>
      <c r="D4624" s="475"/>
      <c r="E4624" s="475"/>
      <c r="F4624" s="475"/>
      <c r="G4624" s="475"/>
      <c r="H4624" s="475"/>
      <c r="I4624" s="475"/>
      <c r="J4624" s="475"/>
      <c r="K4624" s="476"/>
    </row>
    <row r="4625" spans="1:11" ht="15.6" thickBot="1" x14ac:dyDescent="0.35">
      <c r="A4625" s="465" t="s">
        <v>1128</v>
      </c>
      <c r="B4625" s="474" t="s">
        <v>1129</v>
      </c>
      <c r="C4625" s="472"/>
      <c r="D4625" s="472"/>
      <c r="E4625" s="472"/>
      <c r="F4625" s="120" t="s">
        <v>1130</v>
      </c>
      <c r="G4625" s="472" t="s">
        <v>1129</v>
      </c>
      <c r="H4625" s="472"/>
      <c r="I4625" s="472"/>
      <c r="J4625" s="473"/>
      <c r="K4625" s="121" t="s">
        <v>1130</v>
      </c>
    </row>
    <row r="4626" spans="1:11" ht="15" x14ac:dyDescent="0.3">
      <c r="A4626" s="466"/>
      <c r="B4626" s="471" t="s">
        <v>1131</v>
      </c>
      <c r="C4626" s="469"/>
      <c r="D4626" s="469"/>
      <c r="E4626" s="470"/>
      <c r="F4626" s="122"/>
      <c r="G4626" s="468" t="s">
        <v>1132</v>
      </c>
      <c r="H4626" s="469"/>
      <c r="I4626" s="469"/>
      <c r="J4626" s="470"/>
      <c r="K4626" s="123"/>
    </row>
    <row r="4627" spans="1:11" ht="15" x14ac:dyDescent="0.3">
      <c r="A4627" s="466"/>
      <c r="B4627" s="480" t="s">
        <v>1133</v>
      </c>
      <c r="C4627" s="481"/>
      <c r="D4627" s="481"/>
      <c r="E4627" s="482"/>
      <c r="F4627" s="124"/>
      <c r="G4627" s="483" t="s">
        <v>1134</v>
      </c>
      <c r="H4627" s="481"/>
      <c r="I4627" s="481"/>
      <c r="J4627" s="482"/>
      <c r="K4627" s="125"/>
    </row>
    <row r="4628" spans="1:11" ht="15" x14ac:dyDescent="0.3">
      <c r="A4628" s="466"/>
      <c r="B4628" s="480" t="s">
        <v>1135</v>
      </c>
      <c r="C4628" s="481"/>
      <c r="D4628" s="481"/>
      <c r="E4628" s="482"/>
      <c r="F4628" s="124"/>
      <c r="G4628" s="478" t="s">
        <v>1136</v>
      </c>
      <c r="H4628" s="460"/>
      <c r="I4628" s="460"/>
      <c r="J4628" s="479"/>
      <c r="K4628" s="125"/>
    </row>
    <row r="4629" spans="1:11" ht="15" x14ac:dyDescent="0.3">
      <c r="A4629" s="466"/>
      <c r="B4629" s="480" t="s">
        <v>1137</v>
      </c>
      <c r="C4629" s="481"/>
      <c r="D4629" s="481"/>
      <c r="E4629" s="482"/>
      <c r="F4629" s="124">
        <v>2</v>
      </c>
      <c r="G4629" s="478" t="s">
        <v>1138</v>
      </c>
      <c r="H4629" s="460"/>
      <c r="I4629" s="460"/>
      <c r="J4629" s="479"/>
      <c r="K4629" s="125"/>
    </row>
    <row r="4630" spans="1:11" ht="15" x14ac:dyDescent="0.3">
      <c r="A4630" s="466"/>
      <c r="B4630" s="480" t="s">
        <v>1139</v>
      </c>
      <c r="C4630" s="481"/>
      <c r="D4630" s="481"/>
      <c r="E4630" s="482"/>
      <c r="F4630" s="124"/>
      <c r="G4630" s="478" t="s">
        <v>1140</v>
      </c>
      <c r="H4630" s="460"/>
      <c r="I4630" s="460"/>
      <c r="J4630" s="479"/>
      <c r="K4630" s="125"/>
    </row>
    <row r="4631" spans="1:11" ht="15.6" thickBot="1" x14ac:dyDescent="0.35">
      <c r="A4631" s="467"/>
      <c r="B4631" s="487" t="s">
        <v>1141</v>
      </c>
      <c r="C4631" s="488"/>
      <c r="D4631" s="488"/>
      <c r="E4631" s="489"/>
      <c r="F4631" s="127">
        <v>5</v>
      </c>
      <c r="G4631" s="484" t="s">
        <v>1142</v>
      </c>
      <c r="H4631" s="485"/>
      <c r="I4631" s="485"/>
      <c r="J4631" s="486"/>
      <c r="K4631" s="128"/>
    </row>
    <row r="4632" spans="1:11" ht="15.6" x14ac:dyDescent="0.3">
      <c r="A4632" s="465" t="s">
        <v>1143</v>
      </c>
      <c r="B4632" s="425" t="s">
        <v>1190</v>
      </c>
      <c r="C4632" s="426"/>
      <c r="D4632" s="426"/>
      <c r="E4632" s="426"/>
      <c r="F4632" s="426"/>
      <c r="G4632" s="426"/>
      <c r="H4632" s="426"/>
      <c r="I4632" s="426"/>
      <c r="J4632" s="426"/>
      <c r="K4632" s="427"/>
    </row>
    <row r="4633" spans="1:11" ht="15" x14ac:dyDescent="0.3">
      <c r="A4633" s="466"/>
      <c r="B4633" s="422" t="s">
        <v>1165</v>
      </c>
      <c r="C4633" s="423"/>
      <c r="D4633" s="423"/>
      <c r="E4633" s="423"/>
      <c r="F4633" s="423"/>
      <c r="G4633" s="423"/>
      <c r="H4633" s="423"/>
      <c r="I4633" s="423"/>
      <c r="J4633" s="423"/>
      <c r="K4633" s="424"/>
    </row>
    <row r="4634" spans="1:11" ht="15" x14ac:dyDescent="0.3">
      <c r="A4634" s="466"/>
      <c r="B4634" s="422" t="s">
        <v>1166</v>
      </c>
      <c r="C4634" s="423"/>
      <c r="D4634" s="423"/>
      <c r="E4634" s="423"/>
      <c r="F4634" s="423"/>
      <c r="G4634" s="423"/>
      <c r="H4634" s="423"/>
      <c r="I4634" s="423"/>
      <c r="J4634" s="423"/>
      <c r="K4634" s="424"/>
    </row>
    <row r="4635" spans="1:11" ht="15" x14ac:dyDescent="0.3">
      <c r="A4635" s="466"/>
      <c r="B4635" s="422" t="s">
        <v>1167</v>
      </c>
      <c r="C4635" s="423"/>
      <c r="D4635" s="423"/>
      <c r="E4635" s="423"/>
      <c r="F4635" s="423"/>
      <c r="G4635" s="423"/>
      <c r="H4635" s="423"/>
      <c r="I4635" s="423"/>
      <c r="J4635" s="423"/>
      <c r="K4635" s="424"/>
    </row>
    <row r="4636" spans="1:11" ht="15" x14ac:dyDescent="0.3">
      <c r="A4636" s="466"/>
      <c r="B4636" s="416" t="s">
        <v>1236</v>
      </c>
      <c r="C4636" s="417"/>
      <c r="D4636" s="417"/>
      <c r="E4636" s="417"/>
      <c r="F4636" s="417"/>
      <c r="G4636" s="417"/>
      <c r="H4636" s="417"/>
      <c r="I4636" s="417"/>
      <c r="J4636" s="417"/>
      <c r="K4636" s="418"/>
    </row>
    <row r="4637" spans="1:11" ht="15" x14ac:dyDescent="0.3">
      <c r="A4637" s="466"/>
      <c r="B4637" s="416" t="s">
        <v>83</v>
      </c>
      <c r="C4637" s="417"/>
      <c r="D4637" s="417"/>
      <c r="E4637" s="417"/>
      <c r="F4637" s="417"/>
      <c r="G4637" s="417"/>
      <c r="H4637" s="417"/>
      <c r="I4637" s="417"/>
      <c r="J4637" s="417"/>
      <c r="K4637" s="418"/>
    </row>
    <row r="4638" spans="1:11" ht="15" x14ac:dyDescent="0.3">
      <c r="A4638" s="466"/>
      <c r="B4638" s="422" t="s">
        <v>1173</v>
      </c>
      <c r="C4638" s="423"/>
      <c r="D4638" s="423"/>
      <c r="E4638" s="423"/>
      <c r="F4638" s="423"/>
      <c r="G4638" s="423"/>
      <c r="H4638" s="423"/>
      <c r="I4638" s="423"/>
      <c r="J4638" s="423"/>
      <c r="K4638" s="424"/>
    </row>
    <row r="4639" spans="1:11" ht="15" x14ac:dyDescent="0.3">
      <c r="A4639" s="466"/>
      <c r="B4639" s="422" t="s">
        <v>89</v>
      </c>
      <c r="C4639" s="423"/>
      <c r="D4639" s="423"/>
      <c r="E4639" s="423"/>
      <c r="F4639" s="423"/>
      <c r="G4639" s="423"/>
      <c r="H4639" s="423"/>
      <c r="I4639" s="423"/>
      <c r="J4639" s="423"/>
      <c r="K4639" s="424"/>
    </row>
    <row r="4640" spans="1:11" ht="15.6" x14ac:dyDescent="0.3">
      <c r="A4640" s="466"/>
      <c r="B4640" s="425"/>
      <c r="C4640" s="426"/>
      <c r="D4640" s="426"/>
      <c r="E4640" s="426"/>
      <c r="F4640" s="426"/>
      <c r="G4640" s="426"/>
      <c r="H4640" s="426"/>
      <c r="I4640" s="426"/>
      <c r="J4640" s="426"/>
      <c r="K4640" s="427"/>
    </row>
    <row r="4641" spans="1:11" ht="15" x14ac:dyDescent="0.3">
      <c r="A4641" s="466"/>
      <c r="B4641" s="422"/>
      <c r="C4641" s="423"/>
      <c r="D4641" s="423"/>
      <c r="E4641" s="423"/>
      <c r="F4641" s="423"/>
      <c r="G4641" s="423"/>
      <c r="H4641" s="423"/>
      <c r="I4641" s="423"/>
      <c r="J4641" s="423"/>
      <c r="K4641" s="424"/>
    </row>
    <row r="4642" spans="1:11" ht="15" x14ac:dyDescent="0.3">
      <c r="A4642" s="466"/>
      <c r="B4642" s="422"/>
      <c r="C4642" s="423"/>
      <c r="D4642" s="423"/>
      <c r="E4642" s="423"/>
      <c r="F4642" s="423"/>
      <c r="G4642" s="423"/>
      <c r="H4642" s="423"/>
      <c r="I4642" s="423"/>
      <c r="J4642" s="423"/>
      <c r="K4642" s="424"/>
    </row>
    <row r="4643" spans="1:11" ht="15" x14ac:dyDescent="0.3">
      <c r="A4643" s="466"/>
      <c r="B4643" s="422"/>
      <c r="C4643" s="423"/>
      <c r="D4643" s="423"/>
      <c r="E4643" s="423"/>
      <c r="F4643" s="423"/>
      <c r="G4643" s="423"/>
      <c r="H4643" s="423"/>
      <c r="I4643" s="423"/>
      <c r="J4643" s="423"/>
      <c r="K4643" s="424"/>
    </row>
    <row r="4644" spans="1:11" ht="15" x14ac:dyDescent="0.3">
      <c r="A4644" s="466"/>
      <c r="B4644" s="416"/>
      <c r="C4644" s="417"/>
      <c r="D4644" s="417"/>
      <c r="E4644" s="417"/>
      <c r="F4644" s="417"/>
      <c r="G4644" s="417"/>
      <c r="H4644" s="417"/>
      <c r="I4644" s="417"/>
      <c r="J4644" s="417"/>
      <c r="K4644" s="418"/>
    </row>
    <row r="4645" spans="1:11" ht="15.6" thickBot="1" x14ac:dyDescent="0.35">
      <c r="A4645" s="466"/>
      <c r="B4645" s="416"/>
      <c r="C4645" s="417"/>
      <c r="D4645" s="417"/>
      <c r="E4645" s="417"/>
      <c r="F4645" s="417"/>
      <c r="G4645" s="417"/>
      <c r="H4645" s="417"/>
      <c r="I4645" s="417"/>
      <c r="J4645" s="417"/>
      <c r="K4645" s="418"/>
    </row>
    <row r="4646" spans="1:11" ht="15" x14ac:dyDescent="0.3">
      <c r="A4646" s="465" t="s">
        <v>1144</v>
      </c>
      <c r="B4646" s="439"/>
      <c r="C4646" s="437"/>
      <c r="D4646" s="437"/>
      <c r="E4646" s="437"/>
      <c r="F4646" s="437"/>
      <c r="G4646" s="437"/>
      <c r="H4646" s="437"/>
      <c r="I4646" s="437"/>
      <c r="J4646" s="437"/>
      <c r="K4646" s="438"/>
    </row>
    <row r="4647" spans="1:11" ht="15" x14ac:dyDescent="0.3">
      <c r="A4647" s="466"/>
      <c r="B4647" s="458"/>
      <c r="C4647" s="456"/>
      <c r="D4647" s="456"/>
      <c r="E4647" s="456"/>
      <c r="F4647" s="456"/>
      <c r="G4647" s="456"/>
      <c r="H4647" s="456"/>
      <c r="I4647" s="456"/>
      <c r="J4647" s="456"/>
      <c r="K4647" s="457"/>
    </row>
    <row r="4648" spans="1:11" ht="15" x14ac:dyDescent="0.3">
      <c r="A4648" s="466"/>
      <c r="B4648" s="458"/>
      <c r="C4648" s="456"/>
      <c r="D4648" s="456"/>
      <c r="E4648" s="456"/>
      <c r="F4648" s="456"/>
      <c r="G4648" s="456"/>
      <c r="H4648" s="456"/>
      <c r="I4648" s="456"/>
      <c r="J4648" s="456"/>
      <c r="K4648" s="457"/>
    </row>
    <row r="4649" spans="1:11" ht="15" x14ac:dyDescent="0.3">
      <c r="A4649" s="466"/>
      <c r="B4649" s="458"/>
      <c r="C4649" s="456"/>
      <c r="D4649" s="456"/>
      <c r="E4649" s="456"/>
      <c r="F4649" s="456"/>
      <c r="G4649" s="456"/>
      <c r="H4649" s="456"/>
      <c r="I4649" s="456"/>
      <c r="J4649" s="456"/>
      <c r="K4649" s="457"/>
    </row>
    <row r="4650" spans="1:11" ht="15" x14ac:dyDescent="0.3">
      <c r="A4650" s="466"/>
      <c r="B4650" s="458"/>
      <c r="C4650" s="456"/>
      <c r="D4650" s="456"/>
      <c r="E4650" s="456"/>
      <c r="F4650" s="456"/>
      <c r="G4650" s="456"/>
      <c r="H4650" s="456"/>
      <c r="I4650" s="456"/>
      <c r="J4650" s="456"/>
      <c r="K4650" s="457"/>
    </row>
    <row r="4651" spans="1:11" ht="15" x14ac:dyDescent="0.3">
      <c r="A4651" s="466"/>
      <c r="B4651" s="458"/>
      <c r="C4651" s="456"/>
      <c r="D4651" s="456"/>
      <c r="E4651" s="456"/>
      <c r="F4651" s="456"/>
      <c r="G4651" s="456"/>
      <c r="H4651" s="456"/>
      <c r="I4651" s="456"/>
      <c r="J4651" s="456"/>
      <c r="K4651" s="457"/>
    </row>
    <row r="4652" spans="1:11" ht="15" x14ac:dyDescent="0.3">
      <c r="A4652" s="466"/>
      <c r="B4652" s="458"/>
      <c r="C4652" s="456"/>
      <c r="D4652" s="456"/>
      <c r="E4652" s="456"/>
      <c r="F4652" s="456"/>
      <c r="G4652" s="456"/>
      <c r="H4652" s="456"/>
      <c r="I4652" s="456"/>
      <c r="J4652" s="456"/>
      <c r="K4652" s="457"/>
    </row>
    <row r="4653" spans="1:11" ht="15" x14ac:dyDescent="0.3">
      <c r="A4653" s="466"/>
      <c r="B4653" s="458"/>
      <c r="C4653" s="456"/>
      <c r="D4653" s="456"/>
      <c r="E4653" s="456"/>
      <c r="F4653" s="456"/>
      <c r="G4653" s="456"/>
      <c r="H4653" s="456"/>
      <c r="I4653" s="456"/>
      <c r="J4653" s="456"/>
      <c r="K4653" s="457"/>
    </row>
    <row r="4654" spans="1:11" ht="15" x14ac:dyDescent="0.3">
      <c r="A4654" s="466"/>
      <c r="B4654" s="458"/>
      <c r="C4654" s="456"/>
      <c r="D4654" s="456"/>
      <c r="E4654" s="456"/>
      <c r="F4654" s="456"/>
      <c r="G4654" s="456"/>
      <c r="H4654" s="456"/>
      <c r="I4654" s="456"/>
      <c r="J4654" s="456"/>
      <c r="K4654" s="457"/>
    </row>
    <row r="4655" spans="1:11" ht="15" x14ac:dyDescent="0.3">
      <c r="A4655" s="466"/>
      <c r="B4655" s="458"/>
      <c r="C4655" s="456"/>
      <c r="D4655" s="456"/>
      <c r="E4655" s="456"/>
      <c r="F4655" s="456"/>
      <c r="G4655" s="456"/>
      <c r="H4655" s="456"/>
      <c r="I4655" s="456"/>
      <c r="J4655" s="456"/>
      <c r="K4655" s="457"/>
    </row>
    <row r="4656" spans="1:11" ht="15" x14ac:dyDescent="0.3">
      <c r="A4656" s="466"/>
      <c r="B4656" s="458"/>
      <c r="C4656" s="456"/>
      <c r="D4656" s="456"/>
      <c r="E4656" s="456"/>
      <c r="F4656" s="456"/>
      <c r="G4656" s="456"/>
      <c r="H4656" s="456"/>
      <c r="I4656" s="456"/>
      <c r="J4656" s="456"/>
      <c r="K4656" s="457"/>
    </row>
    <row r="4657" spans="1:11" ht="15" x14ac:dyDescent="0.3">
      <c r="A4657" s="466"/>
      <c r="B4657" s="458"/>
      <c r="C4657" s="456"/>
      <c r="D4657" s="456"/>
      <c r="E4657" s="456"/>
      <c r="F4657" s="456"/>
      <c r="G4657" s="456"/>
      <c r="H4657" s="456"/>
      <c r="I4657" s="456"/>
      <c r="J4657" s="456"/>
      <c r="K4657" s="457"/>
    </row>
    <row r="4658" spans="1:11" ht="15" x14ac:dyDescent="0.3">
      <c r="A4658" s="466"/>
      <c r="B4658" s="458"/>
      <c r="C4658" s="456"/>
      <c r="D4658" s="456"/>
      <c r="E4658" s="456"/>
      <c r="F4658" s="456"/>
      <c r="G4658" s="456"/>
      <c r="H4658" s="456"/>
      <c r="I4658" s="456"/>
      <c r="J4658" s="456"/>
      <c r="K4658" s="457"/>
    </row>
    <row r="4659" spans="1:11" ht="15" x14ac:dyDescent="0.3">
      <c r="A4659" s="466"/>
      <c r="B4659" s="458"/>
      <c r="C4659" s="456"/>
      <c r="D4659" s="456"/>
      <c r="E4659" s="456"/>
      <c r="F4659" s="456"/>
      <c r="G4659" s="456"/>
      <c r="H4659" s="456"/>
      <c r="I4659" s="456"/>
      <c r="J4659" s="456"/>
      <c r="K4659" s="457"/>
    </row>
    <row r="4660" spans="1:11" ht="15.6" thickBot="1" x14ac:dyDescent="0.35">
      <c r="A4660" s="467"/>
      <c r="B4660" s="502"/>
      <c r="C4660" s="503"/>
      <c r="D4660" s="503"/>
      <c r="E4660" s="503"/>
      <c r="F4660" s="503"/>
      <c r="G4660" s="503"/>
      <c r="H4660" s="503"/>
      <c r="I4660" s="503"/>
      <c r="J4660" s="503"/>
      <c r="K4660" s="504"/>
    </row>
    <row r="4661" spans="1:11" x14ac:dyDescent="0.3">
      <c r="A4661" s="499" t="s">
        <v>1145</v>
      </c>
      <c r="B4661" s="491"/>
      <c r="C4661" s="491"/>
      <c r="D4661" s="491"/>
      <c r="E4661" s="491"/>
      <c r="F4661" s="491"/>
      <c r="G4661" s="490" t="s">
        <v>1146</v>
      </c>
      <c r="H4661" s="491"/>
      <c r="I4661" s="491"/>
      <c r="J4661" s="491"/>
      <c r="K4661" s="492"/>
    </row>
    <row r="4662" spans="1:11" x14ac:dyDescent="0.3">
      <c r="A4662" s="500"/>
      <c r="B4662" s="494"/>
      <c r="C4662" s="494"/>
      <c r="D4662" s="494"/>
      <c r="E4662" s="494"/>
      <c r="F4662" s="494"/>
      <c r="G4662" s="493"/>
      <c r="H4662" s="494"/>
      <c r="I4662" s="494"/>
      <c r="J4662" s="494"/>
      <c r="K4662" s="495"/>
    </row>
    <row r="4663" spans="1:11" x14ac:dyDescent="0.3">
      <c r="A4663" s="500"/>
      <c r="B4663" s="494"/>
      <c r="C4663" s="494"/>
      <c r="D4663" s="494"/>
      <c r="E4663" s="494"/>
      <c r="F4663" s="494"/>
      <c r="G4663" s="493"/>
      <c r="H4663" s="494"/>
      <c r="I4663" s="494"/>
      <c r="J4663" s="494"/>
      <c r="K4663" s="495"/>
    </row>
    <row r="4664" spans="1:11" ht="15" thickBot="1" x14ac:dyDescent="0.35">
      <c r="A4664" s="501"/>
      <c r="B4664" s="497"/>
      <c r="C4664" s="497"/>
      <c r="D4664" s="497"/>
      <c r="E4664" s="497"/>
      <c r="F4664" s="497"/>
      <c r="G4664" s="496"/>
      <c r="H4664" s="497"/>
      <c r="I4664" s="497"/>
      <c r="J4664" s="497"/>
      <c r="K4664" s="498"/>
    </row>
    <row r="4665" spans="1:11" x14ac:dyDescent="0.3">
      <c r="A4665" s="34"/>
      <c r="J4665" s="131"/>
    </row>
    <row r="4666" spans="1:11" x14ac:dyDescent="0.3">
      <c r="A4666" s="452"/>
      <c r="B4666" s="452"/>
      <c r="C4666" s="452"/>
      <c r="D4666" s="452"/>
      <c r="E4666" s="454" t="s">
        <v>1113</v>
      </c>
      <c r="F4666" s="454"/>
      <c r="G4666" s="454"/>
      <c r="H4666" s="454"/>
      <c r="I4666" s="452"/>
      <c r="J4666" s="452"/>
      <c r="K4666" s="452"/>
    </row>
    <row r="4667" spans="1:11" x14ac:dyDescent="0.3">
      <c r="A4667" s="452"/>
      <c r="B4667" s="452"/>
      <c r="C4667" s="452"/>
      <c r="D4667" s="452"/>
      <c r="E4667" s="454"/>
      <c r="F4667" s="454"/>
      <c r="G4667" s="454"/>
      <c r="H4667" s="454"/>
      <c r="I4667" s="452"/>
      <c r="J4667" s="452"/>
      <c r="K4667" s="452"/>
    </row>
    <row r="4668" spans="1:11" x14ac:dyDescent="0.3">
      <c r="A4668" s="453"/>
      <c r="B4668" s="453"/>
      <c r="C4668" s="453"/>
      <c r="D4668" s="453"/>
      <c r="E4668" s="455"/>
      <c r="F4668" s="455"/>
      <c r="G4668" s="455"/>
      <c r="H4668" s="455"/>
      <c r="I4668" s="453"/>
      <c r="J4668" s="453"/>
      <c r="K4668" s="453"/>
    </row>
    <row r="4669" spans="1:11" x14ac:dyDescent="0.3">
      <c r="A4669" s="505" t="s">
        <v>1114</v>
      </c>
      <c r="B4669" s="450"/>
      <c r="C4669" s="450"/>
      <c r="D4669" s="450"/>
      <c r="E4669" s="450"/>
      <c r="F4669" s="450"/>
      <c r="G4669" s="450"/>
      <c r="H4669" s="450"/>
      <c r="I4669" s="450"/>
      <c r="J4669" s="450"/>
      <c r="K4669" s="451"/>
    </row>
    <row r="4670" spans="1:11" ht="22.8" x14ac:dyDescent="0.3">
      <c r="A4670" s="100" t="s">
        <v>1115</v>
      </c>
      <c r="B4670" s="101"/>
      <c r="C4670" s="101"/>
      <c r="D4670" s="101"/>
      <c r="E4670" s="101"/>
      <c r="F4670" s="101"/>
      <c r="G4670" s="102"/>
      <c r="H4670" s="103" t="s">
        <v>1116</v>
      </c>
      <c r="I4670" s="104" t="s">
        <v>1117</v>
      </c>
      <c r="J4670" s="105">
        <f>1+J4616</f>
        <v>45351</v>
      </c>
      <c r="K4670" s="106" t="s">
        <v>1118</v>
      </c>
    </row>
    <row r="4671" spans="1:11" x14ac:dyDescent="0.3">
      <c r="A4671" s="443" t="s">
        <v>2</v>
      </c>
      <c r="B4671" s="444"/>
      <c r="C4671" s="444"/>
      <c r="D4671" s="444"/>
      <c r="E4671" s="444"/>
      <c r="F4671" s="444"/>
      <c r="G4671" s="445"/>
      <c r="H4671" s="107" t="s">
        <v>1120</v>
      </c>
      <c r="I4671" s="108" t="s">
        <v>1121</v>
      </c>
      <c r="J4671" s="109" t="s">
        <v>1122</v>
      </c>
      <c r="K4671" s="110" t="s">
        <v>1123</v>
      </c>
    </row>
    <row r="4672" spans="1:11" x14ac:dyDescent="0.3">
      <c r="A4672" s="446"/>
      <c r="B4672" s="447"/>
      <c r="C4672" s="447"/>
      <c r="D4672" s="447"/>
      <c r="E4672" s="447"/>
      <c r="F4672" s="447"/>
      <c r="G4672" s="448"/>
      <c r="H4672" s="107" t="s">
        <v>1124</v>
      </c>
      <c r="I4672" s="111" t="s">
        <v>1125</v>
      </c>
      <c r="J4672" s="112"/>
      <c r="K4672" s="113"/>
    </row>
    <row r="4673" spans="1:11" ht="15" thickBot="1" x14ac:dyDescent="0.35">
      <c r="A4673" s="114" t="s">
        <v>1103</v>
      </c>
      <c r="B4673" s="115"/>
      <c r="C4673" s="115"/>
      <c r="D4673" s="115"/>
      <c r="E4673" s="115"/>
      <c r="F4673" s="115"/>
      <c r="G4673" s="116"/>
      <c r="H4673" s="117" t="s">
        <v>1126</v>
      </c>
      <c r="I4673" s="117" t="s">
        <v>1125</v>
      </c>
      <c r="J4673" s="118"/>
      <c r="K4673" s="119"/>
    </row>
    <row r="4674" spans="1:11" ht="15" x14ac:dyDescent="0.3">
      <c r="A4674" s="440" t="s">
        <v>1127</v>
      </c>
      <c r="B4674" s="439"/>
      <c r="C4674" s="437"/>
      <c r="D4674" s="437"/>
      <c r="E4674" s="437"/>
      <c r="F4674" s="437"/>
      <c r="G4674" s="437"/>
      <c r="H4674" s="437"/>
      <c r="I4674" s="437"/>
      <c r="J4674" s="437"/>
      <c r="K4674" s="438"/>
    </row>
    <row r="4675" spans="1:11" ht="15" x14ac:dyDescent="0.3">
      <c r="A4675" s="441"/>
      <c r="B4675" s="458"/>
      <c r="C4675" s="456"/>
      <c r="D4675" s="456"/>
      <c r="E4675" s="456"/>
      <c r="F4675" s="456"/>
      <c r="G4675" s="456"/>
      <c r="H4675" s="456"/>
      <c r="I4675" s="456"/>
      <c r="J4675" s="456"/>
      <c r="K4675" s="457"/>
    </row>
    <row r="4676" spans="1:11" ht="15" x14ac:dyDescent="0.3">
      <c r="A4676" s="441"/>
      <c r="B4676" s="458"/>
      <c r="C4676" s="456"/>
      <c r="D4676" s="456"/>
      <c r="E4676" s="456"/>
      <c r="F4676" s="456"/>
      <c r="G4676" s="456"/>
      <c r="H4676" s="456"/>
      <c r="I4676" s="456"/>
      <c r="J4676" s="456"/>
      <c r="K4676" s="457"/>
    </row>
    <row r="4677" spans="1:11" ht="15" x14ac:dyDescent="0.3">
      <c r="A4677" s="441"/>
      <c r="B4677" s="458"/>
      <c r="C4677" s="456"/>
      <c r="D4677" s="456"/>
      <c r="E4677" s="456"/>
      <c r="F4677" s="456"/>
      <c r="G4677" s="456"/>
      <c r="H4677" s="456"/>
      <c r="I4677" s="456"/>
      <c r="J4677" s="456"/>
      <c r="K4677" s="457"/>
    </row>
    <row r="4678" spans="1:11" ht="15.6" thickBot="1" x14ac:dyDescent="0.35">
      <c r="A4678" s="442"/>
      <c r="B4678" s="477"/>
      <c r="C4678" s="475"/>
      <c r="D4678" s="475"/>
      <c r="E4678" s="475"/>
      <c r="F4678" s="475"/>
      <c r="G4678" s="475"/>
      <c r="H4678" s="475"/>
      <c r="I4678" s="475"/>
      <c r="J4678" s="475"/>
      <c r="K4678" s="476"/>
    </row>
    <row r="4679" spans="1:11" ht="15.6" thickBot="1" x14ac:dyDescent="0.35">
      <c r="A4679" s="465" t="s">
        <v>1128</v>
      </c>
      <c r="B4679" s="474" t="s">
        <v>1129</v>
      </c>
      <c r="C4679" s="472"/>
      <c r="D4679" s="472"/>
      <c r="E4679" s="472"/>
      <c r="F4679" s="120" t="s">
        <v>1130</v>
      </c>
      <c r="G4679" s="472" t="s">
        <v>1129</v>
      </c>
      <c r="H4679" s="472"/>
      <c r="I4679" s="472"/>
      <c r="J4679" s="473"/>
      <c r="K4679" s="121" t="s">
        <v>1130</v>
      </c>
    </row>
    <row r="4680" spans="1:11" ht="15" x14ac:dyDescent="0.3">
      <c r="A4680" s="466"/>
      <c r="B4680" s="471" t="s">
        <v>1131</v>
      </c>
      <c r="C4680" s="469"/>
      <c r="D4680" s="469"/>
      <c r="E4680" s="470"/>
      <c r="F4680" s="122"/>
      <c r="G4680" s="468" t="s">
        <v>1132</v>
      </c>
      <c r="H4680" s="469"/>
      <c r="I4680" s="469"/>
      <c r="J4680" s="470"/>
      <c r="K4680" s="123"/>
    </row>
    <row r="4681" spans="1:11" ht="15" x14ac:dyDescent="0.3">
      <c r="A4681" s="466"/>
      <c r="B4681" s="480" t="s">
        <v>1133</v>
      </c>
      <c r="C4681" s="481"/>
      <c r="D4681" s="481"/>
      <c r="E4681" s="482"/>
      <c r="F4681" s="124"/>
      <c r="G4681" s="483" t="s">
        <v>1134</v>
      </c>
      <c r="H4681" s="481"/>
      <c r="I4681" s="481"/>
      <c r="J4681" s="482"/>
      <c r="K4681" s="125"/>
    </row>
    <row r="4682" spans="1:11" ht="15" x14ac:dyDescent="0.3">
      <c r="A4682" s="466"/>
      <c r="B4682" s="480" t="s">
        <v>1135</v>
      </c>
      <c r="C4682" s="481"/>
      <c r="D4682" s="481"/>
      <c r="E4682" s="482"/>
      <c r="F4682" s="124"/>
      <c r="G4682" s="478" t="s">
        <v>1136</v>
      </c>
      <c r="H4682" s="460"/>
      <c r="I4682" s="460"/>
      <c r="J4682" s="479"/>
      <c r="K4682" s="125"/>
    </row>
    <row r="4683" spans="1:11" ht="15" x14ac:dyDescent="0.3">
      <c r="A4683" s="466"/>
      <c r="B4683" s="480" t="s">
        <v>1137</v>
      </c>
      <c r="C4683" s="481"/>
      <c r="D4683" s="481"/>
      <c r="E4683" s="482"/>
      <c r="F4683" s="124">
        <v>2</v>
      </c>
      <c r="G4683" s="478" t="s">
        <v>1138</v>
      </c>
      <c r="H4683" s="460"/>
      <c r="I4683" s="460"/>
      <c r="J4683" s="479"/>
      <c r="K4683" s="125"/>
    </row>
    <row r="4684" spans="1:11" ht="15" x14ac:dyDescent="0.3">
      <c r="A4684" s="466"/>
      <c r="B4684" s="480" t="s">
        <v>1139</v>
      </c>
      <c r="C4684" s="481"/>
      <c r="D4684" s="481"/>
      <c r="E4684" s="482"/>
      <c r="F4684" s="124"/>
      <c r="G4684" s="478" t="s">
        <v>1140</v>
      </c>
      <c r="H4684" s="460"/>
      <c r="I4684" s="460"/>
      <c r="J4684" s="479"/>
      <c r="K4684" s="125"/>
    </row>
    <row r="4685" spans="1:11" ht="15.6" thickBot="1" x14ac:dyDescent="0.35">
      <c r="A4685" s="467"/>
      <c r="B4685" s="487" t="s">
        <v>1141</v>
      </c>
      <c r="C4685" s="488"/>
      <c r="D4685" s="488"/>
      <c r="E4685" s="489"/>
      <c r="F4685" s="127">
        <v>5</v>
      </c>
      <c r="G4685" s="484" t="s">
        <v>1142</v>
      </c>
      <c r="H4685" s="485"/>
      <c r="I4685" s="485"/>
      <c r="J4685" s="486"/>
      <c r="K4685" s="128"/>
    </row>
    <row r="4686" spans="1:11" ht="15.6" x14ac:dyDescent="0.3">
      <c r="A4686" s="465" t="s">
        <v>1143</v>
      </c>
      <c r="B4686" s="425" t="s">
        <v>1190</v>
      </c>
      <c r="C4686" s="426"/>
      <c r="D4686" s="426"/>
      <c r="E4686" s="426"/>
      <c r="F4686" s="426"/>
      <c r="G4686" s="426"/>
      <c r="H4686" s="426"/>
      <c r="I4686" s="426"/>
      <c r="J4686" s="426"/>
      <c r="K4686" s="427"/>
    </row>
    <row r="4687" spans="1:11" ht="15" x14ac:dyDescent="0.3">
      <c r="A4687" s="466"/>
      <c r="B4687" s="422" t="s">
        <v>1165</v>
      </c>
      <c r="C4687" s="423"/>
      <c r="D4687" s="423"/>
      <c r="E4687" s="423"/>
      <c r="F4687" s="423"/>
      <c r="G4687" s="423"/>
      <c r="H4687" s="423"/>
      <c r="I4687" s="423"/>
      <c r="J4687" s="423"/>
      <c r="K4687" s="424"/>
    </row>
    <row r="4688" spans="1:11" ht="15" x14ac:dyDescent="0.3">
      <c r="A4688" s="466"/>
      <c r="B4688" s="422" t="s">
        <v>1166</v>
      </c>
      <c r="C4688" s="423"/>
      <c r="D4688" s="423"/>
      <c r="E4688" s="423"/>
      <c r="F4688" s="423"/>
      <c r="G4688" s="423"/>
      <c r="H4688" s="423"/>
      <c r="I4688" s="423"/>
      <c r="J4688" s="423"/>
      <c r="K4688" s="424"/>
    </row>
    <row r="4689" spans="1:11" ht="15" x14ac:dyDescent="0.3">
      <c r="A4689" s="466"/>
      <c r="B4689" s="422" t="s">
        <v>1167</v>
      </c>
      <c r="C4689" s="423"/>
      <c r="D4689" s="423"/>
      <c r="E4689" s="423"/>
      <c r="F4689" s="423"/>
      <c r="G4689" s="423"/>
      <c r="H4689" s="423"/>
      <c r="I4689" s="423"/>
      <c r="J4689" s="423"/>
      <c r="K4689" s="424"/>
    </row>
    <row r="4690" spans="1:11" ht="15" x14ac:dyDescent="0.3">
      <c r="A4690" s="466"/>
      <c r="B4690" s="416" t="s">
        <v>1236</v>
      </c>
      <c r="C4690" s="417"/>
      <c r="D4690" s="417"/>
      <c r="E4690" s="417"/>
      <c r="F4690" s="417"/>
      <c r="G4690" s="417"/>
      <c r="H4690" s="417"/>
      <c r="I4690" s="417"/>
      <c r="J4690" s="417"/>
      <c r="K4690" s="418"/>
    </row>
    <row r="4691" spans="1:11" ht="15" x14ac:dyDescent="0.3">
      <c r="A4691" s="466"/>
      <c r="B4691" s="416" t="s">
        <v>83</v>
      </c>
      <c r="C4691" s="417"/>
      <c r="D4691" s="417"/>
      <c r="E4691" s="417"/>
      <c r="F4691" s="417"/>
      <c r="G4691" s="417"/>
      <c r="H4691" s="417"/>
      <c r="I4691" s="417"/>
      <c r="J4691" s="417"/>
      <c r="K4691" s="418"/>
    </row>
    <row r="4692" spans="1:11" ht="15" x14ac:dyDescent="0.3">
      <c r="A4692" s="466"/>
      <c r="B4692" s="422" t="s">
        <v>1173</v>
      </c>
      <c r="C4692" s="423"/>
      <c r="D4692" s="423"/>
      <c r="E4692" s="423"/>
      <c r="F4692" s="423"/>
      <c r="G4692" s="423"/>
      <c r="H4692" s="423"/>
      <c r="I4692" s="423"/>
      <c r="J4692" s="423"/>
      <c r="K4692" s="424"/>
    </row>
    <row r="4693" spans="1:11" ht="15" x14ac:dyDescent="0.3">
      <c r="A4693" s="466"/>
      <c r="B4693" s="422" t="s">
        <v>89</v>
      </c>
      <c r="C4693" s="423"/>
      <c r="D4693" s="423"/>
      <c r="E4693" s="423"/>
      <c r="F4693" s="423"/>
      <c r="G4693" s="423"/>
      <c r="H4693" s="423"/>
      <c r="I4693" s="423"/>
      <c r="J4693" s="423"/>
      <c r="K4693" s="424"/>
    </row>
    <row r="4694" spans="1:11" ht="15.6" x14ac:dyDescent="0.3">
      <c r="A4694" s="466"/>
      <c r="B4694" s="425"/>
      <c r="C4694" s="426"/>
      <c r="D4694" s="426"/>
      <c r="E4694" s="426"/>
      <c r="F4694" s="426"/>
      <c r="G4694" s="426"/>
      <c r="H4694" s="426"/>
      <c r="I4694" s="426"/>
      <c r="J4694" s="426"/>
      <c r="K4694" s="427"/>
    </row>
    <row r="4695" spans="1:11" ht="15" x14ac:dyDescent="0.3">
      <c r="A4695" s="466"/>
      <c r="B4695" s="458"/>
      <c r="C4695" s="456"/>
      <c r="D4695" s="456"/>
      <c r="E4695" s="456"/>
      <c r="F4695" s="456"/>
      <c r="G4695" s="456"/>
      <c r="H4695" s="456"/>
      <c r="I4695" s="456"/>
      <c r="J4695" s="456"/>
      <c r="K4695" s="457"/>
    </row>
    <row r="4696" spans="1:11" ht="15" x14ac:dyDescent="0.3">
      <c r="A4696" s="466"/>
      <c r="B4696" s="458"/>
      <c r="C4696" s="456"/>
      <c r="D4696" s="456"/>
      <c r="E4696" s="456"/>
      <c r="F4696" s="456"/>
      <c r="G4696" s="456"/>
      <c r="H4696" s="456"/>
      <c r="I4696" s="456"/>
      <c r="J4696" s="456"/>
      <c r="K4696" s="457"/>
    </row>
    <row r="4697" spans="1:11" ht="15" x14ac:dyDescent="0.3">
      <c r="A4697" s="466"/>
      <c r="B4697" s="458"/>
      <c r="C4697" s="456"/>
      <c r="D4697" s="456"/>
      <c r="E4697" s="456"/>
      <c r="F4697" s="456"/>
      <c r="G4697" s="456"/>
      <c r="H4697" s="456"/>
      <c r="I4697" s="456"/>
      <c r="J4697" s="456"/>
      <c r="K4697" s="457"/>
    </row>
    <row r="4698" spans="1:11" ht="15" x14ac:dyDescent="0.3">
      <c r="A4698" s="466"/>
      <c r="B4698" s="458"/>
      <c r="C4698" s="456"/>
      <c r="D4698" s="456"/>
      <c r="E4698" s="456"/>
      <c r="F4698" s="456"/>
      <c r="G4698" s="456"/>
      <c r="H4698" s="456"/>
      <c r="I4698" s="456"/>
      <c r="J4698" s="456"/>
      <c r="K4698" s="457"/>
    </row>
    <row r="4699" spans="1:11" ht="15" x14ac:dyDescent="0.3">
      <c r="A4699" s="466"/>
      <c r="B4699" s="458"/>
      <c r="C4699" s="456"/>
      <c r="D4699" s="456"/>
      <c r="E4699" s="456"/>
      <c r="F4699" s="456"/>
      <c r="G4699" s="456"/>
      <c r="H4699" s="456"/>
      <c r="I4699" s="456"/>
      <c r="J4699" s="456"/>
      <c r="K4699" s="457"/>
    </row>
    <row r="4700" spans="1:11" ht="15.6" thickBot="1" x14ac:dyDescent="0.35">
      <c r="A4700" s="467"/>
      <c r="B4700" s="477"/>
      <c r="C4700" s="475"/>
      <c r="D4700" s="475"/>
      <c r="E4700" s="475"/>
      <c r="F4700" s="475"/>
      <c r="G4700" s="475"/>
      <c r="H4700" s="475"/>
      <c r="I4700" s="475"/>
      <c r="J4700" s="475"/>
      <c r="K4700" s="476"/>
    </row>
    <row r="4701" spans="1:11" ht="15" x14ac:dyDescent="0.3">
      <c r="A4701" s="465" t="s">
        <v>1144</v>
      </c>
      <c r="B4701" s="439"/>
      <c r="C4701" s="437"/>
      <c r="D4701" s="437"/>
      <c r="E4701" s="437"/>
      <c r="F4701" s="437"/>
      <c r="G4701" s="437"/>
      <c r="H4701" s="437"/>
      <c r="I4701" s="437"/>
      <c r="J4701" s="437"/>
      <c r="K4701" s="438"/>
    </row>
    <row r="4702" spans="1:11" ht="15" x14ac:dyDescent="0.3">
      <c r="A4702" s="466"/>
      <c r="B4702" s="458"/>
      <c r="C4702" s="456"/>
      <c r="D4702" s="456"/>
      <c r="E4702" s="456"/>
      <c r="F4702" s="456"/>
      <c r="G4702" s="456"/>
      <c r="H4702" s="456"/>
      <c r="I4702" s="456"/>
      <c r="J4702" s="456"/>
      <c r="K4702" s="457"/>
    </row>
    <row r="4703" spans="1:11" ht="15" x14ac:dyDescent="0.3">
      <c r="A4703" s="466"/>
      <c r="B4703" s="458"/>
      <c r="C4703" s="456"/>
      <c r="D4703" s="456"/>
      <c r="E4703" s="456"/>
      <c r="F4703" s="456"/>
      <c r="G4703" s="456"/>
      <c r="H4703" s="456"/>
      <c r="I4703" s="456"/>
      <c r="J4703" s="456"/>
      <c r="K4703" s="457"/>
    </row>
    <row r="4704" spans="1:11" ht="15" x14ac:dyDescent="0.3">
      <c r="A4704" s="466"/>
      <c r="B4704" s="459"/>
      <c r="C4704" s="460"/>
      <c r="D4704" s="460"/>
      <c r="E4704" s="460"/>
      <c r="F4704" s="460"/>
      <c r="G4704" s="460"/>
      <c r="H4704" s="460"/>
      <c r="I4704" s="460"/>
      <c r="J4704" s="460"/>
      <c r="K4704" s="461"/>
    </row>
    <row r="4705" spans="1:11" ht="15" x14ac:dyDescent="0.3">
      <c r="A4705" s="466"/>
      <c r="B4705" s="458"/>
      <c r="C4705" s="456"/>
      <c r="D4705" s="456"/>
      <c r="E4705" s="456"/>
      <c r="F4705" s="456"/>
      <c r="G4705" s="456"/>
      <c r="H4705" s="456"/>
      <c r="I4705" s="456"/>
      <c r="J4705" s="456"/>
      <c r="K4705" s="457"/>
    </row>
    <row r="4706" spans="1:11" ht="15" x14ac:dyDescent="0.3">
      <c r="A4706" s="466"/>
      <c r="B4706" s="459"/>
      <c r="C4706" s="460"/>
      <c r="D4706" s="460"/>
      <c r="E4706" s="460"/>
      <c r="F4706" s="460"/>
      <c r="G4706" s="460"/>
      <c r="H4706" s="460"/>
      <c r="I4706" s="460"/>
      <c r="J4706" s="460"/>
      <c r="K4706" s="461"/>
    </row>
    <row r="4707" spans="1:11" ht="15" x14ac:dyDescent="0.3">
      <c r="A4707" s="466"/>
      <c r="B4707" s="458"/>
      <c r="C4707" s="456"/>
      <c r="D4707" s="456"/>
      <c r="E4707" s="456"/>
      <c r="F4707" s="456"/>
      <c r="G4707" s="456"/>
      <c r="H4707" s="456"/>
      <c r="I4707" s="456"/>
      <c r="J4707" s="456"/>
      <c r="K4707" s="457"/>
    </row>
    <row r="4708" spans="1:11" ht="15" x14ac:dyDescent="0.3">
      <c r="A4708" s="466"/>
      <c r="B4708" s="458"/>
      <c r="C4708" s="456"/>
      <c r="D4708" s="456"/>
      <c r="E4708" s="456"/>
      <c r="F4708" s="456"/>
      <c r="G4708" s="456"/>
      <c r="H4708" s="456"/>
      <c r="I4708" s="456"/>
      <c r="J4708" s="456"/>
      <c r="K4708" s="457"/>
    </row>
    <row r="4709" spans="1:11" ht="15" x14ac:dyDescent="0.3">
      <c r="A4709" s="466"/>
      <c r="B4709" s="458"/>
      <c r="C4709" s="456"/>
      <c r="D4709" s="456"/>
      <c r="E4709" s="456"/>
      <c r="F4709" s="456"/>
      <c r="G4709" s="456"/>
      <c r="H4709" s="456"/>
      <c r="I4709" s="456"/>
      <c r="J4709" s="456"/>
      <c r="K4709" s="457"/>
    </row>
    <row r="4710" spans="1:11" ht="15" x14ac:dyDescent="0.3">
      <c r="A4710" s="466"/>
      <c r="B4710" s="458"/>
      <c r="C4710" s="456"/>
      <c r="D4710" s="456"/>
      <c r="E4710" s="456"/>
      <c r="F4710" s="456"/>
      <c r="G4710" s="456"/>
      <c r="H4710" s="456"/>
      <c r="I4710" s="456"/>
      <c r="J4710" s="456"/>
      <c r="K4710" s="457"/>
    </row>
    <row r="4711" spans="1:11" ht="15" x14ac:dyDescent="0.3">
      <c r="A4711" s="466"/>
      <c r="B4711" s="458"/>
      <c r="C4711" s="456"/>
      <c r="D4711" s="456"/>
      <c r="E4711" s="456"/>
      <c r="F4711" s="456"/>
      <c r="G4711" s="456"/>
      <c r="H4711" s="456"/>
      <c r="I4711" s="456"/>
      <c r="J4711" s="456"/>
      <c r="K4711" s="457"/>
    </row>
    <row r="4712" spans="1:11" ht="15" x14ac:dyDescent="0.3">
      <c r="A4712" s="466"/>
      <c r="B4712" s="458"/>
      <c r="C4712" s="456"/>
      <c r="D4712" s="456"/>
      <c r="E4712" s="456"/>
      <c r="F4712" s="456"/>
      <c r="G4712" s="456"/>
      <c r="H4712" s="456"/>
      <c r="I4712" s="456"/>
      <c r="J4712" s="456"/>
      <c r="K4712" s="457"/>
    </row>
    <row r="4713" spans="1:11" ht="15" x14ac:dyDescent="0.3">
      <c r="A4713" s="466"/>
      <c r="B4713" s="458"/>
      <c r="C4713" s="456"/>
      <c r="D4713" s="456"/>
      <c r="E4713" s="456"/>
      <c r="F4713" s="456"/>
      <c r="G4713" s="456"/>
      <c r="H4713" s="456"/>
      <c r="I4713" s="456"/>
      <c r="J4713" s="456"/>
      <c r="K4713" s="457"/>
    </row>
    <row r="4714" spans="1:11" ht="15.6" thickBot="1" x14ac:dyDescent="0.35">
      <c r="A4714" s="467"/>
      <c r="B4714" s="502"/>
      <c r="C4714" s="503"/>
      <c r="D4714" s="503"/>
      <c r="E4714" s="503"/>
      <c r="F4714" s="503"/>
      <c r="G4714" s="503"/>
      <c r="H4714" s="503"/>
      <c r="I4714" s="503"/>
      <c r="J4714" s="503"/>
      <c r="K4714" s="504"/>
    </row>
    <row r="4715" spans="1:11" x14ac:dyDescent="0.3">
      <c r="A4715" s="499" t="s">
        <v>1145</v>
      </c>
      <c r="B4715" s="491"/>
      <c r="C4715" s="491"/>
      <c r="D4715" s="491"/>
      <c r="E4715" s="491"/>
      <c r="F4715" s="491"/>
      <c r="G4715" s="490" t="s">
        <v>1146</v>
      </c>
      <c r="H4715" s="491"/>
      <c r="I4715" s="491"/>
      <c r="J4715" s="491"/>
      <c r="K4715" s="492"/>
    </row>
    <row r="4716" spans="1:11" x14ac:dyDescent="0.3">
      <c r="A4716" s="500"/>
      <c r="B4716" s="494"/>
      <c r="C4716" s="494"/>
      <c r="D4716" s="494"/>
      <c r="E4716" s="494"/>
      <c r="F4716" s="494"/>
      <c r="G4716" s="493"/>
      <c r="H4716" s="494"/>
      <c r="I4716" s="494"/>
      <c r="J4716" s="494"/>
      <c r="K4716" s="495"/>
    </row>
    <row r="4717" spans="1:11" x14ac:dyDescent="0.3">
      <c r="A4717" s="500"/>
      <c r="B4717" s="494"/>
      <c r="C4717" s="494"/>
      <c r="D4717" s="494"/>
      <c r="E4717" s="494"/>
      <c r="F4717" s="494"/>
      <c r="G4717" s="493"/>
      <c r="H4717" s="494"/>
      <c r="I4717" s="494"/>
      <c r="J4717" s="494"/>
      <c r="K4717" s="495"/>
    </row>
    <row r="4718" spans="1:11" ht="15" thickBot="1" x14ac:dyDescent="0.35">
      <c r="A4718" s="501"/>
      <c r="B4718" s="497"/>
      <c r="C4718" s="497"/>
      <c r="D4718" s="497"/>
      <c r="E4718" s="497"/>
      <c r="F4718" s="497"/>
      <c r="G4718" s="496"/>
      <c r="H4718" s="497"/>
      <c r="I4718" s="497"/>
      <c r="J4718" s="497"/>
      <c r="K4718" s="498"/>
    </row>
    <row r="4719" spans="1:11" x14ac:dyDescent="0.3">
      <c r="A4719" s="34"/>
      <c r="J4719" s="131"/>
    </row>
    <row r="4720" spans="1:11" x14ac:dyDescent="0.3">
      <c r="A4720" s="452"/>
      <c r="B4720" s="452"/>
      <c r="C4720" s="452"/>
      <c r="D4720" s="452"/>
      <c r="E4720" s="454" t="s">
        <v>1113</v>
      </c>
      <c r="F4720" s="454"/>
      <c r="G4720" s="454"/>
      <c r="H4720" s="454"/>
      <c r="I4720" s="452"/>
      <c r="J4720" s="452"/>
      <c r="K4720" s="452"/>
    </row>
    <row r="4721" spans="1:11" x14ac:dyDescent="0.3">
      <c r="A4721" s="452"/>
      <c r="B4721" s="452"/>
      <c r="C4721" s="452"/>
      <c r="D4721" s="452"/>
      <c r="E4721" s="454"/>
      <c r="F4721" s="454"/>
      <c r="G4721" s="454"/>
      <c r="H4721" s="454"/>
      <c r="I4721" s="452"/>
      <c r="J4721" s="452"/>
      <c r="K4721" s="452"/>
    </row>
    <row r="4722" spans="1:11" x14ac:dyDescent="0.3">
      <c r="A4722" s="453"/>
      <c r="B4722" s="453"/>
      <c r="C4722" s="453"/>
      <c r="D4722" s="453"/>
      <c r="E4722" s="455"/>
      <c r="F4722" s="455"/>
      <c r="G4722" s="455"/>
      <c r="H4722" s="455"/>
      <c r="I4722" s="453"/>
      <c r="J4722" s="453"/>
      <c r="K4722" s="453"/>
    </row>
    <row r="4723" spans="1:11" x14ac:dyDescent="0.3">
      <c r="A4723" s="449" t="s">
        <v>1147</v>
      </c>
      <c r="B4723" s="450"/>
      <c r="C4723" s="450"/>
      <c r="D4723" s="450"/>
      <c r="E4723" s="450"/>
      <c r="F4723" s="450"/>
      <c r="G4723" s="450"/>
      <c r="H4723" s="450"/>
      <c r="I4723" s="450"/>
      <c r="J4723" s="450"/>
      <c r="K4723" s="451"/>
    </row>
    <row r="4724" spans="1:11" ht="22.8" x14ac:dyDescent="0.3">
      <c r="A4724" s="100" t="s">
        <v>1115</v>
      </c>
      <c r="B4724" s="101"/>
      <c r="C4724" s="101"/>
      <c r="D4724" s="101"/>
      <c r="E4724" s="101"/>
      <c r="F4724" s="101"/>
      <c r="G4724" s="102"/>
      <c r="H4724" s="103" t="s">
        <v>1116</v>
      </c>
      <c r="I4724" s="104" t="s">
        <v>1117</v>
      </c>
      <c r="J4724" s="105">
        <f>1+J4670</f>
        <v>45352</v>
      </c>
      <c r="K4724" s="106" t="s">
        <v>1118</v>
      </c>
    </row>
    <row r="4725" spans="1:11" x14ac:dyDescent="0.3">
      <c r="A4725" s="443" t="s">
        <v>2</v>
      </c>
      <c r="B4725" s="444"/>
      <c r="C4725" s="444"/>
      <c r="D4725" s="444"/>
      <c r="E4725" s="444"/>
      <c r="F4725" s="444"/>
      <c r="G4725" s="445"/>
      <c r="H4725" s="107" t="s">
        <v>1120</v>
      </c>
      <c r="I4725" s="108" t="s">
        <v>1121</v>
      </c>
      <c r="J4725" s="109" t="s">
        <v>1122</v>
      </c>
      <c r="K4725" s="110" t="s">
        <v>1123</v>
      </c>
    </row>
    <row r="4726" spans="1:11" x14ac:dyDescent="0.3">
      <c r="A4726" s="446"/>
      <c r="B4726" s="447"/>
      <c r="C4726" s="447"/>
      <c r="D4726" s="447"/>
      <c r="E4726" s="447"/>
      <c r="F4726" s="447"/>
      <c r="G4726" s="448"/>
      <c r="H4726" s="107" t="s">
        <v>1124</v>
      </c>
      <c r="I4726" s="111" t="s">
        <v>1125</v>
      </c>
      <c r="J4726" s="112"/>
      <c r="K4726" s="113"/>
    </row>
    <row r="4727" spans="1:11" ht="15" thickBot="1" x14ac:dyDescent="0.35">
      <c r="A4727" s="114" t="s">
        <v>1103</v>
      </c>
      <c r="B4727" s="115"/>
      <c r="C4727" s="115"/>
      <c r="D4727" s="115"/>
      <c r="E4727" s="115"/>
      <c r="F4727" s="115"/>
      <c r="G4727" s="116"/>
      <c r="H4727" s="117" t="s">
        <v>1126</v>
      </c>
      <c r="I4727" s="117" t="s">
        <v>1125</v>
      </c>
      <c r="J4727" s="118"/>
      <c r="K4727" s="119"/>
    </row>
    <row r="4728" spans="1:11" ht="15" x14ac:dyDescent="0.3">
      <c r="A4728" s="440" t="s">
        <v>1127</v>
      </c>
      <c r="B4728" s="439"/>
      <c r="C4728" s="437"/>
      <c r="D4728" s="437"/>
      <c r="E4728" s="437"/>
      <c r="F4728" s="437"/>
      <c r="G4728" s="437"/>
      <c r="H4728" s="437"/>
      <c r="I4728" s="437"/>
      <c r="J4728" s="437"/>
      <c r="K4728" s="438"/>
    </row>
    <row r="4729" spans="1:11" ht="15" x14ac:dyDescent="0.3">
      <c r="A4729" s="441"/>
      <c r="B4729" s="458"/>
      <c r="C4729" s="456"/>
      <c r="D4729" s="456"/>
      <c r="E4729" s="456"/>
      <c r="F4729" s="456"/>
      <c r="G4729" s="456"/>
      <c r="H4729" s="456"/>
      <c r="I4729" s="456"/>
      <c r="J4729" s="456"/>
      <c r="K4729" s="457"/>
    </row>
    <row r="4730" spans="1:11" ht="15" x14ac:dyDescent="0.3">
      <c r="A4730" s="441"/>
      <c r="B4730" s="458"/>
      <c r="C4730" s="456"/>
      <c r="D4730" s="456"/>
      <c r="E4730" s="456"/>
      <c r="F4730" s="456"/>
      <c r="G4730" s="456"/>
      <c r="H4730" s="456"/>
      <c r="I4730" s="456"/>
      <c r="J4730" s="456"/>
      <c r="K4730" s="457"/>
    </row>
    <row r="4731" spans="1:11" ht="15" x14ac:dyDescent="0.3">
      <c r="A4731" s="441"/>
      <c r="B4731" s="458"/>
      <c r="C4731" s="456"/>
      <c r="D4731" s="456"/>
      <c r="E4731" s="456"/>
      <c r="F4731" s="456"/>
      <c r="G4731" s="456"/>
      <c r="H4731" s="456"/>
      <c r="I4731" s="456"/>
      <c r="J4731" s="456"/>
      <c r="K4731" s="457"/>
    </row>
    <row r="4732" spans="1:11" ht="15.6" thickBot="1" x14ac:dyDescent="0.35">
      <c r="A4732" s="442"/>
      <c r="B4732" s="477"/>
      <c r="C4732" s="475"/>
      <c r="D4732" s="475"/>
      <c r="E4732" s="475"/>
      <c r="F4732" s="475"/>
      <c r="G4732" s="475"/>
      <c r="H4732" s="475"/>
      <c r="I4732" s="475"/>
      <c r="J4732" s="475"/>
      <c r="K4732" s="476"/>
    </row>
    <row r="4733" spans="1:11" ht="15.6" thickBot="1" x14ac:dyDescent="0.35">
      <c r="A4733" s="465" t="s">
        <v>1128</v>
      </c>
      <c r="B4733" s="474" t="s">
        <v>1129</v>
      </c>
      <c r="C4733" s="472"/>
      <c r="D4733" s="472"/>
      <c r="E4733" s="472"/>
      <c r="F4733" s="120" t="s">
        <v>1130</v>
      </c>
      <c r="G4733" s="472" t="s">
        <v>1129</v>
      </c>
      <c r="H4733" s="472"/>
      <c r="I4733" s="472"/>
      <c r="J4733" s="473"/>
      <c r="K4733" s="121" t="s">
        <v>1130</v>
      </c>
    </row>
    <row r="4734" spans="1:11" ht="15" x14ac:dyDescent="0.3">
      <c r="A4734" s="466"/>
      <c r="B4734" s="471" t="s">
        <v>1131</v>
      </c>
      <c r="C4734" s="469"/>
      <c r="D4734" s="469"/>
      <c r="E4734" s="470"/>
      <c r="F4734" s="122"/>
      <c r="G4734" s="468" t="s">
        <v>1132</v>
      </c>
      <c r="H4734" s="469"/>
      <c r="I4734" s="469"/>
      <c r="J4734" s="470"/>
      <c r="K4734" s="123"/>
    </row>
    <row r="4735" spans="1:11" ht="15" x14ac:dyDescent="0.3">
      <c r="A4735" s="466"/>
      <c r="B4735" s="480" t="s">
        <v>1133</v>
      </c>
      <c r="C4735" s="481"/>
      <c r="D4735" s="481"/>
      <c r="E4735" s="482"/>
      <c r="F4735" s="124"/>
      <c r="G4735" s="483" t="s">
        <v>1134</v>
      </c>
      <c r="H4735" s="481"/>
      <c r="I4735" s="481"/>
      <c r="J4735" s="482"/>
      <c r="K4735" s="125"/>
    </row>
    <row r="4736" spans="1:11" ht="15" x14ac:dyDescent="0.3">
      <c r="A4736" s="466"/>
      <c r="B4736" s="480" t="s">
        <v>1135</v>
      </c>
      <c r="C4736" s="481"/>
      <c r="D4736" s="481"/>
      <c r="E4736" s="482"/>
      <c r="F4736" s="124"/>
      <c r="G4736" s="478" t="s">
        <v>1136</v>
      </c>
      <c r="H4736" s="460"/>
      <c r="I4736" s="460"/>
      <c r="J4736" s="479"/>
      <c r="K4736" s="125"/>
    </row>
    <row r="4737" spans="1:11" ht="15" x14ac:dyDescent="0.3">
      <c r="A4737" s="466"/>
      <c r="B4737" s="480" t="s">
        <v>1137</v>
      </c>
      <c r="C4737" s="481"/>
      <c r="D4737" s="481"/>
      <c r="E4737" s="482"/>
      <c r="F4737" s="124">
        <v>2</v>
      </c>
      <c r="G4737" s="478" t="s">
        <v>1138</v>
      </c>
      <c r="H4737" s="460"/>
      <c r="I4737" s="460"/>
      <c r="J4737" s="479"/>
      <c r="K4737" s="125"/>
    </row>
    <row r="4738" spans="1:11" ht="15" x14ac:dyDescent="0.3">
      <c r="A4738" s="466"/>
      <c r="B4738" s="480" t="s">
        <v>1139</v>
      </c>
      <c r="C4738" s="481"/>
      <c r="D4738" s="481"/>
      <c r="E4738" s="482"/>
      <c r="F4738" s="124"/>
      <c r="G4738" s="478" t="s">
        <v>1140</v>
      </c>
      <c r="H4738" s="460"/>
      <c r="I4738" s="460"/>
      <c r="J4738" s="479"/>
      <c r="K4738" s="125"/>
    </row>
    <row r="4739" spans="1:11" ht="15.6" thickBot="1" x14ac:dyDescent="0.35">
      <c r="A4739" s="467"/>
      <c r="B4739" s="487" t="s">
        <v>1141</v>
      </c>
      <c r="C4739" s="488"/>
      <c r="D4739" s="488"/>
      <c r="E4739" s="489"/>
      <c r="F4739" s="127">
        <v>2</v>
      </c>
      <c r="G4739" s="484" t="s">
        <v>1142</v>
      </c>
      <c r="H4739" s="485"/>
      <c r="I4739" s="485"/>
      <c r="J4739" s="486"/>
      <c r="K4739" s="128"/>
    </row>
    <row r="4740" spans="1:11" ht="15.6" x14ac:dyDescent="0.3">
      <c r="A4740" s="465" t="s">
        <v>1143</v>
      </c>
      <c r="B4740" s="425" t="s">
        <v>1190</v>
      </c>
      <c r="C4740" s="426"/>
      <c r="D4740" s="426"/>
      <c r="E4740" s="426"/>
      <c r="F4740" s="426"/>
      <c r="G4740" s="426"/>
      <c r="H4740" s="426"/>
      <c r="I4740" s="426"/>
      <c r="J4740" s="426"/>
      <c r="K4740" s="427"/>
    </row>
    <row r="4741" spans="1:11" ht="15" x14ac:dyDescent="0.3">
      <c r="A4741" s="466"/>
      <c r="B4741" s="422" t="s">
        <v>1165</v>
      </c>
      <c r="C4741" s="423"/>
      <c r="D4741" s="423"/>
      <c r="E4741" s="423"/>
      <c r="F4741" s="423"/>
      <c r="G4741" s="423"/>
      <c r="H4741" s="423"/>
      <c r="I4741" s="423"/>
      <c r="J4741" s="423"/>
      <c r="K4741" s="424"/>
    </row>
    <row r="4742" spans="1:11" ht="15" x14ac:dyDescent="0.3">
      <c r="A4742" s="466"/>
      <c r="B4742" s="422" t="s">
        <v>1166</v>
      </c>
      <c r="C4742" s="423"/>
      <c r="D4742" s="423"/>
      <c r="E4742" s="423"/>
      <c r="F4742" s="423"/>
      <c r="G4742" s="423"/>
      <c r="H4742" s="423"/>
      <c r="I4742" s="423"/>
      <c r="J4742" s="423"/>
      <c r="K4742" s="424"/>
    </row>
    <row r="4743" spans="1:11" ht="15" x14ac:dyDescent="0.3">
      <c r="A4743" s="466"/>
      <c r="B4743" s="422" t="s">
        <v>1167</v>
      </c>
      <c r="C4743" s="423"/>
      <c r="D4743" s="423"/>
      <c r="E4743" s="423"/>
      <c r="F4743" s="423"/>
      <c r="G4743" s="423"/>
      <c r="H4743" s="423"/>
      <c r="I4743" s="423"/>
      <c r="J4743" s="423"/>
      <c r="K4743" s="424"/>
    </row>
    <row r="4744" spans="1:11" ht="15" x14ac:dyDescent="0.3">
      <c r="A4744" s="466"/>
      <c r="B4744" s="416" t="s">
        <v>1236</v>
      </c>
      <c r="C4744" s="417"/>
      <c r="D4744" s="417"/>
      <c r="E4744" s="417"/>
      <c r="F4744" s="417"/>
      <c r="G4744" s="417"/>
      <c r="H4744" s="417"/>
      <c r="I4744" s="417"/>
      <c r="J4744" s="417"/>
      <c r="K4744" s="418"/>
    </row>
    <row r="4745" spans="1:11" ht="15" x14ac:dyDescent="0.3">
      <c r="A4745" s="466"/>
      <c r="B4745" s="416" t="s">
        <v>83</v>
      </c>
      <c r="C4745" s="417"/>
      <c r="D4745" s="417"/>
      <c r="E4745" s="417"/>
      <c r="F4745" s="417"/>
      <c r="G4745" s="417"/>
      <c r="H4745" s="417"/>
      <c r="I4745" s="417"/>
      <c r="J4745" s="417"/>
      <c r="K4745" s="418"/>
    </row>
    <row r="4746" spans="1:11" ht="15" x14ac:dyDescent="0.3">
      <c r="A4746" s="466"/>
      <c r="B4746" s="422" t="s">
        <v>1173</v>
      </c>
      <c r="C4746" s="423"/>
      <c r="D4746" s="423"/>
      <c r="E4746" s="423"/>
      <c r="F4746" s="423"/>
      <c r="G4746" s="423"/>
      <c r="H4746" s="423"/>
      <c r="I4746" s="423"/>
      <c r="J4746" s="423"/>
      <c r="K4746" s="424"/>
    </row>
    <row r="4747" spans="1:11" ht="15" x14ac:dyDescent="0.3">
      <c r="A4747" s="466"/>
      <c r="B4747" s="422" t="s">
        <v>89</v>
      </c>
      <c r="C4747" s="423"/>
      <c r="D4747" s="423"/>
      <c r="E4747" s="423"/>
      <c r="F4747" s="423"/>
      <c r="G4747" s="423"/>
      <c r="H4747" s="423"/>
      <c r="I4747" s="423"/>
      <c r="J4747" s="423"/>
      <c r="K4747" s="424"/>
    </row>
    <row r="4748" spans="1:11" ht="15.6" x14ac:dyDescent="0.3">
      <c r="A4748" s="466"/>
      <c r="B4748" s="425"/>
      <c r="C4748" s="426"/>
      <c r="D4748" s="426"/>
      <c r="E4748" s="426"/>
      <c r="F4748" s="426"/>
      <c r="G4748" s="426"/>
      <c r="H4748" s="426"/>
      <c r="I4748" s="426"/>
      <c r="J4748" s="426"/>
      <c r="K4748" s="427"/>
    </row>
    <row r="4749" spans="1:11" ht="15" x14ac:dyDescent="0.3">
      <c r="A4749" s="466"/>
      <c r="B4749" s="458"/>
      <c r="C4749" s="456"/>
      <c r="D4749" s="456"/>
      <c r="E4749" s="456"/>
      <c r="F4749" s="456"/>
      <c r="G4749" s="456"/>
      <c r="H4749" s="456"/>
      <c r="I4749" s="456"/>
      <c r="J4749" s="456"/>
      <c r="K4749" s="457"/>
    </row>
    <row r="4750" spans="1:11" ht="15" x14ac:dyDescent="0.3">
      <c r="A4750" s="466"/>
      <c r="B4750" s="458"/>
      <c r="C4750" s="456"/>
      <c r="D4750" s="456"/>
      <c r="E4750" s="456"/>
      <c r="F4750" s="456"/>
      <c r="G4750" s="456"/>
      <c r="H4750" s="456"/>
      <c r="I4750" s="456"/>
      <c r="J4750" s="456"/>
      <c r="K4750" s="457"/>
    </row>
    <row r="4751" spans="1:11" ht="15" x14ac:dyDescent="0.3">
      <c r="A4751" s="466"/>
      <c r="B4751" s="458"/>
      <c r="C4751" s="456"/>
      <c r="D4751" s="456"/>
      <c r="E4751" s="456"/>
      <c r="F4751" s="456"/>
      <c r="G4751" s="456"/>
      <c r="H4751" s="456"/>
      <c r="I4751" s="456"/>
      <c r="J4751" s="456"/>
      <c r="K4751" s="457"/>
    </row>
    <row r="4752" spans="1:11" ht="15" x14ac:dyDescent="0.3">
      <c r="A4752" s="466"/>
      <c r="B4752" s="458"/>
      <c r="C4752" s="456"/>
      <c r="D4752" s="456"/>
      <c r="E4752" s="456"/>
      <c r="F4752" s="456"/>
      <c r="G4752" s="456"/>
      <c r="H4752" s="456"/>
      <c r="I4752" s="456"/>
      <c r="J4752" s="456"/>
      <c r="K4752" s="457"/>
    </row>
    <row r="4753" spans="1:11" ht="15" x14ac:dyDescent="0.3">
      <c r="A4753" s="466"/>
      <c r="B4753" s="458"/>
      <c r="C4753" s="456"/>
      <c r="D4753" s="456"/>
      <c r="E4753" s="456"/>
      <c r="F4753" s="456"/>
      <c r="G4753" s="456"/>
      <c r="H4753" s="456"/>
      <c r="I4753" s="456"/>
      <c r="J4753" s="456"/>
      <c r="K4753" s="457"/>
    </row>
    <row r="4754" spans="1:11" ht="15.6" thickBot="1" x14ac:dyDescent="0.35">
      <c r="A4754" s="467"/>
      <c r="B4754" s="477"/>
      <c r="C4754" s="475"/>
      <c r="D4754" s="475"/>
      <c r="E4754" s="475"/>
      <c r="F4754" s="475"/>
      <c r="G4754" s="475"/>
      <c r="H4754" s="475"/>
      <c r="I4754" s="475"/>
      <c r="J4754" s="475"/>
      <c r="K4754" s="476"/>
    </row>
    <row r="4755" spans="1:11" ht="15" x14ac:dyDescent="0.3">
      <c r="A4755" s="465" t="s">
        <v>1144</v>
      </c>
      <c r="B4755" s="439"/>
      <c r="C4755" s="437"/>
      <c r="D4755" s="437"/>
      <c r="E4755" s="437"/>
      <c r="F4755" s="437"/>
      <c r="G4755" s="437"/>
      <c r="H4755" s="437"/>
      <c r="I4755" s="437"/>
      <c r="J4755" s="437"/>
      <c r="K4755" s="438"/>
    </row>
    <row r="4756" spans="1:11" ht="15" x14ac:dyDescent="0.3">
      <c r="A4756" s="466"/>
      <c r="B4756" s="458"/>
      <c r="C4756" s="456"/>
      <c r="D4756" s="456"/>
      <c r="E4756" s="456"/>
      <c r="F4756" s="456"/>
      <c r="G4756" s="456"/>
      <c r="H4756" s="456"/>
      <c r="I4756" s="456"/>
      <c r="J4756" s="456"/>
      <c r="K4756" s="457"/>
    </row>
    <row r="4757" spans="1:11" ht="15" x14ac:dyDescent="0.3">
      <c r="A4757" s="466"/>
      <c r="B4757" s="458"/>
      <c r="C4757" s="456"/>
      <c r="D4757" s="456"/>
      <c r="E4757" s="456"/>
      <c r="F4757" s="456"/>
      <c r="G4757" s="456"/>
      <c r="H4757" s="456"/>
      <c r="I4757" s="456"/>
      <c r="J4757" s="456"/>
      <c r="K4757" s="457"/>
    </row>
    <row r="4758" spans="1:11" ht="15" x14ac:dyDescent="0.3">
      <c r="A4758" s="466"/>
      <c r="B4758" s="458"/>
      <c r="C4758" s="456"/>
      <c r="D4758" s="456"/>
      <c r="E4758" s="456"/>
      <c r="F4758" s="456"/>
      <c r="G4758" s="456"/>
      <c r="H4758" s="456"/>
      <c r="I4758" s="456"/>
      <c r="J4758" s="456"/>
      <c r="K4758" s="457"/>
    </row>
    <row r="4759" spans="1:11" ht="15" x14ac:dyDescent="0.3">
      <c r="A4759" s="466"/>
      <c r="B4759" s="458"/>
      <c r="C4759" s="456"/>
      <c r="D4759" s="456"/>
      <c r="E4759" s="456"/>
      <c r="F4759" s="456"/>
      <c r="G4759" s="456"/>
      <c r="H4759" s="456"/>
      <c r="I4759" s="456"/>
      <c r="J4759" s="456"/>
      <c r="K4759" s="457"/>
    </row>
    <row r="4760" spans="1:11" ht="15" x14ac:dyDescent="0.3">
      <c r="A4760" s="466"/>
      <c r="B4760" s="458"/>
      <c r="C4760" s="456"/>
      <c r="D4760" s="456"/>
      <c r="E4760" s="456"/>
      <c r="F4760" s="456"/>
      <c r="G4760" s="456"/>
      <c r="H4760" s="456"/>
      <c r="I4760" s="456"/>
      <c r="J4760" s="456"/>
      <c r="K4760" s="457"/>
    </row>
    <row r="4761" spans="1:11" ht="15" x14ac:dyDescent="0.3">
      <c r="A4761" s="466"/>
      <c r="B4761" s="458"/>
      <c r="C4761" s="456"/>
      <c r="D4761" s="456"/>
      <c r="E4761" s="456"/>
      <c r="F4761" s="456"/>
      <c r="G4761" s="456"/>
      <c r="H4761" s="456"/>
      <c r="I4761" s="456"/>
      <c r="J4761" s="456"/>
      <c r="K4761" s="457"/>
    </row>
    <row r="4762" spans="1:11" ht="15" x14ac:dyDescent="0.3">
      <c r="A4762" s="466"/>
      <c r="B4762" s="458"/>
      <c r="C4762" s="456"/>
      <c r="D4762" s="456"/>
      <c r="E4762" s="456"/>
      <c r="F4762" s="456"/>
      <c r="G4762" s="456"/>
      <c r="H4762" s="456"/>
      <c r="I4762" s="456"/>
      <c r="J4762" s="456"/>
      <c r="K4762" s="457"/>
    </row>
    <row r="4763" spans="1:11" ht="15" x14ac:dyDescent="0.3">
      <c r="A4763" s="466"/>
      <c r="B4763" s="458"/>
      <c r="C4763" s="456"/>
      <c r="D4763" s="456"/>
      <c r="E4763" s="456"/>
      <c r="F4763" s="456"/>
      <c r="G4763" s="456"/>
      <c r="H4763" s="456"/>
      <c r="I4763" s="456"/>
      <c r="J4763" s="456"/>
      <c r="K4763" s="457"/>
    </row>
    <row r="4764" spans="1:11" ht="15" x14ac:dyDescent="0.3">
      <c r="A4764" s="466"/>
      <c r="B4764" s="458"/>
      <c r="C4764" s="456"/>
      <c r="D4764" s="456"/>
      <c r="E4764" s="456"/>
      <c r="F4764" s="456"/>
      <c r="G4764" s="456"/>
      <c r="H4764" s="456"/>
      <c r="I4764" s="456"/>
      <c r="J4764" s="456"/>
      <c r="K4764" s="457"/>
    </row>
    <row r="4765" spans="1:11" ht="15" x14ac:dyDescent="0.3">
      <c r="A4765" s="466"/>
      <c r="B4765" s="458"/>
      <c r="C4765" s="456"/>
      <c r="D4765" s="456"/>
      <c r="E4765" s="456"/>
      <c r="F4765" s="456"/>
      <c r="G4765" s="456"/>
      <c r="H4765" s="456"/>
      <c r="I4765" s="456"/>
      <c r="J4765" s="456"/>
      <c r="K4765" s="457"/>
    </row>
    <row r="4766" spans="1:11" ht="15" x14ac:dyDescent="0.3">
      <c r="A4766" s="466"/>
      <c r="B4766" s="458"/>
      <c r="C4766" s="456"/>
      <c r="D4766" s="456"/>
      <c r="E4766" s="456"/>
      <c r="F4766" s="456"/>
      <c r="G4766" s="456"/>
      <c r="H4766" s="456"/>
      <c r="I4766" s="456"/>
      <c r="J4766" s="456"/>
      <c r="K4766" s="457"/>
    </row>
    <row r="4767" spans="1:11" ht="15" x14ac:dyDescent="0.3">
      <c r="A4767" s="466"/>
      <c r="B4767" s="458"/>
      <c r="C4767" s="456"/>
      <c r="D4767" s="456"/>
      <c r="E4767" s="456"/>
      <c r="F4767" s="456"/>
      <c r="G4767" s="456"/>
      <c r="H4767" s="456"/>
      <c r="I4767" s="456"/>
      <c r="J4767" s="456"/>
      <c r="K4767" s="457"/>
    </row>
    <row r="4768" spans="1:11" ht="15.6" thickBot="1" x14ac:dyDescent="0.35">
      <c r="A4768" s="467"/>
      <c r="B4768" s="502"/>
      <c r="C4768" s="503"/>
      <c r="D4768" s="503"/>
      <c r="E4768" s="503"/>
      <c r="F4768" s="503"/>
      <c r="G4768" s="503"/>
      <c r="H4768" s="503"/>
      <c r="I4768" s="503"/>
      <c r="J4768" s="503"/>
      <c r="K4768" s="504"/>
    </row>
    <row r="4769" spans="1:11" x14ac:dyDescent="0.3">
      <c r="A4769" s="499" t="s">
        <v>1145</v>
      </c>
      <c r="B4769" s="491"/>
      <c r="C4769" s="491"/>
      <c r="D4769" s="491"/>
      <c r="E4769" s="491"/>
      <c r="F4769" s="491"/>
      <c r="G4769" s="490" t="s">
        <v>1146</v>
      </c>
      <c r="H4769" s="491"/>
      <c r="I4769" s="491"/>
      <c r="J4769" s="491"/>
      <c r="K4769" s="492"/>
    </row>
    <row r="4770" spans="1:11" x14ac:dyDescent="0.3">
      <c r="A4770" s="500"/>
      <c r="B4770" s="494"/>
      <c r="C4770" s="494"/>
      <c r="D4770" s="494"/>
      <c r="E4770" s="494"/>
      <c r="F4770" s="494"/>
      <c r="G4770" s="493"/>
      <c r="H4770" s="494"/>
      <c r="I4770" s="494"/>
      <c r="J4770" s="494"/>
      <c r="K4770" s="495"/>
    </row>
    <row r="4771" spans="1:11" x14ac:dyDescent="0.3">
      <c r="A4771" s="500"/>
      <c r="B4771" s="494"/>
      <c r="C4771" s="494"/>
      <c r="D4771" s="494"/>
      <c r="E4771" s="494"/>
      <c r="F4771" s="494"/>
      <c r="G4771" s="493"/>
      <c r="H4771" s="494"/>
      <c r="I4771" s="494"/>
      <c r="J4771" s="494"/>
      <c r="K4771" s="495"/>
    </row>
    <row r="4772" spans="1:11" ht="15" thickBot="1" x14ac:dyDescent="0.35">
      <c r="A4772" s="501"/>
      <c r="B4772" s="497"/>
      <c r="C4772" s="497"/>
      <c r="D4772" s="497"/>
      <c r="E4772" s="497"/>
      <c r="F4772" s="497"/>
      <c r="G4772" s="496"/>
      <c r="H4772" s="497"/>
      <c r="I4772" s="497"/>
      <c r="J4772" s="497"/>
      <c r="K4772" s="498"/>
    </row>
    <row r="4774" spans="1:11" x14ac:dyDescent="0.3">
      <c r="A4774" s="452"/>
      <c r="B4774" s="452"/>
      <c r="C4774" s="452"/>
      <c r="D4774" s="452"/>
      <c r="E4774" s="454" t="s">
        <v>1113</v>
      </c>
      <c r="F4774" s="454"/>
      <c r="G4774" s="454"/>
      <c r="H4774" s="454"/>
      <c r="I4774" s="452"/>
      <c r="J4774" s="452"/>
      <c r="K4774" s="452"/>
    </row>
    <row r="4775" spans="1:11" x14ac:dyDescent="0.3">
      <c r="A4775" s="452"/>
      <c r="B4775" s="452"/>
      <c r="C4775" s="452"/>
      <c r="D4775" s="452"/>
      <c r="E4775" s="454"/>
      <c r="F4775" s="454"/>
      <c r="G4775" s="454"/>
      <c r="H4775" s="454"/>
      <c r="I4775" s="452"/>
      <c r="J4775" s="452"/>
      <c r="K4775" s="452"/>
    </row>
    <row r="4776" spans="1:11" x14ac:dyDescent="0.3">
      <c r="A4776" s="453"/>
      <c r="B4776" s="453"/>
      <c r="C4776" s="453"/>
      <c r="D4776" s="453"/>
      <c r="E4776" s="455"/>
      <c r="F4776" s="455"/>
      <c r="G4776" s="455"/>
      <c r="H4776" s="455"/>
      <c r="I4776" s="453"/>
      <c r="J4776" s="453"/>
      <c r="K4776" s="453"/>
    </row>
    <row r="4777" spans="1:11" x14ac:dyDescent="0.3">
      <c r="A4777" s="449" t="s">
        <v>1147</v>
      </c>
      <c r="B4777" s="450"/>
      <c r="C4777" s="450"/>
      <c r="D4777" s="450"/>
      <c r="E4777" s="450"/>
      <c r="F4777" s="450"/>
      <c r="G4777" s="450"/>
      <c r="H4777" s="450"/>
      <c r="I4777" s="450"/>
      <c r="J4777" s="450"/>
      <c r="K4777" s="451"/>
    </row>
    <row r="4778" spans="1:11" ht="22.8" x14ac:dyDescent="0.3">
      <c r="A4778" s="100" t="s">
        <v>0</v>
      </c>
      <c r="B4778" s="101"/>
      <c r="C4778" s="101"/>
      <c r="D4778" s="101"/>
      <c r="E4778" s="101"/>
      <c r="F4778" s="101"/>
      <c r="G4778" s="102"/>
      <c r="H4778" s="103" t="s">
        <v>1191</v>
      </c>
      <c r="I4778" s="104" t="s">
        <v>1117</v>
      </c>
      <c r="J4778" s="105">
        <f>3+J4724</f>
        <v>45355</v>
      </c>
      <c r="K4778" s="106" t="s">
        <v>1118</v>
      </c>
    </row>
    <row r="4779" spans="1:11" x14ac:dyDescent="0.3">
      <c r="A4779" s="443" t="s">
        <v>2</v>
      </c>
      <c r="B4779" s="444"/>
      <c r="C4779" s="444"/>
      <c r="D4779" s="444"/>
      <c r="E4779" s="444"/>
      <c r="F4779" s="444"/>
      <c r="G4779" s="445"/>
      <c r="H4779" s="107" t="s">
        <v>1120</v>
      </c>
      <c r="I4779" s="108" t="s">
        <v>1121</v>
      </c>
      <c r="J4779" s="109" t="s">
        <v>1122</v>
      </c>
      <c r="K4779" s="110" t="s">
        <v>1123</v>
      </c>
    </row>
    <row r="4780" spans="1:11" x14ac:dyDescent="0.3">
      <c r="A4780" s="446"/>
      <c r="B4780" s="447"/>
      <c r="C4780" s="447"/>
      <c r="D4780" s="447"/>
      <c r="E4780" s="447"/>
      <c r="F4780" s="447"/>
      <c r="G4780" s="448"/>
      <c r="H4780" s="107" t="s">
        <v>1124</v>
      </c>
      <c r="I4780" s="111" t="s">
        <v>1125</v>
      </c>
      <c r="J4780" s="112"/>
      <c r="K4780" s="113"/>
    </row>
    <row r="4781" spans="1:11" ht="15" thickBot="1" x14ac:dyDescent="0.35">
      <c r="A4781" s="114" t="s">
        <v>1103</v>
      </c>
      <c r="B4781" s="115"/>
      <c r="C4781" s="115"/>
      <c r="D4781" s="115"/>
      <c r="E4781" s="115"/>
      <c r="F4781" s="115"/>
      <c r="G4781" s="116"/>
      <c r="H4781" s="117" t="s">
        <v>1126</v>
      </c>
      <c r="I4781" s="117" t="s">
        <v>1125</v>
      </c>
      <c r="J4781" s="118"/>
      <c r="K4781" s="119"/>
    </row>
    <row r="4782" spans="1:11" ht="15" x14ac:dyDescent="0.3">
      <c r="A4782" s="440" t="s">
        <v>1127</v>
      </c>
      <c r="B4782" s="439"/>
      <c r="C4782" s="437"/>
      <c r="D4782" s="437"/>
      <c r="E4782" s="437"/>
      <c r="F4782" s="437"/>
      <c r="G4782" s="437"/>
      <c r="H4782" s="437"/>
      <c r="I4782" s="437"/>
      <c r="J4782" s="437"/>
      <c r="K4782" s="438"/>
    </row>
    <row r="4783" spans="1:11" ht="15" x14ac:dyDescent="0.3">
      <c r="A4783" s="441"/>
      <c r="B4783" s="458"/>
      <c r="C4783" s="456"/>
      <c r="D4783" s="456"/>
      <c r="E4783" s="456"/>
      <c r="F4783" s="456"/>
      <c r="G4783" s="456"/>
      <c r="H4783" s="456"/>
      <c r="I4783" s="456"/>
      <c r="J4783" s="456"/>
      <c r="K4783" s="457"/>
    </row>
    <row r="4784" spans="1:11" ht="15" x14ac:dyDescent="0.3">
      <c r="A4784" s="441"/>
      <c r="B4784" s="458"/>
      <c r="C4784" s="456"/>
      <c r="D4784" s="456"/>
      <c r="E4784" s="456"/>
      <c r="F4784" s="456"/>
      <c r="G4784" s="456"/>
      <c r="H4784" s="456"/>
      <c r="I4784" s="456"/>
      <c r="J4784" s="456"/>
      <c r="K4784" s="457"/>
    </row>
    <row r="4785" spans="1:11" ht="15" x14ac:dyDescent="0.3">
      <c r="A4785" s="441"/>
      <c r="B4785" s="458"/>
      <c r="C4785" s="456"/>
      <c r="D4785" s="456"/>
      <c r="E4785" s="456"/>
      <c r="F4785" s="456"/>
      <c r="G4785" s="456"/>
      <c r="H4785" s="456"/>
      <c r="I4785" s="456"/>
      <c r="J4785" s="456"/>
      <c r="K4785" s="457"/>
    </row>
    <row r="4786" spans="1:11" ht="15.6" thickBot="1" x14ac:dyDescent="0.35">
      <c r="A4786" s="442"/>
      <c r="B4786" s="477"/>
      <c r="C4786" s="475"/>
      <c r="D4786" s="475"/>
      <c r="E4786" s="475"/>
      <c r="F4786" s="475"/>
      <c r="G4786" s="475"/>
      <c r="H4786" s="475"/>
      <c r="I4786" s="475"/>
      <c r="J4786" s="475"/>
      <c r="K4786" s="476"/>
    </row>
    <row r="4787" spans="1:11" ht="15.6" thickBot="1" x14ac:dyDescent="0.35">
      <c r="A4787" s="465" t="s">
        <v>1128</v>
      </c>
      <c r="B4787" s="474" t="s">
        <v>1129</v>
      </c>
      <c r="C4787" s="472"/>
      <c r="D4787" s="472"/>
      <c r="E4787" s="472"/>
      <c r="F4787" s="120" t="s">
        <v>1130</v>
      </c>
      <c r="G4787" s="472" t="s">
        <v>1129</v>
      </c>
      <c r="H4787" s="472"/>
      <c r="I4787" s="472"/>
      <c r="J4787" s="473"/>
      <c r="K4787" s="121" t="s">
        <v>1130</v>
      </c>
    </row>
    <row r="4788" spans="1:11" ht="15" x14ac:dyDescent="0.3">
      <c r="A4788" s="466"/>
      <c r="B4788" s="471" t="s">
        <v>1131</v>
      </c>
      <c r="C4788" s="469"/>
      <c r="D4788" s="469"/>
      <c r="E4788" s="470"/>
      <c r="F4788" s="122"/>
      <c r="G4788" s="468" t="s">
        <v>1132</v>
      </c>
      <c r="H4788" s="469"/>
      <c r="I4788" s="469"/>
      <c r="J4788" s="470"/>
      <c r="K4788" s="123"/>
    </row>
    <row r="4789" spans="1:11" ht="15" x14ac:dyDescent="0.3">
      <c r="A4789" s="466"/>
      <c r="B4789" s="480" t="s">
        <v>1133</v>
      </c>
      <c r="C4789" s="481"/>
      <c r="D4789" s="481"/>
      <c r="E4789" s="482"/>
      <c r="F4789" s="124"/>
      <c r="G4789" s="483" t="s">
        <v>1134</v>
      </c>
      <c r="H4789" s="481"/>
      <c r="I4789" s="481"/>
      <c r="J4789" s="482"/>
      <c r="K4789" s="125"/>
    </row>
    <row r="4790" spans="1:11" ht="15" x14ac:dyDescent="0.3">
      <c r="A4790" s="466"/>
      <c r="B4790" s="480" t="s">
        <v>1135</v>
      </c>
      <c r="C4790" s="481"/>
      <c r="D4790" s="481"/>
      <c r="E4790" s="482"/>
      <c r="F4790" s="124"/>
      <c r="G4790" s="478" t="s">
        <v>1136</v>
      </c>
      <c r="H4790" s="460"/>
      <c r="I4790" s="460"/>
      <c r="J4790" s="479"/>
      <c r="K4790" s="125"/>
    </row>
    <row r="4791" spans="1:11" ht="15" x14ac:dyDescent="0.3">
      <c r="A4791" s="466"/>
      <c r="B4791" s="480" t="s">
        <v>1137</v>
      </c>
      <c r="C4791" s="481"/>
      <c r="D4791" s="481"/>
      <c r="E4791" s="482"/>
      <c r="F4791" s="124">
        <v>2</v>
      </c>
      <c r="G4791" s="478" t="s">
        <v>1138</v>
      </c>
      <c r="H4791" s="460"/>
      <c r="I4791" s="460"/>
      <c r="J4791" s="479"/>
      <c r="K4791" s="125"/>
    </row>
    <row r="4792" spans="1:11" ht="15" x14ac:dyDescent="0.3">
      <c r="A4792" s="466"/>
      <c r="B4792" s="480" t="s">
        <v>1139</v>
      </c>
      <c r="C4792" s="481"/>
      <c r="D4792" s="481"/>
      <c r="E4792" s="482"/>
      <c r="F4792" s="124"/>
      <c r="G4792" s="478" t="s">
        <v>1140</v>
      </c>
      <c r="H4792" s="460"/>
      <c r="I4792" s="460"/>
      <c r="J4792" s="479"/>
      <c r="K4792" s="125"/>
    </row>
    <row r="4793" spans="1:11" ht="15.6" thickBot="1" x14ac:dyDescent="0.35">
      <c r="A4793" s="467"/>
      <c r="B4793" s="487" t="s">
        <v>1141</v>
      </c>
      <c r="C4793" s="488"/>
      <c r="D4793" s="488"/>
      <c r="E4793" s="489"/>
      <c r="F4793" s="127">
        <v>2</v>
      </c>
      <c r="G4793" s="484" t="s">
        <v>1142</v>
      </c>
      <c r="H4793" s="485"/>
      <c r="I4793" s="485"/>
      <c r="J4793" s="486"/>
      <c r="K4793" s="128"/>
    </row>
    <row r="4794" spans="1:11" ht="15.6" x14ac:dyDescent="0.3">
      <c r="A4794" s="465" t="s">
        <v>1143</v>
      </c>
      <c r="B4794" s="425" t="s">
        <v>1190</v>
      </c>
      <c r="C4794" s="426"/>
      <c r="D4794" s="426"/>
      <c r="E4794" s="426"/>
      <c r="F4794" s="426"/>
      <c r="G4794" s="426"/>
      <c r="H4794" s="426"/>
      <c r="I4794" s="426"/>
      <c r="J4794" s="426"/>
      <c r="K4794" s="427"/>
    </row>
    <row r="4795" spans="1:11" ht="15" x14ac:dyDescent="0.3">
      <c r="A4795" s="466"/>
      <c r="B4795" s="422" t="s">
        <v>1165</v>
      </c>
      <c r="C4795" s="423"/>
      <c r="D4795" s="423"/>
      <c r="E4795" s="423"/>
      <c r="F4795" s="423"/>
      <c r="G4795" s="423"/>
      <c r="H4795" s="423"/>
      <c r="I4795" s="423"/>
      <c r="J4795" s="423"/>
      <c r="K4795" s="424"/>
    </row>
    <row r="4796" spans="1:11" ht="15" x14ac:dyDescent="0.3">
      <c r="A4796" s="466"/>
      <c r="B4796" s="422" t="s">
        <v>1166</v>
      </c>
      <c r="C4796" s="423"/>
      <c r="D4796" s="423"/>
      <c r="E4796" s="423"/>
      <c r="F4796" s="423"/>
      <c r="G4796" s="423"/>
      <c r="H4796" s="423"/>
      <c r="I4796" s="423"/>
      <c r="J4796" s="423"/>
      <c r="K4796" s="424"/>
    </row>
    <row r="4797" spans="1:11" ht="15" x14ac:dyDescent="0.3">
      <c r="A4797" s="466"/>
      <c r="B4797" s="422" t="s">
        <v>1167</v>
      </c>
      <c r="C4797" s="423"/>
      <c r="D4797" s="423"/>
      <c r="E4797" s="423"/>
      <c r="F4797" s="423"/>
      <c r="G4797" s="423"/>
      <c r="H4797" s="423"/>
      <c r="I4797" s="423"/>
      <c r="J4797" s="423"/>
      <c r="K4797" s="424"/>
    </row>
    <row r="4798" spans="1:11" ht="15" x14ac:dyDescent="0.3">
      <c r="A4798" s="466"/>
      <c r="B4798" s="416" t="s">
        <v>1236</v>
      </c>
      <c r="C4798" s="417"/>
      <c r="D4798" s="417"/>
      <c r="E4798" s="417"/>
      <c r="F4798" s="417"/>
      <c r="G4798" s="417"/>
      <c r="H4798" s="417"/>
      <c r="I4798" s="417"/>
      <c r="J4798" s="417"/>
      <c r="K4798" s="418"/>
    </row>
    <row r="4799" spans="1:11" ht="15" x14ac:dyDescent="0.3">
      <c r="A4799" s="466"/>
      <c r="B4799" s="416" t="s">
        <v>83</v>
      </c>
      <c r="C4799" s="417"/>
      <c r="D4799" s="417"/>
      <c r="E4799" s="417"/>
      <c r="F4799" s="417"/>
      <c r="G4799" s="417"/>
      <c r="H4799" s="417"/>
      <c r="I4799" s="417"/>
      <c r="J4799" s="417"/>
      <c r="K4799" s="418"/>
    </row>
    <row r="4800" spans="1:11" ht="15" x14ac:dyDescent="0.3">
      <c r="A4800" s="466"/>
      <c r="B4800" s="422" t="s">
        <v>1173</v>
      </c>
      <c r="C4800" s="423"/>
      <c r="D4800" s="423"/>
      <c r="E4800" s="423"/>
      <c r="F4800" s="423"/>
      <c r="G4800" s="423"/>
      <c r="H4800" s="423"/>
      <c r="I4800" s="423"/>
      <c r="J4800" s="423"/>
      <c r="K4800" s="424"/>
    </row>
    <row r="4801" spans="1:11" ht="15" x14ac:dyDescent="0.3">
      <c r="A4801" s="466"/>
      <c r="B4801" s="422" t="s">
        <v>1224</v>
      </c>
      <c r="C4801" s="423"/>
      <c r="D4801" s="423"/>
      <c r="E4801" s="423"/>
      <c r="F4801" s="423"/>
      <c r="G4801" s="423"/>
      <c r="H4801" s="423"/>
      <c r="I4801" s="423"/>
      <c r="J4801" s="423"/>
      <c r="K4801" s="424"/>
    </row>
    <row r="4802" spans="1:11" ht="15.6" x14ac:dyDescent="0.3">
      <c r="A4802" s="466"/>
      <c r="B4802" s="425"/>
      <c r="C4802" s="426"/>
      <c r="D4802" s="426"/>
      <c r="E4802" s="426"/>
      <c r="F4802" s="426"/>
      <c r="G4802" s="426"/>
      <c r="H4802" s="426"/>
      <c r="I4802" s="426"/>
      <c r="J4802" s="426"/>
      <c r="K4802" s="427"/>
    </row>
    <row r="4803" spans="1:11" ht="15" x14ac:dyDescent="0.3">
      <c r="A4803" s="466"/>
      <c r="B4803" s="422"/>
      <c r="C4803" s="423"/>
      <c r="D4803" s="423"/>
      <c r="E4803" s="423"/>
      <c r="F4803" s="423"/>
      <c r="G4803" s="423"/>
      <c r="H4803" s="423"/>
      <c r="I4803" s="423"/>
      <c r="J4803" s="423"/>
      <c r="K4803" s="424"/>
    </row>
    <row r="4804" spans="1:11" ht="15" x14ac:dyDescent="0.3">
      <c r="A4804" s="466"/>
      <c r="B4804" s="422"/>
      <c r="C4804" s="423"/>
      <c r="D4804" s="423"/>
      <c r="E4804" s="423"/>
      <c r="F4804" s="423"/>
      <c r="G4804" s="423"/>
      <c r="H4804" s="423"/>
      <c r="I4804" s="423"/>
      <c r="J4804" s="423"/>
      <c r="K4804" s="424"/>
    </row>
    <row r="4805" spans="1:11" ht="15" x14ac:dyDescent="0.3">
      <c r="A4805" s="466"/>
      <c r="B4805" s="422"/>
      <c r="C4805" s="423"/>
      <c r="D4805" s="423"/>
      <c r="E4805" s="423"/>
      <c r="F4805" s="423"/>
      <c r="G4805" s="423"/>
      <c r="H4805" s="423"/>
      <c r="I4805" s="423"/>
      <c r="J4805" s="423"/>
      <c r="K4805" s="424"/>
    </row>
    <row r="4806" spans="1:11" ht="15" x14ac:dyDescent="0.3">
      <c r="A4806" s="466"/>
      <c r="B4806" s="416"/>
      <c r="C4806" s="417"/>
      <c r="D4806" s="417"/>
      <c r="E4806" s="417"/>
      <c r="F4806" s="417"/>
      <c r="G4806" s="417"/>
      <c r="H4806" s="417"/>
      <c r="I4806" s="417"/>
      <c r="J4806" s="417"/>
      <c r="K4806" s="418"/>
    </row>
    <row r="4807" spans="1:11" ht="15.6" thickBot="1" x14ac:dyDescent="0.35">
      <c r="A4807" s="467"/>
      <c r="B4807" s="477"/>
      <c r="C4807" s="475"/>
      <c r="D4807" s="475"/>
      <c r="E4807" s="475"/>
      <c r="F4807" s="475"/>
      <c r="G4807" s="475"/>
      <c r="H4807" s="475"/>
      <c r="I4807" s="475"/>
      <c r="J4807" s="475"/>
      <c r="K4807" s="476"/>
    </row>
    <row r="4808" spans="1:11" ht="15" x14ac:dyDescent="0.3">
      <c r="A4808" s="465" t="s">
        <v>1144</v>
      </c>
      <c r="B4808" s="439"/>
      <c r="C4808" s="437"/>
      <c r="D4808" s="437"/>
      <c r="E4808" s="437"/>
      <c r="F4808" s="437"/>
      <c r="G4808" s="437"/>
      <c r="H4808" s="437"/>
      <c r="I4808" s="437"/>
      <c r="J4808" s="437"/>
      <c r="K4808" s="438"/>
    </row>
    <row r="4809" spans="1:11" ht="15" x14ac:dyDescent="0.3">
      <c r="A4809" s="466"/>
      <c r="B4809" s="458"/>
      <c r="C4809" s="456"/>
      <c r="D4809" s="456"/>
      <c r="E4809" s="456"/>
      <c r="F4809" s="456"/>
      <c r="G4809" s="456"/>
      <c r="H4809" s="456"/>
      <c r="I4809" s="456"/>
      <c r="J4809" s="456"/>
      <c r="K4809" s="457"/>
    </row>
    <row r="4810" spans="1:11" ht="15" x14ac:dyDescent="0.3">
      <c r="A4810" s="466"/>
      <c r="B4810" s="458"/>
      <c r="C4810" s="456"/>
      <c r="D4810" s="456"/>
      <c r="E4810" s="456"/>
      <c r="F4810" s="456"/>
      <c r="G4810" s="456"/>
      <c r="H4810" s="456"/>
      <c r="I4810" s="456"/>
      <c r="J4810" s="456"/>
      <c r="K4810" s="457"/>
    </row>
    <row r="4811" spans="1:11" ht="15" x14ac:dyDescent="0.3">
      <c r="A4811" s="466"/>
      <c r="B4811" s="458"/>
      <c r="C4811" s="456"/>
      <c r="D4811" s="456"/>
      <c r="E4811" s="456"/>
      <c r="F4811" s="456"/>
      <c r="G4811" s="456"/>
      <c r="H4811" s="456"/>
      <c r="I4811" s="456"/>
      <c r="J4811" s="456"/>
      <c r="K4811" s="457"/>
    </row>
    <row r="4812" spans="1:11" ht="15" x14ac:dyDescent="0.3">
      <c r="A4812" s="466"/>
      <c r="B4812" s="458"/>
      <c r="C4812" s="456"/>
      <c r="D4812" s="456"/>
      <c r="E4812" s="456"/>
      <c r="F4812" s="456"/>
      <c r="G4812" s="456"/>
      <c r="H4812" s="456"/>
      <c r="I4812" s="456"/>
      <c r="J4812" s="456"/>
      <c r="K4812" s="457"/>
    </row>
    <row r="4813" spans="1:11" ht="15" x14ac:dyDescent="0.3">
      <c r="A4813" s="466"/>
      <c r="B4813" s="458"/>
      <c r="C4813" s="456"/>
      <c r="D4813" s="456"/>
      <c r="E4813" s="456"/>
      <c r="F4813" s="456"/>
      <c r="G4813" s="456"/>
      <c r="H4813" s="456"/>
      <c r="I4813" s="456"/>
      <c r="J4813" s="456"/>
      <c r="K4813" s="457"/>
    </row>
    <row r="4814" spans="1:11" ht="15" x14ac:dyDescent="0.3">
      <c r="A4814" s="466"/>
      <c r="B4814" s="458"/>
      <c r="C4814" s="456"/>
      <c r="D4814" s="456"/>
      <c r="E4814" s="456"/>
      <c r="F4814" s="456"/>
      <c r="G4814" s="456"/>
      <c r="H4814" s="456"/>
      <c r="I4814" s="456"/>
      <c r="J4814" s="456"/>
      <c r="K4814" s="457"/>
    </row>
    <row r="4815" spans="1:11" ht="15" x14ac:dyDescent="0.3">
      <c r="A4815" s="466"/>
      <c r="B4815" s="458"/>
      <c r="C4815" s="456"/>
      <c r="D4815" s="456"/>
      <c r="E4815" s="456"/>
      <c r="F4815" s="456"/>
      <c r="G4815" s="456"/>
      <c r="H4815" s="456"/>
      <c r="I4815" s="456"/>
      <c r="J4815" s="456"/>
      <c r="K4815" s="457"/>
    </row>
    <row r="4816" spans="1:11" ht="15" x14ac:dyDescent="0.3">
      <c r="A4816" s="466"/>
      <c r="B4816" s="458"/>
      <c r="C4816" s="456"/>
      <c r="D4816" s="456"/>
      <c r="E4816" s="456"/>
      <c r="F4816" s="456"/>
      <c r="G4816" s="456"/>
      <c r="H4816" s="456"/>
      <c r="I4816" s="456"/>
      <c r="J4816" s="456"/>
      <c r="K4816" s="457"/>
    </row>
    <row r="4817" spans="1:11" ht="15" x14ac:dyDescent="0.3">
      <c r="A4817" s="466"/>
      <c r="B4817" s="458"/>
      <c r="C4817" s="456"/>
      <c r="D4817" s="456"/>
      <c r="E4817" s="456"/>
      <c r="F4817" s="456"/>
      <c r="G4817" s="456"/>
      <c r="H4817" s="456"/>
      <c r="I4817" s="456"/>
      <c r="J4817" s="456"/>
      <c r="K4817" s="457"/>
    </row>
    <row r="4818" spans="1:11" ht="15" x14ac:dyDescent="0.3">
      <c r="A4818" s="466"/>
      <c r="B4818" s="458"/>
      <c r="C4818" s="456"/>
      <c r="D4818" s="456"/>
      <c r="E4818" s="456"/>
      <c r="F4818" s="456"/>
      <c r="G4818" s="456"/>
      <c r="H4818" s="456"/>
      <c r="I4818" s="456"/>
      <c r="J4818" s="456"/>
      <c r="K4818" s="457"/>
    </row>
    <row r="4819" spans="1:11" ht="15" x14ac:dyDescent="0.3">
      <c r="A4819" s="466"/>
      <c r="B4819" s="458"/>
      <c r="C4819" s="456"/>
      <c r="D4819" s="456"/>
      <c r="E4819" s="456"/>
      <c r="F4819" s="456"/>
      <c r="G4819" s="456"/>
      <c r="H4819" s="456"/>
      <c r="I4819" s="456"/>
      <c r="J4819" s="456"/>
      <c r="K4819" s="457"/>
    </row>
    <row r="4820" spans="1:11" ht="15" x14ac:dyDescent="0.3">
      <c r="A4820" s="466"/>
      <c r="B4820" s="458"/>
      <c r="C4820" s="456"/>
      <c r="D4820" s="456"/>
      <c r="E4820" s="456"/>
      <c r="F4820" s="456"/>
      <c r="G4820" s="456"/>
      <c r="H4820" s="456"/>
      <c r="I4820" s="456"/>
      <c r="J4820" s="456"/>
      <c r="K4820" s="457"/>
    </row>
    <row r="4821" spans="1:11" ht="15" x14ac:dyDescent="0.3">
      <c r="A4821" s="466"/>
      <c r="B4821" s="458"/>
      <c r="C4821" s="456"/>
      <c r="D4821" s="456"/>
      <c r="E4821" s="456"/>
      <c r="F4821" s="456"/>
      <c r="G4821" s="456"/>
      <c r="H4821" s="456"/>
      <c r="I4821" s="456"/>
      <c r="J4821" s="456"/>
      <c r="K4821" s="457"/>
    </row>
    <row r="4822" spans="1:11" ht="15.6" thickBot="1" x14ac:dyDescent="0.35">
      <c r="A4822" s="467"/>
      <c r="B4822" s="502"/>
      <c r="C4822" s="503"/>
      <c r="D4822" s="503"/>
      <c r="E4822" s="503"/>
      <c r="F4822" s="503"/>
      <c r="G4822" s="503"/>
      <c r="H4822" s="503"/>
      <c r="I4822" s="503"/>
      <c r="J4822" s="503"/>
      <c r="K4822" s="504"/>
    </row>
    <row r="4823" spans="1:11" x14ac:dyDescent="0.3">
      <c r="A4823" s="499" t="s">
        <v>1145</v>
      </c>
      <c r="B4823" s="491"/>
      <c r="C4823" s="491"/>
      <c r="D4823" s="491"/>
      <c r="E4823" s="491"/>
      <c r="F4823" s="491"/>
      <c r="G4823" s="490" t="s">
        <v>1146</v>
      </c>
      <c r="H4823" s="491"/>
      <c r="I4823" s="491"/>
      <c r="J4823" s="491"/>
      <c r="K4823" s="492"/>
    </row>
    <row r="4824" spans="1:11" x14ac:dyDescent="0.3">
      <c r="A4824" s="500"/>
      <c r="B4824" s="494"/>
      <c r="C4824" s="494"/>
      <c r="D4824" s="494"/>
      <c r="E4824" s="494"/>
      <c r="F4824" s="494"/>
      <c r="G4824" s="493"/>
      <c r="H4824" s="494"/>
      <c r="I4824" s="494"/>
      <c r="J4824" s="494"/>
      <c r="K4824" s="495"/>
    </row>
    <row r="4825" spans="1:11" x14ac:dyDescent="0.3">
      <c r="A4825" s="500"/>
      <c r="B4825" s="494"/>
      <c r="C4825" s="494"/>
      <c r="D4825" s="494"/>
      <c r="E4825" s="494"/>
      <c r="F4825" s="494"/>
      <c r="G4825" s="493"/>
      <c r="H4825" s="494"/>
      <c r="I4825" s="494"/>
      <c r="J4825" s="494"/>
      <c r="K4825" s="495"/>
    </row>
    <row r="4826" spans="1:11" ht="15" thickBot="1" x14ac:dyDescent="0.35">
      <c r="A4826" s="501"/>
      <c r="B4826" s="497"/>
      <c r="C4826" s="497"/>
      <c r="D4826" s="497"/>
      <c r="E4826" s="497"/>
      <c r="F4826" s="497"/>
      <c r="G4826" s="496"/>
      <c r="H4826" s="497"/>
      <c r="I4826" s="497"/>
      <c r="J4826" s="497"/>
      <c r="K4826" s="498"/>
    </row>
    <row r="4827" spans="1:11" x14ac:dyDescent="0.3">
      <c r="A4827" s="34"/>
      <c r="J4827" s="131"/>
    </row>
    <row r="4828" spans="1:11" x14ac:dyDescent="0.3">
      <c r="A4828" s="452"/>
      <c r="B4828" s="452"/>
      <c r="C4828" s="452"/>
      <c r="D4828" s="452"/>
      <c r="E4828" s="454" t="s">
        <v>1113</v>
      </c>
      <c r="F4828" s="454"/>
      <c r="G4828" s="454"/>
      <c r="H4828" s="454"/>
      <c r="I4828" s="452"/>
      <c r="J4828" s="452"/>
      <c r="K4828" s="452"/>
    </row>
    <row r="4829" spans="1:11" x14ac:dyDescent="0.3">
      <c r="A4829" s="452"/>
      <c r="B4829" s="452"/>
      <c r="C4829" s="452"/>
      <c r="D4829" s="452"/>
      <c r="E4829" s="454"/>
      <c r="F4829" s="454"/>
      <c r="G4829" s="454"/>
      <c r="H4829" s="454"/>
      <c r="I4829" s="452"/>
      <c r="J4829" s="452"/>
      <c r="K4829" s="452"/>
    </row>
    <row r="4830" spans="1:11" x14ac:dyDescent="0.3">
      <c r="A4830" s="453"/>
      <c r="B4830" s="453"/>
      <c r="C4830" s="453"/>
      <c r="D4830" s="453"/>
      <c r="E4830" s="455"/>
      <c r="F4830" s="455"/>
      <c r="G4830" s="455"/>
      <c r="H4830" s="455"/>
      <c r="I4830" s="453"/>
      <c r="J4830" s="453"/>
      <c r="K4830" s="453"/>
    </row>
    <row r="4831" spans="1:11" x14ac:dyDescent="0.3">
      <c r="A4831" s="505" t="s">
        <v>1114</v>
      </c>
      <c r="B4831" s="450"/>
      <c r="C4831" s="450"/>
      <c r="D4831" s="450"/>
      <c r="E4831" s="450"/>
      <c r="F4831" s="450"/>
      <c r="G4831" s="450"/>
      <c r="H4831" s="450"/>
      <c r="I4831" s="450"/>
      <c r="J4831" s="450"/>
      <c r="K4831" s="451"/>
    </row>
    <row r="4832" spans="1:11" ht="22.8" x14ac:dyDescent="0.3">
      <c r="A4832" s="100" t="s">
        <v>0</v>
      </c>
      <c r="B4832" s="101"/>
      <c r="C4832" s="101"/>
      <c r="D4832" s="101"/>
      <c r="E4832" s="101"/>
      <c r="F4832" s="101"/>
      <c r="G4832" s="102"/>
      <c r="H4832" s="103" t="s">
        <v>1191</v>
      </c>
      <c r="I4832" s="104" t="s">
        <v>1117</v>
      </c>
      <c r="J4832" s="105">
        <f>1+J4778</f>
        <v>45356</v>
      </c>
      <c r="K4832" s="106" t="s">
        <v>1118</v>
      </c>
    </row>
    <row r="4833" spans="1:11" x14ac:dyDescent="0.3">
      <c r="A4833" s="443" t="s">
        <v>2</v>
      </c>
      <c r="B4833" s="444"/>
      <c r="C4833" s="444"/>
      <c r="D4833" s="444"/>
      <c r="E4833" s="444"/>
      <c r="F4833" s="444"/>
      <c r="G4833" s="445"/>
      <c r="H4833" s="107" t="s">
        <v>1120</v>
      </c>
      <c r="I4833" s="108" t="s">
        <v>1121</v>
      </c>
      <c r="J4833" s="109" t="s">
        <v>1122</v>
      </c>
      <c r="K4833" s="110" t="s">
        <v>1123</v>
      </c>
    </row>
    <row r="4834" spans="1:11" x14ac:dyDescent="0.3">
      <c r="A4834" s="446"/>
      <c r="B4834" s="447"/>
      <c r="C4834" s="447"/>
      <c r="D4834" s="447"/>
      <c r="E4834" s="447"/>
      <c r="F4834" s="447"/>
      <c r="G4834" s="448"/>
      <c r="H4834" s="107" t="s">
        <v>1124</v>
      </c>
      <c r="I4834" s="111" t="s">
        <v>1125</v>
      </c>
      <c r="J4834" s="112"/>
      <c r="K4834" s="113"/>
    </row>
    <row r="4835" spans="1:11" ht="15" thickBot="1" x14ac:dyDescent="0.35">
      <c r="A4835" s="114" t="s">
        <v>1103</v>
      </c>
      <c r="B4835" s="115"/>
      <c r="C4835" s="115"/>
      <c r="D4835" s="115"/>
      <c r="E4835" s="115"/>
      <c r="F4835" s="115"/>
      <c r="G4835" s="116"/>
      <c r="H4835" s="117" t="s">
        <v>1126</v>
      </c>
      <c r="I4835" s="117" t="s">
        <v>1125</v>
      </c>
      <c r="J4835" s="118"/>
      <c r="K4835" s="119"/>
    </row>
    <row r="4836" spans="1:11" ht="15" x14ac:dyDescent="0.3">
      <c r="A4836" s="440" t="s">
        <v>1127</v>
      </c>
      <c r="B4836" s="439"/>
      <c r="C4836" s="437"/>
      <c r="D4836" s="437"/>
      <c r="E4836" s="437"/>
      <c r="F4836" s="437"/>
      <c r="G4836" s="437"/>
      <c r="H4836" s="437"/>
      <c r="I4836" s="437"/>
      <c r="J4836" s="437"/>
      <c r="K4836" s="438"/>
    </row>
    <row r="4837" spans="1:11" ht="15" x14ac:dyDescent="0.3">
      <c r="A4837" s="441"/>
      <c r="B4837" s="458"/>
      <c r="C4837" s="456"/>
      <c r="D4837" s="456"/>
      <c r="E4837" s="456"/>
      <c r="F4837" s="456"/>
      <c r="G4837" s="456"/>
      <c r="H4837" s="456"/>
      <c r="I4837" s="456"/>
      <c r="J4837" s="456"/>
      <c r="K4837" s="457"/>
    </row>
    <row r="4838" spans="1:11" ht="15" x14ac:dyDescent="0.3">
      <c r="A4838" s="441"/>
      <c r="B4838" s="458"/>
      <c r="C4838" s="456"/>
      <c r="D4838" s="456"/>
      <c r="E4838" s="456"/>
      <c r="F4838" s="456"/>
      <c r="G4838" s="456"/>
      <c r="H4838" s="456"/>
      <c r="I4838" s="456"/>
      <c r="J4838" s="456"/>
      <c r="K4838" s="457"/>
    </row>
    <row r="4839" spans="1:11" ht="15" x14ac:dyDescent="0.3">
      <c r="A4839" s="441"/>
      <c r="B4839" s="458"/>
      <c r="C4839" s="456"/>
      <c r="D4839" s="456"/>
      <c r="E4839" s="456"/>
      <c r="F4839" s="456"/>
      <c r="G4839" s="456"/>
      <c r="H4839" s="456"/>
      <c r="I4839" s="456"/>
      <c r="J4839" s="456"/>
      <c r="K4839" s="457"/>
    </row>
    <row r="4840" spans="1:11" ht="15.6" thickBot="1" x14ac:dyDescent="0.35">
      <c r="A4840" s="442"/>
      <c r="B4840" s="477"/>
      <c r="C4840" s="475"/>
      <c r="D4840" s="475"/>
      <c r="E4840" s="475"/>
      <c r="F4840" s="475"/>
      <c r="G4840" s="475"/>
      <c r="H4840" s="475"/>
      <c r="I4840" s="475"/>
      <c r="J4840" s="475"/>
      <c r="K4840" s="476"/>
    </row>
    <row r="4841" spans="1:11" ht="15.6" thickBot="1" x14ac:dyDescent="0.35">
      <c r="A4841" s="465" t="s">
        <v>1128</v>
      </c>
      <c r="B4841" s="474" t="s">
        <v>1129</v>
      </c>
      <c r="C4841" s="472"/>
      <c r="D4841" s="472"/>
      <c r="E4841" s="472"/>
      <c r="F4841" s="120" t="s">
        <v>1130</v>
      </c>
      <c r="G4841" s="472" t="s">
        <v>1129</v>
      </c>
      <c r="H4841" s="472"/>
      <c r="I4841" s="472"/>
      <c r="J4841" s="473"/>
      <c r="K4841" s="121" t="s">
        <v>1130</v>
      </c>
    </row>
    <row r="4842" spans="1:11" ht="15" x14ac:dyDescent="0.3">
      <c r="A4842" s="466"/>
      <c r="B4842" s="471" t="s">
        <v>1131</v>
      </c>
      <c r="C4842" s="469"/>
      <c r="D4842" s="469"/>
      <c r="E4842" s="470"/>
      <c r="F4842" s="122"/>
      <c r="G4842" s="468" t="s">
        <v>1132</v>
      </c>
      <c r="H4842" s="469"/>
      <c r="I4842" s="469"/>
      <c r="J4842" s="470"/>
      <c r="K4842" s="123"/>
    </row>
    <row r="4843" spans="1:11" ht="15" x14ac:dyDescent="0.3">
      <c r="A4843" s="466"/>
      <c r="B4843" s="480" t="s">
        <v>1133</v>
      </c>
      <c r="C4843" s="481"/>
      <c r="D4843" s="481"/>
      <c r="E4843" s="482"/>
      <c r="F4843" s="124"/>
      <c r="G4843" s="483" t="s">
        <v>1134</v>
      </c>
      <c r="H4843" s="481"/>
      <c r="I4843" s="481"/>
      <c r="J4843" s="482"/>
      <c r="K4843" s="125"/>
    </row>
    <row r="4844" spans="1:11" ht="15" x14ac:dyDescent="0.3">
      <c r="A4844" s="466"/>
      <c r="B4844" s="480" t="s">
        <v>1135</v>
      </c>
      <c r="C4844" s="481"/>
      <c r="D4844" s="481"/>
      <c r="E4844" s="482"/>
      <c r="F4844" s="124"/>
      <c r="G4844" s="478" t="s">
        <v>1136</v>
      </c>
      <c r="H4844" s="460"/>
      <c r="I4844" s="460"/>
      <c r="J4844" s="479"/>
      <c r="K4844" s="125"/>
    </row>
    <row r="4845" spans="1:11" ht="15" x14ac:dyDescent="0.3">
      <c r="A4845" s="466"/>
      <c r="B4845" s="480" t="s">
        <v>1137</v>
      </c>
      <c r="C4845" s="481"/>
      <c r="D4845" s="481"/>
      <c r="E4845" s="482"/>
      <c r="F4845" s="124">
        <v>2</v>
      </c>
      <c r="G4845" s="478" t="s">
        <v>1138</v>
      </c>
      <c r="H4845" s="460"/>
      <c r="I4845" s="460"/>
      <c r="J4845" s="479"/>
      <c r="K4845" s="125"/>
    </row>
    <row r="4846" spans="1:11" ht="15" x14ac:dyDescent="0.3">
      <c r="A4846" s="466"/>
      <c r="B4846" s="480" t="s">
        <v>1139</v>
      </c>
      <c r="C4846" s="481"/>
      <c r="D4846" s="481"/>
      <c r="E4846" s="482"/>
      <c r="F4846" s="124"/>
      <c r="G4846" s="478" t="s">
        <v>1140</v>
      </c>
      <c r="H4846" s="460"/>
      <c r="I4846" s="460"/>
      <c r="J4846" s="479"/>
      <c r="K4846" s="125"/>
    </row>
    <row r="4847" spans="1:11" ht="15.6" thickBot="1" x14ac:dyDescent="0.35">
      <c r="A4847" s="467"/>
      <c r="B4847" s="487" t="s">
        <v>1141</v>
      </c>
      <c r="C4847" s="488"/>
      <c r="D4847" s="488"/>
      <c r="E4847" s="489"/>
      <c r="F4847" s="127">
        <v>2</v>
      </c>
      <c r="G4847" s="484" t="s">
        <v>1142</v>
      </c>
      <c r="H4847" s="485"/>
      <c r="I4847" s="485"/>
      <c r="J4847" s="486"/>
      <c r="K4847" s="128"/>
    </row>
    <row r="4848" spans="1:11" ht="15.6" x14ac:dyDescent="0.3">
      <c r="A4848" s="465" t="s">
        <v>1143</v>
      </c>
      <c r="B4848" s="425" t="s">
        <v>1190</v>
      </c>
      <c r="C4848" s="426"/>
      <c r="D4848" s="426"/>
      <c r="E4848" s="426"/>
      <c r="F4848" s="426"/>
      <c r="G4848" s="426"/>
      <c r="H4848" s="426"/>
      <c r="I4848" s="426"/>
      <c r="J4848" s="426"/>
      <c r="K4848" s="427"/>
    </row>
    <row r="4849" spans="1:22" ht="15" x14ac:dyDescent="0.3">
      <c r="A4849" s="466"/>
      <c r="B4849" s="422" t="s">
        <v>1165</v>
      </c>
      <c r="C4849" s="423"/>
      <c r="D4849" s="423"/>
      <c r="E4849" s="423"/>
      <c r="F4849" s="423"/>
      <c r="G4849" s="423"/>
      <c r="H4849" s="423"/>
      <c r="I4849" s="423"/>
      <c r="J4849" s="423"/>
      <c r="K4849" s="424"/>
    </row>
    <row r="4850" spans="1:22" ht="15" x14ac:dyDescent="0.3">
      <c r="A4850" s="466"/>
      <c r="B4850" s="422" t="s">
        <v>1166</v>
      </c>
      <c r="C4850" s="423"/>
      <c r="D4850" s="423"/>
      <c r="E4850" s="423"/>
      <c r="F4850" s="423"/>
      <c r="G4850" s="423"/>
      <c r="H4850" s="423"/>
      <c r="I4850" s="423"/>
      <c r="J4850" s="423"/>
      <c r="K4850" s="424"/>
    </row>
    <row r="4851" spans="1:22" ht="15" x14ac:dyDescent="0.3">
      <c r="A4851" s="466"/>
      <c r="B4851" s="422" t="s">
        <v>1167</v>
      </c>
      <c r="C4851" s="423"/>
      <c r="D4851" s="423"/>
      <c r="E4851" s="423"/>
      <c r="F4851" s="423"/>
      <c r="G4851" s="423"/>
      <c r="H4851" s="423"/>
      <c r="I4851" s="423"/>
      <c r="J4851" s="423"/>
      <c r="K4851" s="424"/>
    </row>
    <row r="4852" spans="1:22" ht="15" x14ac:dyDescent="0.3">
      <c r="A4852" s="466"/>
      <c r="B4852" s="416" t="s">
        <v>1236</v>
      </c>
      <c r="C4852" s="417"/>
      <c r="D4852" s="417"/>
      <c r="E4852" s="417"/>
      <c r="F4852" s="417"/>
      <c r="G4852" s="417"/>
      <c r="H4852" s="417"/>
      <c r="I4852" s="417"/>
      <c r="J4852" s="417"/>
      <c r="K4852" s="418"/>
    </row>
    <row r="4853" spans="1:22" ht="15" x14ac:dyDescent="0.3">
      <c r="A4853" s="466"/>
      <c r="B4853" s="416" t="s">
        <v>83</v>
      </c>
      <c r="C4853" s="417"/>
      <c r="D4853" s="417"/>
      <c r="E4853" s="417"/>
      <c r="F4853" s="417"/>
      <c r="G4853" s="417"/>
      <c r="H4853" s="417"/>
      <c r="I4853" s="417"/>
      <c r="J4853" s="417"/>
      <c r="K4853" s="418"/>
    </row>
    <row r="4854" spans="1:22" ht="15.6" x14ac:dyDescent="0.3">
      <c r="A4854" s="466"/>
      <c r="B4854" s="422" t="s">
        <v>1173</v>
      </c>
      <c r="C4854" s="423"/>
      <c r="D4854" s="423"/>
      <c r="E4854" s="423"/>
      <c r="F4854" s="423"/>
      <c r="G4854" s="423"/>
      <c r="H4854" s="423"/>
      <c r="I4854" s="423"/>
      <c r="J4854" s="423"/>
      <c r="K4854" s="424"/>
      <c r="M4854" s="434" t="s">
        <v>1187</v>
      </c>
      <c r="N4854" s="435"/>
      <c r="O4854" s="435"/>
      <c r="P4854" s="435"/>
      <c r="Q4854" s="435"/>
      <c r="R4854" s="435"/>
      <c r="S4854" s="435"/>
      <c r="T4854" s="435"/>
      <c r="U4854" s="435"/>
      <c r="V4854" s="436"/>
    </row>
    <row r="4855" spans="1:22" ht="15" x14ac:dyDescent="0.3">
      <c r="A4855" s="466"/>
      <c r="B4855" s="422" t="s">
        <v>1224</v>
      </c>
      <c r="C4855" s="423"/>
      <c r="D4855" s="423"/>
      <c r="E4855" s="423"/>
      <c r="F4855" s="423"/>
      <c r="G4855" s="423"/>
      <c r="H4855" s="423"/>
      <c r="I4855" s="423"/>
      <c r="J4855" s="423"/>
      <c r="K4855" s="424"/>
      <c r="M4855" s="422" t="s">
        <v>1237</v>
      </c>
      <c r="N4855" s="423"/>
      <c r="O4855" s="423"/>
      <c r="P4855" s="423"/>
      <c r="Q4855" s="423"/>
      <c r="R4855" s="423"/>
      <c r="S4855" s="423"/>
      <c r="T4855" s="423"/>
      <c r="U4855" s="423"/>
      <c r="V4855" s="424"/>
    </row>
    <row r="4856" spans="1:22" ht="15.6" x14ac:dyDescent="0.3">
      <c r="A4856" s="466"/>
      <c r="B4856" s="434" t="s">
        <v>1185</v>
      </c>
      <c r="C4856" s="435"/>
      <c r="D4856" s="435"/>
      <c r="E4856" s="435"/>
      <c r="F4856" s="435"/>
      <c r="G4856" s="435"/>
      <c r="H4856" s="435"/>
      <c r="I4856" s="435"/>
      <c r="J4856" s="435"/>
      <c r="K4856" s="436"/>
      <c r="M4856" s="422" t="s">
        <v>1231</v>
      </c>
      <c r="N4856" s="423"/>
      <c r="O4856" s="423"/>
      <c r="P4856" s="423"/>
      <c r="Q4856" s="423"/>
      <c r="R4856" s="423"/>
      <c r="S4856" s="423"/>
      <c r="T4856" s="423"/>
      <c r="U4856" s="423"/>
      <c r="V4856" s="424"/>
    </row>
    <row r="4857" spans="1:22" ht="15" x14ac:dyDescent="0.3">
      <c r="A4857" s="466"/>
      <c r="B4857" s="422" t="s">
        <v>1229</v>
      </c>
      <c r="C4857" s="423"/>
      <c r="D4857" s="423"/>
      <c r="E4857" s="423"/>
      <c r="F4857" s="423"/>
      <c r="G4857" s="423"/>
      <c r="H4857" s="423"/>
      <c r="I4857" s="423"/>
      <c r="J4857" s="423"/>
      <c r="K4857" s="424"/>
      <c r="M4857" s="422" t="s">
        <v>1229</v>
      </c>
      <c r="N4857" s="423"/>
      <c r="O4857" s="423"/>
      <c r="P4857" s="423"/>
      <c r="Q4857" s="423"/>
      <c r="R4857" s="423"/>
      <c r="S4857" s="423"/>
      <c r="T4857" s="423"/>
      <c r="U4857" s="423"/>
      <c r="V4857" s="424"/>
    </row>
    <row r="4858" spans="1:22" ht="15" x14ac:dyDescent="0.3">
      <c r="A4858" s="466"/>
      <c r="B4858" s="422" t="s">
        <v>1232</v>
      </c>
      <c r="C4858" s="423"/>
      <c r="D4858" s="423"/>
      <c r="E4858" s="423"/>
      <c r="F4858" s="423"/>
      <c r="G4858" s="423"/>
      <c r="H4858" s="423"/>
      <c r="I4858" s="423"/>
      <c r="J4858" s="423"/>
      <c r="K4858" s="424"/>
      <c r="M4858" s="422" t="s">
        <v>1232</v>
      </c>
      <c r="N4858" s="423"/>
      <c r="O4858" s="423"/>
      <c r="P4858" s="423"/>
      <c r="Q4858" s="423"/>
      <c r="R4858" s="423"/>
      <c r="S4858" s="423"/>
      <c r="T4858" s="423"/>
      <c r="U4858" s="423"/>
      <c r="V4858" s="424"/>
    </row>
    <row r="4859" spans="1:22" ht="15.6" x14ac:dyDescent="0.3">
      <c r="A4859" s="466"/>
      <c r="B4859" s="422"/>
      <c r="C4859" s="423"/>
      <c r="D4859" s="423"/>
      <c r="E4859" s="423"/>
      <c r="F4859" s="423"/>
      <c r="G4859" s="423"/>
      <c r="H4859" s="423"/>
      <c r="I4859" s="423"/>
      <c r="J4859" s="423"/>
      <c r="K4859" s="424"/>
      <c r="M4859" s="434" t="s">
        <v>1185</v>
      </c>
      <c r="N4859" s="435"/>
      <c r="O4859" s="435"/>
      <c r="P4859" s="435"/>
      <c r="Q4859" s="435"/>
      <c r="R4859" s="435"/>
      <c r="S4859" s="435"/>
      <c r="T4859" s="435"/>
      <c r="U4859" s="435"/>
      <c r="V4859" s="436"/>
    </row>
    <row r="4860" spans="1:22" ht="15" x14ac:dyDescent="0.3">
      <c r="A4860" s="466"/>
      <c r="B4860" s="422"/>
      <c r="C4860" s="423"/>
      <c r="D4860" s="423"/>
      <c r="E4860" s="423"/>
      <c r="F4860" s="423"/>
      <c r="G4860" s="423"/>
      <c r="H4860" s="423"/>
      <c r="I4860" s="423"/>
      <c r="J4860" s="423"/>
      <c r="K4860" s="424"/>
      <c r="M4860" s="422" t="s">
        <v>1229</v>
      </c>
      <c r="N4860" s="423"/>
      <c r="O4860" s="423"/>
      <c r="P4860" s="423"/>
      <c r="Q4860" s="423"/>
      <c r="R4860" s="423"/>
      <c r="S4860" s="423"/>
      <c r="T4860" s="423"/>
      <c r="U4860" s="423"/>
      <c r="V4860" s="424"/>
    </row>
    <row r="4861" spans="1:22" ht="15.6" thickBot="1" x14ac:dyDescent="0.35">
      <c r="A4861" s="467"/>
      <c r="B4861" s="506"/>
      <c r="C4861" s="485"/>
      <c r="D4861" s="485"/>
      <c r="E4861" s="485"/>
      <c r="F4861" s="485"/>
      <c r="G4861" s="485"/>
      <c r="H4861" s="485"/>
      <c r="I4861" s="485"/>
      <c r="J4861" s="485"/>
      <c r="K4861" s="507"/>
      <c r="M4861" s="422" t="s">
        <v>1232</v>
      </c>
      <c r="N4861" s="423"/>
      <c r="O4861" s="423"/>
      <c r="P4861" s="423"/>
      <c r="Q4861" s="423"/>
      <c r="R4861" s="423"/>
      <c r="S4861" s="423"/>
      <c r="T4861" s="423"/>
      <c r="U4861" s="423"/>
      <c r="V4861" s="424"/>
    </row>
    <row r="4862" spans="1:22" ht="15" x14ac:dyDescent="0.3">
      <c r="A4862" s="465" t="s">
        <v>1144</v>
      </c>
      <c r="B4862" s="462"/>
      <c r="C4862" s="463"/>
      <c r="D4862" s="463"/>
      <c r="E4862" s="463"/>
      <c r="F4862" s="463"/>
      <c r="G4862" s="463"/>
      <c r="H4862" s="463"/>
      <c r="I4862" s="463"/>
      <c r="J4862" s="463"/>
      <c r="K4862" s="464"/>
    </row>
    <row r="4863" spans="1:22" ht="15" x14ac:dyDescent="0.3">
      <c r="A4863" s="466"/>
      <c r="B4863" s="459"/>
      <c r="C4863" s="460"/>
      <c r="D4863" s="460"/>
      <c r="E4863" s="460"/>
      <c r="F4863" s="460"/>
      <c r="G4863" s="460"/>
      <c r="H4863" s="460"/>
      <c r="I4863" s="460"/>
      <c r="J4863" s="460"/>
      <c r="K4863" s="461"/>
    </row>
    <row r="4864" spans="1:22" ht="15" x14ac:dyDescent="0.3">
      <c r="A4864" s="466"/>
      <c r="B4864" s="458"/>
      <c r="C4864" s="456"/>
      <c r="D4864" s="456"/>
      <c r="E4864" s="456"/>
      <c r="F4864" s="456"/>
      <c r="G4864" s="456"/>
      <c r="H4864" s="456"/>
      <c r="I4864" s="456"/>
      <c r="J4864" s="456"/>
      <c r="K4864" s="457"/>
    </row>
    <row r="4865" spans="1:11" ht="15" x14ac:dyDescent="0.3">
      <c r="A4865" s="466"/>
      <c r="B4865" s="459"/>
      <c r="C4865" s="460"/>
      <c r="D4865" s="460"/>
      <c r="E4865" s="460"/>
      <c r="F4865" s="460"/>
      <c r="G4865" s="460"/>
      <c r="H4865" s="460"/>
      <c r="I4865" s="460"/>
      <c r="J4865" s="460"/>
      <c r="K4865" s="461"/>
    </row>
    <row r="4866" spans="1:11" ht="15" x14ac:dyDescent="0.3">
      <c r="A4866" s="466"/>
      <c r="B4866" s="458"/>
      <c r="C4866" s="456"/>
      <c r="D4866" s="456"/>
      <c r="E4866" s="456"/>
      <c r="F4866" s="456"/>
      <c r="G4866" s="456"/>
      <c r="H4866" s="456"/>
      <c r="I4866" s="456"/>
      <c r="J4866" s="456"/>
      <c r="K4866" s="457"/>
    </row>
    <row r="4867" spans="1:11" ht="15" x14ac:dyDescent="0.3">
      <c r="A4867" s="466"/>
      <c r="B4867" s="459"/>
      <c r="C4867" s="460"/>
      <c r="D4867" s="460"/>
      <c r="E4867" s="460"/>
      <c r="F4867" s="460"/>
      <c r="G4867" s="460"/>
      <c r="H4867" s="460"/>
      <c r="I4867" s="460"/>
      <c r="J4867" s="460"/>
      <c r="K4867" s="461"/>
    </row>
    <row r="4868" spans="1:11" ht="15" x14ac:dyDescent="0.3">
      <c r="A4868" s="466"/>
      <c r="B4868" s="458"/>
      <c r="C4868" s="456"/>
      <c r="D4868" s="456"/>
      <c r="E4868" s="456"/>
      <c r="F4868" s="456"/>
      <c r="G4868" s="456"/>
      <c r="H4868" s="456"/>
      <c r="I4868" s="456"/>
      <c r="J4868" s="456"/>
      <c r="K4868" s="457"/>
    </row>
    <row r="4869" spans="1:11" ht="15" x14ac:dyDescent="0.3">
      <c r="A4869" s="466"/>
      <c r="B4869" s="458"/>
      <c r="C4869" s="456"/>
      <c r="D4869" s="456"/>
      <c r="E4869" s="456"/>
      <c r="F4869" s="456"/>
      <c r="G4869" s="456"/>
      <c r="H4869" s="456"/>
      <c r="I4869" s="456"/>
      <c r="J4869" s="456"/>
      <c r="K4869" s="457"/>
    </row>
    <row r="4870" spans="1:11" ht="15" x14ac:dyDescent="0.3">
      <c r="A4870" s="466"/>
      <c r="B4870" s="458"/>
      <c r="C4870" s="456"/>
      <c r="D4870" s="456"/>
      <c r="E4870" s="456"/>
      <c r="F4870" s="456"/>
      <c r="G4870" s="456"/>
      <c r="H4870" s="456"/>
      <c r="I4870" s="456"/>
      <c r="J4870" s="456"/>
      <c r="K4870" s="457"/>
    </row>
    <row r="4871" spans="1:11" ht="15" x14ac:dyDescent="0.3">
      <c r="A4871" s="466"/>
      <c r="B4871" s="458"/>
      <c r="C4871" s="456"/>
      <c r="D4871" s="456"/>
      <c r="E4871" s="456"/>
      <c r="F4871" s="456"/>
      <c r="G4871" s="456"/>
      <c r="H4871" s="456"/>
      <c r="I4871" s="456"/>
      <c r="J4871" s="456"/>
      <c r="K4871" s="457"/>
    </row>
    <row r="4872" spans="1:11" ht="15" x14ac:dyDescent="0.3">
      <c r="A4872" s="466"/>
      <c r="B4872" s="458"/>
      <c r="C4872" s="456"/>
      <c r="D4872" s="456"/>
      <c r="E4872" s="456"/>
      <c r="F4872" s="456"/>
      <c r="G4872" s="456"/>
      <c r="H4872" s="456"/>
      <c r="I4872" s="456"/>
      <c r="J4872" s="456"/>
      <c r="K4872" s="457"/>
    </row>
    <row r="4873" spans="1:11" ht="15" x14ac:dyDescent="0.3">
      <c r="A4873" s="466"/>
      <c r="B4873" s="458"/>
      <c r="C4873" s="456"/>
      <c r="D4873" s="456"/>
      <c r="E4873" s="456"/>
      <c r="F4873" s="456"/>
      <c r="G4873" s="456"/>
      <c r="H4873" s="456"/>
      <c r="I4873" s="456"/>
      <c r="J4873" s="456"/>
      <c r="K4873" s="457"/>
    </row>
    <row r="4874" spans="1:11" ht="15" x14ac:dyDescent="0.3">
      <c r="A4874" s="466"/>
      <c r="B4874" s="458"/>
      <c r="C4874" s="456"/>
      <c r="D4874" s="456"/>
      <c r="E4874" s="456"/>
      <c r="F4874" s="456"/>
      <c r="G4874" s="456"/>
      <c r="H4874" s="456"/>
      <c r="I4874" s="456"/>
      <c r="J4874" s="456"/>
      <c r="K4874" s="457"/>
    </row>
    <row r="4875" spans="1:11" ht="15" x14ac:dyDescent="0.3">
      <c r="A4875" s="466"/>
      <c r="B4875" s="458"/>
      <c r="C4875" s="456"/>
      <c r="D4875" s="456"/>
      <c r="E4875" s="456"/>
      <c r="F4875" s="456"/>
      <c r="G4875" s="456"/>
      <c r="H4875" s="456"/>
      <c r="I4875" s="456"/>
      <c r="J4875" s="456"/>
      <c r="K4875" s="457"/>
    </row>
    <row r="4876" spans="1:11" ht="15.6" thickBot="1" x14ac:dyDescent="0.35">
      <c r="A4876" s="467"/>
      <c r="B4876" s="502"/>
      <c r="C4876" s="503"/>
      <c r="D4876" s="503"/>
      <c r="E4876" s="503"/>
      <c r="F4876" s="503"/>
      <c r="G4876" s="503"/>
      <c r="H4876" s="503"/>
      <c r="I4876" s="503"/>
      <c r="J4876" s="503"/>
      <c r="K4876" s="504"/>
    </row>
    <row r="4877" spans="1:11" x14ac:dyDescent="0.3">
      <c r="A4877" s="499" t="s">
        <v>1145</v>
      </c>
      <c r="B4877" s="491"/>
      <c r="C4877" s="491"/>
      <c r="D4877" s="491"/>
      <c r="E4877" s="491"/>
      <c r="F4877" s="491"/>
      <c r="G4877" s="490" t="s">
        <v>1146</v>
      </c>
      <c r="H4877" s="491"/>
      <c r="I4877" s="491"/>
      <c r="J4877" s="491"/>
      <c r="K4877" s="492"/>
    </row>
    <row r="4878" spans="1:11" x14ac:dyDescent="0.3">
      <c r="A4878" s="500"/>
      <c r="B4878" s="494"/>
      <c r="C4878" s="494"/>
      <c r="D4878" s="494"/>
      <c r="E4878" s="494"/>
      <c r="F4878" s="494"/>
      <c r="G4878" s="493"/>
      <c r="H4878" s="494"/>
      <c r="I4878" s="494"/>
      <c r="J4878" s="494"/>
      <c r="K4878" s="495"/>
    </row>
    <row r="4879" spans="1:11" x14ac:dyDescent="0.3">
      <c r="A4879" s="500"/>
      <c r="B4879" s="494"/>
      <c r="C4879" s="494"/>
      <c r="D4879" s="494"/>
      <c r="E4879" s="494"/>
      <c r="F4879" s="494"/>
      <c r="G4879" s="493"/>
      <c r="H4879" s="494"/>
      <c r="I4879" s="494"/>
      <c r="J4879" s="494"/>
      <c r="K4879" s="495"/>
    </row>
    <row r="4880" spans="1:11" ht="15" thickBot="1" x14ac:dyDescent="0.35">
      <c r="A4880" s="501"/>
      <c r="B4880" s="497"/>
      <c r="C4880" s="497"/>
      <c r="D4880" s="497"/>
      <c r="E4880" s="497"/>
      <c r="F4880" s="497"/>
      <c r="G4880" s="496"/>
      <c r="H4880" s="497"/>
      <c r="I4880" s="497"/>
      <c r="J4880" s="497"/>
      <c r="K4880" s="498"/>
    </row>
    <row r="4881" spans="1:11" x14ac:dyDescent="0.3">
      <c r="A4881" s="34"/>
      <c r="J4881" s="131"/>
    </row>
    <row r="4882" spans="1:11" x14ac:dyDescent="0.3">
      <c r="A4882" s="452"/>
      <c r="B4882" s="452"/>
      <c r="C4882" s="452"/>
      <c r="D4882" s="452"/>
      <c r="E4882" s="454" t="s">
        <v>1113</v>
      </c>
      <c r="F4882" s="454"/>
      <c r="G4882" s="454"/>
      <c r="H4882" s="454"/>
      <c r="I4882" s="452"/>
      <c r="J4882" s="452"/>
      <c r="K4882" s="452"/>
    </row>
    <row r="4883" spans="1:11" x14ac:dyDescent="0.3">
      <c r="A4883" s="452"/>
      <c r="B4883" s="452"/>
      <c r="C4883" s="452"/>
      <c r="D4883" s="452"/>
      <c r="E4883" s="454"/>
      <c r="F4883" s="454"/>
      <c r="G4883" s="454"/>
      <c r="H4883" s="454"/>
      <c r="I4883" s="452"/>
      <c r="J4883" s="452"/>
      <c r="K4883" s="452"/>
    </row>
    <row r="4884" spans="1:11" x14ac:dyDescent="0.3">
      <c r="A4884" s="453"/>
      <c r="B4884" s="453"/>
      <c r="C4884" s="453"/>
      <c r="D4884" s="453"/>
      <c r="E4884" s="455"/>
      <c r="F4884" s="455"/>
      <c r="G4884" s="455"/>
      <c r="H4884" s="455"/>
      <c r="I4884" s="453"/>
      <c r="J4884" s="453"/>
      <c r="K4884" s="453"/>
    </row>
    <row r="4885" spans="1:11" x14ac:dyDescent="0.3">
      <c r="A4885" s="449" t="s">
        <v>1147</v>
      </c>
      <c r="B4885" s="450"/>
      <c r="C4885" s="450"/>
      <c r="D4885" s="450"/>
      <c r="E4885" s="450"/>
      <c r="F4885" s="450"/>
      <c r="G4885" s="450"/>
      <c r="H4885" s="450"/>
      <c r="I4885" s="450"/>
      <c r="J4885" s="450"/>
      <c r="K4885" s="451"/>
    </row>
    <row r="4886" spans="1:11" ht="22.8" x14ac:dyDescent="0.3">
      <c r="A4886" s="100" t="s">
        <v>0</v>
      </c>
      <c r="B4886" s="101"/>
      <c r="C4886" s="101"/>
      <c r="D4886" s="101"/>
      <c r="E4886" s="101"/>
      <c r="F4886" s="101"/>
      <c r="G4886" s="102"/>
      <c r="H4886" s="103" t="s">
        <v>1191</v>
      </c>
      <c r="I4886" s="104" t="s">
        <v>1117</v>
      </c>
      <c r="J4886" s="105">
        <f>1+J4832</f>
        <v>45357</v>
      </c>
      <c r="K4886" s="106" t="s">
        <v>1118</v>
      </c>
    </row>
    <row r="4887" spans="1:11" x14ac:dyDescent="0.3">
      <c r="A4887" s="443" t="s">
        <v>2</v>
      </c>
      <c r="B4887" s="444"/>
      <c r="C4887" s="444"/>
      <c r="D4887" s="444"/>
      <c r="E4887" s="444"/>
      <c r="F4887" s="444"/>
      <c r="G4887" s="445"/>
      <c r="H4887" s="107" t="s">
        <v>1120</v>
      </c>
      <c r="I4887" s="108" t="s">
        <v>1121</v>
      </c>
      <c r="J4887" s="109" t="s">
        <v>1122</v>
      </c>
      <c r="K4887" s="110" t="s">
        <v>1123</v>
      </c>
    </row>
    <row r="4888" spans="1:11" x14ac:dyDescent="0.3">
      <c r="A4888" s="446"/>
      <c r="B4888" s="447"/>
      <c r="C4888" s="447"/>
      <c r="D4888" s="447"/>
      <c r="E4888" s="447"/>
      <c r="F4888" s="447"/>
      <c r="G4888" s="448"/>
      <c r="H4888" s="107" t="s">
        <v>1124</v>
      </c>
      <c r="I4888" s="111" t="s">
        <v>1125</v>
      </c>
      <c r="J4888" s="112"/>
      <c r="K4888" s="113"/>
    </row>
    <row r="4889" spans="1:11" ht="15" thickBot="1" x14ac:dyDescent="0.35">
      <c r="A4889" s="114" t="s">
        <v>1103</v>
      </c>
      <c r="B4889" s="115"/>
      <c r="C4889" s="115"/>
      <c r="D4889" s="115"/>
      <c r="E4889" s="115"/>
      <c r="F4889" s="115"/>
      <c r="G4889" s="116"/>
      <c r="H4889" s="117" t="s">
        <v>1126</v>
      </c>
      <c r="I4889" s="117" t="s">
        <v>1125</v>
      </c>
      <c r="J4889" s="118"/>
      <c r="K4889" s="119"/>
    </row>
    <row r="4890" spans="1:11" ht="15" x14ac:dyDescent="0.3">
      <c r="A4890" s="440" t="s">
        <v>1127</v>
      </c>
      <c r="B4890" s="439"/>
      <c r="C4890" s="437"/>
      <c r="D4890" s="437"/>
      <c r="E4890" s="437"/>
      <c r="F4890" s="437"/>
      <c r="G4890" s="437"/>
      <c r="H4890" s="437"/>
      <c r="I4890" s="437"/>
      <c r="J4890" s="437"/>
      <c r="K4890" s="438"/>
    </row>
    <row r="4891" spans="1:11" ht="15" x14ac:dyDescent="0.3">
      <c r="A4891" s="441"/>
      <c r="B4891" s="458"/>
      <c r="C4891" s="456"/>
      <c r="D4891" s="456"/>
      <c r="E4891" s="456"/>
      <c r="F4891" s="456"/>
      <c r="G4891" s="456"/>
      <c r="H4891" s="456"/>
      <c r="I4891" s="456"/>
      <c r="J4891" s="456"/>
      <c r="K4891" s="457"/>
    </row>
    <row r="4892" spans="1:11" ht="15" x14ac:dyDescent="0.3">
      <c r="A4892" s="441"/>
      <c r="B4892" s="458"/>
      <c r="C4892" s="456"/>
      <c r="D4892" s="456"/>
      <c r="E4892" s="456"/>
      <c r="F4892" s="456"/>
      <c r="G4892" s="456"/>
      <c r="H4892" s="456"/>
      <c r="I4892" s="456"/>
      <c r="J4892" s="456"/>
      <c r="K4892" s="457"/>
    </row>
    <row r="4893" spans="1:11" ht="15" x14ac:dyDescent="0.3">
      <c r="A4893" s="441"/>
      <c r="B4893" s="458"/>
      <c r="C4893" s="456"/>
      <c r="D4893" s="456"/>
      <c r="E4893" s="456"/>
      <c r="F4893" s="456"/>
      <c r="G4893" s="456"/>
      <c r="H4893" s="456"/>
      <c r="I4893" s="456"/>
      <c r="J4893" s="456"/>
      <c r="K4893" s="457"/>
    </row>
    <row r="4894" spans="1:11" ht="15.6" thickBot="1" x14ac:dyDescent="0.35">
      <c r="A4894" s="442"/>
      <c r="B4894" s="477"/>
      <c r="C4894" s="475"/>
      <c r="D4894" s="475"/>
      <c r="E4894" s="475"/>
      <c r="F4894" s="475"/>
      <c r="G4894" s="475"/>
      <c r="H4894" s="475"/>
      <c r="I4894" s="475"/>
      <c r="J4894" s="475"/>
      <c r="K4894" s="476"/>
    </row>
    <row r="4895" spans="1:11" ht="15.6" thickBot="1" x14ac:dyDescent="0.35">
      <c r="A4895" s="465" t="s">
        <v>1128</v>
      </c>
      <c r="B4895" s="474" t="s">
        <v>1129</v>
      </c>
      <c r="C4895" s="472"/>
      <c r="D4895" s="472"/>
      <c r="E4895" s="472"/>
      <c r="F4895" s="120" t="s">
        <v>1130</v>
      </c>
      <c r="G4895" s="472" t="s">
        <v>1129</v>
      </c>
      <c r="H4895" s="472"/>
      <c r="I4895" s="472"/>
      <c r="J4895" s="473"/>
      <c r="K4895" s="121" t="s">
        <v>1130</v>
      </c>
    </row>
    <row r="4896" spans="1:11" ht="15" x14ac:dyDescent="0.3">
      <c r="A4896" s="466"/>
      <c r="B4896" s="471" t="s">
        <v>1131</v>
      </c>
      <c r="C4896" s="469"/>
      <c r="D4896" s="469"/>
      <c r="E4896" s="470"/>
      <c r="F4896" s="122"/>
      <c r="G4896" s="468" t="s">
        <v>1132</v>
      </c>
      <c r="H4896" s="469"/>
      <c r="I4896" s="469"/>
      <c r="J4896" s="470"/>
      <c r="K4896" s="123"/>
    </row>
    <row r="4897" spans="1:11" ht="15" x14ac:dyDescent="0.3">
      <c r="A4897" s="466"/>
      <c r="B4897" s="480" t="s">
        <v>1133</v>
      </c>
      <c r="C4897" s="481"/>
      <c r="D4897" s="481"/>
      <c r="E4897" s="482"/>
      <c r="F4897" s="124"/>
      <c r="G4897" s="483" t="s">
        <v>1134</v>
      </c>
      <c r="H4897" s="481"/>
      <c r="I4897" s="481"/>
      <c r="J4897" s="482"/>
      <c r="K4897" s="125"/>
    </row>
    <row r="4898" spans="1:11" ht="15" x14ac:dyDescent="0.3">
      <c r="A4898" s="466"/>
      <c r="B4898" s="480" t="s">
        <v>1135</v>
      </c>
      <c r="C4898" s="481"/>
      <c r="D4898" s="481"/>
      <c r="E4898" s="482"/>
      <c r="F4898" s="124"/>
      <c r="G4898" s="478" t="s">
        <v>1136</v>
      </c>
      <c r="H4898" s="460"/>
      <c r="I4898" s="460"/>
      <c r="J4898" s="479"/>
      <c r="K4898" s="125"/>
    </row>
    <row r="4899" spans="1:11" ht="15" x14ac:dyDescent="0.3">
      <c r="A4899" s="466"/>
      <c r="B4899" s="480" t="s">
        <v>1137</v>
      </c>
      <c r="C4899" s="481"/>
      <c r="D4899" s="481"/>
      <c r="E4899" s="482"/>
      <c r="F4899" s="124">
        <v>2</v>
      </c>
      <c r="G4899" s="478" t="s">
        <v>1138</v>
      </c>
      <c r="H4899" s="460"/>
      <c r="I4899" s="460"/>
      <c r="J4899" s="479"/>
      <c r="K4899" s="125"/>
    </row>
    <row r="4900" spans="1:11" ht="15" x14ac:dyDescent="0.3">
      <c r="A4900" s="466"/>
      <c r="B4900" s="480" t="s">
        <v>1139</v>
      </c>
      <c r="C4900" s="481"/>
      <c r="D4900" s="481"/>
      <c r="E4900" s="482"/>
      <c r="F4900" s="124"/>
      <c r="G4900" s="478" t="s">
        <v>1140</v>
      </c>
      <c r="H4900" s="460"/>
      <c r="I4900" s="460"/>
      <c r="J4900" s="479"/>
      <c r="K4900" s="125"/>
    </row>
    <row r="4901" spans="1:11" ht="15.6" thickBot="1" x14ac:dyDescent="0.35">
      <c r="A4901" s="467"/>
      <c r="B4901" s="487" t="s">
        <v>1141</v>
      </c>
      <c r="C4901" s="488"/>
      <c r="D4901" s="488"/>
      <c r="E4901" s="489"/>
      <c r="F4901" s="127">
        <v>2</v>
      </c>
      <c r="G4901" s="484" t="s">
        <v>1142</v>
      </c>
      <c r="H4901" s="485"/>
      <c r="I4901" s="485"/>
      <c r="J4901" s="486"/>
      <c r="K4901" s="128"/>
    </row>
    <row r="4902" spans="1:11" ht="15.6" x14ac:dyDescent="0.3">
      <c r="A4902" s="465" t="s">
        <v>1143</v>
      </c>
      <c r="B4902" s="425" t="s">
        <v>1190</v>
      </c>
      <c r="C4902" s="426"/>
      <c r="D4902" s="426"/>
      <c r="E4902" s="426"/>
      <c r="F4902" s="426"/>
      <c r="G4902" s="426"/>
      <c r="H4902" s="426"/>
      <c r="I4902" s="426"/>
      <c r="J4902" s="426"/>
      <c r="K4902" s="427"/>
    </row>
    <row r="4903" spans="1:11" ht="15" x14ac:dyDescent="0.3">
      <c r="A4903" s="466"/>
      <c r="B4903" s="422" t="s">
        <v>1165</v>
      </c>
      <c r="C4903" s="423"/>
      <c r="D4903" s="423"/>
      <c r="E4903" s="423"/>
      <c r="F4903" s="423"/>
      <c r="G4903" s="423"/>
      <c r="H4903" s="423"/>
      <c r="I4903" s="423"/>
      <c r="J4903" s="423"/>
      <c r="K4903" s="424"/>
    </row>
    <row r="4904" spans="1:11" ht="15" x14ac:dyDescent="0.3">
      <c r="A4904" s="466"/>
      <c r="B4904" s="422" t="s">
        <v>1166</v>
      </c>
      <c r="C4904" s="423"/>
      <c r="D4904" s="423"/>
      <c r="E4904" s="423"/>
      <c r="F4904" s="423"/>
      <c r="G4904" s="423"/>
      <c r="H4904" s="423"/>
      <c r="I4904" s="423"/>
      <c r="J4904" s="423"/>
      <c r="K4904" s="424"/>
    </row>
    <row r="4905" spans="1:11" ht="15" x14ac:dyDescent="0.3">
      <c r="A4905" s="466"/>
      <c r="B4905" s="422" t="s">
        <v>1167</v>
      </c>
      <c r="C4905" s="423"/>
      <c r="D4905" s="423"/>
      <c r="E4905" s="423"/>
      <c r="F4905" s="423"/>
      <c r="G4905" s="423"/>
      <c r="H4905" s="423"/>
      <c r="I4905" s="423"/>
      <c r="J4905" s="423"/>
      <c r="K4905" s="424"/>
    </row>
    <row r="4906" spans="1:11" ht="15" x14ac:dyDescent="0.3">
      <c r="A4906" s="466"/>
      <c r="B4906" s="416" t="s">
        <v>1236</v>
      </c>
      <c r="C4906" s="417"/>
      <c r="D4906" s="417"/>
      <c r="E4906" s="417"/>
      <c r="F4906" s="417"/>
      <c r="G4906" s="417"/>
      <c r="H4906" s="417"/>
      <c r="I4906" s="417"/>
      <c r="J4906" s="417"/>
      <c r="K4906" s="418"/>
    </row>
    <row r="4907" spans="1:11" ht="15" x14ac:dyDescent="0.3">
      <c r="A4907" s="466"/>
      <c r="B4907" s="416" t="s">
        <v>83</v>
      </c>
      <c r="C4907" s="417"/>
      <c r="D4907" s="417"/>
      <c r="E4907" s="417"/>
      <c r="F4907" s="417"/>
      <c r="G4907" s="417"/>
      <c r="H4907" s="417"/>
      <c r="I4907" s="417"/>
      <c r="J4907" s="417"/>
      <c r="K4907" s="418"/>
    </row>
    <row r="4908" spans="1:11" ht="15" x14ac:dyDescent="0.3">
      <c r="A4908" s="466"/>
      <c r="B4908" s="422" t="s">
        <v>1173</v>
      </c>
      <c r="C4908" s="423"/>
      <c r="D4908" s="423"/>
      <c r="E4908" s="423"/>
      <c r="F4908" s="423"/>
      <c r="G4908" s="423"/>
      <c r="H4908" s="423"/>
      <c r="I4908" s="423"/>
      <c r="J4908" s="423"/>
      <c r="K4908" s="424"/>
    </row>
    <row r="4909" spans="1:11" ht="15" x14ac:dyDescent="0.3">
      <c r="A4909" s="466"/>
      <c r="B4909" s="422" t="s">
        <v>1224</v>
      </c>
      <c r="C4909" s="423"/>
      <c r="D4909" s="423"/>
      <c r="E4909" s="423"/>
      <c r="F4909" s="423"/>
      <c r="G4909" s="423"/>
      <c r="H4909" s="423"/>
      <c r="I4909" s="423"/>
      <c r="J4909" s="423"/>
      <c r="K4909" s="424"/>
    </row>
    <row r="4910" spans="1:11" ht="15.6" x14ac:dyDescent="0.3">
      <c r="A4910" s="466"/>
      <c r="B4910" s="434" t="s">
        <v>1185</v>
      </c>
      <c r="C4910" s="435"/>
      <c r="D4910" s="435"/>
      <c r="E4910" s="435"/>
      <c r="F4910" s="435"/>
      <c r="G4910" s="435"/>
      <c r="H4910" s="435"/>
      <c r="I4910" s="435"/>
      <c r="J4910" s="435"/>
      <c r="K4910" s="436"/>
    </row>
    <row r="4911" spans="1:11" ht="15" x14ac:dyDescent="0.3">
      <c r="A4911" s="466"/>
      <c r="B4911" s="422" t="s">
        <v>1229</v>
      </c>
      <c r="C4911" s="423"/>
      <c r="D4911" s="423"/>
      <c r="E4911" s="423"/>
      <c r="F4911" s="423"/>
      <c r="G4911" s="423"/>
      <c r="H4911" s="423"/>
      <c r="I4911" s="423"/>
      <c r="J4911" s="423"/>
      <c r="K4911" s="424"/>
    </row>
    <row r="4912" spans="1:11" ht="15" x14ac:dyDescent="0.3">
      <c r="A4912" s="466"/>
      <c r="B4912" s="422" t="s">
        <v>1232</v>
      </c>
      <c r="C4912" s="423"/>
      <c r="D4912" s="423"/>
      <c r="E4912" s="423"/>
      <c r="F4912" s="423"/>
      <c r="G4912" s="423"/>
      <c r="H4912" s="423"/>
      <c r="I4912" s="423"/>
      <c r="J4912" s="423"/>
      <c r="K4912" s="424"/>
    </row>
    <row r="4913" spans="1:11" ht="15" x14ac:dyDescent="0.3">
      <c r="A4913" s="466"/>
      <c r="B4913" s="422"/>
      <c r="C4913" s="423"/>
      <c r="D4913" s="423"/>
      <c r="E4913" s="423"/>
      <c r="F4913" s="423"/>
      <c r="G4913" s="423"/>
      <c r="H4913" s="423"/>
      <c r="I4913" s="423"/>
      <c r="J4913" s="423"/>
      <c r="K4913" s="424"/>
    </row>
    <row r="4914" spans="1:11" ht="15" x14ac:dyDescent="0.3">
      <c r="A4914" s="466"/>
      <c r="B4914" s="416"/>
      <c r="C4914" s="417"/>
      <c r="D4914" s="417"/>
      <c r="E4914" s="417"/>
      <c r="F4914" s="417"/>
      <c r="G4914" s="417"/>
      <c r="H4914" s="417"/>
      <c r="I4914" s="417"/>
      <c r="J4914" s="417"/>
      <c r="K4914" s="418"/>
    </row>
    <row r="4915" spans="1:11" ht="15.6" thickBot="1" x14ac:dyDescent="0.35">
      <c r="A4915" s="467"/>
      <c r="B4915" s="477"/>
      <c r="C4915" s="475"/>
      <c r="D4915" s="475"/>
      <c r="E4915" s="475"/>
      <c r="F4915" s="475"/>
      <c r="G4915" s="475"/>
      <c r="H4915" s="475"/>
      <c r="I4915" s="475"/>
      <c r="J4915" s="475"/>
      <c r="K4915" s="476"/>
    </row>
    <row r="4916" spans="1:11" ht="15" x14ac:dyDescent="0.3">
      <c r="A4916" s="465" t="s">
        <v>1144</v>
      </c>
      <c r="B4916" s="439"/>
      <c r="C4916" s="437"/>
      <c r="D4916" s="437"/>
      <c r="E4916" s="437"/>
      <c r="F4916" s="437"/>
      <c r="G4916" s="437"/>
      <c r="H4916" s="437"/>
      <c r="I4916" s="437"/>
      <c r="J4916" s="437"/>
      <c r="K4916" s="438"/>
    </row>
    <row r="4917" spans="1:11" ht="15" x14ac:dyDescent="0.3">
      <c r="A4917" s="466"/>
      <c r="B4917" s="458"/>
      <c r="C4917" s="456"/>
      <c r="D4917" s="456"/>
      <c r="E4917" s="456"/>
      <c r="F4917" s="456"/>
      <c r="G4917" s="456"/>
      <c r="H4917" s="456"/>
      <c r="I4917" s="456"/>
      <c r="J4917" s="456"/>
      <c r="K4917" s="457"/>
    </row>
    <row r="4918" spans="1:11" ht="15" x14ac:dyDescent="0.3">
      <c r="A4918" s="466"/>
      <c r="B4918" s="458"/>
      <c r="C4918" s="456"/>
      <c r="D4918" s="456"/>
      <c r="E4918" s="456"/>
      <c r="F4918" s="456"/>
      <c r="G4918" s="456"/>
      <c r="H4918" s="456"/>
      <c r="I4918" s="456"/>
      <c r="J4918" s="456"/>
      <c r="K4918" s="457"/>
    </row>
    <row r="4919" spans="1:11" ht="15" x14ac:dyDescent="0.3">
      <c r="A4919" s="466"/>
      <c r="B4919" s="458"/>
      <c r="C4919" s="456"/>
      <c r="D4919" s="456"/>
      <c r="E4919" s="456"/>
      <c r="F4919" s="456"/>
      <c r="G4919" s="456"/>
      <c r="H4919" s="456"/>
      <c r="I4919" s="456"/>
      <c r="J4919" s="456"/>
      <c r="K4919" s="457"/>
    </row>
    <row r="4920" spans="1:11" ht="15" x14ac:dyDescent="0.3">
      <c r="A4920" s="466"/>
      <c r="B4920" s="458"/>
      <c r="C4920" s="456"/>
      <c r="D4920" s="456"/>
      <c r="E4920" s="456"/>
      <c r="F4920" s="456"/>
      <c r="G4920" s="456"/>
      <c r="H4920" s="456"/>
      <c r="I4920" s="456"/>
      <c r="J4920" s="456"/>
      <c r="K4920" s="457"/>
    </row>
    <row r="4921" spans="1:11" ht="15" x14ac:dyDescent="0.3">
      <c r="A4921" s="466"/>
      <c r="B4921" s="458"/>
      <c r="C4921" s="456"/>
      <c r="D4921" s="456"/>
      <c r="E4921" s="456"/>
      <c r="F4921" s="456"/>
      <c r="G4921" s="456"/>
      <c r="H4921" s="456"/>
      <c r="I4921" s="456"/>
      <c r="J4921" s="456"/>
      <c r="K4921" s="457"/>
    </row>
    <row r="4922" spans="1:11" ht="15" x14ac:dyDescent="0.3">
      <c r="A4922" s="466"/>
      <c r="B4922" s="458"/>
      <c r="C4922" s="456"/>
      <c r="D4922" s="456"/>
      <c r="E4922" s="456"/>
      <c r="F4922" s="456"/>
      <c r="G4922" s="456"/>
      <c r="H4922" s="456"/>
      <c r="I4922" s="456"/>
      <c r="J4922" s="456"/>
      <c r="K4922" s="457"/>
    </row>
    <row r="4923" spans="1:11" ht="15" x14ac:dyDescent="0.3">
      <c r="A4923" s="466"/>
      <c r="B4923" s="458"/>
      <c r="C4923" s="456"/>
      <c r="D4923" s="456"/>
      <c r="E4923" s="456"/>
      <c r="F4923" s="456"/>
      <c r="G4923" s="456"/>
      <c r="H4923" s="456"/>
      <c r="I4923" s="456"/>
      <c r="J4923" s="456"/>
      <c r="K4923" s="457"/>
    </row>
    <row r="4924" spans="1:11" ht="15" x14ac:dyDescent="0.3">
      <c r="A4924" s="466"/>
      <c r="B4924" s="458"/>
      <c r="C4924" s="456"/>
      <c r="D4924" s="456"/>
      <c r="E4924" s="456"/>
      <c r="F4924" s="456"/>
      <c r="G4924" s="456"/>
      <c r="H4924" s="456"/>
      <c r="I4924" s="456"/>
      <c r="J4924" s="456"/>
      <c r="K4924" s="457"/>
    </row>
    <row r="4925" spans="1:11" ht="15" x14ac:dyDescent="0.3">
      <c r="A4925" s="466"/>
      <c r="B4925" s="458"/>
      <c r="C4925" s="456"/>
      <c r="D4925" s="456"/>
      <c r="E4925" s="456"/>
      <c r="F4925" s="456"/>
      <c r="G4925" s="456"/>
      <c r="H4925" s="456"/>
      <c r="I4925" s="456"/>
      <c r="J4925" s="456"/>
      <c r="K4925" s="457"/>
    </row>
    <row r="4926" spans="1:11" ht="15" x14ac:dyDescent="0.3">
      <c r="A4926" s="466"/>
      <c r="B4926" s="458"/>
      <c r="C4926" s="456"/>
      <c r="D4926" s="456"/>
      <c r="E4926" s="456"/>
      <c r="F4926" s="456"/>
      <c r="G4926" s="456"/>
      <c r="H4926" s="456"/>
      <c r="I4926" s="456"/>
      <c r="J4926" s="456"/>
      <c r="K4926" s="457"/>
    </row>
    <row r="4927" spans="1:11" ht="15" x14ac:dyDescent="0.3">
      <c r="A4927" s="466"/>
      <c r="B4927" s="458"/>
      <c r="C4927" s="456"/>
      <c r="D4927" s="456"/>
      <c r="E4927" s="456"/>
      <c r="F4927" s="456"/>
      <c r="G4927" s="456"/>
      <c r="H4927" s="456"/>
      <c r="I4927" s="456"/>
      <c r="J4927" s="456"/>
      <c r="K4927" s="457"/>
    </row>
    <row r="4928" spans="1:11" ht="15" x14ac:dyDescent="0.3">
      <c r="A4928" s="466"/>
      <c r="B4928" s="458"/>
      <c r="C4928" s="456"/>
      <c r="D4928" s="456"/>
      <c r="E4928" s="456"/>
      <c r="F4928" s="456"/>
      <c r="G4928" s="456"/>
      <c r="H4928" s="456"/>
      <c r="I4928" s="456"/>
      <c r="J4928" s="456"/>
      <c r="K4928" s="457"/>
    </row>
    <row r="4929" spans="1:11" ht="15" x14ac:dyDescent="0.3">
      <c r="A4929" s="466"/>
      <c r="B4929" s="458"/>
      <c r="C4929" s="456"/>
      <c r="D4929" s="456"/>
      <c r="E4929" s="456"/>
      <c r="F4929" s="456"/>
      <c r="G4929" s="456"/>
      <c r="H4929" s="456"/>
      <c r="I4929" s="456"/>
      <c r="J4929" s="456"/>
      <c r="K4929" s="457"/>
    </row>
    <row r="4930" spans="1:11" ht="15.6" thickBot="1" x14ac:dyDescent="0.35">
      <c r="A4930" s="467"/>
      <c r="B4930" s="502"/>
      <c r="C4930" s="503"/>
      <c r="D4930" s="503"/>
      <c r="E4930" s="503"/>
      <c r="F4930" s="503"/>
      <c r="G4930" s="503"/>
      <c r="H4930" s="503"/>
      <c r="I4930" s="503"/>
      <c r="J4930" s="503"/>
      <c r="K4930" s="504"/>
    </row>
    <row r="4931" spans="1:11" x14ac:dyDescent="0.3">
      <c r="A4931" s="499" t="s">
        <v>1145</v>
      </c>
      <c r="B4931" s="491"/>
      <c r="C4931" s="491"/>
      <c r="D4931" s="491"/>
      <c r="E4931" s="491"/>
      <c r="F4931" s="491"/>
      <c r="G4931" s="490" t="s">
        <v>1146</v>
      </c>
      <c r="H4931" s="491"/>
      <c r="I4931" s="491"/>
      <c r="J4931" s="491"/>
      <c r="K4931" s="492"/>
    </row>
    <row r="4932" spans="1:11" x14ac:dyDescent="0.3">
      <c r="A4932" s="500"/>
      <c r="B4932" s="494"/>
      <c r="C4932" s="494"/>
      <c r="D4932" s="494"/>
      <c r="E4932" s="494"/>
      <c r="F4932" s="494"/>
      <c r="G4932" s="493"/>
      <c r="H4932" s="494"/>
      <c r="I4932" s="494"/>
      <c r="J4932" s="494"/>
      <c r="K4932" s="495"/>
    </row>
    <row r="4933" spans="1:11" x14ac:dyDescent="0.3">
      <c r="A4933" s="500"/>
      <c r="B4933" s="494"/>
      <c r="C4933" s="494"/>
      <c r="D4933" s="494"/>
      <c r="E4933" s="494"/>
      <c r="F4933" s="494"/>
      <c r="G4933" s="493"/>
      <c r="H4933" s="494"/>
      <c r="I4933" s="494"/>
      <c r="J4933" s="494"/>
      <c r="K4933" s="495"/>
    </row>
    <row r="4934" spans="1:11" ht="15" thickBot="1" x14ac:dyDescent="0.35">
      <c r="A4934" s="501"/>
      <c r="B4934" s="497"/>
      <c r="C4934" s="497"/>
      <c r="D4934" s="497"/>
      <c r="E4934" s="497"/>
      <c r="F4934" s="497"/>
      <c r="G4934" s="496"/>
      <c r="H4934" s="497"/>
      <c r="I4934" s="497"/>
      <c r="J4934" s="497"/>
      <c r="K4934" s="498"/>
    </row>
    <row r="4936" spans="1:11" x14ac:dyDescent="0.3">
      <c r="A4936" s="452"/>
      <c r="B4936" s="452"/>
      <c r="C4936" s="452"/>
      <c r="D4936" s="452"/>
      <c r="E4936" s="454" t="s">
        <v>1113</v>
      </c>
      <c r="F4936" s="454"/>
      <c r="G4936" s="454"/>
      <c r="H4936" s="454"/>
      <c r="I4936" s="452"/>
      <c r="J4936" s="452"/>
      <c r="K4936" s="452"/>
    </row>
    <row r="4937" spans="1:11" x14ac:dyDescent="0.3">
      <c r="A4937" s="452"/>
      <c r="B4937" s="452"/>
      <c r="C4937" s="452"/>
      <c r="D4937" s="452"/>
      <c r="E4937" s="454"/>
      <c r="F4937" s="454"/>
      <c r="G4937" s="454"/>
      <c r="H4937" s="454"/>
      <c r="I4937" s="452"/>
      <c r="J4937" s="452"/>
      <c r="K4937" s="452"/>
    </row>
    <row r="4938" spans="1:11" x14ac:dyDescent="0.3">
      <c r="A4938" s="453"/>
      <c r="B4938" s="453"/>
      <c r="C4938" s="453"/>
      <c r="D4938" s="453"/>
      <c r="E4938" s="455"/>
      <c r="F4938" s="455"/>
      <c r="G4938" s="455"/>
      <c r="H4938" s="455"/>
      <c r="I4938" s="453"/>
      <c r="J4938" s="453"/>
      <c r="K4938" s="453"/>
    </row>
    <row r="4939" spans="1:11" x14ac:dyDescent="0.3">
      <c r="A4939" s="449" t="s">
        <v>1147</v>
      </c>
      <c r="B4939" s="450"/>
      <c r="C4939" s="450"/>
      <c r="D4939" s="450"/>
      <c r="E4939" s="450"/>
      <c r="F4939" s="450"/>
      <c r="G4939" s="450"/>
      <c r="H4939" s="450"/>
      <c r="I4939" s="450"/>
      <c r="J4939" s="450"/>
      <c r="K4939" s="451"/>
    </row>
    <row r="4940" spans="1:11" ht="22.8" x14ac:dyDescent="0.3">
      <c r="A4940" s="100" t="s">
        <v>0</v>
      </c>
      <c r="B4940" s="101"/>
      <c r="C4940" s="101"/>
      <c r="D4940" s="101"/>
      <c r="E4940" s="101"/>
      <c r="F4940" s="101"/>
      <c r="G4940" s="102"/>
      <c r="H4940" s="103" t="s">
        <v>1191</v>
      </c>
      <c r="I4940" s="104" t="s">
        <v>1117</v>
      </c>
      <c r="J4940" s="105">
        <f>1+J4886</f>
        <v>45358</v>
      </c>
      <c r="K4940" s="106" t="s">
        <v>1118</v>
      </c>
    </row>
    <row r="4941" spans="1:11" x14ac:dyDescent="0.3">
      <c r="A4941" s="443" t="s">
        <v>2</v>
      </c>
      <c r="B4941" s="444"/>
      <c r="C4941" s="444"/>
      <c r="D4941" s="444"/>
      <c r="E4941" s="444"/>
      <c r="F4941" s="444"/>
      <c r="G4941" s="445"/>
      <c r="H4941" s="107" t="s">
        <v>1120</v>
      </c>
      <c r="I4941" s="108" t="s">
        <v>1121</v>
      </c>
      <c r="J4941" s="109" t="s">
        <v>1122</v>
      </c>
      <c r="K4941" s="110" t="s">
        <v>1123</v>
      </c>
    </row>
    <row r="4942" spans="1:11" x14ac:dyDescent="0.3">
      <c r="A4942" s="446"/>
      <c r="B4942" s="447"/>
      <c r="C4942" s="447"/>
      <c r="D4942" s="447"/>
      <c r="E4942" s="447"/>
      <c r="F4942" s="447"/>
      <c r="G4942" s="448"/>
      <c r="H4942" s="107" t="s">
        <v>1124</v>
      </c>
      <c r="I4942" s="111" t="s">
        <v>1125</v>
      </c>
      <c r="J4942" s="112"/>
      <c r="K4942" s="113"/>
    </row>
    <row r="4943" spans="1:11" ht="15" thickBot="1" x14ac:dyDescent="0.35">
      <c r="A4943" s="114" t="s">
        <v>1103</v>
      </c>
      <c r="B4943" s="115"/>
      <c r="C4943" s="115"/>
      <c r="D4943" s="115"/>
      <c r="E4943" s="115"/>
      <c r="F4943" s="115"/>
      <c r="G4943" s="116"/>
      <c r="H4943" s="117" t="s">
        <v>1126</v>
      </c>
      <c r="I4943" s="117" t="s">
        <v>1125</v>
      </c>
      <c r="J4943" s="118"/>
      <c r="K4943" s="119"/>
    </row>
    <row r="4944" spans="1:11" ht="15" x14ac:dyDescent="0.3">
      <c r="A4944" s="440" t="s">
        <v>1127</v>
      </c>
      <c r="B4944" s="439"/>
      <c r="C4944" s="437"/>
      <c r="D4944" s="437"/>
      <c r="E4944" s="437"/>
      <c r="F4944" s="437"/>
      <c r="G4944" s="437"/>
      <c r="H4944" s="437"/>
      <c r="I4944" s="437"/>
      <c r="J4944" s="437"/>
      <c r="K4944" s="438"/>
    </row>
    <row r="4945" spans="1:11" ht="15" x14ac:dyDescent="0.3">
      <c r="A4945" s="441"/>
      <c r="B4945" s="458"/>
      <c r="C4945" s="456"/>
      <c r="D4945" s="456"/>
      <c r="E4945" s="456"/>
      <c r="F4945" s="456"/>
      <c r="G4945" s="456"/>
      <c r="H4945" s="456"/>
      <c r="I4945" s="456"/>
      <c r="J4945" s="456"/>
      <c r="K4945" s="457"/>
    </row>
    <row r="4946" spans="1:11" ht="15" x14ac:dyDescent="0.3">
      <c r="A4946" s="441"/>
      <c r="B4946" s="458"/>
      <c r="C4946" s="456"/>
      <c r="D4946" s="456"/>
      <c r="E4946" s="456"/>
      <c r="F4946" s="456"/>
      <c r="G4946" s="456"/>
      <c r="H4946" s="456"/>
      <c r="I4946" s="456"/>
      <c r="J4946" s="456"/>
      <c r="K4946" s="457"/>
    </row>
    <row r="4947" spans="1:11" ht="15" x14ac:dyDescent="0.3">
      <c r="A4947" s="441"/>
      <c r="B4947" s="458"/>
      <c r="C4947" s="456"/>
      <c r="D4947" s="456"/>
      <c r="E4947" s="456"/>
      <c r="F4947" s="456"/>
      <c r="G4947" s="456"/>
      <c r="H4947" s="456"/>
      <c r="I4947" s="456"/>
      <c r="J4947" s="456"/>
      <c r="K4947" s="457"/>
    </row>
    <row r="4948" spans="1:11" ht="15.6" thickBot="1" x14ac:dyDescent="0.35">
      <c r="A4948" s="442"/>
      <c r="B4948" s="477"/>
      <c r="C4948" s="475"/>
      <c r="D4948" s="475"/>
      <c r="E4948" s="475"/>
      <c r="F4948" s="475"/>
      <c r="G4948" s="475"/>
      <c r="H4948" s="475"/>
      <c r="I4948" s="475"/>
      <c r="J4948" s="475"/>
      <c r="K4948" s="476"/>
    </row>
    <row r="4949" spans="1:11" ht="15.6" thickBot="1" x14ac:dyDescent="0.35">
      <c r="A4949" s="465" t="s">
        <v>1128</v>
      </c>
      <c r="B4949" s="474" t="s">
        <v>1129</v>
      </c>
      <c r="C4949" s="472"/>
      <c r="D4949" s="472"/>
      <c r="E4949" s="472"/>
      <c r="F4949" s="120" t="s">
        <v>1130</v>
      </c>
      <c r="G4949" s="472" t="s">
        <v>1129</v>
      </c>
      <c r="H4949" s="472"/>
      <c r="I4949" s="472"/>
      <c r="J4949" s="473"/>
      <c r="K4949" s="121" t="s">
        <v>1130</v>
      </c>
    </row>
    <row r="4950" spans="1:11" ht="15" x14ac:dyDescent="0.3">
      <c r="A4950" s="466"/>
      <c r="B4950" s="471" t="s">
        <v>1131</v>
      </c>
      <c r="C4950" s="469"/>
      <c r="D4950" s="469"/>
      <c r="E4950" s="470"/>
      <c r="F4950" s="122"/>
      <c r="G4950" s="468" t="s">
        <v>1132</v>
      </c>
      <c r="H4950" s="469"/>
      <c r="I4950" s="469"/>
      <c r="J4950" s="470"/>
      <c r="K4950" s="123"/>
    </row>
    <row r="4951" spans="1:11" ht="15" x14ac:dyDescent="0.3">
      <c r="A4951" s="466"/>
      <c r="B4951" s="480" t="s">
        <v>1133</v>
      </c>
      <c r="C4951" s="481"/>
      <c r="D4951" s="481"/>
      <c r="E4951" s="482"/>
      <c r="F4951" s="124"/>
      <c r="G4951" s="483" t="s">
        <v>1134</v>
      </c>
      <c r="H4951" s="481"/>
      <c r="I4951" s="481"/>
      <c r="J4951" s="482"/>
      <c r="K4951" s="125"/>
    </row>
    <row r="4952" spans="1:11" ht="15" x14ac:dyDescent="0.3">
      <c r="A4952" s="466"/>
      <c r="B4952" s="480" t="s">
        <v>1135</v>
      </c>
      <c r="C4952" s="481"/>
      <c r="D4952" s="481"/>
      <c r="E4952" s="482"/>
      <c r="F4952" s="124"/>
      <c r="G4952" s="478" t="s">
        <v>1136</v>
      </c>
      <c r="H4952" s="460"/>
      <c r="I4952" s="460"/>
      <c r="J4952" s="479"/>
      <c r="K4952" s="125"/>
    </row>
    <row r="4953" spans="1:11" ht="15" x14ac:dyDescent="0.3">
      <c r="A4953" s="466"/>
      <c r="B4953" s="480" t="s">
        <v>1137</v>
      </c>
      <c r="C4953" s="481"/>
      <c r="D4953" s="481"/>
      <c r="E4953" s="482"/>
      <c r="F4953" s="124">
        <v>2</v>
      </c>
      <c r="G4953" s="478" t="s">
        <v>1138</v>
      </c>
      <c r="H4953" s="460"/>
      <c r="I4953" s="460"/>
      <c r="J4953" s="479"/>
      <c r="K4953" s="125"/>
    </row>
    <row r="4954" spans="1:11" ht="15" x14ac:dyDescent="0.3">
      <c r="A4954" s="466"/>
      <c r="B4954" s="480" t="s">
        <v>1139</v>
      </c>
      <c r="C4954" s="481"/>
      <c r="D4954" s="481"/>
      <c r="E4954" s="482"/>
      <c r="F4954" s="124"/>
      <c r="G4954" s="478" t="s">
        <v>1140</v>
      </c>
      <c r="H4954" s="460"/>
      <c r="I4954" s="460"/>
      <c r="J4954" s="479"/>
      <c r="K4954" s="125"/>
    </row>
    <row r="4955" spans="1:11" ht="15.6" thickBot="1" x14ac:dyDescent="0.35">
      <c r="A4955" s="467"/>
      <c r="B4955" s="487" t="s">
        <v>1141</v>
      </c>
      <c r="C4955" s="488"/>
      <c r="D4955" s="488"/>
      <c r="E4955" s="489"/>
      <c r="F4955" s="127">
        <v>2</v>
      </c>
      <c r="G4955" s="484" t="s">
        <v>1142</v>
      </c>
      <c r="H4955" s="485"/>
      <c r="I4955" s="485"/>
      <c r="J4955" s="486"/>
      <c r="K4955" s="128"/>
    </row>
    <row r="4956" spans="1:11" ht="15.6" x14ac:dyDescent="0.3">
      <c r="A4956" s="465" t="s">
        <v>1143</v>
      </c>
      <c r="B4956" s="425" t="s">
        <v>1190</v>
      </c>
      <c r="C4956" s="426"/>
      <c r="D4956" s="426"/>
      <c r="E4956" s="426"/>
      <c r="F4956" s="426"/>
      <c r="G4956" s="426"/>
      <c r="H4956" s="426"/>
      <c r="I4956" s="426"/>
      <c r="J4956" s="426"/>
      <c r="K4956" s="427"/>
    </row>
    <row r="4957" spans="1:11" ht="15" x14ac:dyDescent="0.3">
      <c r="A4957" s="466"/>
      <c r="B4957" s="422" t="s">
        <v>1165</v>
      </c>
      <c r="C4957" s="423"/>
      <c r="D4957" s="423"/>
      <c r="E4957" s="423"/>
      <c r="F4957" s="423"/>
      <c r="G4957" s="423"/>
      <c r="H4957" s="423"/>
      <c r="I4957" s="423"/>
      <c r="J4957" s="423"/>
      <c r="K4957" s="424"/>
    </row>
    <row r="4958" spans="1:11" ht="15" x14ac:dyDescent="0.3">
      <c r="A4958" s="466"/>
      <c r="B4958" s="422" t="s">
        <v>1166</v>
      </c>
      <c r="C4958" s="423"/>
      <c r="D4958" s="423"/>
      <c r="E4958" s="423"/>
      <c r="F4958" s="423"/>
      <c r="G4958" s="423"/>
      <c r="H4958" s="423"/>
      <c r="I4958" s="423"/>
      <c r="J4958" s="423"/>
      <c r="K4958" s="424"/>
    </row>
    <row r="4959" spans="1:11" ht="15" x14ac:dyDescent="0.3">
      <c r="A4959" s="466"/>
      <c r="B4959" s="422" t="s">
        <v>1167</v>
      </c>
      <c r="C4959" s="423"/>
      <c r="D4959" s="423"/>
      <c r="E4959" s="423"/>
      <c r="F4959" s="423"/>
      <c r="G4959" s="423"/>
      <c r="H4959" s="423"/>
      <c r="I4959" s="423"/>
      <c r="J4959" s="423"/>
      <c r="K4959" s="424"/>
    </row>
    <row r="4960" spans="1:11" ht="15" x14ac:dyDescent="0.3">
      <c r="A4960" s="466"/>
      <c r="B4960" s="416" t="s">
        <v>1236</v>
      </c>
      <c r="C4960" s="417"/>
      <c r="D4960" s="417"/>
      <c r="E4960" s="417"/>
      <c r="F4960" s="417"/>
      <c r="G4960" s="417"/>
      <c r="H4960" s="417"/>
      <c r="I4960" s="417"/>
      <c r="J4960" s="417"/>
      <c r="K4960" s="418"/>
    </row>
    <row r="4961" spans="1:11" ht="15" x14ac:dyDescent="0.3">
      <c r="A4961" s="466"/>
      <c r="B4961" s="416" t="s">
        <v>83</v>
      </c>
      <c r="C4961" s="417"/>
      <c r="D4961" s="417"/>
      <c r="E4961" s="417"/>
      <c r="F4961" s="417"/>
      <c r="G4961" s="417"/>
      <c r="H4961" s="417"/>
      <c r="I4961" s="417"/>
      <c r="J4961" s="417"/>
      <c r="K4961" s="418"/>
    </row>
    <row r="4962" spans="1:11" ht="15" x14ac:dyDescent="0.3">
      <c r="A4962" s="466"/>
      <c r="B4962" s="422" t="s">
        <v>1173</v>
      </c>
      <c r="C4962" s="423"/>
      <c r="D4962" s="423"/>
      <c r="E4962" s="423"/>
      <c r="F4962" s="423"/>
      <c r="G4962" s="423"/>
      <c r="H4962" s="423"/>
      <c r="I4962" s="423"/>
      <c r="J4962" s="423"/>
      <c r="K4962" s="424"/>
    </row>
    <row r="4963" spans="1:11" ht="15" x14ac:dyDescent="0.3">
      <c r="A4963" s="466"/>
      <c r="B4963" s="422" t="s">
        <v>1224</v>
      </c>
      <c r="C4963" s="423"/>
      <c r="D4963" s="423"/>
      <c r="E4963" s="423"/>
      <c r="F4963" s="423"/>
      <c r="G4963" s="423"/>
      <c r="H4963" s="423"/>
      <c r="I4963" s="423"/>
      <c r="J4963" s="423"/>
      <c r="K4963" s="424"/>
    </row>
    <row r="4964" spans="1:11" ht="15.6" x14ac:dyDescent="0.3">
      <c r="A4964" s="466"/>
      <c r="B4964" s="434"/>
      <c r="C4964" s="435"/>
      <c r="D4964" s="435"/>
      <c r="E4964" s="435"/>
      <c r="F4964" s="435"/>
      <c r="G4964" s="435"/>
      <c r="H4964" s="435"/>
      <c r="I4964" s="435"/>
      <c r="J4964" s="435"/>
      <c r="K4964" s="436"/>
    </row>
    <row r="4965" spans="1:11" ht="15" x14ac:dyDescent="0.3">
      <c r="A4965" s="466"/>
      <c r="B4965" s="422"/>
      <c r="C4965" s="423"/>
      <c r="D4965" s="423"/>
      <c r="E4965" s="423"/>
      <c r="F4965" s="423"/>
      <c r="G4965" s="423"/>
      <c r="H4965" s="423"/>
      <c r="I4965" s="423"/>
      <c r="J4965" s="423"/>
      <c r="K4965" s="424"/>
    </row>
    <row r="4966" spans="1:11" ht="15" x14ac:dyDescent="0.3">
      <c r="A4966" s="466"/>
      <c r="B4966" s="422"/>
      <c r="C4966" s="423"/>
      <c r="D4966" s="423"/>
      <c r="E4966" s="423"/>
      <c r="F4966" s="423"/>
      <c r="G4966" s="423"/>
      <c r="H4966" s="423"/>
      <c r="I4966" s="423"/>
      <c r="J4966" s="423"/>
      <c r="K4966" s="424"/>
    </row>
    <row r="4967" spans="1:11" ht="15" x14ac:dyDescent="0.3">
      <c r="A4967" s="466"/>
      <c r="B4967" s="422"/>
      <c r="C4967" s="423"/>
      <c r="D4967" s="423"/>
      <c r="E4967" s="423"/>
      <c r="F4967" s="423"/>
      <c r="G4967" s="423"/>
      <c r="H4967" s="423"/>
      <c r="I4967" s="423"/>
      <c r="J4967" s="423"/>
      <c r="K4967" s="424"/>
    </row>
    <row r="4968" spans="1:11" ht="15" x14ac:dyDescent="0.3">
      <c r="A4968" s="466"/>
      <c r="B4968" s="416"/>
      <c r="C4968" s="417"/>
      <c r="D4968" s="417"/>
      <c r="E4968" s="417"/>
      <c r="F4968" s="417"/>
      <c r="G4968" s="417"/>
      <c r="H4968" s="417"/>
      <c r="I4968" s="417"/>
      <c r="J4968" s="417"/>
      <c r="K4968" s="418"/>
    </row>
    <row r="4969" spans="1:11" ht="15.6" thickBot="1" x14ac:dyDescent="0.35">
      <c r="A4969" s="467"/>
      <c r="B4969" s="477"/>
      <c r="C4969" s="475"/>
      <c r="D4969" s="475"/>
      <c r="E4969" s="475"/>
      <c r="F4969" s="475"/>
      <c r="G4969" s="475"/>
      <c r="H4969" s="475"/>
      <c r="I4969" s="475"/>
      <c r="J4969" s="475"/>
      <c r="K4969" s="476"/>
    </row>
    <row r="4970" spans="1:11" ht="15" x14ac:dyDescent="0.3">
      <c r="A4970" s="465" t="s">
        <v>1144</v>
      </c>
      <c r="B4970" s="439"/>
      <c r="C4970" s="437"/>
      <c r="D4970" s="437"/>
      <c r="E4970" s="437"/>
      <c r="F4970" s="437"/>
      <c r="G4970" s="437"/>
      <c r="H4970" s="437"/>
      <c r="I4970" s="437"/>
      <c r="J4970" s="437"/>
      <c r="K4970" s="438"/>
    </row>
    <row r="4971" spans="1:11" ht="15" x14ac:dyDescent="0.3">
      <c r="A4971" s="466"/>
      <c r="B4971" s="458"/>
      <c r="C4971" s="456"/>
      <c r="D4971" s="456"/>
      <c r="E4971" s="456"/>
      <c r="F4971" s="456"/>
      <c r="G4971" s="456"/>
      <c r="H4971" s="456"/>
      <c r="I4971" s="456"/>
      <c r="J4971" s="456"/>
      <c r="K4971" s="457"/>
    </row>
    <row r="4972" spans="1:11" ht="15" x14ac:dyDescent="0.3">
      <c r="A4972" s="466"/>
      <c r="B4972" s="458"/>
      <c r="C4972" s="456"/>
      <c r="D4972" s="456"/>
      <c r="E4972" s="456"/>
      <c r="F4972" s="456"/>
      <c r="G4972" s="456"/>
      <c r="H4972" s="456"/>
      <c r="I4972" s="456"/>
      <c r="J4972" s="456"/>
      <c r="K4972" s="457"/>
    </row>
    <row r="4973" spans="1:11" ht="15" x14ac:dyDescent="0.3">
      <c r="A4973" s="466"/>
      <c r="B4973" s="458"/>
      <c r="C4973" s="456"/>
      <c r="D4973" s="456"/>
      <c r="E4973" s="456"/>
      <c r="F4973" s="456"/>
      <c r="G4973" s="456"/>
      <c r="H4973" s="456"/>
      <c r="I4973" s="456"/>
      <c r="J4973" s="456"/>
      <c r="K4973" s="457"/>
    </row>
    <row r="4974" spans="1:11" ht="15" x14ac:dyDescent="0.3">
      <c r="A4974" s="466"/>
      <c r="B4974" s="458"/>
      <c r="C4974" s="456"/>
      <c r="D4974" s="456"/>
      <c r="E4974" s="456"/>
      <c r="F4974" s="456"/>
      <c r="G4974" s="456"/>
      <c r="H4974" s="456"/>
      <c r="I4974" s="456"/>
      <c r="J4974" s="456"/>
      <c r="K4974" s="457"/>
    </row>
    <row r="4975" spans="1:11" ht="15" x14ac:dyDescent="0.3">
      <c r="A4975" s="466"/>
      <c r="B4975" s="458"/>
      <c r="C4975" s="456"/>
      <c r="D4975" s="456"/>
      <c r="E4975" s="456"/>
      <c r="F4975" s="456"/>
      <c r="G4975" s="456"/>
      <c r="H4975" s="456"/>
      <c r="I4975" s="456"/>
      <c r="J4975" s="456"/>
      <c r="K4975" s="457"/>
    </row>
    <row r="4976" spans="1:11" ht="15" x14ac:dyDescent="0.3">
      <c r="A4976" s="466"/>
      <c r="B4976" s="458"/>
      <c r="C4976" s="456"/>
      <c r="D4976" s="456"/>
      <c r="E4976" s="456"/>
      <c r="F4976" s="456"/>
      <c r="G4976" s="456"/>
      <c r="H4976" s="456"/>
      <c r="I4976" s="456"/>
      <c r="J4976" s="456"/>
      <c r="K4976" s="457"/>
    </row>
    <row r="4977" spans="1:11" ht="15" x14ac:dyDescent="0.3">
      <c r="A4977" s="466"/>
      <c r="B4977" s="458"/>
      <c r="C4977" s="456"/>
      <c r="D4977" s="456"/>
      <c r="E4977" s="456"/>
      <c r="F4977" s="456"/>
      <c r="G4977" s="456"/>
      <c r="H4977" s="456"/>
      <c r="I4977" s="456"/>
      <c r="J4977" s="456"/>
      <c r="K4977" s="457"/>
    </row>
    <row r="4978" spans="1:11" ht="15" x14ac:dyDescent="0.3">
      <c r="A4978" s="466"/>
      <c r="B4978" s="458"/>
      <c r="C4978" s="456"/>
      <c r="D4978" s="456"/>
      <c r="E4978" s="456"/>
      <c r="F4978" s="456"/>
      <c r="G4978" s="456"/>
      <c r="H4978" s="456"/>
      <c r="I4978" s="456"/>
      <c r="J4978" s="456"/>
      <c r="K4978" s="457"/>
    </row>
    <row r="4979" spans="1:11" ht="15" x14ac:dyDescent="0.3">
      <c r="A4979" s="466"/>
      <c r="B4979" s="458"/>
      <c r="C4979" s="456"/>
      <c r="D4979" s="456"/>
      <c r="E4979" s="456"/>
      <c r="F4979" s="456"/>
      <c r="G4979" s="456"/>
      <c r="H4979" s="456"/>
      <c r="I4979" s="456"/>
      <c r="J4979" s="456"/>
      <c r="K4979" s="457"/>
    </row>
    <row r="4980" spans="1:11" ht="15" x14ac:dyDescent="0.3">
      <c r="A4980" s="466"/>
      <c r="B4980" s="458"/>
      <c r="C4980" s="456"/>
      <c r="D4980" s="456"/>
      <c r="E4980" s="456"/>
      <c r="F4980" s="456"/>
      <c r="G4980" s="456"/>
      <c r="H4980" s="456"/>
      <c r="I4980" s="456"/>
      <c r="J4980" s="456"/>
      <c r="K4980" s="457"/>
    </row>
    <row r="4981" spans="1:11" ht="15" x14ac:dyDescent="0.3">
      <c r="A4981" s="466"/>
      <c r="B4981" s="458"/>
      <c r="C4981" s="456"/>
      <c r="D4981" s="456"/>
      <c r="E4981" s="456"/>
      <c r="F4981" s="456"/>
      <c r="G4981" s="456"/>
      <c r="H4981" s="456"/>
      <c r="I4981" s="456"/>
      <c r="J4981" s="456"/>
      <c r="K4981" s="457"/>
    </row>
    <row r="4982" spans="1:11" ht="15" x14ac:dyDescent="0.3">
      <c r="A4982" s="466"/>
      <c r="B4982" s="458"/>
      <c r="C4982" s="456"/>
      <c r="D4982" s="456"/>
      <c r="E4982" s="456"/>
      <c r="F4982" s="456"/>
      <c r="G4982" s="456"/>
      <c r="H4982" s="456"/>
      <c r="I4982" s="456"/>
      <c r="J4982" s="456"/>
      <c r="K4982" s="457"/>
    </row>
    <row r="4983" spans="1:11" ht="15" x14ac:dyDescent="0.3">
      <c r="A4983" s="466"/>
      <c r="B4983" s="458"/>
      <c r="C4983" s="456"/>
      <c r="D4983" s="456"/>
      <c r="E4983" s="456"/>
      <c r="F4983" s="456"/>
      <c r="G4983" s="456"/>
      <c r="H4983" s="456"/>
      <c r="I4983" s="456"/>
      <c r="J4983" s="456"/>
      <c r="K4983" s="457"/>
    </row>
    <row r="4984" spans="1:11" ht="15.6" thickBot="1" x14ac:dyDescent="0.35">
      <c r="A4984" s="467"/>
      <c r="B4984" s="502"/>
      <c r="C4984" s="503"/>
      <c r="D4984" s="503"/>
      <c r="E4984" s="503"/>
      <c r="F4984" s="503"/>
      <c r="G4984" s="503"/>
      <c r="H4984" s="503"/>
      <c r="I4984" s="503"/>
      <c r="J4984" s="503"/>
      <c r="K4984" s="504"/>
    </row>
    <row r="4985" spans="1:11" x14ac:dyDescent="0.3">
      <c r="A4985" s="499" t="s">
        <v>1145</v>
      </c>
      <c r="B4985" s="491"/>
      <c r="C4985" s="491"/>
      <c r="D4985" s="491"/>
      <c r="E4985" s="491"/>
      <c r="F4985" s="491"/>
      <c r="G4985" s="490" t="s">
        <v>1146</v>
      </c>
      <c r="H4985" s="491"/>
      <c r="I4985" s="491"/>
      <c r="J4985" s="491"/>
      <c r="K4985" s="492"/>
    </row>
    <row r="4986" spans="1:11" x14ac:dyDescent="0.3">
      <c r="A4986" s="500"/>
      <c r="B4986" s="494"/>
      <c r="C4986" s="494"/>
      <c r="D4986" s="494"/>
      <c r="E4986" s="494"/>
      <c r="F4986" s="494"/>
      <c r="G4986" s="493"/>
      <c r="H4986" s="494"/>
      <c r="I4986" s="494"/>
      <c r="J4986" s="494"/>
      <c r="K4986" s="495"/>
    </row>
    <row r="4987" spans="1:11" x14ac:dyDescent="0.3">
      <c r="A4987" s="500"/>
      <c r="B4987" s="494"/>
      <c r="C4987" s="494"/>
      <c r="D4987" s="494"/>
      <c r="E4987" s="494"/>
      <c r="F4987" s="494"/>
      <c r="G4987" s="493"/>
      <c r="H4987" s="494"/>
      <c r="I4987" s="494"/>
      <c r="J4987" s="494"/>
      <c r="K4987" s="495"/>
    </row>
    <row r="4988" spans="1:11" ht="15" thickBot="1" x14ac:dyDescent="0.35">
      <c r="A4988" s="501"/>
      <c r="B4988" s="497"/>
      <c r="C4988" s="497"/>
      <c r="D4988" s="497"/>
      <c r="E4988" s="497"/>
      <c r="F4988" s="497"/>
      <c r="G4988" s="496"/>
      <c r="H4988" s="497"/>
      <c r="I4988" s="497"/>
      <c r="J4988" s="497"/>
      <c r="K4988" s="498"/>
    </row>
    <row r="4989" spans="1:11" x14ac:dyDescent="0.3">
      <c r="A4989" s="34"/>
      <c r="J4989" s="131"/>
    </row>
    <row r="4990" spans="1:11" x14ac:dyDescent="0.3">
      <c r="A4990" s="452"/>
      <c r="B4990" s="452"/>
      <c r="C4990" s="452"/>
      <c r="D4990" s="452"/>
      <c r="E4990" s="454" t="s">
        <v>1113</v>
      </c>
      <c r="F4990" s="454"/>
      <c r="G4990" s="454"/>
      <c r="H4990" s="454"/>
      <c r="I4990" s="452"/>
      <c r="J4990" s="452"/>
      <c r="K4990" s="452"/>
    </row>
    <row r="4991" spans="1:11" x14ac:dyDescent="0.3">
      <c r="A4991" s="452"/>
      <c r="B4991" s="452"/>
      <c r="C4991" s="452"/>
      <c r="D4991" s="452"/>
      <c r="E4991" s="454"/>
      <c r="F4991" s="454"/>
      <c r="G4991" s="454"/>
      <c r="H4991" s="454"/>
      <c r="I4991" s="452"/>
      <c r="J4991" s="452"/>
      <c r="K4991" s="452"/>
    </row>
    <row r="4992" spans="1:11" x14ac:dyDescent="0.3">
      <c r="A4992" s="453"/>
      <c r="B4992" s="453"/>
      <c r="C4992" s="453"/>
      <c r="D4992" s="453"/>
      <c r="E4992" s="455"/>
      <c r="F4992" s="455"/>
      <c r="G4992" s="455"/>
      <c r="H4992" s="455"/>
      <c r="I4992" s="453"/>
      <c r="J4992" s="453"/>
      <c r="K4992" s="453"/>
    </row>
    <row r="4993" spans="1:11" x14ac:dyDescent="0.3">
      <c r="A4993" s="505" t="s">
        <v>1114</v>
      </c>
      <c r="B4993" s="450"/>
      <c r="C4993" s="450"/>
      <c r="D4993" s="450"/>
      <c r="E4993" s="450"/>
      <c r="F4993" s="450"/>
      <c r="G4993" s="450"/>
      <c r="H4993" s="450"/>
      <c r="I4993" s="450"/>
      <c r="J4993" s="450"/>
      <c r="K4993" s="451"/>
    </row>
    <row r="4994" spans="1:11" ht="22.8" x14ac:dyDescent="0.3">
      <c r="A4994" s="100" t="s">
        <v>1115</v>
      </c>
      <c r="B4994" s="101"/>
      <c r="C4994" s="101"/>
      <c r="D4994" s="101"/>
      <c r="E4994" s="101"/>
      <c r="F4994" s="101"/>
      <c r="G4994" s="102"/>
      <c r="H4994" s="103" t="s">
        <v>1116</v>
      </c>
      <c r="I4994" s="104" t="s">
        <v>1117</v>
      </c>
      <c r="J4994" s="105">
        <f>1+J4940</f>
        <v>45359</v>
      </c>
      <c r="K4994" s="106" t="s">
        <v>1118</v>
      </c>
    </row>
    <row r="4995" spans="1:11" x14ac:dyDescent="0.3">
      <c r="A4995" s="443" t="s">
        <v>2</v>
      </c>
      <c r="B4995" s="444"/>
      <c r="C4995" s="444"/>
      <c r="D4995" s="444"/>
      <c r="E4995" s="444"/>
      <c r="F4995" s="444"/>
      <c r="G4995" s="445"/>
      <c r="H4995" s="107" t="s">
        <v>1120</v>
      </c>
      <c r="I4995" s="108" t="s">
        <v>1121</v>
      </c>
      <c r="J4995" s="109" t="s">
        <v>1122</v>
      </c>
      <c r="K4995" s="110" t="s">
        <v>1123</v>
      </c>
    </row>
    <row r="4996" spans="1:11" x14ac:dyDescent="0.3">
      <c r="A4996" s="446"/>
      <c r="B4996" s="447"/>
      <c r="C4996" s="447"/>
      <c r="D4996" s="447"/>
      <c r="E4996" s="447"/>
      <c r="F4996" s="447"/>
      <c r="G4996" s="448"/>
      <c r="H4996" s="107" t="s">
        <v>1124</v>
      </c>
      <c r="I4996" s="111" t="s">
        <v>1125</v>
      </c>
      <c r="J4996" s="112"/>
      <c r="K4996" s="113"/>
    </row>
    <row r="4997" spans="1:11" ht="15" thickBot="1" x14ac:dyDescent="0.35">
      <c r="A4997" s="114" t="s">
        <v>1103</v>
      </c>
      <c r="B4997" s="115"/>
      <c r="C4997" s="115"/>
      <c r="D4997" s="115"/>
      <c r="E4997" s="115"/>
      <c r="F4997" s="115"/>
      <c r="G4997" s="116"/>
      <c r="H4997" s="117" t="s">
        <v>1126</v>
      </c>
      <c r="I4997" s="117" t="s">
        <v>1125</v>
      </c>
      <c r="J4997" s="118"/>
      <c r="K4997" s="119"/>
    </row>
    <row r="4998" spans="1:11" ht="15" x14ac:dyDescent="0.3">
      <c r="A4998" s="440" t="s">
        <v>1127</v>
      </c>
      <c r="B4998" s="439"/>
      <c r="C4998" s="437"/>
      <c r="D4998" s="437"/>
      <c r="E4998" s="437"/>
      <c r="F4998" s="437"/>
      <c r="G4998" s="437"/>
      <c r="H4998" s="437"/>
      <c r="I4998" s="437"/>
      <c r="J4998" s="437"/>
      <c r="K4998" s="438"/>
    </row>
    <row r="4999" spans="1:11" ht="15" x14ac:dyDescent="0.3">
      <c r="A4999" s="441"/>
      <c r="B4999" s="458"/>
      <c r="C4999" s="456"/>
      <c r="D4999" s="456"/>
      <c r="E4999" s="456"/>
      <c r="F4999" s="456"/>
      <c r="G4999" s="456"/>
      <c r="H4999" s="456"/>
      <c r="I4999" s="456"/>
      <c r="J4999" s="456"/>
      <c r="K4999" s="457"/>
    </row>
    <row r="5000" spans="1:11" ht="15" x14ac:dyDescent="0.3">
      <c r="A5000" s="441"/>
      <c r="B5000" s="458"/>
      <c r="C5000" s="456"/>
      <c r="D5000" s="456"/>
      <c r="E5000" s="456"/>
      <c r="F5000" s="456"/>
      <c r="G5000" s="456"/>
      <c r="H5000" s="456"/>
      <c r="I5000" s="456"/>
      <c r="J5000" s="456"/>
      <c r="K5000" s="457"/>
    </row>
    <row r="5001" spans="1:11" ht="15" x14ac:dyDescent="0.3">
      <c r="A5001" s="441"/>
      <c r="B5001" s="458"/>
      <c r="C5001" s="456"/>
      <c r="D5001" s="456"/>
      <c r="E5001" s="456"/>
      <c r="F5001" s="456"/>
      <c r="G5001" s="456"/>
      <c r="H5001" s="456"/>
      <c r="I5001" s="456"/>
      <c r="J5001" s="456"/>
      <c r="K5001" s="457"/>
    </row>
    <row r="5002" spans="1:11" ht="15.6" thickBot="1" x14ac:dyDescent="0.35">
      <c r="A5002" s="442"/>
      <c r="B5002" s="477"/>
      <c r="C5002" s="475"/>
      <c r="D5002" s="475"/>
      <c r="E5002" s="475"/>
      <c r="F5002" s="475"/>
      <c r="G5002" s="475"/>
      <c r="H5002" s="475"/>
      <c r="I5002" s="475"/>
      <c r="J5002" s="475"/>
      <c r="K5002" s="476"/>
    </row>
    <row r="5003" spans="1:11" ht="15.6" thickBot="1" x14ac:dyDescent="0.35">
      <c r="A5003" s="465" t="s">
        <v>1128</v>
      </c>
      <c r="B5003" s="474" t="s">
        <v>1129</v>
      </c>
      <c r="C5003" s="472"/>
      <c r="D5003" s="472"/>
      <c r="E5003" s="472"/>
      <c r="F5003" s="120" t="s">
        <v>1130</v>
      </c>
      <c r="G5003" s="472" t="s">
        <v>1129</v>
      </c>
      <c r="H5003" s="472"/>
      <c r="I5003" s="472"/>
      <c r="J5003" s="473"/>
      <c r="K5003" s="121" t="s">
        <v>1130</v>
      </c>
    </row>
    <row r="5004" spans="1:11" ht="15" x14ac:dyDescent="0.3">
      <c r="A5004" s="466"/>
      <c r="B5004" s="471" t="s">
        <v>1131</v>
      </c>
      <c r="C5004" s="469"/>
      <c r="D5004" s="469"/>
      <c r="E5004" s="470"/>
      <c r="F5004" s="122"/>
      <c r="G5004" s="468" t="s">
        <v>1132</v>
      </c>
      <c r="H5004" s="469"/>
      <c r="I5004" s="469"/>
      <c r="J5004" s="470"/>
      <c r="K5004" s="123"/>
    </row>
    <row r="5005" spans="1:11" ht="15" x14ac:dyDescent="0.3">
      <c r="A5005" s="466"/>
      <c r="B5005" s="480" t="s">
        <v>1133</v>
      </c>
      <c r="C5005" s="481"/>
      <c r="D5005" s="481"/>
      <c r="E5005" s="482"/>
      <c r="F5005" s="124"/>
      <c r="G5005" s="483" t="s">
        <v>1134</v>
      </c>
      <c r="H5005" s="481"/>
      <c r="I5005" s="481"/>
      <c r="J5005" s="482"/>
      <c r="K5005" s="125"/>
    </row>
    <row r="5006" spans="1:11" ht="15" x14ac:dyDescent="0.3">
      <c r="A5006" s="466"/>
      <c r="B5006" s="480" t="s">
        <v>1135</v>
      </c>
      <c r="C5006" s="481"/>
      <c r="D5006" s="481"/>
      <c r="E5006" s="482"/>
      <c r="F5006" s="124"/>
      <c r="G5006" s="478" t="s">
        <v>1136</v>
      </c>
      <c r="H5006" s="460"/>
      <c r="I5006" s="460"/>
      <c r="J5006" s="479"/>
      <c r="K5006" s="125"/>
    </row>
    <row r="5007" spans="1:11" ht="15" x14ac:dyDescent="0.3">
      <c r="A5007" s="466"/>
      <c r="B5007" s="480" t="s">
        <v>1137</v>
      </c>
      <c r="C5007" s="481"/>
      <c r="D5007" s="481"/>
      <c r="E5007" s="482"/>
      <c r="F5007" s="124">
        <v>2</v>
      </c>
      <c r="G5007" s="478" t="s">
        <v>1138</v>
      </c>
      <c r="H5007" s="460"/>
      <c r="I5007" s="460"/>
      <c r="J5007" s="479"/>
      <c r="K5007" s="125"/>
    </row>
    <row r="5008" spans="1:11" ht="15" x14ac:dyDescent="0.3">
      <c r="A5008" s="466"/>
      <c r="B5008" s="480" t="s">
        <v>1139</v>
      </c>
      <c r="C5008" s="481"/>
      <c r="D5008" s="481"/>
      <c r="E5008" s="482"/>
      <c r="F5008" s="124"/>
      <c r="G5008" s="478" t="s">
        <v>1140</v>
      </c>
      <c r="H5008" s="460"/>
      <c r="I5008" s="460"/>
      <c r="J5008" s="479"/>
      <c r="K5008" s="125"/>
    </row>
    <row r="5009" spans="1:11" ht="15.6" thickBot="1" x14ac:dyDescent="0.35">
      <c r="A5009" s="467"/>
      <c r="B5009" s="487" t="s">
        <v>1141</v>
      </c>
      <c r="C5009" s="488"/>
      <c r="D5009" s="488"/>
      <c r="E5009" s="489"/>
      <c r="F5009" s="127">
        <v>2</v>
      </c>
      <c r="G5009" s="484" t="s">
        <v>1142</v>
      </c>
      <c r="H5009" s="485"/>
      <c r="I5009" s="485"/>
      <c r="J5009" s="486"/>
      <c r="K5009" s="128"/>
    </row>
    <row r="5010" spans="1:11" ht="15.6" x14ac:dyDescent="0.3">
      <c r="A5010" s="465" t="s">
        <v>1143</v>
      </c>
      <c r="B5010" s="425" t="s">
        <v>1190</v>
      </c>
      <c r="C5010" s="426"/>
      <c r="D5010" s="426"/>
      <c r="E5010" s="426"/>
      <c r="F5010" s="426"/>
      <c r="G5010" s="426"/>
      <c r="H5010" s="426"/>
      <c r="I5010" s="426"/>
      <c r="J5010" s="426"/>
      <c r="K5010" s="427"/>
    </row>
    <row r="5011" spans="1:11" ht="15" x14ac:dyDescent="0.3">
      <c r="A5011" s="466"/>
      <c r="B5011" s="135" t="s">
        <v>1236</v>
      </c>
      <c r="C5011" s="136"/>
      <c r="D5011" s="136"/>
      <c r="E5011" s="136"/>
      <c r="F5011" s="136"/>
      <c r="G5011" s="136"/>
      <c r="H5011" s="136"/>
      <c r="I5011" s="136"/>
      <c r="J5011" s="136"/>
      <c r="K5011" s="137"/>
    </row>
    <row r="5012" spans="1:11" ht="15" x14ac:dyDescent="0.3">
      <c r="A5012" s="466"/>
      <c r="B5012" s="135" t="s">
        <v>83</v>
      </c>
      <c r="C5012" s="136"/>
      <c r="D5012" s="136"/>
      <c r="E5012" s="136"/>
      <c r="F5012" s="136"/>
      <c r="G5012" s="136"/>
      <c r="H5012" s="136"/>
      <c r="I5012" s="136"/>
      <c r="J5012" s="136"/>
      <c r="K5012" s="137"/>
    </row>
    <row r="5013" spans="1:11" ht="15" x14ac:dyDescent="0.3">
      <c r="A5013" s="466"/>
      <c r="B5013" s="422" t="s">
        <v>1173</v>
      </c>
      <c r="C5013" s="423"/>
      <c r="D5013" s="423"/>
      <c r="E5013" s="423"/>
      <c r="F5013" s="423"/>
      <c r="G5013" s="423"/>
      <c r="H5013" s="423"/>
      <c r="I5013" s="423"/>
      <c r="J5013" s="423"/>
      <c r="K5013" s="424"/>
    </row>
    <row r="5014" spans="1:11" ht="15" x14ac:dyDescent="0.3">
      <c r="A5014" s="466"/>
      <c r="B5014" s="422" t="s">
        <v>1224</v>
      </c>
      <c r="C5014" s="423"/>
      <c r="D5014" s="423"/>
      <c r="E5014" s="423"/>
      <c r="F5014" s="423"/>
      <c r="G5014" s="423"/>
      <c r="H5014" s="423"/>
      <c r="I5014" s="423"/>
      <c r="J5014" s="423"/>
      <c r="K5014" s="424"/>
    </row>
    <row r="5015" spans="1:11" ht="15" x14ac:dyDescent="0.3">
      <c r="A5015" s="466"/>
      <c r="B5015" s="422" t="s">
        <v>1226</v>
      </c>
      <c r="C5015" s="423"/>
      <c r="D5015" s="423"/>
      <c r="E5015" s="423"/>
      <c r="F5015" s="423"/>
      <c r="G5015" s="423"/>
      <c r="H5015" s="423"/>
      <c r="I5015" s="423"/>
      <c r="J5015" s="423"/>
      <c r="K5015" s="424"/>
    </row>
    <row r="5016" spans="1:11" ht="15" x14ac:dyDescent="0.3">
      <c r="A5016" s="466"/>
      <c r="B5016" s="422" t="s">
        <v>1239</v>
      </c>
      <c r="C5016" s="423"/>
      <c r="D5016" s="423"/>
      <c r="E5016" s="423"/>
      <c r="F5016" s="423"/>
      <c r="G5016" s="423"/>
      <c r="H5016" s="423"/>
      <c r="I5016" s="423"/>
      <c r="J5016" s="423"/>
      <c r="K5016" s="424"/>
    </row>
    <row r="5017" spans="1:11" ht="15" x14ac:dyDescent="0.3">
      <c r="A5017" s="466"/>
      <c r="B5017" s="422" t="s">
        <v>102</v>
      </c>
      <c r="C5017" s="423"/>
      <c r="D5017" s="423"/>
      <c r="E5017" s="423"/>
      <c r="F5017" s="423"/>
      <c r="G5017" s="423"/>
      <c r="H5017" s="423"/>
      <c r="I5017" s="423"/>
      <c r="J5017" s="423"/>
      <c r="K5017" s="424"/>
    </row>
    <row r="5018" spans="1:11" ht="15" x14ac:dyDescent="0.3">
      <c r="A5018" s="466"/>
      <c r="B5018" s="422"/>
      <c r="C5018" s="423"/>
      <c r="D5018" s="423"/>
      <c r="E5018" s="423"/>
      <c r="F5018" s="423"/>
      <c r="G5018" s="423"/>
      <c r="H5018" s="423"/>
      <c r="I5018" s="423"/>
      <c r="J5018" s="423"/>
      <c r="K5018" s="424"/>
    </row>
    <row r="5019" spans="1:11" ht="15" x14ac:dyDescent="0.3">
      <c r="A5019" s="466"/>
      <c r="B5019" s="422"/>
      <c r="C5019" s="423"/>
      <c r="D5019" s="423"/>
      <c r="E5019" s="423"/>
      <c r="F5019" s="423"/>
      <c r="G5019" s="423"/>
      <c r="H5019" s="423"/>
      <c r="I5019" s="423"/>
      <c r="J5019" s="423"/>
      <c r="K5019" s="424"/>
    </row>
    <row r="5020" spans="1:11" ht="15" x14ac:dyDescent="0.3">
      <c r="A5020" s="466"/>
      <c r="B5020" s="422"/>
      <c r="C5020" s="423"/>
      <c r="D5020" s="423"/>
      <c r="E5020" s="423"/>
      <c r="F5020" s="423"/>
      <c r="G5020" s="423"/>
      <c r="H5020" s="423"/>
      <c r="I5020" s="423"/>
      <c r="J5020" s="423"/>
      <c r="K5020" s="424"/>
    </row>
    <row r="5021" spans="1:11" ht="15" x14ac:dyDescent="0.3">
      <c r="A5021" s="466"/>
      <c r="B5021" s="422"/>
      <c r="C5021" s="423"/>
      <c r="D5021" s="423"/>
      <c r="E5021" s="423"/>
      <c r="F5021" s="423"/>
      <c r="G5021" s="423"/>
      <c r="H5021" s="423"/>
      <c r="I5021" s="423"/>
      <c r="J5021" s="423"/>
      <c r="K5021" s="424"/>
    </row>
    <row r="5022" spans="1:11" ht="15" x14ac:dyDescent="0.3">
      <c r="A5022" s="466"/>
      <c r="B5022" s="416"/>
      <c r="C5022" s="417"/>
      <c r="D5022" s="417"/>
      <c r="E5022" s="417"/>
      <c r="F5022" s="417"/>
      <c r="G5022" s="417"/>
      <c r="H5022" s="417"/>
      <c r="I5022" s="417"/>
      <c r="J5022" s="417"/>
      <c r="K5022" s="418"/>
    </row>
    <row r="5023" spans="1:11" ht="15.6" thickBot="1" x14ac:dyDescent="0.35">
      <c r="A5023" s="467"/>
      <c r="B5023" s="477"/>
      <c r="C5023" s="475"/>
      <c r="D5023" s="475"/>
      <c r="E5023" s="475"/>
      <c r="F5023" s="475"/>
      <c r="G5023" s="475"/>
      <c r="H5023" s="475"/>
      <c r="I5023" s="475"/>
      <c r="J5023" s="475"/>
      <c r="K5023" s="476"/>
    </row>
    <row r="5024" spans="1:11" ht="15" x14ac:dyDescent="0.3">
      <c r="A5024" s="465" t="s">
        <v>1144</v>
      </c>
      <c r="B5024" s="439"/>
      <c r="C5024" s="437"/>
      <c r="D5024" s="437"/>
      <c r="E5024" s="437"/>
      <c r="F5024" s="437"/>
      <c r="G5024" s="437"/>
      <c r="H5024" s="437"/>
      <c r="I5024" s="437"/>
      <c r="J5024" s="437"/>
      <c r="K5024" s="438"/>
    </row>
    <row r="5025" spans="1:11" ht="15" x14ac:dyDescent="0.3">
      <c r="A5025" s="466"/>
      <c r="B5025" s="458"/>
      <c r="C5025" s="456"/>
      <c r="D5025" s="456"/>
      <c r="E5025" s="456"/>
      <c r="F5025" s="456"/>
      <c r="G5025" s="456"/>
      <c r="H5025" s="456"/>
      <c r="I5025" s="456"/>
      <c r="J5025" s="456"/>
      <c r="K5025" s="457"/>
    </row>
    <row r="5026" spans="1:11" ht="15" x14ac:dyDescent="0.3">
      <c r="A5026" s="466"/>
      <c r="B5026" s="458"/>
      <c r="C5026" s="456"/>
      <c r="D5026" s="456"/>
      <c r="E5026" s="456"/>
      <c r="F5026" s="456"/>
      <c r="G5026" s="456"/>
      <c r="H5026" s="456"/>
      <c r="I5026" s="456"/>
      <c r="J5026" s="456"/>
      <c r="K5026" s="457"/>
    </row>
    <row r="5027" spans="1:11" ht="15" x14ac:dyDescent="0.3">
      <c r="A5027" s="466"/>
      <c r="B5027" s="459"/>
      <c r="C5027" s="460"/>
      <c r="D5027" s="460"/>
      <c r="E5027" s="460"/>
      <c r="F5027" s="460"/>
      <c r="G5027" s="460"/>
      <c r="H5027" s="460"/>
      <c r="I5027" s="460"/>
      <c r="J5027" s="460"/>
      <c r="K5027" s="461"/>
    </row>
    <row r="5028" spans="1:11" ht="15" x14ac:dyDescent="0.3">
      <c r="A5028" s="466"/>
      <c r="B5028" s="458"/>
      <c r="C5028" s="456"/>
      <c r="D5028" s="456"/>
      <c r="E5028" s="456"/>
      <c r="F5028" s="456"/>
      <c r="G5028" s="456"/>
      <c r="H5028" s="456"/>
      <c r="I5028" s="456"/>
      <c r="J5028" s="456"/>
      <c r="K5028" s="457"/>
    </row>
    <row r="5029" spans="1:11" ht="15" x14ac:dyDescent="0.3">
      <c r="A5029" s="466"/>
      <c r="B5029" s="459"/>
      <c r="C5029" s="460"/>
      <c r="D5029" s="460"/>
      <c r="E5029" s="460"/>
      <c r="F5029" s="460"/>
      <c r="G5029" s="460"/>
      <c r="H5029" s="460"/>
      <c r="I5029" s="460"/>
      <c r="J5029" s="460"/>
      <c r="K5029" s="461"/>
    </row>
    <row r="5030" spans="1:11" ht="15" x14ac:dyDescent="0.3">
      <c r="A5030" s="466"/>
      <c r="B5030" s="458"/>
      <c r="C5030" s="456"/>
      <c r="D5030" s="456"/>
      <c r="E5030" s="456"/>
      <c r="F5030" s="456"/>
      <c r="G5030" s="456"/>
      <c r="H5030" s="456"/>
      <c r="I5030" s="456"/>
      <c r="J5030" s="456"/>
      <c r="K5030" s="457"/>
    </row>
    <row r="5031" spans="1:11" ht="15" x14ac:dyDescent="0.3">
      <c r="A5031" s="466"/>
      <c r="B5031" s="458"/>
      <c r="C5031" s="456"/>
      <c r="D5031" s="456"/>
      <c r="E5031" s="456"/>
      <c r="F5031" s="456"/>
      <c r="G5031" s="456"/>
      <c r="H5031" s="456"/>
      <c r="I5031" s="456"/>
      <c r="J5031" s="456"/>
      <c r="K5031" s="457"/>
    </row>
    <row r="5032" spans="1:11" ht="15" x14ac:dyDescent="0.3">
      <c r="A5032" s="466"/>
      <c r="B5032" s="458"/>
      <c r="C5032" s="456"/>
      <c r="D5032" s="456"/>
      <c r="E5032" s="456"/>
      <c r="F5032" s="456"/>
      <c r="G5032" s="456"/>
      <c r="H5032" s="456"/>
      <c r="I5032" s="456"/>
      <c r="J5032" s="456"/>
      <c r="K5032" s="457"/>
    </row>
    <row r="5033" spans="1:11" ht="15" x14ac:dyDescent="0.3">
      <c r="A5033" s="466"/>
      <c r="B5033" s="458"/>
      <c r="C5033" s="456"/>
      <c r="D5033" s="456"/>
      <c r="E5033" s="456"/>
      <c r="F5033" s="456"/>
      <c r="G5033" s="456"/>
      <c r="H5033" s="456"/>
      <c r="I5033" s="456"/>
      <c r="J5033" s="456"/>
      <c r="K5033" s="457"/>
    </row>
    <row r="5034" spans="1:11" ht="15" x14ac:dyDescent="0.3">
      <c r="A5034" s="466"/>
      <c r="B5034" s="458"/>
      <c r="C5034" s="456"/>
      <c r="D5034" s="456"/>
      <c r="E5034" s="456"/>
      <c r="F5034" s="456"/>
      <c r="G5034" s="456"/>
      <c r="H5034" s="456"/>
      <c r="I5034" s="456"/>
      <c r="J5034" s="456"/>
      <c r="K5034" s="457"/>
    </row>
    <row r="5035" spans="1:11" ht="15" x14ac:dyDescent="0.3">
      <c r="A5035" s="466"/>
      <c r="B5035" s="458"/>
      <c r="C5035" s="456"/>
      <c r="D5035" s="456"/>
      <c r="E5035" s="456"/>
      <c r="F5035" s="456"/>
      <c r="G5035" s="456"/>
      <c r="H5035" s="456"/>
      <c r="I5035" s="456"/>
      <c r="J5035" s="456"/>
      <c r="K5035" s="457"/>
    </row>
    <row r="5036" spans="1:11" ht="15" x14ac:dyDescent="0.3">
      <c r="A5036" s="466"/>
      <c r="B5036" s="458"/>
      <c r="C5036" s="456"/>
      <c r="D5036" s="456"/>
      <c r="E5036" s="456"/>
      <c r="F5036" s="456"/>
      <c r="G5036" s="456"/>
      <c r="H5036" s="456"/>
      <c r="I5036" s="456"/>
      <c r="J5036" s="456"/>
      <c r="K5036" s="457"/>
    </row>
    <row r="5037" spans="1:11" ht="15" x14ac:dyDescent="0.3">
      <c r="A5037" s="466"/>
      <c r="B5037" s="458"/>
      <c r="C5037" s="456"/>
      <c r="D5037" s="456"/>
      <c r="E5037" s="456"/>
      <c r="F5037" s="456"/>
      <c r="G5037" s="456"/>
      <c r="H5037" s="456"/>
      <c r="I5037" s="456"/>
      <c r="J5037" s="456"/>
      <c r="K5037" s="457"/>
    </row>
    <row r="5038" spans="1:11" ht="15.6" thickBot="1" x14ac:dyDescent="0.35">
      <c r="A5038" s="467"/>
      <c r="B5038" s="502"/>
      <c r="C5038" s="503"/>
      <c r="D5038" s="503"/>
      <c r="E5038" s="503"/>
      <c r="F5038" s="503"/>
      <c r="G5038" s="503"/>
      <c r="H5038" s="503"/>
      <c r="I5038" s="503"/>
      <c r="J5038" s="503"/>
      <c r="K5038" s="504"/>
    </row>
    <row r="5039" spans="1:11" x14ac:dyDescent="0.3">
      <c r="A5039" s="499" t="s">
        <v>1145</v>
      </c>
      <c r="B5039" s="491"/>
      <c r="C5039" s="491"/>
      <c r="D5039" s="491"/>
      <c r="E5039" s="491"/>
      <c r="F5039" s="491"/>
      <c r="G5039" s="490" t="s">
        <v>1146</v>
      </c>
      <c r="H5039" s="491"/>
      <c r="I5039" s="491"/>
      <c r="J5039" s="491"/>
      <c r="K5039" s="492"/>
    </row>
    <row r="5040" spans="1:11" x14ac:dyDescent="0.3">
      <c r="A5040" s="500"/>
      <c r="B5040" s="494"/>
      <c r="C5040" s="494"/>
      <c r="D5040" s="494"/>
      <c r="E5040" s="494"/>
      <c r="F5040" s="494"/>
      <c r="G5040" s="493"/>
      <c r="H5040" s="494"/>
      <c r="I5040" s="494"/>
      <c r="J5040" s="494"/>
      <c r="K5040" s="495"/>
    </row>
    <row r="5041" spans="1:11" x14ac:dyDescent="0.3">
      <c r="A5041" s="500"/>
      <c r="B5041" s="494"/>
      <c r="C5041" s="494"/>
      <c r="D5041" s="494"/>
      <c r="E5041" s="494"/>
      <c r="F5041" s="494"/>
      <c r="G5041" s="493"/>
      <c r="H5041" s="494"/>
      <c r="I5041" s="494"/>
      <c r="J5041" s="494"/>
      <c r="K5041" s="495"/>
    </row>
    <row r="5042" spans="1:11" ht="15" thickBot="1" x14ac:dyDescent="0.35">
      <c r="A5042" s="501"/>
      <c r="B5042" s="497"/>
      <c r="C5042" s="497"/>
      <c r="D5042" s="497"/>
      <c r="E5042" s="497"/>
      <c r="F5042" s="497"/>
      <c r="G5042" s="496"/>
      <c r="H5042" s="497"/>
      <c r="I5042" s="497"/>
      <c r="J5042" s="497"/>
      <c r="K5042" s="498"/>
    </row>
    <row r="5043" spans="1:11" x14ac:dyDescent="0.3">
      <c r="A5043" s="34"/>
      <c r="J5043" s="131"/>
    </row>
    <row r="5044" spans="1:11" x14ac:dyDescent="0.3">
      <c r="A5044" s="452"/>
      <c r="B5044" s="452"/>
      <c r="C5044" s="452"/>
      <c r="D5044" s="452"/>
      <c r="E5044" s="454" t="s">
        <v>1113</v>
      </c>
      <c r="F5044" s="454"/>
      <c r="G5044" s="454"/>
      <c r="H5044" s="454"/>
      <c r="I5044" s="452"/>
      <c r="J5044" s="452"/>
      <c r="K5044" s="452"/>
    </row>
    <row r="5045" spans="1:11" x14ac:dyDescent="0.3">
      <c r="A5045" s="452"/>
      <c r="B5045" s="452"/>
      <c r="C5045" s="452"/>
      <c r="D5045" s="452"/>
      <c r="E5045" s="454"/>
      <c r="F5045" s="454"/>
      <c r="G5045" s="454"/>
      <c r="H5045" s="454"/>
      <c r="I5045" s="452"/>
      <c r="J5045" s="452"/>
      <c r="K5045" s="452"/>
    </row>
    <row r="5046" spans="1:11" x14ac:dyDescent="0.3">
      <c r="A5046" s="453"/>
      <c r="B5046" s="453"/>
      <c r="C5046" s="453"/>
      <c r="D5046" s="453"/>
      <c r="E5046" s="455"/>
      <c r="F5046" s="455"/>
      <c r="G5046" s="455"/>
      <c r="H5046" s="455"/>
      <c r="I5046" s="453"/>
      <c r="J5046" s="453"/>
      <c r="K5046" s="453"/>
    </row>
    <row r="5047" spans="1:11" x14ac:dyDescent="0.3">
      <c r="A5047" s="449" t="s">
        <v>1147</v>
      </c>
      <c r="B5047" s="450"/>
      <c r="C5047" s="450"/>
      <c r="D5047" s="450"/>
      <c r="E5047" s="450"/>
      <c r="F5047" s="450"/>
      <c r="G5047" s="450"/>
      <c r="H5047" s="450"/>
      <c r="I5047" s="450"/>
      <c r="J5047" s="450"/>
      <c r="K5047" s="451"/>
    </row>
    <row r="5048" spans="1:11" ht="22.8" x14ac:dyDescent="0.3">
      <c r="A5048" s="100" t="s">
        <v>1115</v>
      </c>
      <c r="B5048" s="101"/>
      <c r="C5048" s="101"/>
      <c r="D5048" s="101"/>
      <c r="E5048" s="101"/>
      <c r="F5048" s="101"/>
      <c r="G5048" s="102"/>
      <c r="H5048" s="103" t="s">
        <v>1116</v>
      </c>
      <c r="I5048" s="104" t="s">
        <v>1117</v>
      </c>
      <c r="J5048" s="105">
        <f>3+J4994</f>
        <v>45362</v>
      </c>
      <c r="K5048" s="106" t="s">
        <v>1118</v>
      </c>
    </row>
    <row r="5049" spans="1:11" x14ac:dyDescent="0.3">
      <c r="A5049" s="443" t="s">
        <v>2</v>
      </c>
      <c r="B5049" s="444"/>
      <c r="C5049" s="444"/>
      <c r="D5049" s="444"/>
      <c r="E5049" s="444"/>
      <c r="F5049" s="444"/>
      <c r="G5049" s="445"/>
      <c r="H5049" s="107" t="s">
        <v>1120</v>
      </c>
      <c r="I5049" s="108" t="s">
        <v>1121</v>
      </c>
      <c r="J5049" s="109" t="s">
        <v>1122</v>
      </c>
      <c r="K5049" s="110" t="s">
        <v>1123</v>
      </c>
    </row>
    <row r="5050" spans="1:11" x14ac:dyDescent="0.3">
      <c r="A5050" s="446"/>
      <c r="B5050" s="447"/>
      <c r="C5050" s="447"/>
      <c r="D5050" s="447"/>
      <c r="E5050" s="447"/>
      <c r="F5050" s="447"/>
      <c r="G5050" s="448"/>
      <c r="H5050" s="107" t="s">
        <v>1124</v>
      </c>
      <c r="I5050" s="111" t="s">
        <v>1125</v>
      </c>
      <c r="J5050" s="112"/>
      <c r="K5050" s="113"/>
    </row>
    <row r="5051" spans="1:11" ht="15" thickBot="1" x14ac:dyDescent="0.35">
      <c r="A5051" s="114" t="s">
        <v>1103</v>
      </c>
      <c r="B5051" s="115"/>
      <c r="C5051" s="115"/>
      <c r="D5051" s="115"/>
      <c r="E5051" s="115"/>
      <c r="F5051" s="115"/>
      <c r="G5051" s="116"/>
      <c r="H5051" s="117" t="s">
        <v>1126</v>
      </c>
      <c r="I5051" s="117" t="s">
        <v>1125</v>
      </c>
      <c r="J5051" s="118"/>
      <c r="K5051" s="119"/>
    </row>
    <row r="5052" spans="1:11" ht="15" x14ac:dyDescent="0.3">
      <c r="A5052" s="440" t="s">
        <v>1127</v>
      </c>
      <c r="B5052" s="439"/>
      <c r="C5052" s="437"/>
      <c r="D5052" s="437"/>
      <c r="E5052" s="437"/>
      <c r="F5052" s="437"/>
      <c r="G5052" s="437"/>
      <c r="H5052" s="437"/>
      <c r="I5052" s="437"/>
      <c r="J5052" s="437"/>
      <c r="K5052" s="438"/>
    </row>
    <row r="5053" spans="1:11" ht="15" x14ac:dyDescent="0.3">
      <c r="A5053" s="441"/>
      <c r="B5053" s="458"/>
      <c r="C5053" s="456"/>
      <c r="D5053" s="456"/>
      <c r="E5053" s="456"/>
      <c r="F5053" s="456"/>
      <c r="G5053" s="456"/>
      <c r="H5053" s="456"/>
      <c r="I5053" s="456"/>
      <c r="J5053" s="456"/>
      <c r="K5053" s="457"/>
    </row>
    <row r="5054" spans="1:11" ht="15" x14ac:dyDescent="0.3">
      <c r="A5054" s="441"/>
      <c r="B5054" s="458"/>
      <c r="C5054" s="456"/>
      <c r="D5054" s="456"/>
      <c r="E5054" s="456"/>
      <c r="F5054" s="456"/>
      <c r="G5054" s="456"/>
      <c r="H5054" s="456"/>
      <c r="I5054" s="456"/>
      <c r="J5054" s="456"/>
      <c r="K5054" s="457"/>
    </row>
    <row r="5055" spans="1:11" ht="15" x14ac:dyDescent="0.3">
      <c r="A5055" s="441"/>
      <c r="B5055" s="458"/>
      <c r="C5055" s="456"/>
      <c r="D5055" s="456"/>
      <c r="E5055" s="456"/>
      <c r="F5055" s="456"/>
      <c r="G5055" s="456"/>
      <c r="H5055" s="456"/>
      <c r="I5055" s="456"/>
      <c r="J5055" s="456"/>
      <c r="K5055" s="457"/>
    </row>
    <row r="5056" spans="1:11" ht="15.6" thickBot="1" x14ac:dyDescent="0.35">
      <c r="A5056" s="442"/>
      <c r="B5056" s="477"/>
      <c r="C5056" s="475"/>
      <c r="D5056" s="475"/>
      <c r="E5056" s="475"/>
      <c r="F5056" s="475"/>
      <c r="G5056" s="475"/>
      <c r="H5056" s="475"/>
      <c r="I5056" s="475"/>
      <c r="J5056" s="475"/>
      <c r="K5056" s="476"/>
    </row>
    <row r="5057" spans="1:11" ht="15.6" thickBot="1" x14ac:dyDescent="0.35">
      <c r="A5057" s="465" t="s">
        <v>1128</v>
      </c>
      <c r="B5057" s="474" t="s">
        <v>1129</v>
      </c>
      <c r="C5057" s="472"/>
      <c r="D5057" s="472"/>
      <c r="E5057" s="472"/>
      <c r="F5057" s="120" t="s">
        <v>1130</v>
      </c>
      <c r="G5057" s="472" t="s">
        <v>1129</v>
      </c>
      <c r="H5057" s="472"/>
      <c r="I5057" s="472"/>
      <c r="J5057" s="473"/>
      <c r="K5057" s="121" t="s">
        <v>1130</v>
      </c>
    </row>
    <row r="5058" spans="1:11" ht="15" x14ac:dyDescent="0.3">
      <c r="A5058" s="466"/>
      <c r="B5058" s="471" t="s">
        <v>1131</v>
      </c>
      <c r="C5058" s="469"/>
      <c r="D5058" s="469"/>
      <c r="E5058" s="470"/>
      <c r="F5058" s="122"/>
      <c r="G5058" s="468" t="s">
        <v>1132</v>
      </c>
      <c r="H5058" s="469"/>
      <c r="I5058" s="469"/>
      <c r="J5058" s="470"/>
      <c r="K5058" s="123"/>
    </row>
    <row r="5059" spans="1:11" ht="15" x14ac:dyDescent="0.3">
      <c r="A5059" s="466"/>
      <c r="B5059" s="480" t="s">
        <v>1133</v>
      </c>
      <c r="C5059" s="481"/>
      <c r="D5059" s="481"/>
      <c r="E5059" s="482"/>
      <c r="F5059" s="124"/>
      <c r="G5059" s="483" t="s">
        <v>1134</v>
      </c>
      <c r="H5059" s="481"/>
      <c r="I5059" s="481"/>
      <c r="J5059" s="482"/>
      <c r="K5059" s="125"/>
    </row>
    <row r="5060" spans="1:11" ht="15" x14ac:dyDescent="0.3">
      <c r="A5060" s="466"/>
      <c r="B5060" s="480" t="s">
        <v>1135</v>
      </c>
      <c r="C5060" s="481"/>
      <c r="D5060" s="481"/>
      <c r="E5060" s="482"/>
      <c r="F5060" s="124"/>
      <c r="G5060" s="478" t="s">
        <v>1136</v>
      </c>
      <c r="H5060" s="460"/>
      <c r="I5060" s="460"/>
      <c r="J5060" s="479"/>
      <c r="K5060" s="125"/>
    </row>
    <row r="5061" spans="1:11" ht="15" x14ac:dyDescent="0.3">
      <c r="A5061" s="466"/>
      <c r="B5061" s="480" t="s">
        <v>1137</v>
      </c>
      <c r="C5061" s="481"/>
      <c r="D5061" s="481"/>
      <c r="E5061" s="482"/>
      <c r="F5061" s="124">
        <v>2</v>
      </c>
      <c r="G5061" s="478" t="s">
        <v>1138</v>
      </c>
      <c r="H5061" s="460"/>
      <c r="I5061" s="460"/>
      <c r="J5061" s="479"/>
      <c r="K5061" s="125"/>
    </row>
    <row r="5062" spans="1:11" ht="15" x14ac:dyDescent="0.3">
      <c r="A5062" s="466"/>
      <c r="B5062" s="480" t="s">
        <v>1139</v>
      </c>
      <c r="C5062" s="481"/>
      <c r="D5062" s="481"/>
      <c r="E5062" s="482"/>
      <c r="F5062" s="124"/>
      <c r="G5062" s="478" t="s">
        <v>1140</v>
      </c>
      <c r="H5062" s="460"/>
      <c r="I5062" s="460"/>
      <c r="J5062" s="479"/>
      <c r="K5062" s="125"/>
    </row>
    <row r="5063" spans="1:11" ht="15.6" thickBot="1" x14ac:dyDescent="0.35">
      <c r="A5063" s="467"/>
      <c r="B5063" s="487" t="s">
        <v>1141</v>
      </c>
      <c r="C5063" s="488"/>
      <c r="D5063" s="488"/>
      <c r="E5063" s="489"/>
      <c r="F5063" s="127">
        <v>2</v>
      </c>
      <c r="G5063" s="484" t="s">
        <v>1142</v>
      </c>
      <c r="H5063" s="485"/>
      <c r="I5063" s="485"/>
      <c r="J5063" s="486"/>
      <c r="K5063" s="128"/>
    </row>
    <row r="5064" spans="1:11" ht="15.6" x14ac:dyDescent="0.3">
      <c r="A5064" s="465" t="s">
        <v>1143</v>
      </c>
      <c r="B5064" s="425" t="s">
        <v>1190</v>
      </c>
      <c r="C5064" s="426"/>
      <c r="D5064" s="426"/>
      <c r="E5064" s="426"/>
      <c r="F5064" s="426"/>
      <c r="G5064" s="426"/>
      <c r="H5064" s="426"/>
      <c r="I5064" s="426"/>
      <c r="J5064" s="426"/>
      <c r="K5064" s="427"/>
    </row>
    <row r="5065" spans="1:11" ht="15" x14ac:dyDescent="0.3">
      <c r="A5065" s="466"/>
      <c r="B5065" s="135" t="s">
        <v>1236</v>
      </c>
      <c r="C5065" s="136"/>
      <c r="D5065" s="136"/>
      <c r="E5065" s="136"/>
      <c r="F5065" s="136"/>
      <c r="G5065" s="136"/>
      <c r="H5065" s="136"/>
      <c r="I5065" s="136"/>
      <c r="J5065" s="136"/>
      <c r="K5065" s="137"/>
    </row>
    <row r="5066" spans="1:11" ht="15" x14ac:dyDescent="0.3">
      <c r="A5066" s="466"/>
      <c r="B5066" s="135" t="s">
        <v>83</v>
      </c>
      <c r="C5066" s="136"/>
      <c r="D5066" s="136"/>
      <c r="E5066" s="136"/>
      <c r="F5066" s="136"/>
      <c r="G5066" s="136"/>
      <c r="H5066" s="136"/>
      <c r="I5066" s="136"/>
      <c r="J5066" s="136"/>
      <c r="K5066" s="137"/>
    </row>
    <row r="5067" spans="1:11" ht="15" x14ac:dyDescent="0.3">
      <c r="A5067" s="466"/>
      <c r="B5067" s="422" t="s">
        <v>1173</v>
      </c>
      <c r="C5067" s="423"/>
      <c r="D5067" s="423"/>
      <c r="E5067" s="423"/>
      <c r="F5067" s="423"/>
      <c r="G5067" s="423"/>
      <c r="H5067" s="423"/>
      <c r="I5067" s="423"/>
      <c r="J5067" s="423"/>
      <c r="K5067" s="424"/>
    </row>
    <row r="5068" spans="1:11" ht="15" x14ac:dyDescent="0.3">
      <c r="A5068" s="466"/>
      <c r="B5068" s="422" t="s">
        <v>1224</v>
      </c>
      <c r="C5068" s="423"/>
      <c r="D5068" s="423"/>
      <c r="E5068" s="423"/>
      <c r="F5068" s="423"/>
      <c r="G5068" s="423"/>
      <c r="H5068" s="423"/>
      <c r="I5068" s="423"/>
      <c r="J5068" s="423"/>
      <c r="K5068" s="424"/>
    </row>
    <row r="5069" spans="1:11" ht="15" x14ac:dyDescent="0.3">
      <c r="A5069" s="466"/>
      <c r="B5069" s="422" t="s">
        <v>1226</v>
      </c>
      <c r="C5069" s="423"/>
      <c r="D5069" s="423"/>
      <c r="E5069" s="423"/>
      <c r="F5069" s="423"/>
      <c r="G5069" s="423"/>
      <c r="H5069" s="423"/>
      <c r="I5069" s="423"/>
      <c r="J5069" s="423"/>
      <c r="K5069" s="424"/>
    </row>
    <row r="5070" spans="1:11" ht="15" x14ac:dyDescent="0.3">
      <c r="A5070" s="466"/>
      <c r="B5070" s="422" t="s">
        <v>1239</v>
      </c>
      <c r="C5070" s="423"/>
      <c r="D5070" s="423"/>
      <c r="E5070" s="423"/>
      <c r="F5070" s="423"/>
      <c r="G5070" s="423"/>
      <c r="H5070" s="423"/>
      <c r="I5070" s="423"/>
      <c r="J5070" s="423"/>
      <c r="K5070" s="424"/>
    </row>
    <row r="5071" spans="1:11" ht="15" x14ac:dyDescent="0.3">
      <c r="A5071" s="466"/>
      <c r="B5071" s="422" t="s">
        <v>102</v>
      </c>
      <c r="C5071" s="423"/>
      <c r="D5071" s="423"/>
      <c r="E5071" s="423"/>
      <c r="F5071" s="423"/>
      <c r="G5071" s="423"/>
      <c r="H5071" s="423"/>
      <c r="I5071" s="423"/>
      <c r="J5071" s="423"/>
      <c r="K5071" s="424"/>
    </row>
    <row r="5072" spans="1:11" ht="15" x14ac:dyDescent="0.3">
      <c r="A5072" s="466"/>
      <c r="B5072" s="458"/>
      <c r="C5072" s="456"/>
      <c r="D5072" s="456"/>
      <c r="E5072" s="456"/>
      <c r="F5072" s="456"/>
      <c r="G5072" s="456"/>
      <c r="H5072" s="456"/>
      <c r="I5072" s="456"/>
      <c r="J5072" s="456"/>
      <c r="K5072" s="457"/>
    </row>
    <row r="5073" spans="1:11" ht="15" x14ac:dyDescent="0.3">
      <c r="A5073" s="466"/>
      <c r="B5073" s="458"/>
      <c r="C5073" s="456"/>
      <c r="D5073" s="456"/>
      <c r="E5073" s="456"/>
      <c r="F5073" s="456"/>
      <c r="G5073" s="456"/>
      <c r="H5073" s="456"/>
      <c r="I5073" s="456"/>
      <c r="J5073" s="456"/>
      <c r="K5073" s="457"/>
    </row>
    <row r="5074" spans="1:11" ht="15" x14ac:dyDescent="0.3">
      <c r="A5074" s="466"/>
      <c r="B5074" s="458"/>
      <c r="C5074" s="456"/>
      <c r="D5074" s="456"/>
      <c r="E5074" s="456"/>
      <c r="F5074" s="456"/>
      <c r="G5074" s="456"/>
      <c r="H5074" s="456"/>
      <c r="I5074" s="456"/>
      <c r="J5074" s="456"/>
      <c r="K5074" s="457"/>
    </row>
    <row r="5075" spans="1:11" ht="15" x14ac:dyDescent="0.3">
      <c r="A5075" s="466"/>
      <c r="B5075" s="458"/>
      <c r="C5075" s="456"/>
      <c r="D5075" s="456"/>
      <c r="E5075" s="456"/>
      <c r="F5075" s="456"/>
      <c r="G5075" s="456"/>
      <c r="H5075" s="456"/>
      <c r="I5075" s="456"/>
      <c r="J5075" s="456"/>
      <c r="K5075" s="457"/>
    </row>
    <row r="5076" spans="1:11" ht="15" x14ac:dyDescent="0.3">
      <c r="A5076" s="466"/>
      <c r="B5076" s="458"/>
      <c r="C5076" s="456"/>
      <c r="D5076" s="456"/>
      <c r="E5076" s="456"/>
      <c r="F5076" s="456"/>
      <c r="G5076" s="456"/>
      <c r="H5076" s="456"/>
      <c r="I5076" s="456"/>
      <c r="J5076" s="456"/>
      <c r="K5076" s="457"/>
    </row>
    <row r="5077" spans="1:11" ht="15" x14ac:dyDescent="0.3">
      <c r="A5077" s="466"/>
      <c r="B5077" s="458"/>
      <c r="C5077" s="456"/>
      <c r="D5077" s="456"/>
      <c r="E5077" s="456"/>
      <c r="F5077" s="456"/>
      <c r="G5077" s="456"/>
      <c r="H5077" s="456"/>
      <c r="I5077" s="456"/>
      <c r="J5077" s="456"/>
      <c r="K5077" s="457"/>
    </row>
    <row r="5078" spans="1:11" ht="15.6" thickBot="1" x14ac:dyDescent="0.35">
      <c r="A5078" s="467"/>
      <c r="B5078" s="477"/>
      <c r="C5078" s="475"/>
      <c r="D5078" s="475"/>
      <c r="E5078" s="475"/>
      <c r="F5078" s="475"/>
      <c r="G5078" s="475"/>
      <c r="H5078" s="475"/>
      <c r="I5078" s="475"/>
      <c r="J5078" s="475"/>
      <c r="K5078" s="476"/>
    </row>
    <row r="5079" spans="1:11" ht="15" x14ac:dyDescent="0.3">
      <c r="A5079" s="465" t="s">
        <v>1144</v>
      </c>
      <c r="B5079" s="439"/>
      <c r="C5079" s="437"/>
      <c r="D5079" s="437"/>
      <c r="E5079" s="437"/>
      <c r="F5079" s="437"/>
      <c r="G5079" s="437"/>
      <c r="H5079" s="437"/>
      <c r="I5079" s="437"/>
      <c r="J5079" s="437"/>
      <c r="K5079" s="438"/>
    </row>
    <row r="5080" spans="1:11" ht="15" x14ac:dyDescent="0.3">
      <c r="A5080" s="466"/>
      <c r="B5080" s="458"/>
      <c r="C5080" s="456"/>
      <c r="D5080" s="456"/>
      <c r="E5080" s="456"/>
      <c r="F5080" s="456"/>
      <c r="G5080" s="456"/>
      <c r="H5080" s="456"/>
      <c r="I5080" s="456"/>
      <c r="J5080" s="456"/>
      <c r="K5080" s="457"/>
    </row>
    <row r="5081" spans="1:11" ht="15" x14ac:dyDescent="0.3">
      <c r="A5081" s="466"/>
      <c r="B5081" s="458"/>
      <c r="C5081" s="456"/>
      <c r="D5081" s="456"/>
      <c r="E5081" s="456"/>
      <c r="F5081" s="456"/>
      <c r="G5081" s="456"/>
      <c r="H5081" s="456"/>
      <c r="I5081" s="456"/>
      <c r="J5081" s="456"/>
      <c r="K5081" s="457"/>
    </row>
    <row r="5082" spans="1:11" ht="15" x14ac:dyDescent="0.3">
      <c r="A5082" s="466"/>
      <c r="B5082" s="458"/>
      <c r="C5082" s="456"/>
      <c r="D5082" s="456"/>
      <c r="E5082" s="456"/>
      <c r="F5082" s="456"/>
      <c r="G5082" s="456"/>
      <c r="H5082" s="456"/>
      <c r="I5082" s="456"/>
      <c r="J5082" s="456"/>
      <c r="K5082" s="457"/>
    </row>
    <row r="5083" spans="1:11" ht="15" x14ac:dyDescent="0.3">
      <c r="A5083" s="466"/>
      <c r="B5083" s="458"/>
      <c r="C5083" s="456"/>
      <c r="D5083" s="456"/>
      <c r="E5083" s="456"/>
      <c r="F5083" s="456"/>
      <c r="G5083" s="456"/>
      <c r="H5083" s="456"/>
      <c r="I5083" s="456"/>
      <c r="J5083" s="456"/>
      <c r="K5083" s="457"/>
    </row>
    <row r="5084" spans="1:11" ht="15" x14ac:dyDescent="0.3">
      <c r="A5084" s="466"/>
      <c r="B5084" s="458"/>
      <c r="C5084" s="456"/>
      <c r="D5084" s="456"/>
      <c r="E5084" s="456"/>
      <c r="F5084" s="456"/>
      <c r="G5084" s="456"/>
      <c r="H5084" s="456"/>
      <c r="I5084" s="456"/>
      <c r="J5084" s="456"/>
      <c r="K5084" s="457"/>
    </row>
    <row r="5085" spans="1:11" ht="15" x14ac:dyDescent="0.3">
      <c r="A5085" s="466"/>
      <c r="B5085" s="458"/>
      <c r="C5085" s="456"/>
      <c r="D5085" s="456"/>
      <c r="E5085" s="456"/>
      <c r="F5085" s="456"/>
      <c r="G5085" s="456"/>
      <c r="H5085" s="456"/>
      <c r="I5085" s="456"/>
      <c r="J5085" s="456"/>
      <c r="K5085" s="457"/>
    </row>
    <row r="5086" spans="1:11" ht="15" x14ac:dyDescent="0.3">
      <c r="A5086" s="466"/>
      <c r="B5086" s="458"/>
      <c r="C5086" s="456"/>
      <c r="D5086" s="456"/>
      <c r="E5086" s="456"/>
      <c r="F5086" s="456"/>
      <c r="G5086" s="456"/>
      <c r="H5086" s="456"/>
      <c r="I5086" s="456"/>
      <c r="J5086" s="456"/>
      <c r="K5086" s="457"/>
    </row>
    <row r="5087" spans="1:11" ht="15" x14ac:dyDescent="0.3">
      <c r="A5087" s="466"/>
      <c r="B5087" s="458"/>
      <c r="C5087" s="456"/>
      <c r="D5087" s="456"/>
      <c r="E5087" s="456"/>
      <c r="F5087" s="456"/>
      <c r="G5087" s="456"/>
      <c r="H5087" s="456"/>
      <c r="I5087" s="456"/>
      <c r="J5087" s="456"/>
      <c r="K5087" s="457"/>
    </row>
    <row r="5088" spans="1:11" ht="15" x14ac:dyDescent="0.3">
      <c r="A5088" s="466"/>
      <c r="B5088" s="458"/>
      <c r="C5088" s="456"/>
      <c r="D5088" s="456"/>
      <c r="E5088" s="456"/>
      <c r="F5088" s="456"/>
      <c r="G5088" s="456"/>
      <c r="H5088" s="456"/>
      <c r="I5088" s="456"/>
      <c r="J5088" s="456"/>
      <c r="K5088" s="457"/>
    </row>
    <row r="5089" spans="1:11" ht="15" x14ac:dyDescent="0.3">
      <c r="A5089" s="466"/>
      <c r="B5089" s="458"/>
      <c r="C5089" s="456"/>
      <c r="D5089" s="456"/>
      <c r="E5089" s="456"/>
      <c r="F5089" s="456"/>
      <c r="G5089" s="456"/>
      <c r="H5089" s="456"/>
      <c r="I5089" s="456"/>
      <c r="J5089" s="456"/>
      <c r="K5089" s="457"/>
    </row>
    <row r="5090" spans="1:11" ht="15" x14ac:dyDescent="0.3">
      <c r="A5090" s="466"/>
      <c r="B5090" s="458"/>
      <c r="C5090" s="456"/>
      <c r="D5090" s="456"/>
      <c r="E5090" s="456"/>
      <c r="F5090" s="456"/>
      <c r="G5090" s="456"/>
      <c r="H5090" s="456"/>
      <c r="I5090" s="456"/>
      <c r="J5090" s="456"/>
      <c r="K5090" s="457"/>
    </row>
    <row r="5091" spans="1:11" ht="15" x14ac:dyDescent="0.3">
      <c r="A5091" s="466"/>
      <c r="B5091" s="458"/>
      <c r="C5091" s="456"/>
      <c r="D5091" s="456"/>
      <c r="E5091" s="456"/>
      <c r="F5091" s="456"/>
      <c r="G5091" s="456"/>
      <c r="H5091" s="456"/>
      <c r="I5091" s="456"/>
      <c r="J5091" s="456"/>
      <c r="K5091" s="457"/>
    </row>
    <row r="5092" spans="1:11" ht="15.6" thickBot="1" x14ac:dyDescent="0.35">
      <c r="A5092" s="467"/>
      <c r="B5092" s="502"/>
      <c r="C5092" s="503"/>
      <c r="D5092" s="503"/>
      <c r="E5092" s="503"/>
      <c r="F5092" s="503"/>
      <c r="G5092" s="503"/>
      <c r="H5092" s="503"/>
      <c r="I5092" s="503"/>
      <c r="J5092" s="503"/>
      <c r="K5092" s="504"/>
    </row>
    <row r="5093" spans="1:11" x14ac:dyDescent="0.3">
      <c r="A5093" s="499" t="s">
        <v>1145</v>
      </c>
      <c r="B5093" s="491"/>
      <c r="C5093" s="491"/>
      <c r="D5093" s="491"/>
      <c r="E5093" s="491"/>
      <c r="F5093" s="491"/>
      <c r="G5093" s="490" t="s">
        <v>1146</v>
      </c>
      <c r="H5093" s="491"/>
      <c r="I5093" s="491"/>
      <c r="J5093" s="491"/>
      <c r="K5093" s="492"/>
    </row>
    <row r="5094" spans="1:11" x14ac:dyDescent="0.3">
      <c r="A5094" s="500"/>
      <c r="B5094" s="494"/>
      <c r="C5094" s="494"/>
      <c r="D5094" s="494"/>
      <c r="E5094" s="494"/>
      <c r="F5094" s="494"/>
      <c r="G5094" s="493"/>
      <c r="H5094" s="494"/>
      <c r="I5094" s="494"/>
      <c r="J5094" s="494"/>
      <c r="K5094" s="495"/>
    </row>
    <row r="5095" spans="1:11" x14ac:dyDescent="0.3">
      <c r="A5095" s="500"/>
      <c r="B5095" s="494"/>
      <c r="C5095" s="494"/>
      <c r="D5095" s="494"/>
      <c r="E5095" s="494"/>
      <c r="F5095" s="494"/>
      <c r="G5095" s="493"/>
      <c r="H5095" s="494"/>
      <c r="I5095" s="494"/>
      <c r="J5095" s="494"/>
      <c r="K5095" s="495"/>
    </row>
    <row r="5096" spans="1:11" ht="15" thickBot="1" x14ac:dyDescent="0.35">
      <c r="A5096" s="501"/>
      <c r="B5096" s="497"/>
      <c r="C5096" s="497"/>
      <c r="D5096" s="497"/>
      <c r="E5096" s="497"/>
      <c r="F5096" s="497"/>
      <c r="G5096" s="496"/>
      <c r="H5096" s="497"/>
      <c r="I5096" s="497"/>
      <c r="J5096" s="497"/>
      <c r="K5096" s="498"/>
    </row>
    <row r="5098" spans="1:11" x14ac:dyDescent="0.3">
      <c r="A5098" s="452"/>
      <c r="B5098" s="452"/>
      <c r="C5098" s="452"/>
      <c r="D5098" s="452"/>
      <c r="E5098" s="454" t="s">
        <v>1113</v>
      </c>
      <c r="F5098" s="454"/>
      <c r="G5098" s="454"/>
      <c r="H5098" s="454"/>
      <c r="I5098" s="452"/>
      <c r="J5098" s="452"/>
      <c r="K5098" s="452"/>
    </row>
    <row r="5099" spans="1:11" x14ac:dyDescent="0.3">
      <c r="A5099" s="452"/>
      <c r="B5099" s="452"/>
      <c r="C5099" s="452"/>
      <c r="D5099" s="452"/>
      <c r="E5099" s="454"/>
      <c r="F5099" s="454"/>
      <c r="G5099" s="454"/>
      <c r="H5099" s="454"/>
      <c r="I5099" s="452"/>
      <c r="J5099" s="452"/>
      <c r="K5099" s="452"/>
    </row>
    <row r="5100" spans="1:11" x14ac:dyDescent="0.3">
      <c r="A5100" s="453"/>
      <c r="B5100" s="453"/>
      <c r="C5100" s="453"/>
      <c r="D5100" s="453"/>
      <c r="E5100" s="455"/>
      <c r="F5100" s="455"/>
      <c r="G5100" s="455"/>
      <c r="H5100" s="455"/>
      <c r="I5100" s="453"/>
      <c r="J5100" s="453"/>
      <c r="K5100" s="453"/>
    </row>
    <row r="5101" spans="1:11" x14ac:dyDescent="0.3">
      <c r="A5101" s="449" t="s">
        <v>1147</v>
      </c>
      <c r="B5101" s="450"/>
      <c r="C5101" s="450"/>
      <c r="D5101" s="450"/>
      <c r="E5101" s="450"/>
      <c r="F5101" s="450"/>
      <c r="G5101" s="450"/>
      <c r="H5101" s="450"/>
      <c r="I5101" s="450"/>
      <c r="J5101" s="450"/>
      <c r="K5101" s="451"/>
    </row>
    <row r="5102" spans="1:11" ht="22.8" x14ac:dyDescent="0.3">
      <c r="A5102" s="100" t="s">
        <v>1115</v>
      </c>
      <c r="B5102" s="101"/>
      <c r="C5102" s="101"/>
      <c r="D5102" s="101"/>
      <c r="E5102" s="101"/>
      <c r="F5102" s="101"/>
      <c r="G5102" s="102"/>
      <c r="H5102" s="103" t="s">
        <v>1116</v>
      </c>
      <c r="I5102" s="104" t="s">
        <v>1117</v>
      </c>
      <c r="J5102" s="105">
        <f>1+J5048</f>
        <v>45363</v>
      </c>
      <c r="K5102" s="106" t="s">
        <v>1118</v>
      </c>
    </row>
    <row r="5103" spans="1:11" x14ac:dyDescent="0.3">
      <c r="A5103" s="443" t="s">
        <v>2</v>
      </c>
      <c r="B5103" s="444"/>
      <c r="C5103" s="444"/>
      <c r="D5103" s="444"/>
      <c r="E5103" s="444"/>
      <c r="F5103" s="444"/>
      <c r="G5103" s="445"/>
      <c r="H5103" s="107" t="s">
        <v>1120</v>
      </c>
      <c r="I5103" s="108" t="s">
        <v>1121</v>
      </c>
      <c r="J5103" s="109" t="s">
        <v>1122</v>
      </c>
      <c r="K5103" s="110" t="s">
        <v>1123</v>
      </c>
    </row>
    <row r="5104" spans="1:11" x14ac:dyDescent="0.3">
      <c r="A5104" s="446"/>
      <c r="B5104" s="447"/>
      <c r="C5104" s="447"/>
      <c r="D5104" s="447"/>
      <c r="E5104" s="447"/>
      <c r="F5104" s="447"/>
      <c r="G5104" s="448"/>
      <c r="H5104" s="107" t="s">
        <v>1124</v>
      </c>
      <c r="I5104" s="111" t="s">
        <v>1125</v>
      </c>
      <c r="J5104" s="112"/>
      <c r="K5104" s="113"/>
    </row>
    <row r="5105" spans="1:11" ht="15" thickBot="1" x14ac:dyDescent="0.35">
      <c r="A5105" s="114" t="s">
        <v>1103</v>
      </c>
      <c r="B5105" s="115"/>
      <c r="C5105" s="115"/>
      <c r="D5105" s="115"/>
      <c r="E5105" s="115"/>
      <c r="F5105" s="115"/>
      <c r="G5105" s="116"/>
      <c r="H5105" s="117" t="s">
        <v>1126</v>
      </c>
      <c r="I5105" s="117" t="s">
        <v>1125</v>
      </c>
      <c r="J5105" s="118"/>
      <c r="K5105" s="119"/>
    </row>
    <row r="5106" spans="1:11" ht="15" x14ac:dyDescent="0.3">
      <c r="A5106" s="440" t="s">
        <v>1127</v>
      </c>
      <c r="B5106" s="439"/>
      <c r="C5106" s="437"/>
      <c r="D5106" s="437"/>
      <c r="E5106" s="437"/>
      <c r="F5106" s="437"/>
      <c r="G5106" s="437"/>
      <c r="H5106" s="437"/>
      <c r="I5106" s="437"/>
      <c r="J5106" s="437"/>
      <c r="K5106" s="438"/>
    </row>
    <row r="5107" spans="1:11" ht="15" x14ac:dyDescent="0.3">
      <c r="A5107" s="441"/>
      <c r="B5107" s="458"/>
      <c r="C5107" s="456"/>
      <c r="D5107" s="456"/>
      <c r="E5107" s="456"/>
      <c r="F5107" s="456"/>
      <c r="G5107" s="456"/>
      <c r="H5107" s="456"/>
      <c r="I5107" s="456"/>
      <c r="J5107" s="456"/>
      <c r="K5107" s="457"/>
    </row>
    <row r="5108" spans="1:11" ht="15" x14ac:dyDescent="0.3">
      <c r="A5108" s="441"/>
      <c r="B5108" s="458"/>
      <c r="C5108" s="456"/>
      <c r="D5108" s="456"/>
      <c r="E5108" s="456"/>
      <c r="F5108" s="456"/>
      <c r="G5108" s="456"/>
      <c r="H5108" s="456"/>
      <c r="I5108" s="456"/>
      <c r="J5108" s="456"/>
      <c r="K5108" s="457"/>
    </row>
    <row r="5109" spans="1:11" ht="15" x14ac:dyDescent="0.3">
      <c r="A5109" s="441"/>
      <c r="B5109" s="458"/>
      <c r="C5109" s="456"/>
      <c r="D5109" s="456"/>
      <c r="E5109" s="456"/>
      <c r="F5109" s="456"/>
      <c r="G5109" s="456"/>
      <c r="H5109" s="456"/>
      <c r="I5109" s="456"/>
      <c r="J5109" s="456"/>
      <c r="K5109" s="457"/>
    </row>
    <row r="5110" spans="1:11" ht="15.6" thickBot="1" x14ac:dyDescent="0.35">
      <c r="A5110" s="442"/>
      <c r="B5110" s="477"/>
      <c r="C5110" s="475"/>
      <c r="D5110" s="475"/>
      <c r="E5110" s="475"/>
      <c r="F5110" s="475"/>
      <c r="G5110" s="475"/>
      <c r="H5110" s="475"/>
      <c r="I5110" s="475"/>
      <c r="J5110" s="475"/>
      <c r="K5110" s="476"/>
    </row>
    <row r="5111" spans="1:11" ht="15.6" thickBot="1" x14ac:dyDescent="0.35">
      <c r="A5111" s="465" t="s">
        <v>1128</v>
      </c>
      <c r="B5111" s="474" t="s">
        <v>1129</v>
      </c>
      <c r="C5111" s="472"/>
      <c r="D5111" s="472"/>
      <c r="E5111" s="472"/>
      <c r="F5111" s="120" t="s">
        <v>1130</v>
      </c>
      <c r="G5111" s="472" t="s">
        <v>1129</v>
      </c>
      <c r="H5111" s="472"/>
      <c r="I5111" s="472"/>
      <c r="J5111" s="473"/>
      <c r="K5111" s="121" t="s">
        <v>1130</v>
      </c>
    </row>
    <row r="5112" spans="1:11" ht="15" x14ac:dyDescent="0.3">
      <c r="A5112" s="466"/>
      <c r="B5112" s="471" t="s">
        <v>1131</v>
      </c>
      <c r="C5112" s="469"/>
      <c r="D5112" s="469"/>
      <c r="E5112" s="470"/>
      <c r="F5112" s="122"/>
      <c r="G5112" s="468" t="s">
        <v>1132</v>
      </c>
      <c r="H5112" s="469"/>
      <c r="I5112" s="469"/>
      <c r="J5112" s="470"/>
      <c r="K5112" s="123"/>
    </row>
    <row r="5113" spans="1:11" ht="15" x14ac:dyDescent="0.3">
      <c r="A5113" s="466"/>
      <c r="B5113" s="480" t="s">
        <v>1133</v>
      </c>
      <c r="C5113" s="481"/>
      <c r="D5113" s="481"/>
      <c r="E5113" s="482"/>
      <c r="F5113" s="124"/>
      <c r="G5113" s="483" t="s">
        <v>1134</v>
      </c>
      <c r="H5113" s="481"/>
      <c r="I5113" s="481"/>
      <c r="J5113" s="482"/>
      <c r="K5113" s="125"/>
    </row>
    <row r="5114" spans="1:11" ht="15" x14ac:dyDescent="0.3">
      <c r="A5114" s="466"/>
      <c r="B5114" s="480" t="s">
        <v>1135</v>
      </c>
      <c r="C5114" s="481"/>
      <c r="D5114" s="481"/>
      <c r="E5114" s="482"/>
      <c r="F5114" s="124"/>
      <c r="G5114" s="478" t="s">
        <v>1136</v>
      </c>
      <c r="H5114" s="460"/>
      <c r="I5114" s="460"/>
      <c r="J5114" s="479"/>
      <c r="K5114" s="125"/>
    </row>
    <row r="5115" spans="1:11" ht="15" x14ac:dyDescent="0.3">
      <c r="A5115" s="466"/>
      <c r="B5115" s="480" t="s">
        <v>1137</v>
      </c>
      <c r="C5115" s="481"/>
      <c r="D5115" s="481"/>
      <c r="E5115" s="482"/>
      <c r="F5115" s="124">
        <v>2</v>
      </c>
      <c r="G5115" s="478" t="s">
        <v>1138</v>
      </c>
      <c r="H5115" s="460"/>
      <c r="I5115" s="460"/>
      <c r="J5115" s="479"/>
      <c r="K5115" s="125"/>
    </row>
    <row r="5116" spans="1:11" ht="15" x14ac:dyDescent="0.3">
      <c r="A5116" s="466"/>
      <c r="B5116" s="480" t="s">
        <v>1139</v>
      </c>
      <c r="C5116" s="481"/>
      <c r="D5116" s="481"/>
      <c r="E5116" s="482"/>
      <c r="F5116" s="124"/>
      <c r="G5116" s="478" t="s">
        <v>1140</v>
      </c>
      <c r="H5116" s="460"/>
      <c r="I5116" s="460"/>
      <c r="J5116" s="479"/>
      <c r="K5116" s="125"/>
    </row>
    <row r="5117" spans="1:11" ht="15.6" thickBot="1" x14ac:dyDescent="0.35">
      <c r="A5117" s="467"/>
      <c r="B5117" s="487" t="s">
        <v>1141</v>
      </c>
      <c r="C5117" s="488"/>
      <c r="D5117" s="488"/>
      <c r="E5117" s="489"/>
      <c r="F5117" s="127">
        <v>2</v>
      </c>
      <c r="G5117" s="484" t="s">
        <v>1142</v>
      </c>
      <c r="H5117" s="485"/>
      <c r="I5117" s="485"/>
      <c r="J5117" s="486"/>
      <c r="K5117" s="128"/>
    </row>
    <row r="5118" spans="1:11" ht="15.6" x14ac:dyDescent="0.3">
      <c r="A5118" s="465" t="s">
        <v>1143</v>
      </c>
      <c r="B5118" s="425" t="s">
        <v>1190</v>
      </c>
      <c r="C5118" s="426"/>
      <c r="D5118" s="426"/>
      <c r="E5118" s="426"/>
      <c r="F5118" s="426"/>
      <c r="G5118" s="426"/>
      <c r="H5118" s="426"/>
      <c r="I5118" s="426"/>
      <c r="J5118" s="426"/>
      <c r="K5118" s="427"/>
    </row>
    <row r="5119" spans="1:11" ht="15" x14ac:dyDescent="0.3">
      <c r="A5119" s="466"/>
      <c r="B5119" s="135" t="s">
        <v>1236</v>
      </c>
      <c r="C5119" s="136"/>
      <c r="D5119" s="136"/>
      <c r="E5119" s="136"/>
      <c r="F5119" s="136"/>
      <c r="G5119" s="136"/>
      <c r="H5119" s="136"/>
      <c r="I5119" s="136"/>
      <c r="J5119" s="136"/>
      <c r="K5119" s="137"/>
    </row>
    <row r="5120" spans="1:11" ht="15" x14ac:dyDescent="0.3">
      <c r="A5120" s="466"/>
      <c r="B5120" s="135" t="s">
        <v>83</v>
      </c>
      <c r="C5120" s="136"/>
      <c r="D5120" s="136"/>
      <c r="E5120" s="136"/>
      <c r="F5120" s="136"/>
      <c r="G5120" s="136"/>
      <c r="H5120" s="136"/>
      <c r="I5120" s="136"/>
      <c r="J5120" s="136"/>
      <c r="K5120" s="137"/>
    </row>
    <row r="5121" spans="1:11" ht="15" x14ac:dyDescent="0.3">
      <c r="A5121" s="466"/>
      <c r="B5121" s="422" t="s">
        <v>1173</v>
      </c>
      <c r="C5121" s="423"/>
      <c r="D5121" s="423"/>
      <c r="E5121" s="423"/>
      <c r="F5121" s="423"/>
      <c r="G5121" s="423"/>
      <c r="H5121" s="423"/>
      <c r="I5121" s="423"/>
      <c r="J5121" s="423"/>
      <c r="K5121" s="424"/>
    </row>
    <row r="5122" spans="1:11" ht="15" x14ac:dyDescent="0.3">
      <c r="A5122" s="466"/>
      <c r="B5122" s="422" t="s">
        <v>1224</v>
      </c>
      <c r="C5122" s="423"/>
      <c r="D5122" s="423"/>
      <c r="E5122" s="423"/>
      <c r="F5122" s="423"/>
      <c r="G5122" s="423"/>
      <c r="H5122" s="423"/>
      <c r="I5122" s="423"/>
      <c r="J5122" s="423"/>
      <c r="K5122" s="424"/>
    </row>
    <row r="5123" spans="1:11" ht="15" x14ac:dyDescent="0.3">
      <c r="A5123" s="466"/>
      <c r="B5123" s="422" t="s">
        <v>1226</v>
      </c>
      <c r="C5123" s="423"/>
      <c r="D5123" s="423"/>
      <c r="E5123" s="423"/>
      <c r="F5123" s="423"/>
      <c r="G5123" s="423"/>
      <c r="H5123" s="423"/>
      <c r="I5123" s="423"/>
      <c r="J5123" s="423"/>
      <c r="K5123" s="424"/>
    </row>
    <row r="5124" spans="1:11" ht="15" x14ac:dyDescent="0.3">
      <c r="A5124" s="466"/>
      <c r="B5124" s="422" t="s">
        <v>1239</v>
      </c>
      <c r="C5124" s="423"/>
      <c r="D5124" s="423"/>
      <c r="E5124" s="423"/>
      <c r="F5124" s="423"/>
      <c r="G5124" s="423"/>
      <c r="H5124" s="423"/>
      <c r="I5124" s="423"/>
      <c r="J5124" s="423"/>
      <c r="K5124" s="424"/>
    </row>
    <row r="5125" spans="1:11" ht="15" x14ac:dyDescent="0.3">
      <c r="A5125" s="466"/>
      <c r="B5125" s="422" t="s">
        <v>102</v>
      </c>
      <c r="C5125" s="423"/>
      <c r="D5125" s="423"/>
      <c r="E5125" s="423"/>
      <c r="F5125" s="423"/>
      <c r="G5125" s="423"/>
      <c r="H5125" s="423"/>
      <c r="I5125" s="423"/>
      <c r="J5125" s="423"/>
      <c r="K5125" s="424"/>
    </row>
    <row r="5126" spans="1:11" ht="15" x14ac:dyDescent="0.3">
      <c r="A5126" s="466"/>
      <c r="B5126" s="458"/>
      <c r="C5126" s="456"/>
      <c r="D5126" s="456"/>
      <c r="E5126" s="456"/>
      <c r="F5126" s="456"/>
      <c r="G5126" s="456"/>
      <c r="H5126" s="456"/>
      <c r="I5126" s="456"/>
      <c r="J5126" s="456"/>
      <c r="K5126" s="457"/>
    </row>
    <row r="5127" spans="1:11" ht="15" x14ac:dyDescent="0.3">
      <c r="A5127" s="466"/>
      <c r="B5127" s="458"/>
      <c r="C5127" s="456"/>
      <c r="D5127" s="456"/>
      <c r="E5127" s="456"/>
      <c r="F5127" s="456"/>
      <c r="G5127" s="456"/>
      <c r="H5127" s="456"/>
      <c r="I5127" s="456"/>
      <c r="J5127" s="456"/>
      <c r="K5127" s="457"/>
    </row>
    <row r="5128" spans="1:11" ht="15" x14ac:dyDescent="0.3">
      <c r="A5128" s="466"/>
      <c r="B5128" s="458"/>
      <c r="C5128" s="456"/>
      <c r="D5128" s="456"/>
      <c r="E5128" s="456"/>
      <c r="F5128" s="456"/>
      <c r="G5128" s="456"/>
      <c r="H5128" s="456"/>
      <c r="I5128" s="456"/>
      <c r="J5128" s="456"/>
      <c r="K5128" s="457"/>
    </row>
    <row r="5129" spans="1:11" ht="15" x14ac:dyDescent="0.3">
      <c r="A5129" s="466"/>
      <c r="B5129" s="458"/>
      <c r="C5129" s="456"/>
      <c r="D5129" s="456"/>
      <c r="E5129" s="456"/>
      <c r="F5129" s="456"/>
      <c r="G5129" s="456"/>
      <c r="H5129" s="456"/>
      <c r="I5129" s="456"/>
      <c r="J5129" s="456"/>
      <c r="K5129" s="457"/>
    </row>
    <row r="5130" spans="1:11" ht="15" x14ac:dyDescent="0.3">
      <c r="A5130" s="466"/>
      <c r="B5130" s="458"/>
      <c r="C5130" s="456"/>
      <c r="D5130" s="456"/>
      <c r="E5130" s="456"/>
      <c r="F5130" s="456"/>
      <c r="G5130" s="456"/>
      <c r="H5130" s="456"/>
      <c r="I5130" s="456"/>
      <c r="J5130" s="456"/>
      <c r="K5130" s="457"/>
    </row>
    <row r="5131" spans="1:11" ht="15" x14ac:dyDescent="0.3">
      <c r="A5131" s="466"/>
      <c r="B5131" s="458"/>
      <c r="C5131" s="456"/>
      <c r="D5131" s="456"/>
      <c r="E5131" s="456"/>
      <c r="F5131" s="456"/>
      <c r="G5131" s="456"/>
      <c r="H5131" s="456"/>
      <c r="I5131" s="456"/>
      <c r="J5131" s="456"/>
      <c r="K5131" s="457"/>
    </row>
    <row r="5132" spans="1:11" ht="15.6" thickBot="1" x14ac:dyDescent="0.35">
      <c r="A5132" s="467"/>
      <c r="B5132" s="477"/>
      <c r="C5132" s="475"/>
      <c r="D5132" s="475"/>
      <c r="E5132" s="475"/>
      <c r="F5132" s="475"/>
      <c r="G5132" s="475"/>
      <c r="H5132" s="475"/>
      <c r="I5132" s="475"/>
      <c r="J5132" s="475"/>
      <c r="K5132" s="476"/>
    </row>
    <row r="5133" spans="1:11" ht="15" x14ac:dyDescent="0.3">
      <c r="A5133" s="465" t="s">
        <v>1144</v>
      </c>
      <c r="B5133" s="439"/>
      <c r="C5133" s="437"/>
      <c r="D5133" s="437"/>
      <c r="E5133" s="437"/>
      <c r="F5133" s="437"/>
      <c r="G5133" s="437"/>
      <c r="H5133" s="437"/>
      <c r="I5133" s="437"/>
      <c r="J5133" s="437"/>
      <c r="K5133" s="438"/>
    </row>
    <row r="5134" spans="1:11" ht="15" x14ac:dyDescent="0.3">
      <c r="A5134" s="466"/>
      <c r="B5134" s="458"/>
      <c r="C5134" s="456"/>
      <c r="D5134" s="456"/>
      <c r="E5134" s="456"/>
      <c r="F5134" s="456"/>
      <c r="G5134" s="456"/>
      <c r="H5134" s="456"/>
      <c r="I5134" s="456"/>
      <c r="J5134" s="456"/>
      <c r="K5134" s="457"/>
    </row>
    <row r="5135" spans="1:11" ht="15" x14ac:dyDescent="0.3">
      <c r="A5135" s="466"/>
      <c r="B5135" s="458"/>
      <c r="C5135" s="456"/>
      <c r="D5135" s="456"/>
      <c r="E5135" s="456"/>
      <c r="F5135" s="456"/>
      <c r="G5135" s="456"/>
      <c r="H5135" s="456"/>
      <c r="I5135" s="456"/>
      <c r="J5135" s="456"/>
      <c r="K5135" s="457"/>
    </row>
    <row r="5136" spans="1:11" ht="15" x14ac:dyDescent="0.3">
      <c r="A5136" s="466"/>
      <c r="B5136" s="458"/>
      <c r="C5136" s="456"/>
      <c r="D5136" s="456"/>
      <c r="E5136" s="456"/>
      <c r="F5136" s="456"/>
      <c r="G5136" s="456"/>
      <c r="H5136" s="456"/>
      <c r="I5136" s="456"/>
      <c r="J5136" s="456"/>
      <c r="K5136" s="457"/>
    </row>
    <row r="5137" spans="1:11" ht="15" x14ac:dyDescent="0.3">
      <c r="A5137" s="466"/>
      <c r="B5137" s="458"/>
      <c r="C5137" s="456"/>
      <c r="D5137" s="456"/>
      <c r="E5137" s="456"/>
      <c r="F5137" s="456"/>
      <c r="G5137" s="456"/>
      <c r="H5137" s="456"/>
      <c r="I5137" s="456"/>
      <c r="J5137" s="456"/>
      <c r="K5137" s="457"/>
    </row>
    <row r="5138" spans="1:11" ht="15" x14ac:dyDescent="0.3">
      <c r="A5138" s="466"/>
      <c r="B5138" s="458"/>
      <c r="C5138" s="456"/>
      <c r="D5138" s="456"/>
      <c r="E5138" s="456"/>
      <c r="F5138" s="456"/>
      <c r="G5138" s="456"/>
      <c r="H5138" s="456"/>
      <c r="I5138" s="456"/>
      <c r="J5138" s="456"/>
      <c r="K5138" s="457"/>
    </row>
    <row r="5139" spans="1:11" ht="15" x14ac:dyDescent="0.3">
      <c r="A5139" s="466"/>
      <c r="B5139" s="458"/>
      <c r="C5139" s="456"/>
      <c r="D5139" s="456"/>
      <c r="E5139" s="456"/>
      <c r="F5139" s="456"/>
      <c r="G5139" s="456"/>
      <c r="H5139" s="456"/>
      <c r="I5139" s="456"/>
      <c r="J5139" s="456"/>
      <c r="K5139" s="457"/>
    </row>
    <row r="5140" spans="1:11" ht="15" x14ac:dyDescent="0.3">
      <c r="A5140" s="466"/>
      <c r="B5140" s="458"/>
      <c r="C5140" s="456"/>
      <c r="D5140" s="456"/>
      <c r="E5140" s="456"/>
      <c r="F5140" s="456"/>
      <c r="G5140" s="456"/>
      <c r="H5140" s="456"/>
      <c r="I5140" s="456"/>
      <c r="J5140" s="456"/>
      <c r="K5140" s="457"/>
    </row>
    <row r="5141" spans="1:11" ht="15" x14ac:dyDescent="0.3">
      <c r="A5141" s="466"/>
      <c r="B5141" s="458"/>
      <c r="C5141" s="456"/>
      <c r="D5141" s="456"/>
      <c r="E5141" s="456"/>
      <c r="F5141" s="456"/>
      <c r="G5141" s="456"/>
      <c r="H5141" s="456"/>
      <c r="I5141" s="456"/>
      <c r="J5141" s="456"/>
      <c r="K5141" s="457"/>
    </row>
    <row r="5142" spans="1:11" ht="15" x14ac:dyDescent="0.3">
      <c r="A5142" s="466"/>
      <c r="B5142" s="458"/>
      <c r="C5142" s="456"/>
      <c r="D5142" s="456"/>
      <c r="E5142" s="456"/>
      <c r="F5142" s="456"/>
      <c r="G5142" s="456"/>
      <c r="H5142" s="456"/>
      <c r="I5142" s="456"/>
      <c r="J5142" s="456"/>
      <c r="K5142" s="457"/>
    </row>
    <row r="5143" spans="1:11" ht="15" x14ac:dyDescent="0.3">
      <c r="A5143" s="466"/>
      <c r="B5143" s="458"/>
      <c r="C5143" s="456"/>
      <c r="D5143" s="456"/>
      <c r="E5143" s="456"/>
      <c r="F5143" s="456"/>
      <c r="G5143" s="456"/>
      <c r="H5143" s="456"/>
      <c r="I5143" s="456"/>
      <c r="J5143" s="456"/>
      <c r="K5143" s="457"/>
    </row>
    <row r="5144" spans="1:11" ht="15" x14ac:dyDescent="0.3">
      <c r="A5144" s="466"/>
      <c r="B5144" s="458"/>
      <c r="C5144" s="456"/>
      <c r="D5144" s="456"/>
      <c r="E5144" s="456"/>
      <c r="F5144" s="456"/>
      <c r="G5144" s="456"/>
      <c r="H5144" s="456"/>
      <c r="I5144" s="456"/>
      <c r="J5144" s="456"/>
      <c r="K5144" s="457"/>
    </row>
    <row r="5145" spans="1:11" ht="15" x14ac:dyDescent="0.3">
      <c r="A5145" s="466"/>
      <c r="B5145" s="458"/>
      <c r="C5145" s="456"/>
      <c r="D5145" s="456"/>
      <c r="E5145" s="456"/>
      <c r="F5145" s="456"/>
      <c r="G5145" s="456"/>
      <c r="H5145" s="456"/>
      <c r="I5145" s="456"/>
      <c r="J5145" s="456"/>
      <c r="K5145" s="457"/>
    </row>
    <row r="5146" spans="1:11" ht="15.6" thickBot="1" x14ac:dyDescent="0.35">
      <c r="A5146" s="467"/>
      <c r="B5146" s="502"/>
      <c r="C5146" s="503"/>
      <c r="D5146" s="503"/>
      <c r="E5146" s="503"/>
      <c r="F5146" s="503"/>
      <c r="G5146" s="503"/>
      <c r="H5146" s="503"/>
      <c r="I5146" s="503"/>
      <c r="J5146" s="503"/>
      <c r="K5146" s="504"/>
    </row>
    <row r="5147" spans="1:11" x14ac:dyDescent="0.3">
      <c r="A5147" s="499" t="s">
        <v>1145</v>
      </c>
      <c r="B5147" s="491"/>
      <c r="C5147" s="491"/>
      <c r="D5147" s="491"/>
      <c r="E5147" s="491"/>
      <c r="F5147" s="491"/>
      <c r="G5147" s="490" t="s">
        <v>1146</v>
      </c>
      <c r="H5147" s="491"/>
      <c r="I5147" s="491"/>
      <c r="J5147" s="491"/>
      <c r="K5147" s="492"/>
    </row>
    <row r="5148" spans="1:11" x14ac:dyDescent="0.3">
      <c r="A5148" s="500"/>
      <c r="B5148" s="494"/>
      <c r="C5148" s="494"/>
      <c r="D5148" s="494"/>
      <c r="E5148" s="494"/>
      <c r="F5148" s="494"/>
      <c r="G5148" s="493"/>
      <c r="H5148" s="494"/>
      <c r="I5148" s="494"/>
      <c r="J5148" s="494"/>
      <c r="K5148" s="495"/>
    </row>
    <row r="5149" spans="1:11" x14ac:dyDescent="0.3">
      <c r="A5149" s="500"/>
      <c r="B5149" s="494"/>
      <c r="C5149" s="494"/>
      <c r="D5149" s="494"/>
      <c r="E5149" s="494"/>
      <c r="F5149" s="494"/>
      <c r="G5149" s="493"/>
      <c r="H5149" s="494"/>
      <c r="I5149" s="494"/>
      <c r="J5149" s="494"/>
      <c r="K5149" s="495"/>
    </row>
    <row r="5150" spans="1:11" ht="15" thickBot="1" x14ac:dyDescent="0.35">
      <c r="A5150" s="501"/>
      <c r="B5150" s="497"/>
      <c r="C5150" s="497"/>
      <c r="D5150" s="497"/>
      <c r="E5150" s="497"/>
      <c r="F5150" s="497"/>
      <c r="G5150" s="496"/>
      <c r="H5150" s="497"/>
      <c r="I5150" s="497"/>
      <c r="J5150" s="497"/>
      <c r="K5150" s="498"/>
    </row>
    <row r="5151" spans="1:11" x14ac:dyDescent="0.3">
      <c r="A5151" s="34"/>
      <c r="J5151" s="131"/>
    </row>
    <row r="5152" spans="1:11" x14ac:dyDescent="0.3">
      <c r="A5152" s="452"/>
      <c r="B5152" s="452"/>
      <c r="C5152" s="452"/>
      <c r="D5152" s="452"/>
      <c r="E5152" s="454" t="s">
        <v>1113</v>
      </c>
      <c r="F5152" s="454"/>
      <c r="G5152" s="454"/>
      <c r="H5152" s="454"/>
      <c r="I5152" s="452"/>
      <c r="J5152" s="452"/>
      <c r="K5152" s="452"/>
    </row>
    <row r="5153" spans="1:11" x14ac:dyDescent="0.3">
      <c r="A5153" s="452"/>
      <c r="B5153" s="452"/>
      <c r="C5153" s="452"/>
      <c r="D5153" s="452"/>
      <c r="E5153" s="454"/>
      <c r="F5153" s="454"/>
      <c r="G5153" s="454"/>
      <c r="H5153" s="454"/>
      <c r="I5153" s="452"/>
      <c r="J5153" s="452"/>
      <c r="K5153" s="452"/>
    </row>
    <row r="5154" spans="1:11" x14ac:dyDescent="0.3">
      <c r="A5154" s="453"/>
      <c r="B5154" s="453"/>
      <c r="C5154" s="453"/>
      <c r="D5154" s="453"/>
      <c r="E5154" s="455"/>
      <c r="F5154" s="455"/>
      <c r="G5154" s="455"/>
      <c r="H5154" s="455"/>
      <c r="I5154" s="453"/>
      <c r="J5154" s="453"/>
      <c r="K5154" s="453"/>
    </row>
    <row r="5155" spans="1:11" x14ac:dyDescent="0.3">
      <c r="A5155" s="505" t="s">
        <v>1114</v>
      </c>
      <c r="B5155" s="450"/>
      <c r="C5155" s="450"/>
      <c r="D5155" s="450"/>
      <c r="E5155" s="450"/>
      <c r="F5155" s="450"/>
      <c r="G5155" s="450"/>
      <c r="H5155" s="450"/>
      <c r="I5155" s="450"/>
      <c r="J5155" s="450"/>
      <c r="K5155" s="451"/>
    </row>
    <row r="5156" spans="1:11" ht="22.8" x14ac:dyDescent="0.3">
      <c r="A5156" s="100" t="s">
        <v>1115</v>
      </c>
      <c r="B5156" s="101"/>
      <c r="C5156" s="101"/>
      <c r="D5156" s="101"/>
      <c r="E5156" s="101"/>
      <c r="F5156" s="101"/>
      <c r="G5156" s="102"/>
      <c r="H5156" s="103" t="s">
        <v>1116</v>
      </c>
      <c r="I5156" s="104" t="s">
        <v>1117</v>
      </c>
      <c r="J5156" s="105">
        <f>1+J5102</f>
        <v>45364</v>
      </c>
      <c r="K5156" s="106" t="s">
        <v>1118</v>
      </c>
    </row>
    <row r="5157" spans="1:11" x14ac:dyDescent="0.3">
      <c r="A5157" s="443" t="s">
        <v>2</v>
      </c>
      <c r="B5157" s="444"/>
      <c r="C5157" s="444"/>
      <c r="D5157" s="444"/>
      <c r="E5157" s="444"/>
      <c r="F5157" s="444"/>
      <c r="G5157" s="445"/>
      <c r="H5157" s="107" t="s">
        <v>1120</v>
      </c>
      <c r="I5157" s="108" t="s">
        <v>1121</v>
      </c>
      <c r="J5157" s="109" t="s">
        <v>1122</v>
      </c>
      <c r="K5157" s="110" t="s">
        <v>1123</v>
      </c>
    </row>
    <row r="5158" spans="1:11" x14ac:dyDescent="0.3">
      <c r="A5158" s="446"/>
      <c r="B5158" s="447"/>
      <c r="C5158" s="447"/>
      <c r="D5158" s="447"/>
      <c r="E5158" s="447"/>
      <c r="F5158" s="447"/>
      <c r="G5158" s="448"/>
      <c r="H5158" s="107" t="s">
        <v>1124</v>
      </c>
      <c r="I5158" s="111" t="s">
        <v>1125</v>
      </c>
      <c r="J5158" s="112"/>
      <c r="K5158" s="113"/>
    </row>
    <row r="5159" spans="1:11" ht="15" thickBot="1" x14ac:dyDescent="0.35">
      <c r="A5159" s="114" t="s">
        <v>1103</v>
      </c>
      <c r="B5159" s="115"/>
      <c r="C5159" s="115"/>
      <c r="D5159" s="115"/>
      <c r="E5159" s="115"/>
      <c r="F5159" s="115"/>
      <c r="G5159" s="116"/>
      <c r="H5159" s="117" t="s">
        <v>1126</v>
      </c>
      <c r="I5159" s="117" t="s">
        <v>1125</v>
      </c>
      <c r="J5159" s="118"/>
      <c r="K5159" s="119"/>
    </row>
    <row r="5160" spans="1:11" ht="15" x14ac:dyDescent="0.3">
      <c r="A5160" s="440" t="s">
        <v>1127</v>
      </c>
      <c r="B5160" s="439"/>
      <c r="C5160" s="437"/>
      <c r="D5160" s="437"/>
      <c r="E5160" s="437"/>
      <c r="F5160" s="437"/>
      <c r="G5160" s="437"/>
      <c r="H5160" s="437"/>
      <c r="I5160" s="437"/>
      <c r="J5160" s="437"/>
      <c r="K5160" s="438"/>
    </row>
    <row r="5161" spans="1:11" ht="15" x14ac:dyDescent="0.3">
      <c r="A5161" s="441"/>
      <c r="B5161" s="458"/>
      <c r="C5161" s="456"/>
      <c r="D5161" s="456"/>
      <c r="E5161" s="456"/>
      <c r="F5161" s="456"/>
      <c r="G5161" s="456"/>
      <c r="H5161" s="456"/>
      <c r="I5161" s="456"/>
      <c r="J5161" s="456"/>
      <c r="K5161" s="457"/>
    </row>
    <row r="5162" spans="1:11" ht="15" x14ac:dyDescent="0.3">
      <c r="A5162" s="441"/>
      <c r="B5162" s="458"/>
      <c r="C5162" s="456"/>
      <c r="D5162" s="456"/>
      <c r="E5162" s="456"/>
      <c r="F5162" s="456"/>
      <c r="G5162" s="456"/>
      <c r="H5162" s="456"/>
      <c r="I5162" s="456"/>
      <c r="J5162" s="456"/>
      <c r="K5162" s="457"/>
    </row>
    <row r="5163" spans="1:11" ht="15" x14ac:dyDescent="0.3">
      <c r="A5163" s="441"/>
      <c r="B5163" s="458"/>
      <c r="C5163" s="456"/>
      <c r="D5163" s="456"/>
      <c r="E5163" s="456"/>
      <c r="F5163" s="456"/>
      <c r="G5163" s="456"/>
      <c r="H5163" s="456"/>
      <c r="I5163" s="456"/>
      <c r="J5163" s="456"/>
      <c r="K5163" s="457"/>
    </row>
    <row r="5164" spans="1:11" ht="15.6" thickBot="1" x14ac:dyDescent="0.35">
      <c r="A5164" s="442"/>
      <c r="B5164" s="477"/>
      <c r="C5164" s="475"/>
      <c r="D5164" s="475"/>
      <c r="E5164" s="475"/>
      <c r="F5164" s="475"/>
      <c r="G5164" s="475"/>
      <c r="H5164" s="475"/>
      <c r="I5164" s="475"/>
      <c r="J5164" s="475"/>
      <c r="K5164" s="476"/>
    </row>
    <row r="5165" spans="1:11" ht="15.6" thickBot="1" x14ac:dyDescent="0.35">
      <c r="A5165" s="465" t="s">
        <v>1128</v>
      </c>
      <c r="B5165" s="474" t="s">
        <v>1129</v>
      </c>
      <c r="C5165" s="472"/>
      <c r="D5165" s="472"/>
      <c r="E5165" s="472"/>
      <c r="F5165" s="120" t="s">
        <v>1130</v>
      </c>
      <c r="G5165" s="472" t="s">
        <v>1129</v>
      </c>
      <c r="H5165" s="472"/>
      <c r="I5165" s="472"/>
      <c r="J5165" s="473"/>
      <c r="K5165" s="121" t="s">
        <v>1130</v>
      </c>
    </row>
    <row r="5166" spans="1:11" ht="15" x14ac:dyDescent="0.3">
      <c r="A5166" s="466"/>
      <c r="B5166" s="471" t="s">
        <v>1131</v>
      </c>
      <c r="C5166" s="469"/>
      <c r="D5166" s="469"/>
      <c r="E5166" s="470"/>
      <c r="F5166" s="122"/>
      <c r="G5166" s="468" t="s">
        <v>1132</v>
      </c>
      <c r="H5166" s="469"/>
      <c r="I5166" s="469"/>
      <c r="J5166" s="470"/>
      <c r="K5166" s="123"/>
    </row>
    <row r="5167" spans="1:11" ht="15" x14ac:dyDescent="0.3">
      <c r="A5167" s="466"/>
      <c r="B5167" s="480" t="s">
        <v>1133</v>
      </c>
      <c r="C5167" s="481"/>
      <c r="D5167" s="481"/>
      <c r="E5167" s="482"/>
      <c r="F5167" s="124"/>
      <c r="G5167" s="483" t="s">
        <v>1134</v>
      </c>
      <c r="H5167" s="481"/>
      <c r="I5167" s="481"/>
      <c r="J5167" s="482"/>
      <c r="K5167" s="125"/>
    </row>
    <row r="5168" spans="1:11" ht="15" x14ac:dyDescent="0.3">
      <c r="A5168" s="466"/>
      <c r="B5168" s="480" t="s">
        <v>1135</v>
      </c>
      <c r="C5168" s="481"/>
      <c r="D5168" s="481"/>
      <c r="E5168" s="482"/>
      <c r="F5168" s="124"/>
      <c r="G5168" s="478" t="s">
        <v>1136</v>
      </c>
      <c r="H5168" s="460"/>
      <c r="I5168" s="460"/>
      <c r="J5168" s="479"/>
      <c r="K5168" s="125"/>
    </row>
    <row r="5169" spans="1:11" ht="15" x14ac:dyDescent="0.3">
      <c r="A5169" s="466"/>
      <c r="B5169" s="480" t="s">
        <v>1137</v>
      </c>
      <c r="C5169" s="481"/>
      <c r="D5169" s="481"/>
      <c r="E5169" s="482"/>
      <c r="F5169" s="124">
        <v>2</v>
      </c>
      <c r="G5169" s="478" t="s">
        <v>1138</v>
      </c>
      <c r="H5169" s="460"/>
      <c r="I5169" s="460"/>
      <c r="J5169" s="479"/>
      <c r="K5169" s="125"/>
    </row>
    <row r="5170" spans="1:11" ht="15" x14ac:dyDescent="0.3">
      <c r="A5170" s="466"/>
      <c r="B5170" s="480" t="s">
        <v>1139</v>
      </c>
      <c r="C5170" s="481"/>
      <c r="D5170" s="481"/>
      <c r="E5170" s="482"/>
      <c r="F5170" s="124"/>
      <c r="G5170" s="478" t="s">
        <v>1140</v>
      </c>
      <c r="H5170" s="460"/>
      <c r="I5170" s="460"/>
      <c r="J5170" s="479"/>
      <c r="K5170" s="125"/>
    </row>
    <row r="5171" spans="1:11" ht="15.6" thickBot="1" x14ac:dyDescent="0.35">
      <c r="A5171" s="467"/>
      <c r="B5171" s="487" t="s">
        <v>1141</v>
      </c>
      <c r="C5171" s="488"/>
      <c r="D5171" s="488"/>
      <c r="E5171" s="489"/>
      <c r="F5171" s="127">
        <v>2</v>
      </c>
      <c r="G5171" s="484" t="s">
        <v>1142</v>
      </c>
      <c r="H5171" s="485"/>
      <c r="I5171" s="485"/>
      <c r="J5171" s="486"/>
      <c r="K5171" s="128"/>
    </row>
    <row r="5172" spans="1:11" ht="15.6" x14ac:dyDescent="0.3">
      <c r="A5172" s="465" t="s">
        <v>1143</v>
      </c>
      <c r="B5172" s="425" t="s">
        <v>1190</v>
      </c>
      <c r="C5172" s="426"/>
      <c r="D5172" s="426"/>
      <c r="E5172" s="426"/>
      <c r="F5172" s="426"/>
      <c r="G5172" s="426"/>
      <c r="H5172" s="426"/>
      <c r="I5172" s="426"/>
      <c r="J5172" s="426"/>
      <c r="K5172" s="427"/>
    </row>
    <row r="5173" spans="1:11" ht="15" x14ac:dyDescent="0.3">
      <c r="A5173" s="466"/>
      <c r="B5173" s="135" t="s">
        <v>1236</v>
      </c>
      <c r="C5173" s="136"/>
      <c r="D5173" s="136"/>
      <c r="E5173" s="136"/>
      <c r="F5173" s="136"/>
      <c r="G5173" s="136"/>
      <c r="H5173" s="136"/>
      <c r="I5173" s="136"/>
      <c r="J5173" s="136"/>
      <c r="K5173" s="137"/>
    </row>
    <row r="5174" spans="1:11" ht="15" x14ac:dyDescent="0.3">
      <c r="A5174" s="466"/>
      <c r="B5174" s="135" t="s">
        <v>83</v>
      </c>
      <c r="C5174" s="136"/>
      <c r="D5174" s="136"/>
      <c r="E5174" s="136"/>
      <c r="F5174" s="136"/>
      <c r="G5174" s="136"/>
      <c r="H5174" s="136"/>
      <c r="I5174" s="136"/>
      <c r="J5174" s="136"/>
      <c r="K5174" s="137"/>
    </row>
    <row r="5175" spans="1:11" ht="15" x14ac:dyDescent="0.3">
      <c r="A5175" s="466"/>
      <c r="B5175" s="422" t="s">
        <v>1173</v>
      </c>
      <c r="C5175" s="423"/>
      <c r="D5175" s="423"/>
      <c r="E5175" s="423"/>
      <c r="F5175" s="423"/>
      <c r="G5175" s="423"/>
      <c r="H5175" s="423"/>
      <c r="I5175" s="423"/>
      <c r="J5175" s="423"/>
      <c r="K5175" s="424"/>
    </row>
    <row r="5176" spans="1:11" ht="15" x14ac:dyDescent="0.3">
      <c r="A5176" s="466"/>
      <c r="B5176" s="422" t="s">
        <v>1224</v>
      </c>
      <c r="C5176" s="423"/>
      <c r="D5176" s="423"/>
      <c r="E5176" s="423"/>
      <c r="F5176" s="423"/>
      <c r="G5176" s="423"/>
      <c r="H5176" s="423"/>
      <c r="I5176" s="423"/>
      <c r="J5176" s="423"/>
      <c r="K5176" s="424"/>
    </row>
    <row r="5177" spans="1:11" ht="15" x14ac:dyDescent="0.3">
      <c r="A5177" s="466"/>
      <c r="B5177" s="422" t="s">
        <v>1226</v>
      </c>
      <c r="C5177" s="423"/>
      <c r="D5177" s="423"/>
      <c r="E5177" s="423"/>
      <c r="F5177" s="423"/>
      <c r="G5177" s="423"/>
      <c r="H5177" s="423"/>
      <c r="I5177" s="423"/>
      <c r="J5177" s="423"/>
      <c r="K5177" s="424"/>
    </row>
    <row r="5178" spans="1:11" ht="15" x14ac:dyDescent="0.3">
      <c r="A5178" s="466"/>
      <c r="B5178" s="422" t="s">
        <v>1239</v>
      </c>
      <c r="C5178" s="423"/>
      <c r="D5178" s="423"/>
      <c r="E5178" s="423"/>
      <c r="F5178" s="423"/>
      <c r="G5178" s="423"/>
      <c r="H5178" s="423"/>
      <c r="I5178" s="423"/>
      <c r="J5178" s="423"/>
      <c r="K5178" s="424"/>
    </row>
    <row r="5179" spans="1:11" ht="15" x14ac:dyDescent="0.3">
      <c r="A5179" s="466"/>
      <c r="B5179" s="422" t="s">
        <v>102</v>
      </c>
      <c r="C5179" s="423"/>
      <c r="D5179" s="423"/>
      <c r="E5179" s="423"/>
      <c r="F5179" s="423"/>
      <c r="G5179" s="423"/>
      <c r="H5179" s="423"/>
      <c r="I5179" s="423"/>
      <c r="J5179" s="423"/>
      <c r="K5179" s="424"/>
    </row>
    <row r="5180" spans="1:11" ht="15.6" x14ac:dyDescent="0.3">
      <c r="A5180" s="466"/>
      <c r="B5180" s="425"/>
      <c r="C5180" s="426"/>
      <c r="D5180" s="426"/>
      <c r="E5180" s="426"/>
      <c r="F5180" s="426"/>
      <c r="G5180" s="426"/>
      <c r="H5180" s="426"/>
      <c r="I5180" s="426"/>
      <c r="J5180" s="426"/>
      <c r="K5180" s="427"/>
    </row>
    <row r="5181" spans="1:11" ht="15" x14ac:dyDescent="0.3">
      <c r="A5181" s="466"/>
      <c r="B5181" s="422"/>
      <c r="C5181" s="423"/>
      <c r="D5181" s="423"/>
      <c r="E5181" s="423"/>
      <c r="F5181" s="423"/>
      <c r="G5181" s="423"/>
      <c r="H5181" s="423"/>
      <c r="I5181" s="423"/>
      <c r="J5181" s="423"/>
      <c r="K5181" s="424"/>
    </row>
    <row r="5182" spans="1:11" ht="15" x14ac:dyDescent="0.3">
      <c r="A5182" s="466"/>
      <c r="B5182" s="422"/>
      <c r="C5182" s="423"/>
      <c r="D5182" s="423"/>
      <c r="E5182" s="423"/>
      <c r="F5182" s="423"/>
      <c r="G5182" s="423"/>
      <c r="H5182" s="423"/>
      <c r="I5182" s="423"/>
      <c r="J5182" s="423"/>
      <c r="K5182" s="424"/>
    </row>
    <row r="5183" spans="1:11" ht="15" x14ac:dyDescent="0.3">
      <c r="A5183" s="466"/>
      <c r="B5183" s="422"/>
      <c r="C5183" s="423"/>
      <c r="D5183" s="423"/>
      <c r="E5183" s="423"/>
      <c r="F5183" s="423"/>
      <c r="G5183" s="423"/>
      <c r="H5183" s="423"/>
      <c r="I5183" s="423"/>
      <c r="J5183" s="423"/>
      <c r="K5183" s="424"/>
    </row>
    <row r="5184" spans="1:11" ht="15" x14ac:dyDescent="0.3">
      <c r="A5184" s="466"/>
      <c r="B5184" s="416"/>
      <c r="C5184" s="417"/>
      <c r="D5184" s="417"/>
      <c r="E5184" s="417"/>
      <c r="F5184" s="417"/>
      <c r="G5184" s="417"/>
      <c r="H5184" s="417"/>
      <c r="I5184" s="417"/>
      <c r="J5184" s="417"/>
      <c r="K5184" s="418"/>
    </row>
    <row r="5185" spans="1:11" ht="15.6" thickBot="1" x14ac:dyDescent="0.35">
      <c r="A5185" s="466"/>
      <c r="B5185" s="477"/>
      <c r="C5185" s="475"/>
      <c r="D5185" s="475"/>
      <c r="E5185" s="475"/>
      <c r="F5185" s="475"/>
      <c r="G5185" s="475"/>
      <c r="H5185" s="475"/>
      <c r="I5185" s="475"/>
      <c r="J5185" s="475"/>
      <c r="K5185" s="476"/>
    </row>
    <row r="5186" spans="1:11" ht="15" x14ac:dyDescent="0.3">
      <c r="A5186" s="465" t="s">
        <v>1144</v>
      </c>
      <c r="B5186" s="439"/>
      <c r="C5186" s="437"/>
      <c r="D5186" s="437"/>
      <c r="E5186" s="437"/>
      <c r="F5186" s="437"/>
      <c r="G5186" s="437"/>
      <c r="H5186" s="437"/>
      <c r="I5186" s="437"/>
      <c r="J5186" s="437"/>
      <c r="K5186" s="438"/>
    </row>
    <row r="5187" spans="1:11" ht="15" x14ac:dyDescent="0.3">
      <c r="A5187" s="466"/>
      <c r="B5187" s="458"/>
      <c r="C5187" s="456"/>
      <c r="D5187" s="456"/>
      <c r="E5187" s="456"/>
      <c r="F5187" s="456"/>
      <c r="G5187" s="456"/>
      <c r="H5187" s="456"/>
      <c r="I5187" s="456"/>
      <c r="J5187" s="456"/>
      <c r="K5187" s="457"/>
    </row>
    <row r="5188" spans="1:11" ht="15" x14ac:dyDescent="0.3">
      <c r="A5188" s="466"/>
      <c r="B5188" s="458"/>
      <c r="C5188" s="456"/>
      <c r="D5188" s="456"/>
      <c r="E5188" s="456"/>
      <c r="F5188" s="456"/>
      <c r="G5188" s="456"/>
      <c r="H5188" s="456"/>
      <c r="I5188" s="456"/>
      <c r="J5188" s="456"/>
      <c r="K5188" s="457"/>
    </row>
    <row r="5189" spans="1:11" ht="15" x14ac:dyDescent="0.3">
      <c r="A5189" s="466"/>
      <c r="B5189" s="459"/>
      <c r="C5189" s="460"/>
      <c r="D5189" s="460"/>
      <c r="E5189" s="460"/>
      <c r="F5189" s="460"/>
      <c r="G5189" s="460"/>
      <c r="H5189" s="460"/>
      <c r="I5189" s="460"/>
      <c r="J5189" s="460"/>
      <c r="K5189" s="461"/>
    </row>
    <row r="5190" spans="1:11" ht="15" x14ac:dyDescent="0.3">
      <c r="A5190" s="466"/>
      <c r="B5190" s="458"/>
      <c r="C5190" s="456"/>
      <c r="D5190" s="456"/>
      <c r="E5190" s="456"/>
      <c r="F5190" s="456"/>
      <c r="G5190" s="456"/>
      <c r="H5190" s="456"/>
      <c r="I5190" s="456"/>
      <c r="J5190" s="456"/>
      <c r="K5190" s="457"/>
    </row>
    <row r="5191" spans="1:11" ht="15" x14ac:dyDescent="0.3">
      <c r="A5191" s="466"/>
      <c r="B5191" s="459"/>
      <c r="C5191" s="460"/>
      <c r="D5191" s="460"/>
      <c r="E5191" s="460"/>
      <c r="F5191" s="460"/>
      <c r="G5191" s="460"/>
      <c r="H5191" s="460"/>
      <c r="I5191" s="460"/>
      <c r="J5191" s="460"/>
      <c r="K5191" s="461"/>
    </row>
    <row r="5192" spans="1:11" ht="15" x14ac:dyDescent="0.3">
      <c r="A5192" s="466"/>
      <c r="B5192" s="458"/>
      <c r="C5192" s="456"/>
      <c r="D5192" s="456"/>
      <c r="E5192" s="456"/>
      <c r="F5192" s="456"/>
      <c r="G5192" s="456"/>
      <c r="H5192" s="456"/>
      <c r="I5192" s="456"/>
      <c r="J5192" s="456"/>
      <c r="K5192" s="457"/>
    </row>
    <row r="5193" spans="1:11" ht="15" x14ac:dyDescent="0.3">
      <c r="A5193" s="466"/>
      <c r="B5193" s="458"/>
      <c r="C5193" s="456"/>
      <c r="D5193" s="456"/>
      <c r="E5193" s="456"/>
      <c r="F5193" s="456"/>
      <c r="G5193" s="456"/>
      <c r="H5193" s="456"/>
      <c r="I5193" s="456"/>
      <c r="J5193" s="456"/>
      <c r="K5193" s="457"/>
    </row>
    <row r="5194" spans="1:11" ht="15" x14ac:dyDescent="0.3">
      <c r="A5194" s="466"/>
      <c r="B5194" s="458"/>
      <c r="C5194" s="456"/>
      <c r="D5194" s="456"/>
      <c r="E5194" s="456"/>
      <c r="F5194" s="456"/>
      <c r="G5194" s="456"/>
      <c r="H5194" s="456"/>
      <c r="I5194" s="456"/>
      <c r="J5194" s="456"/>
      <c r="K5194" s="457"/>
    </row>
    <row r="5195" spans="1:11" ht="15" x14ac:dyDescent="0.3">
      <c r="A5195" s="466"/>
      <c r="B5195" s="458"/>
      <c r="C5195" s="456"/>
      <c r="D5195" s="456"/>
      <c r="E5195" s="456"/>
      <c r="F5195" s="456"/>
      <c r="G5195" s="456"/>
      <c r="H5195" s="456"/>
      <c r="I5195" s="456"/>
      <c r="J5195" s="456"/>
      <c r="K5195" s="457"/>
    </row>
    <row r="5196" spans="1:11" ht="15" x14ac:dyDescent="0.3">
      <c r="A5196" s="466"/>
      <c r="B5196" s="458"/>
      <c r="C5196" s="456"/>
      <c r="D5196" s="456"/>
      <c r="E5196" s="456"/>
      <c r="F5196" s="456"/>
      <c r="G5196" s="456"/>
      <c r="H5196" s="456"/>
      <c r="I5196" s="456"/>
      <c r="J5196" s="456"/>
      <c r="K5196" s="457"/>
    </row>
    <row r="5197" spans="1:11" ht="15" x14ac:dyDescent="0.3">
      <c r="A5197" s="466"/>
      <c r="B5197" s="458"/>
      <c r="C5197" s="456"/>
      <c r="D5197" s="456"/>
      <c r="E5197" s="456"/>
      <c r="F5197" s="456"/>
      <c r="G5197" s="456"/>
      <c r="H5197" s="456"/>
      <c r="I5197" s="456"/>
      <c r="J5197" s="456"/>
      <c r="K5197" s="457"/>
    </row>
    <row r="5198" spans="1:11" ht="15" x14ac:dyDescent="0.3">
      <c r="A5198" s="466"/>
      <c r="B5198" s="458"/>
      <c r="C5198" s="456"/>
      <c r="D5198" s="456"/>
      <c r="E5198" s="456"/>
      <c r="F5198" s="456"/>
      <c r="G5198" s="456"/>
      <c r="H5198" s="456"/>
      <c r="I5198" s="456"/>
      <c r="J5198" s="456"/>
      <c r="K5198" s="457"/>
    </row>
    <row r="5199" spans="1:11" ht="15" x14ac:dyDescent="0.3">
      <c r="A5199" s="466"/>
      <c r="B5199" s="458"/>
      <c r="C5199" s="456"/>
      <c r="D5199" s="456"/>
      <c r="E5199" s="456"/>
      <c r="F5199" s="456"/>
      <c r="G5199" s="456"/>
      <c r="H5199" s="456"/>
      <c r="I5199" s="456"/>
      <c r="J5199" s="456"/>
      <c r="K5199" s="457"/>
    </row>
    <row r="5200" spans="1:11" ht="15.6" thickBot="1" x14ac:dyDescent="0.35">
      <c r="A5200" s="467"/>
      <c r="B5200" s="502"/>
      <c r="C5200" s="503"/>
      <c r="D5200" s="503"/>
      <c r="E5200" s="503"/>
      <c r="F5200" s="503"/>
      <c r="G5200" s="503"/>
      <c r="H5200" s="503"/>
      <c r="I5200" s="503"/>
      <c r="J5200" s="503"/>
      <c r="K5200" s="504"/>
    </row>
    <row r="5201" spans="1:11" x14ac:dyDescent="0.3">
      <c r="A5201" s="499" t="s">
        <v>1145</v>
      </c>
      <c r="B5201" s="491"/>
      <c r="C5201" s="491"/>
      <c r="D5201" s="491"/>
      <c r="E5201" s="491"/>
      <c r="F5201" s="491"/>
      <c r="G5201" s="490" t="s">
        <v>1146</v>
      </c>
      <c r="H5201" s="491"/>
      <c r="I5201" s="491"/>
      <c r="J5201" s="491"/>
      <c r="K5201" s="492"/>
    </row>
    <row r="5202" spans="1:11" x14ac:dyDescent="0.3">
      <c r="A5202" s="500"/>
      <c r="B5202" s="494"/>
      <c r="C5202" s="494"/>
      <c r="D5202" s="494"/>
      <c r="E5202" s="494"/>
      <c r="F5202" s="494"/>
      <c r="G5202" s="493"/>
      <c r="H5202" s="494"/>
      <c r="I5202" s="494"/>
      <c r="J5202" s="494"/>
      <c r="K5202" s="495"/>
    </row>
    <row r="5203" spans="1:11" x14ac:dyDescent="0.3">
      <c r="A5203" s="500"/>
      <c r="B5203" s="494"/>
      <c r="C5203" s="494"/>
      <c r="D5203" s="494"/>
      <c r="E5203" s="494"/>
      <c r="F5203" s="494"/>
      <c r="G5203" s="493"/>
      <c r="H5203" s="494"/>
      <c r="I5203" s="494"/>
      <c r="J5203" s="494"/>
      <c r="K5203" s="495"/>
    </row>
    <row r="5204" spans="1:11" ht="15" thickBot="1" x14ac:dyDescent="0.35">
      <c r="A5204" s="501"/>
      <c r="B5204" s="497"/>
      <c r="C5204" s="497"/>
      <c r="D5204" s="497"/>
      <c r="E5204" s="497"/>
      <c r="F5204" s="497"/>
      <c r="G5204" s="496"/>
      <c r="H5204" s="497"/>
      <c r="I5204" s="497"/>
      <c r="J5204" s="497"/>
      <c r="K5204" s="498"/>
    </row>
    <row r="5205" spans="1:11" x14ac:dyDescent="0.3">
      <c r="A5205" s="34"/>
      <c r="J5205" s="131"/>
    </row>
    <row r="5206" spans="1:11" x14ac:dyDescent="0.3">
      <c r="A5206" s="452"/>
      <c r="B5206" s="452"/>
      <c r="C5206" s="452"/>
      <c r="D5206" s="452"/>
      <c r="E5206" s="454" t="s">
        <v>1113</v>
      </c>
      <c r="F5206" s="454"/>
      <c r="G5206" s="454"/>
      <c r="H5206" s="454"/>
      <c r="I5206" s="452"/>
      <c r="J5206" s="452"/>
      <c r="K5206" s="452"/>
    </row>
    <row r="5207" spans="1:11" x14ac:dyDescent="0.3">
      <c r="A5207" s="452"/>
      <c r="B5207" s="452"/>
      <c r="C5207" s="452"/>
      <c r="D5207" s="452"/>
      <c r="E5207" s="454"/>
      <c r="F5207" s="454"/>
      <c r="G5207" s="454"/>
      <c r="H5207" s="454"/>
      <c r="I5207" s="452"/>
      <c r="J5207" s="452"/>
      <c r="K5207" s="452"/>
    </row>
    <row r="5208" spans="1:11" x14ac:dyDescent="0.3">
      <c r="A5208" s="453"/>
      <c r="B5208" s="453"/>
      <c r="C5208" s="453"/>
      <c r="D5208" s="453"/>
      <c r="E5208" s="455"/>
      <c r="F5208" s="455"/>
      <c r="G5208" s="455"/>
      <c r="H5208" s="455"/>
      <c r="I5208" s="453"/>
      <c r="J5208" s="453"/>
      <c r="K5208" s="453"/>
    </row>
    <row r="5209" spans="1:11" x14ac:dyDescent="0.3">
      <c r="A5209" s="449" t="s">
        <v>1147</v>
      </c>
      <c r="B5209" s="450"/>
      <c r="C5209" s="450"/>
      <c r="D5209" s="450"/>
      <c r="E5209" s="450"/>
      <c r="F5209" s="450"/>
      <c r="G5209" s="450"/>
      <c r="H5209" s="450"/>
      <c r="I5209" s="450"/>
      <c r="J5209" s="450"/>
      <c r="K5209" s="451"/>
    </row>
    <row r="5210" spans="1:11" ht="22.8" x14ac:dyDescent="0.3">
      <c r="A5210" s="100" t="s">
        <v>1115</v>
      </c>
      <c r="B5210" s="101"/>
      <c r="C5210" s="101"/>
      <c r="D5210" s="101"/>
      <c r="E5210" s="101"/>
      <c r="F5210" s="101"/>
      <c r="G5210" s="102"/>
      <c r="H5210" s="103" t="s">
        <v>1116</v>
      </c>
      <c r="I5210" s="104" t="s">
        <v>1117</v>
      </c>
      <c r="J5210" s="105">
        <f>1+J5156</f>
        <v>45365</v>
      </c>
      <c r="K5210" s="106" t="s">
        <v>1118</v>
      </c>
    </row>
    <row r="5211" spans="1:11" x14ac:dyDescent="0.3">
      <c r="A5211" s="443" t="s">
        <v>2</v>
      </c>
      <c r="B5211" s="444"/>
      <c r="C5211" s="444"/>
      <c r="D5211" s="444"/>
      <c r="E5211" s="444"/>
      <c r="F5211" s="444"/>
      <c r="G5211" s="445"/>
      <c r="H5211" s="107" t="s">
        <v>1120</v>
      </c>
      <c r="I5211" s="108" t="s">
        <v>1121</v>
      </c>
      <c r="J5211" s="109" t="s">
        <v>1122</v>
      </c>
      <c r="K5211" s="110" t="s">
        <v>1123</v>
      </c>
    </row>
    <row r="5212" spans="1:11" x14ac:dyDescent="0.3">
      <c r="A5212" s="446"/>
      <c r="B5212" s="447"/>
      <c r="C5212" s="447"/>
      <c r="D5212" s="447"/>
      <c r="E5212" s="447"/>
      <c r="F5212" s="447"/>
      <c r="G5212" s="448"/>
      <c r="H5212" s="107" t="s">
        <v>1124</v>
      </c>
      <c r="I5212" s="111" t="s">
        <v>1125</v>
      </c>
      <c r="J5212" s="112"/>
      <c r="K5212" s="113"/>
    </row>
    <row r="5213" spans="1:11" ht="15" thickBot="1" x14ac:dyDescent="0.35">
      <c r="A5213" s="114" t="s">
        <v>1103</v>
      </c>
      <c r="B5213" s="115"/>
      <c r="C5213" s="115"/>
      <c r="D5213" s="115"/>
      <c r="E5213" s="115"/>
      <c r="F5213" s="115"/>
      <c r="G5213" s="116"/>
      <c r="H5213" s="117" t="s">
        <v>1126</v>
      </c>
      <c r="I5213" s="117" t="s">
        <v>1125</v>
      </c>
      <c r="J5213" s="118"/>
      <c r="K5213" s="119"/>
    </row>
    <row r="5214" spans="1:11" ht="15" x14ac:dyDescent="0.3">
      <c r="A5214" s="440" t="s">
        <v>1127</v>
      </c>
      <c r="B5214" s="439"/>
      <c r="C5214" s="437"/>
      <c r="D5214" s="437"/>
      <c r="E5214" s="437"/>
      <c r="F5214" s="437"/>
      <c r="G5214" s="437"/>
      <c r="H5214" s="437"/>
      <c r="I5214" s="437"/>
      <c r="J5214" s="437"/>
      <c r="K5214" s="438"/>
    </row>
    <row r="5215" spans="1:11" ht="15" x14ac:dyDescent="0.3">
      <c r="A5215" s="441"/>
      <c r="B5215" s="458"/>
      <c r="C5215" s="456"/>
      <c r="D5215" s="456"/>
      <c r="E5215" s="456"/>
      <c r="F5215" s="456"/>
      <c r="G5215" s="456"/>
      <c r="H5215" s="456"/>
      <c r="I5215" s="456"/>
      <c r="J5215" s="456"/>
      <c r="K5215" s="457"/>
    </row>
    <row r="5216" spans="1:11" ht="15" x14ac:dyDescent="0.3">
      <c r="A5216" s="441"/>
      <c r="B5216" s="458"/>
      <c r="C5216" s="456"/>
      <c r="D5216" s="456"/>
      <c r="E5216" s="456"/>
      <c r="F5216" s="456"/>
      <c r="G5216" s="456"/>
      <c r="H5216" s="456"/>
      <c r="I5216" s="456"/>
      <c r="J5216" s="456"/>
      <c r="K5216" s="457"/>
    </row>
    <row r="5217" spans="1:11" ht="15" x14ac:dyDescent="0.3">
      <c r="A5217" s="441"/>
      <c r="B5217" s="458"/>
      <c r="C5217" s="456"/>
      <c r="D5217" s="456"/>
      <c r="E5217" s="456"/>
      <c r="F5217" s="456"/>
      <c r="G5217" s="456"/>
      <c r="H5217" s="456"/>
      <c r="I5217" s="456"/>
      <c r="J5217" s="456"/>
      <c r="K5217" s="457"/>
    </row>
    <row r="5218" spans="1:11" ht="15.6" thickBot="1" x14ac:dyDescent="0.35">
      <c r="A5218" s="442"/>
      <c r="B5218" s="477"/>
      <c r="C5218" s="475"/>
      <c r="D5218" s="475"/>
      <c r="E5218" s="475"/>
      <c r="F5218" s="475"/>
      <c r="G5218" s="475"/>
      <c r="H5218" s="475"/>
      <c r="I5218" s="475"/>
      <c r="J5218" s="475"/>
      <c r="K5218" s="476"/>
    </row>
    <row r="5219" spans="1:11" ht="15.6" thickBot="1" x14ac:dyDescent="0.35">
      <c r="A5219" s="465" t="s">
        <v>1128</v>
      </c>
      <c r="B5219" s="474" t="s">
        <v>1129</v>
      </c>
      <c r="C5219" s="472"/>
      <c r="D5219" s="472"/>
      <c r="E5219" s="472"/>
      <c r="F5219" s="120" t="s">
        <v>1130</v>
      </c>
      <c r="G5219" s="472" t="s">
        <v>1129</v>
      </c>
      <c r="H5219" s="472"/>
      <c r="I5219" s="472"/>
      <c r="J5219" s="473"/>
      <c r="K5219" s="121" t="s">
        <v>1130</v>
      </c>
    </row>
    <row r="5220" spans="1:11" ht="15" x14ac:dyDescent="0.3">
      <c r="A5220" s="466"/>
      <c r="B5220" s="471" t="s">
        <v>1131</v>
      </c>
      <c r="C5220" s="469"/>
      <c r="D5220" s="469"/>
      <c r="E5220" s="470"/>
      <c r="F5220" s="122"/>
      <c r="G5220" s="468" t="s">
        <v>1132</v>
      </c>
      <c r="H5220" s="469"/>
      <c r="I5220" s="469"/>
      <c r="J5220" s="470"/>
      <c r="K5220" s="123"/>
    </row>
    <row r="5221" spans="1:11" ht="15" x14ac:dyDescent="0.3">
      <c r="A5221" s="466"/>
      <c r="B5221" s="480" t="s">
        <v>1133</v>
      </c>
      <c r="C5221" s="481"/>
      <c r="D5221" s="481"/>
      <c r="E5221" s="482"/>
      <c r="F5221" s="124"/>
      <c r="G5221" s="483" t="s">
        <v>1134</v>
      </c>
      <c r="H5221" s="481"/>
      <c r="I5221" s="481"/>
      <c r="J5221" s="482"/>
      <c r="K5221" s="125"/>
    </row>
    <row r="5222" spans="1:11" ht="15" x14ac:dyDescent="0.3">
      <c r="A5222" s="466"/>
      <c r="B5222" s="480" t="s">
        <v>1135</v>
      </c>
      <c r="C5222" s="481"/>
      <c r="D5222" s="481"/>
      <c r="E5222" s="482"/>
      <c r="F5222" s="124"/>
      <c r="G5222" s="478" t="s">
        <v>1136</v>
      </c>
      <c r="H5222" s="460"/>
      <c r="I5222" s="460"/>
      <c r="J5222" s="479"/>
      <c r="K5222" s="125"/>
    </row>
    <row r="5223" spans="1:11" ht="15" x14ac:dyDescent="0.3">
      <c r="A5223" s="466"/>
      <c r="B5223" s="480" t="s">
        <v>1137</v>
      </c>
      <c r="C5223" s="481"/>
      <c r="D5223" s="481"/>
      <c r="E5223" s="482"/>
      <c r="F5223" s="124">
        <v>2</v>
      </c>
      <c r="G5223" s="478" t="s">
        <v>1138</v>
      </c>
      <c r="H5223" s="460"/>
      <c r="I5223" s="460"/>
      <c r="J5223" s="479"/>
      <c r="K5223" s="125"/>
    </row>
    <row r="5224" spans="1:11" ht="15" x14ac:dyDescent="0.3">
      <c r="A5224" s="466"/>
      <c r="B5224" s="480" t="s">
        <v>1139</v>
      </c>
      <c r="C5224" s="481"/>
      <c r="D5224" s="481"/>
      <c r="E5224" s="482"/>
      <c r="F5224" s="124"/>
      <c r="G5224" s="478" t="s">
        <v>1140</v>
      </c>
      <c r="H5224" s="460"/>
      <c r="I5224" s="460"/>
      <c r="J5224" s="479"/>
      <c r="K5224" s="125"/>
    </row>
    <row r="5225" spans="1:11" ht="15.6" thickBot="1" x14ac:dyDescent="0.35">
      <c r="A5225" s="467"/>
      <c r="B5225" s="487" t="s">
        <v>1141</v>
      </c>
      <c r="C5225" s="488"/>
      <c r="D5225" s="488"/>
      <c r="E5225" s="489"/>
      <c r="F5225" s="127">
        <v>2</v>
      </c>
      <c r="G5225" s="484" t="s">
        <v>1142</v>
      </c>
      <c r="H5225" s="485"/>
      <c r="I5225" s="485"/>
      <c r="J5225" s="486"/>
      <c r="K5225" s="128"/>
    </row>
    <row r="5226" spans="1:11" ht="15.6" x14ac:dyDescent="0.3">
      <c r="A5226" s="465" t="s">
        <v>1143</v>
      </c>
      <c r="B5226" s="425" t="s">
        <v>1190</v>
      </c>
      <c r="C5226" s="426"/>
      <c r="D5226" s="426"/>
      <c r="E5226" s="426"/>
      <c r="F5226" s="426"/>
      <c r="G5226" s="426"/>
      <c r="H5226" s="426"/>
      <c r="I5226" s="426"/>
      <c r="J5226" s="426"/>
      <c r="K5226" s="427"/>
    </row>
    <row r="5227" spans="1:11" ht="15" x14ac:dyDescent="0.3">
      <c r="A5227" s="466"/>
      <c r="B5227" s="135" t="s">
        <v>1236</v>
      </c>
      <c r="C5227" s="136"/>
      <c r="D5227" s="136"/>
      <c r="E5227" s="136"/>
      <c r="F5227" s="136"/>
      <c r="G5227" s="136"/>
      <c r="H5227" s="136"/>
      <c r="I5227" s="136"/>
      <c r="J5227" s="136"/>
      <c r="K5227" s="137"/>
    </row>
    <row r="5228" spans="1:11" ht="15" x14ac:dyDescent="0.3">
      <c r="A5228" s="466"/>
      <c r="B5228" s="135" t="s">
        <v>83</v>
      </c>
      <c r="C5228" s="136"/>
      <c r="D5228" s="136"/>
      <c r="E5228" s="136"/>
      <c r="F5228" s="136"/>
      <c r="G5228" s="136"/>
      <c r="H5228" s="136"/>
      <c r="I5228" s="136"/>
      <c r="J5228" s="136"/>
      <c r="K5228" s="137"/>
    </row>
    <row r="5229" spans="1:11" ht="15" x14ac:dyDescent="0.3">
      <c r="A5229" s="466"/>
      <c r="B5229" s="422" t="s">
        <v>1173</v>
      </c>
      <c r="C5229" s="423"/>
      <c r="D5229" s="423"/>
      <c r="E5229" s="423"/>
      <c r="F5229" s="423"/>
      <c r="G5229" s="423"/>
      <c r="H5229" s="423"/>
      <c r="I5229" s="423"/>
      <c r="J5229" s="423"/>
      <c r="K5229" s="424"/>
    </row>
    <row r="5230" spans="1:11" ht="15" x14ac:dyDescent="0.3">
      <c r="A5230" s="466"/>
      <c r="B5230" s="422" t="s">
        <v>1224</v>
      </c>
      <c r="C5230" s="423"/>
      <c r="D5230" s="423"/>
      <c r="E5230" s="423"/>
      <c r="F5230" s="423"/>
      <c r="G5230" s="423"/>
      <c r="H5230" s="423"/>
      <c r="I5230" s="423"/>
      <c r="J5230" s="423"/>
      <c r="K5230" s="424"/>
    </row>
    <row r="5231" spans="1:11" ht="15" x14ac:dyDescent="0.3">
      <c r="A5231" s="466"/>
      <c r="B5231" s="422" t="s">
        <v>1226</v>
      </c>
      <c r="C5231" s="423"/>
      <c r="D5231" s="423"/>
      <c r="E5231" s="423"/>
      <c r="F5231" s="423"/>
      <c r="G5231" s="423"/>
      <c r="H5231" s="423"/>
      <c r="I5231" s="423"/>
      <c r="J5231" s="423"/>
      <c r="K5231" s="424"/>
    </row>
    <row r="5232" spans="1:11" ht="15" x14ac:dyDescent="0.3">
      <c r="A5232" s="466"/>
      <c r="B5232" s="422" t="s">
        <v>1239</v>
      </c>
      <c r="C5232" s="423"/>
      <c r="D5232" s="423"/>
      <c r="E5232" s="423"/>
      <c r="F5232" s="423"/>
      <c r="G5232" s="423"/>
      <c r="H5232" s="423"/>
      <c r="I5232" s="423"/>
      <c r="J5232" s="423"/>
      <c r="K5232" s="424"/>
    </row>
    <row r="5233" spans="1:11" ht="15" x14ac:dyDescent="0.3">
      <c r="A5233" s="466"/>
      <c r="B5233" s="422" t="s">
        <v>102</v>
      </c>
      <c r="C5233" s="423"/>
      <c r="D5233" s="423"/>
      <c r="E5233" s="423"/>
      <c r="F5233" s="423"/>
      <c r="G5233" s="423"/>
      <c r="H5233" s="423"/>
      <c r="I5233" s="423"/>
      <c r="J5233" s="423"/>
      <c r="K5233" s="424"/>
    </row>
    <row r="5234" spans="1:11" ht="15.6" x14ac:dyDescent="0.3">
      <c r="A5234" s="466"/>
      <c r="B5234" s="425"/>
      <c r="C5234" s="426"/>
      <c r="D5234" s="426"/>
      <c r="E5234" s="426"/>
      <c r="F5234" s="426"/>
      <c r="G5234" s="426"/>
      <c r="H5234" s="426"/>
      <c r="I5234" s="426"/>
      <c r="J5234" s="426"/>
      <c r="K5234" s="427"/>
    </row>
    <row r="5235" spans="1:11" ht="15" x14ac:dyDescent="0.3">
      <c r="A5235" s="466"/>
      <c r="B5235" s="422"/>
      <c r="C5235" s="423"/>
      <c r="D5235" s="423"/>
      <c r="E5235" s="423"/>
      <c r="F5235" s="423"/>
      <c r="G5235" s="423"/>
      <c r="H5235" s="423"/>
      <c r="I5235" s="423"/>
      <c r="J5235" s="423"/>
      <c r="K5235" s="424"/>
    </row>
    <row r="5236" spans="1:11" ht="15" x14ac:dyDescent="0.3">
      <c r="A5236" s="466"/>
      <c r="B5236" s="422"/>
      <c r="C5236" s="423"/>
      <c r="D5236" s="423"/>
      <c r="E5236" s="423"/>
      <c r="F5236" s="423"/>
      <c r="G5236" s="423"/>
      <c r="H5236" s="423"/>
      <c r="I5236" s="423"/>
      <c r="J5236" s="423"/>
      <c r="K5236" s="424"/>
    </row>
    <row r="5237" spans="1:11" ht="15" x14ac:dyDescent="0.3">
      <c r="A5237" s="466"/>
      <c r="B5237" s="422"/>
      <c r="C5237" s="423"/>
      <c r="D5237" s="423"/>
      <c r="E5237" s="423"/>
      <c r="F5237" s="423"/>
      <c r="G5237" s="423"/>
      <c r="H5237" s="423"/>
      <c r="I5237" s="423"/>
      <c r="J5237" s="423"/>
      <c r="K5237" s="424"/>
    </row>
    <row r="5238" spans="1:11" ht="15" x14ac:dyDescent="0.3">
      <c r="A5238" s="466"/>
      <c r="B5238" s="416"/>
      <c r="C5238" s="417"/>
      <c r="D5238" s="417"/>
      <c r="E5238" s="417"/>
      <c r="F5238" s="417"/>
      <c r="G5238" s="417"/>
      <c r="H5238" s="417"/>
      <c r="I5238" s="417"/>
      <c r="J5238" s="417"/>
      <c r="K5238" s="418"/>
    </row>
    <row r="5239" spans="1:11" ht="15" x14ac:dyDescent="0.3">
      <c r="A5239" s="466"/>
      <c r="B5239" s="458"/>
      <c r="C5239" s="456"/>
      <c r="D5239" s="456"/>
      <c r="E5239" s="456"/>
      <c r="F5239" s="456"/>
      <c r="G5239" s="456"/>
      <c r="H5239" s="456"/>
      <c r="I5239" s="456"/>
      <c r="J5239" s="456"/>
      <c r="K5239" s="457"/>
    </row>
    <row r="5240" spans="1:11" ht="15.6" thickBot="1" x14ac:dyDescent="0.35">
      <c r="A5240" s="467"/>
      <c r="B5240" s="477"/>
      <c r="C5240" s="475"/>
      <c r="D5240" s="475"/>
      <c r="E5240" s="475"/>
      <c r="F5240" s="475"/>
      <c r="G5240" s="475"/>
      <c r="H5240" s="475"/>
      <c r="I5240" s="475"/>
      <c r="J5240" s="475"/>
      <c r="K5240" s="476"/>
    </row>
    <row r="5241" spans="1:11" ht="15" x14ac:dyDescent="0.3">
      <c r="A5241" s="465" t="s">
        <v>1144</v>
      </c>
      <c r="B5241" s="439"/>
      <c r="C5241" s="437"/>
      <c r="D5241" s="437"/>
      <c r="E5241" s="437"/>
      <c r="F5241" s="437"/>
      <c r="G5241" s="437"/>
      <c r="H5241" s="437"/>
      <c r="I5241" s="437"/>
      <c r="J5241" s="437"/>
      <c r="K5241" s="438"/>
    </row>
    <row r="5242" spans="1:11" ht="15" x14ac:dyDescent="0.3">
      <c r="A5242" s="466"/>
      <c r="B5242" s="458"/>
      <c r="C5242" s="456"/>
      <c r="D5242" s="456"/>
      <c r="E5242" s="456"/>
      <c r="F5242" s="456"/>
      <c r="G5242" s="456"/>
      <c r="H5242" s="456"/>
      <c r="I5242" s="456"/>
      <c r="J5242" s="456"/>
      <c r="K5242" s="457"/>
    </row>
    <row r="5243" spans="1:11" ht="15" x14ac:dyDescent="0.3">
      <c r="A5243" s="466"/>
      <c r="B5243" s="458"/>
      <c r="C5243" s="456"/>
      <c r="D5243" s="456"/>
      <c r="E5243" s="456"/>
      <c r="F5243" s="456"/>
      <c r="G5243" s="456"/>
      <c r="H5243" s="456"/>
      <c r="I5243" s="456"/>
      <c r="J5243" s="456"/>
      <c r="K5243" s="457"/>
    </row>
    <row r="5244" spans="1:11" ht="15" x14ac:dyDescent="0.3">
      <c r="A5244" s="466"/>
      <c r="B5244" s="458"/>
      <c r="C5244" s="456"/>
      <c r="D5244" s="456"/>
      <c r="E5244" s="456"/>
      <c r="F5244" s="456"/>
      <c r="G5244" s="456"/>
      <c r="H5244" s="456"/>
      <c r="I5244" s="456"/>
      <c r="J5244" s="456"/>
      <c r="K5244" s="457"/>
    </row>
    <row r="5245" spans="1:11" ht="15" x14ac:dyDescent="0.3">
      <c r="A5245" s="466"/>
      <c r="B5245" s="458"/>
      <c r="C5245" s="456"/>
      <c r="D5245" s="456"/>
      <c r="E5245" s="456"/>
      <c r="F5245" s="456"/>
      <c r="G5245" s="456"/>
      <c r="H5245" s="456"/>
      <c r="I5245" s="456"/>
      <c r="J5245" s="456"/>
      <c r="K5245" s="457"/>
    </row>
    <row r="5246" spans="1:11" ht="15" x14ac:dyDescent="0.3">
      <c r="A5246" s="466"/>
      <c r="B5246" s="458"/>
      <c r="C5246" s="456"/>
      <c r="D5246" s="456"/>
      <c r="E5246" s="456"/>
      <c r="F5246" s="456"/>
      <c r="G5246" s="456"/>
      <c r="H5246" s="456"/>
      <c r="I5246" s="456"/>
      <c r="J5246" s="456"/>
      <c r="K5246" s="457"/>
    </row>
    <row r="5247" spans="1:11" ht="15" x14ac:dyDescent="0.3">
      <c r="A5247" s="466"/>
      <c r="B5247" s="458"/>
      <c r="C5247" s="456"/>
      <c r="D5247" s="456"/>
      <c r="E5247" s="456"/>
      <c r="F5247" s="456"/>
      <c r="G5247" s="456"/>
      <c r="H5247" s="456"/>
      <c r="I5247" s="456"/>
      <c r="J5247" s="456"/>
      <c r="K5247" s="457"/>
    </row>
    <row r="5248" spans="1:11" ht="15" x14ac:dyDescent="0.3">
      <c r="A5248" s="466"/>
      <c r="B5248" s="458"/>
      <c r="C5248" s="456"/>
      <c r="D5248" s="456"/>
      <c r="E5248" s="456"/>
      <c r="F5248" s="456"/>
      <c r="G5248" s="456"/>
      <c r="H5248" s="456"/>
      <c r="I5248" s="456"/>
      <c r="J5248" s="456"/>
      <c r="K5248" s="457"/>
    </row>
    <row r="5249" spans="1:11" ht="15" x14ac:dyDescent="0.3">
      <c r="A5249" s="466"/>
      <c r="B5249" s="458"/>
      <c r="C5249" s="456"/>
      <c r="D5249" s="456"/>
      <c r="E5249" s="456"/>
      <c r="F5249" s="456"/>
      <c r="G5249" s="456"/>
      <c r="H5249" s="456"/>
      <c r="I5249" s="456"/>
      <c r="J5249" s="456"/>
      <c r="K5249" s="457"/>
    </row>
    <row r="5250" spans="1:11" ht="15" x14ac:dyDescent="0.3">
      <c r="A5250" s="466"/>
      <c r="B5250" s="458"/>
      <c r="C5250" s="456"/>
      <c r="D5250" s="456"/>
      <c r="E5250" s="456"/>
      <c r="F5250" s="456"/>
      <c r="G5250" s="456"/>
      <c r="H5250" s="456"/>
      <c r="I5250" s="456"/>
      <c r="J5250" s="456"/>
      <c r="K5250" s="457"/>
    </row>
    <row r="5251" spans="1:11" ht="15" x14ac:dyDescent="0.3">
      <c r="A5251" s="466"/>
      <c r="B5251" s="458"/>
      <c r="C5251" s="456"/>
      <c r="D5251" s="456"/>
      <c r="E5251" s="456"/>
      <c r="F5251" s="456"/>
      <c r="G5251" s="456"/>
      <c r="H5251" s="456"/>
      <c r="I5251" s="456"/>
      <c r="J5251" s="456"/>
      <c r="K5251" s="457"/>
    </row>
    <row r="5252" spans="1:11" ht="15" x14ac:dyDescent="0.3">
      <c r="A5252" s="466"/>
      <c r="B5252" s="458"/>
      <c r="C5252" s="456"/>
      <c r="D5252" s="456"/>
      <c r="E5252" s="456"/>
      <c r="F5252" s="456"/>
      <c r="G5252" s="456"/>
      <c r="H5252" s="456"/>
      <c r="I5252" s="456"/>
      <c r="J5252" s="456"/>
      <c r="K5252" s="457"/>
    </row>
    <row r="5253" spans="1:11" ht="15" x14ac:dyDescent="0.3">
      <c r="A5253" s="466"/>
      <c r="B5253" s="458"/>
      <c r="C5253" s="456"/>
      <c r="D5253" s="456"/>
      <c r="E5253" s="456"/>
      <c r="F5253" s="456"/>
      <c r="G5253" s="456"/>
      <c r="H5253" s="456"/>
      <c r="I5253" s="456"/>
      <c r="J5253" s="456"/>
      <c r="K5253" s="457"/>
    </row>
    <row r="5254" spans="1:11" ht="15.6" thickBot="1" x14ac:dyDescent="0.35">
      <c r="A5254" s="467"/>
      <c r="B5254" s="502"/>
      <c r="C5254" s="503"/>
      <c r="D5254" s="503"/>
      <c r="E5254" s="503"/>
      <c r="F5254" s="503"/>
      <c r="G5254" s="503"/>
      <c r="H5254" s="503"/>
      <c r="I5254" s="503"/>
      <c r="J5254" s="503"/>
      <c r="K5254" s="504"/>
    </row>
    <row r="5255" spans="1:11" x14ac:dyDescent="0.3">
      <c r="A5255" s="499" t="s">
        <v>1145</v>
      </c>
      <c r="B5255" s="491"/>
      <c r="C5255" s="491"/>
      <c r="D5255" s="491"/>
      <c r="E5255" s="491"/>
      <c r="F5255" s="491"/>
      <c r="G5255" s="490" t="s">
        <v>1146</v>
      </c>
      <c r="H5255" s="491"/>
      <c r="I5255" s="491"/>
      <c r="J5255" s="491"/>
      <c r="K5255" s="492"/>
    </row>
    <row r="5256" spans="1:11" x14ac:dyDescent="0.3">
      <c r="A5256" s="500"/>
      <c r="B5256" s="494"/>
      <c r="C5256" s="494"/>
      <c r="D5256" s="494"/>
      <c r="E5256" s="494"/>
      <c r="F5256" s="494"/>
      <c r="G5256" s="493"/>
      <c r="H5256" s="494"/>
      <c r="I5256" s="494"/>
      <c r="J5256" s="494"/>
      <c r="K5256" s="495"/>
    </row>
    <row r="5257" spans="1:11" x14ac:dyDescent="0.3">
      <c r="A5257" s="500"/>
      <c r="B5257" s="494"/>
      <c r="C5257" s="494"/>
      <c r="D5257" s="494"/>
      <c r="E5257" s="494"/>
      <c r="F5257" s="494"/>
      <c r="G5257" s="493"/>
      <c r="H5257" s="494"/>
      <c r="I5257" s="494"/>
      <c r="J5257" s="494"/>
      <c r="K5257" s="495"/>
    </row>
    <row r="5258" spans="1:11" ht="15" thickBot="1" x14ac:dyDescent="0.35">
      <c r="A5258" s="501"/>
      <c r="B5258" s="497"/>
      <c r="C5258" s="497"/>
      <c r="D5258" s="497"/>
      <c r="E5258" s="497"/>
      <c r="F5258" s="497"/>
      <c r="G5258" s="496"/>
      <c r="H5258" s="497"/>
      <c r="I5258" s="497"/>
      <c r="J5258" s="497"/>
      <c r="K5258" s="498"/>
    </row>
    <row r="5260" spans="1:11" x14ac:dyDescent="0.3">
      <c r="A5260" s="452"/>
      <c r="B5260" s="452"/>
      <c r="C5260" s="452"/>
      <c r="D5260" s="452"/>
      <c r="E5260" s="454" t="s">
        <v>1113</v>
      </c>
      <c r="F5260" s="454"/>
      <c r="G5260" s="454"/>
      <c r="H5260" s="454"/>
      <c r="I5260" s="452"/>
      <c r="J5260" s="452"/>
      <c r="K5260" s="452"/>
    </row>
    <row r="5261" spans="1:11" x14ac:dyDescent="0.3">
      <c r="A5261" s="452"/>
      <c r="B5261" s="452"/>
      <c r="C5261" s="452"/>
      <c r="D5261" s="452"/>
      <c r="E5261" s="454"/>
      <c r="F5261" s="454"/>
      <c r="G5261" s="454"/>
      <c r="H5261" s="454"/>
      <c r="I5261" s="452"/>
      <c r="J5261" s="452"/>
      <c r="K5261" s="452"/>
    </row>
    <row r="5262" spans="1:11" x14ac:dyDescent="0.3">
      <c r="A5262" s="453"/>
      <c r="B5262" s="453"/>
      <c r="C5262" s="453"/>
      <c r="D5262" s="453"/>
      <c r="E5262" s="455"/>
      <c r="F5262" s="455"/>
      <c r="G5262" s="455"/>
      <c r="H5262" s="455"/>
      <c r="I5262" s="453"/>
      <c r="J5262" s="453"/>
      <c r="K5262" s="453"/>
    </row>
    <row r="5263" spans="1:11" x14ac:dyDescent="0.3">
      <c r="A5263" s="449" t="s">
        <v>1147</v>
      </c>
      <c r="B5263" s="450"/>
      <c r="C5263" s="450"/>
      <c r="D5263" s="450"/>
      <c r="E5263" s="450"/>
      <c r="F5263" s="450"/>
      <c r="G5263" s="450"/>
      <c r="H5263" s="450"/>
      <c r="I5263" s="450"/>
      <c r="J5263" s="450"/>
      <c r="K5263" s="451"/>
    </row>
    <row r="5264" spans="1:11" ht="22.8" x14ac:dyDescent="0.3">
      <c r="A5264" s="100" t="s">
        <v>0</v>
      </c>
      <c r="B5264" s="101"/>
      <c r="C5264" s="101"/>
      <c r="D5264" s="101"/>
      <c r="E5264" s="101"/>
      <c r="F5264" s="101"/>
      <c r="G5264" s="102"/>
      <c r="H5264" s="103" t="s">
        <v>1191</v>
      </c>
      <c r="I5264" s="104" t="s">
        <v>1117</v>
      </c>
      <c r="J5264" s="105">
        <f>+J5210+1</f>
        <v>45366</v>
      </c>
      <c r="K5264" s="106" t="s">
        <v>1118</v>
      </c>
    </row>
    <row r="5265" spans="1:11" x14ac:dyDescent="0.3">
      <c r="A5265" s="443" t="s">
        <v>2</v>
      </c>
      <c r="B5265" s="444"/>
      <c r="C5265" s="444"/>
      <c r="D5265" s="444"/>
      <c r="E5265" s="444"/>
      <c r="F5265" s="444"/>
      <c r="G5265" s="445"/>
      <c r="H5265" s="107" t="s">
        <v>1120</v>
      </c>
      <c r="I5265" s="108" t="s">
        <v>1121</v>
      </c>
      <c r="J5265" s="109" t="s">
        <v>1122</v>
      </c>
      <c r="K5265" s="110" t="s">
        <v>1123</v>
      </c>
    </row>
    <row r="5266" spans="1:11" x14ac:dyDescent="0.3">
      <c r="A5266" s="446"/>
      <c r="B5266" s="447"/>
      <c r="C5266" s="447"/>
      <c r="D5266" s="447"/>
      <c r="E5266" s="447"/>
      <c r="F5266" s="447"/>
      <c r="G5266" s="448"/>
      <c r="H5266" s="107" t="s">
        <v>1124</v>
      </c>
      <c r="I5266" s="111" t="s">
        <v>1125</v>
      </c>
      <c r="J5266" s="112"/>
      <c r="K5266" s="113"/>
    </row>
    <row r="5267" spans="1:11" ht="15" thickBot="1" x14ac:dyDescent="0.35">
      <c r="A5267" s="114" t="s">
        <v>1103</v>
      </c>
      <c r="B5267" s="115"/>
      <c r="C5267" s="115"/>
      <c r="D5267" s="115"/>
      <c r="E5267" s="115"/>
      <c r="F5267" s="115"/>
      <c r="G5267" s="116"/>
      <c r="H5267" s="117" t="s">
        <v>1126</v>
      </c>
      <c r="I5267" s="117" t="s">
        <v>1125</v>
      </c>
      <c r="J5267" s="118"/>
      <c r="K5267" s="119"/>
    </row>
    <row r="5268" spans="1:11" ht="15" x14ac:dyDescent="0.3">
      <c r="A5268" s="440" t="s">
        <v>1127</v>
      </c>
      <c r="B5268" s="439"/>
      <c r="C5268" s="437"/>
      <c r="D5268" s="437"/>
      <c r="E5268" s="437"/>
      <c r="F5268" s="437"/>
      <c r="G5268" s="437"/>
      <c r="H5268" s="437"/>
      <c r="I5268" s="437"/>
      <c r="J5268" s="437"/>
      <c r="K5268" s="438"/>
    </row>
    <row r="5269" spans="1:11" ht="15" x14ac:dyDescent="0.3">
      <c r="A5269" s="441"/>
      <c r="B5269" s="458"/>
      <c r="C5269" s="456"/>
      <c r="D5269" s="456"/>
      <c r="E5269" s="456"/>
      <c r="F5269" s="456"/>
      <c r="G5269" s="456"/>
      <c r="H5269" s="456"/>
      <c r="I5269" s="456"/>
      <c r="J5269" s="456"/>
      <c r="K5269" s="457"/>
    </row>
    <row r="5270" spans="1:11" ht="15" x14ac:dyDescent="0.3">
      <c r="A5270" s="441"/>
      <c r="B5270" s="458"/>
      <c r="C5270" s="456"/>
      <c r="D5270" s="456"/>
      <c r="E5270" s="456"/>
      <c r="F5270" s="456"/>
      <c r="G5270" s="456"/>
      <c r="H5270" s="456"/>
      <c r="I5270" s="456"/>
      <c r="J5270" s="456"/>
      <c r="K5270" s="457"/>
    </row>
    <row r="5271" spans="1:11" ht="15" x14ac:dyDescent="0.3">
      <c r="A5271" s="441"/>
      <c r="B5271" s="458"/>
      <c r="C5271" s="456"/>
      <c r="D5271" s="456"/>
      <c r="E5271" s="456"/>
      <c r="F5271" s="456"/>
      <c r="G5271" s="456"/>
      <c r="H5271" s="456"/>
      <c r="I5271" s="456"/>
      <c r="J5271" s="456"/>
      <c r="K5271" s="457"/>
    </row>
    <row r="5272" spans="1:11" ht="15.6" thickBot="1" x14ac:dyDescent="0.35">
      <c r="A5272" s="442"/>
      <c r="B5272" s="477"/>
      <c r="C5272" s="475"/>
      <c r="D5272" s="475"/>
      <c r="E5272" s="475"/>
      <c r="F5272" s="475"/>
      <c r="G5272" s="475"/>
      <c r="H5272" s="475"/>
      <c r="I5272" s="475"/>
      <c r="J5272" s="475"/>
      <c r="K5272" s="476"/>
    </row>
    <row r="5273" spans="1:11" ht="15.6" thickBot="1" x14ac:dyDescent="0.35">
      <c r="A5273" s="465" t="s">
        <v>1128</v>
      </c>
      <c r="B5273" s="474" t="s">
        <v>1129</v>
      </c>
      <c r="C5273" s="472"/>
      <c r="D5273" s="472"/>
      <c r="E5273" s="472"/>
      <c r="F5273" s="120" t="s">
        <v>1130</v>
      </c>
      <c r="G5273" s="472" t="s">
        <v>1129</v>
      </c>
      <c r="H5273" s="472"/>
      <c r="I5273" s="472"/>
      <c r="J5273" s="473"/>
      <c r="K5273" s="121" t="s">
        <v>1130</v>
      </c>
    </row>
    <row r="5274" spans="1:11" ht="15" x14ac:dyDescent="0.3">
      <c r="A5274" s="466"/>
      <c r="B5274" s="471" t="s">
        <v>1131</v>
      </c>
      <c r="C5274" s="469"/>
      <c r="D5274" s="469"/>
      <c r="E5274" s="470"/>
      <c r="F5274" s="122"/>
      <c r="G5274" s="468" t="s">
        <v>1132</v>
      </c>
      <c r="H5274" s="469"/>
      <c r="I5274" s="469"/>
      <c r="J5274" s="470"/>
      <c r="K5274" s="123"/>
    </row>
    <row r="5275" spans="1:11" ht="15" x14ac:dyDescent="0.3">
      <c r="A5275" s="466"/>
      <c r="B5275" s="480" t="s">
        <v>1133</v>
      </c>
      <c r="C5275" s="481"/>
      <c r="D5275" s="481"/>
      <c r="E5275" s="482"/>
      <c r="F5275" s="124"/>
      <c r="G5275" s="483" t="s">
        <v>1134</v>
      </c>
      <c r="H5275" s="481"/>
      <c r="I5275" s="481"/>
      <c r="J5275" s="482"/>
      <c r="K5275" s="125"/>
    </row>
    <row r="5276" spans="1:11" ht="15" x14ac:dyDescent="0.3">
      <c r="A5276" s="466"/>
      <c r="B5276" s="480" t="s">
        <v>1135</v>
      </c>
      <c r="C5276" s="481"/>
      <c r="D5276" s="481"/>
      <c r="E5276" s="482"/>
      <c r="F5276" s="124"/>
      <c r="G5276" s="478" t="s">
        <v>1136</v>
      </c>
      <c r="H5276" s="460"/>
      <c r="I5276" s="460"/>
      <c r="J5276" s="479"/>
      <c r="K5276" s="125"/>
    </row>
    <row r="5277" spans="1:11" ht="15" x14ac:dyDescent="0.3">
      <c r="A5277" s="466"/>
      <c r="B5277" s="480" t="s">
        <v>1137</v>
      </c>
      <c r="C5277" s="481"/>
      <c r="D5277" s="481"/>
      <c r="E5277" s="482"/>
      <c r="F5277" s="124">
        <v>2</v>
      </c>
      <c r="G5277" s="478" t="s">
        <v>1138</v>
      </c>
      <c r="H5277" s="460"/>
      <c r="I5277" s="460"/>
      <c r="J5277" s="479"/>
      <c r="K5277" s="125"/>
    </row>
    <row r="5278" spans="1:11" ht="15" x14ac:dyDescent="0.3">
      <c r="A5278" s="466"/>
      <c r="B5278" s="480" t="s">
        <v>1139</v>
      </c>
      <c r="C5278" s="481"/>
      <c r="D5278" s="481"/>
      <c r="E5278" s="482"/>
      <c r="F5278" s="124"/>
      <c r="G5278" s="478" t="s">
        <v>1140</v>
      </c>
      <c r="H5278" s="460"/>
      <c r="I5278" s="460"/>
      <c r="J5278" s="479"/>
      <c r="K5278" s="125"/>
    </row>
    <row r="5279" spans="1:11" ht="15.6" thickBot="1" x14ac:dyDescent="0.35">
      <c r="A5279" s="467"/>
      <c r="B5279" s="487" t="s">
        <v>1141</v>
      </c>
      <c r="C5279" s="488"/>
      <c r="D5279" s="488"/>
      <c r="E5279" s="489"/>
      <c r="F5279" s="127">
        <v>2</v>
      </c>
      <c r="G5279" s="484" t="s">
        <v>1142</v>
      </c>
      <c r="H5279" s="485"/>
      <c r="I5279" s="485"/>
      <c r="J5279" s="486"/>
      <c r="K5279" s="128"/>
    </row>
    <row r="5280" spans="1:11" ht="15.6" x14ac:dyDescent="0.3">
      <c r="A5280" s="465" t="s">
        <v>1143</v>
      </c>
      <c r="B5280" s="425" t="s">
        <v>1190</v>
      </c>
      <c r="C5280" s="426"/>
      <c r="D5280" s="426"/>
      <c r="E5280" s="426"/>
      <c r="F5280" s="426"/>
      <c r="G5280" s="426"/>
      <c r="H5280" s="426"/>
      <c r="I5280" s="426"/>
      <c r="J5280" s="426"/>
      <c r="K5280" s="427"/>
    </row>
    <row r="5281" spans="1:22" ht="15.6" x14ac:dyDescent="0.3">
      <c r="A5281" s="466"/>
      <c r="B5281" s="135" t="s">
        <v>1236</v>
      </c>
      <c r="C5281" s="136"/>
      <c r="D5281" s="136"/>
      <c r="E5281" s="136"/>
      <c r="F5281" s="136"/>
      <c r="G5281" s="136"/>
      <c r="H5281" s="136"/>
      <c r="I5281" s="136"/>
      <c r="J5281" s="136"/>
      <c r="K5281" s="137"/>
      <c r="M5281" s="434" t="s">
        <v>1175</v>
      </c>
      <c r="N5281" s="435"/>
      <c r="O5281" s="435"/>
      <c r="P5281" s="435"/>
      <c r="Q5281" s="435"/>
      <c r="R5281" s="435"/>
      <c r="S5281" s="435"/>
      <c r="T5281" s="435"/>
      <c r="U5281" s="435"/>
      <c r="V5281" s="436"/>
    </row>
    <row r="5282" spans="1:22" ht="15" x14ac:dyDescent="0.3">
      <c r="A5282" s="466"/>
      <c r="B5282" s="135" t="s">
        <v>83</v>
      </c>
      <c r="C5282" s="136"/>
      <c r="D5282" s="136"/>
      <c r="E5282" s="136"/>
      <c r="F5282" s="136"/>
      <c r="G5282" s="136"/>
      <c r="H5282" s="136"/>
      <c r="I5282" s="136"/>
      <c r="J5282" s="136"/>
      <c r="K5282" s="137"/>
      <c r="M5282" s="132" t="s">
        <v>1223</v>
      </c>
      <c r="N5282" s="133"/>
      <c r="O5282" s="133"/>
      <c r="P5282" s="133"/>
      <c r="Q5282" s="133"/>
      <c r="R5282" s="133"/>
      <c r="S5282" s="133"/>
      <c r="T5282" s="133"/>
      <c r="U5282" s="133"/>
      <c r="V5282" s="134"/>
    </row>
    <row r="5283" spans="1:22" ht="15" x14ac:dyDescent="0.3">
      <c r="A5283" s="466"/>
      <c r="B5283" s="422" t="s">
        <v>1173</v>
      </c>
      <c r="C5283" s="423"/>
      <c r="D5283" s="423"/>
      <c r="E5283" s="423"/>
      <c r="F5283" s="423"/>
      <c r="G5283" s="423"/>
      <c r="H5283" s="423"/>
      <c r="I5283" s="423"/>
      <c r="J5283" s="423"/>
      <c r="K5283" s="424"/>
      <c r="M5283" s="428" t="s">
        <v>1224</v>
      </c>
      <c r="N5283" s="429"/>
      <c r="O5283" s="429"/>
      <c r="P5283" s="429"/>
      <c r="Q5283" s="429"/>
      <c r="R5283" s="429"/>
      <c r="S5283" s="429"/>
      <c r="T5283" s="429"/>
      <c r="U5283" s="429"/>
      <c r="V5283" s="430"/>
    </row>
    <row r="5284" spans="1:22" ht="15" x14ac:dyDescent="0.3">
      <c r="A5284" s="466"/>
      <c r="B5284" s="422" t="s">
        <v>1224</v>
      </c>
      <c r="C5284" s="423"/>
      <c r="D5284" s="423"/>
      <c r="E5284" s="423"/>
      <c r="F5284" s="423"/>
      <c r="G5284" s="423"/>
      <c r="H5284" s="423"/>
      <c r="I5284" s="423"/>
      <c r="J5284" s="423"/>
      <c r="K5284" s="424"/>
      <c r="M5284" s="428" t="s">
        <v>1228</v>
      </c>
      <c r="N5284" s="429"/>
      <c r="O5284" s="429"/>
      <c r="P5284" s="429"/>
      <c r="Q5284" s="429"/>
      <c r="R5284" s="429"/>
      <c r="S5284" s="429"/>
      <c r="T5284" s="429"/>
      <c r="U5284" s="429"/>
      <c r="V5284" s="430"/>
    </row>
    <row r="5285" spans="1:22" ht="15.6" x14ac:dyDescent="0.3">
      <c r="A5285" s="466"/>
      <c r="B5285" s="422" t="s">
        <v>1226</v>
      </c>
      <c r="C5285" s="423"/>
      <c r="D5285" s="423"/>
      <c r="E5285" s="423"/>
      <c r="F5285" s="423"/>
      <c r="G5285" s="423"/>
      <c r="H5285" s="423"/>
      <c r="I5285" s="423"/>
      <c r="J5285" s="423"/>
      <c r="K5285" s="424"/>
      <c r="M5285" s="434" t="s">
        <v>1180</v>
      </c>
      <c r="N5285" s="435"/>
      <c r="O5285" s="435"/>
      <c r="P5285" s="435"/>
      <c r="Q5285" s="435"/>
      <c r="R5285" s="435"/>
      <c r="S5285" s="435"/>
      <c r="T5285" s="435"/>
      <c r="U5285" s="435"/>
      <c r="V5285" s="436"/>
    </row>
    <row r="5286" spans="1:22" ht="15" x14ac:dyDescent="0.3">
      <c r="A5286" s="466"/>
      <c r="B5286" s="422" t="s">
        <v>1239</v>
      </c>
      <c r="C5286" s="423"/>
      <c r="D5286" s="423"/>
      <c r="E5286" s="423"/>
      <c r="F5286" s="423"/>
      <c r="G5286" s="423"/>
      <c r="H5286" s="423"/>
      <c r="I5286" s="423"/>
      <c r="J5286" s="423"/>
      <c r="K5286" s="424"/>
      <c r="M5286" s="428" t="s">
        <v>1220</v>
      </c>
      <c r="N5286" s="429"/>
      <c r="O5286" s="429"/>
      <c r="P5286" s="429"/>
      <c r="Q5286" s="429"/>
      <c r="R5286" s="429"/>
      <c r="S5286" s="429"/>
      <c r="T5286" s="429"/>
      <c r="U5286" s="429"/>
      <c r="V5286" s="430"/>
    </row>
    <row r="5287" spans="1:22" ht="15" x14ac:dyDescent="0.3">
      <c r="A5287" s="466"/>
      <c r="B5287" s="422" t="s">
        <v>102</v>
      </c>
      <c r="C5287" s="423"/>
      <c r="D5287" s="423"/>
      <c r="E5287" s="423"/>
      <c r="F5287" s="423"/>
      <c r="G5287" s="423"/>
      <c r="H5287" s="423"/>
      <c r="I5287" s="423"/>
      <c r="J5287" s="423"/>
      <c r="K5287" s="424"/>
      <c r="M5287" s="428" t="s">
        <v>1221</v>
      </c>
      <c r="N5287" s="429"/>
      <c r="O5287" s="429"/>
      <c r="P5287" s="429"/>
      <c r="Q5287" s="429"/>
      <c r="R5287" s="429"/>
      <c r="S5287" s="429"/>
      <c r="T5287" s="429"/>
      <c r="U5287" s="429"/>
      <c r="V5287" s="430"/>
    </row>
    <row r="5288" spans="1:22" ht="15.6" x14ac:dyDescent="0.3">
      <c r="A5288" s="466"/>
      <c r="B5288" s="434" t="s">
        <v>1180</v>
      </c>
      <c r="C5288" s="435"/>
      <c r="D5288" s="435"/>
      <c r="E5288" s="435"/>
      <c r="F5288" s="435"/>
      <c r="G5288" s="435"/>
      <c r="H5288" s="435"/>
      <c r="I5288" s="435"/>
      <c r="J5288" s="435"/>
      <c r="K5288" s="436"/>
      <c r="M5288" s="132" t="s">
        <v>1223</v>
      </c>
      <c r="N5288" s="133"/>
      <c r="O5288" s="133"/>
      <c r="P5288" s="133"/>
      <c r="Q5288" s="133"/>
      <c r="R5288" s="133"/>
      <c r="S5288" s="133"/>
      <c r="T5288" s="133"/>
      <c r="U5288" s="133"/>
      <c r="V5288" s="134"/>
    </row>
    <row r="5289" spans="1:22" ht="15" x14ac:dyDescent="0.3">
      <c r="A5289" s="466"/>
      <c r="B5289" s="132" t="s">
        <v>1223</v>
      </c>
      <c r="C5289" s="133"/>
      <c r="D5289" s="133"/>
      <c r="E5289" s="133"/>
      <c r="F5289" s="133"/>
      <c r="G5289" s="133"/>
      <c r="H5289" s="133"/>
      <c r="I5289" s="133"/>
      <c r="J5289" s="133"/>
      <c r="K5289" s="134"/>
      <c r="M5289" s="428" t="s">
        <v>1224</v>
      </c>
      <c r="N5289" s="429"/>
      <c r="O5289" s="429"/>
      <c r="P5289" s="429"/>
      <c r="Q5289" s="429"/>
      <c r="R5289" s="429"/>
      <c r="S5289" s="429"/>
      <c r="T5289" s="429"/>
      <c r="U5289" s="429"/>
      <c r="V5289" s="430"/>
    </row>
    <row r="5290" spans="1:22" ht="15" x14ac:dyDescent="0.3">
      <c r="A5290" s="466"/>
      <c r="B5290" s="428" t="s">
        <v>1224</v>
      </c>
      <c r="C5290" s="429"/>
      <c r="D5290" s="429"/>
      <c r="E5290" s="429"/>
      <c r="F5290" s="429"/>
      <c r="G5290" s="429"/>
      <c r="H5290" s="429"/>
      <c r="I5290" s="429"/>
      <c r="J5290" s="429"/>
      <c r="K5290" s="430"/>
    </row>
    <row r="5291" spans="1:22" ht="15" x14ac:dyDescent="0.3">
      <c r="A5291" s="466"/>
      <c r="B5291" s="428" t="s">
        <v>1228</v>
      </c>
      <c r="C5291" s="429"/>
      <c r="D5291" s="429"/>
      <c r="E5291" s="429"/>
      <c r="F5291" s="429"/>
      <c r="G5291" s="429"/>
      <c r="H5291" s="429"/>
      <c r="I5291" s="429"/>
      <c r="J5291" s="429"/>
      <c r="K5291" s="430"/>
    </row>
    <row r="5292" spans="1:22" ht="15" x14ac:dyDescent="0.3">
      <c r="A5292" s="466"/>
      <c r="B5292" s="416"/>
      <c r="C5292" s="417"/>
      <c r="D5292" s="417"/>
      <c r="E5292" s="417"/>
      <c r="F5292" s="417"/>
      <c r="G5292" s="417"/>
      <c r="H5292" s="417"/>
      <c r="I5292" s="417"/>
      <c r="J5292" s="417"/>
      <c r="K5292" s="418"/>
    </row>
    <row r="5293" spans="1:22" ht="15.6" thickBot="1" x14ac:dyDescent="0.35">
      <c r="A5293" s="466"/>
      <c r="B5293" s="416"/>
      <c r="C5293" s="417"/>
      <c r="D5293" s="417"/>
      <c r="E5293" s="417"/>
      <c r="F5293" s="417"/>
      <c r="G5293" s="417"/>
      <c r="H5293" s="417"/>
      <c r="I5293" s="417"/>
      <c r="J5293" s="417"/>
      <c r="K5293" s="418"/>
    </row>
    <row r="5294" spans="1:22" ht="15" x14ac:dyDescent="0.3">
      <c r="A5294" s="465" t="s">
        <v>1144</v>
      </c>
      <c r="B5294" s="439"/>
      <c r="C5294" s="437"/>
      <c r="D5294" s="437"/>
      <c r="E5294" s="437"/>
      <c r="F5294" s="437"/>
      <c r="G5294" s="437"/>
      <c r="H5294" s="437"/>
      <c r="I5294" s="437"/>
      <c r="J5294" s="437"/>
      <c r="K5294" s="438"/>
    </row>
    <row r="5295" spans="1:22" ht="15" x14ac:dyDescent="0.3">
      <c r="A5295" s="466"/>
      <c r="B5295" s="458"/>
      <c r="C5295" s="456"/>
      <c r="D5295" s="456"/>
      <c r="E5295" s="456"/>
      <c r="F5295" s="456"/>
      <c r="G5295" s="456"/>
      <c r="H5295" s="456"/>
      <c r="I5295" s="456"/>
      <c r="J5295" s="456"/>
      <c r="K5295" s="457"/>
    </row>
    <row r="5296" spans="1:22" ht="15" x14ac:dyDescent="0.3">
      <c r="A5296" s="466"/>
      <c r="B5296" s="458"/>
      <c r="C5296" s="456"/>
      <c r="D5296" s="456"/>
      <c r="E5296" s="456"/>
      <c r="F5296" s="456"/>
      <c r="G5296" s="456"/>
      <c r="H5296" s="456"/>
      <c r="I5296" s="456"/>
      <c r="J5296" s="456"/>
      <c r="K5296" s="457"/>
    </row>
    <row r="5297" spans="1:11" ht="15" x14ac:dyDescent="0.3">
      <c r="A5297" s="466"/>
      <c r="B5297" s="458"/>
      <c r="C5297" s="456"/>
      <c r="D5297" s="456"/>
      <c r="E5297" s="456"/>
      <c r="F5297" s="456"/>
      <c r="G5297" s="456"/>
      <c r="H5297" s="456"/>
      <c r="I5297" s="456"/>
      <c r="J5297" s="456"/>
      <c r="K5297" s="457"/>
    </row>
    <row r="5298" spans="1:11" ht="15" x14ac:dyDescent="0.3">
      <c r="A5298" s="466"/>
      <c r="B5298" s="458"/>
      <c r="C5298" s="456"/>
      <c r="D5298" s="456"/>
      <c r="E5298" s="456"/>
      <c r="F5298" s="456"/>
      <c r="G5298" s="456"/>
      <c r="H5298" s="456"/>
      <c r="I5298" s="456"/>
      <c r="J5298" s="456"/>
      <c r="K5298" s="457"/>
    </row>
    <row r="5299" spans="1:11" ht="15" x14ac:dyDescent="0.3">
      <c r="A5299" s="466"/>
      <c r="B5299" s="458"/>
      <c r="C5299" s="456"/>
      <c r="D5299" s="456"/>
      <c r="E5299" s="456"/>
      <c r="F5299" s="456"/>
      <c r="G5299" s="456"/>
      <c r="H5299" s="456"/>
      <c r="I5299" s="456"/>
      <c r="J5299" s="456"/>
      <c r="K5299" s="457"/>
    </row>
    <row r="5300" spans="1:11" ht="15" x14ac:dyDescent="0.3">
      <c r="A5300" s="466"/>
      <c r="B5300" s="458"/>
      <c r="C5300" s="456"/>
      <c r="D5300" s="456"/>
      <c r="E5300" s="456"/>
      <c r="F5300" s="456"/>
      <c r="G5300" s="456"/>
      <c r="H5300" s="456"/>
      <c r="I5300" s="456"/>
      <c r="J5300" s="456"/>
      <c r="K5300" s="457"/>
    </row>
    <row r="5301" spans="1:11" ht="15" x14ac:dyDescent="0.3">
      <c r="A5301" s="466"/>
      <c r="B5301" s="458"/>
      <c r="C5301" s="456"/>
      <c r="D5301" s="456"/>
      <c r="E5301" s="456"/>
      <c r="F5301" s="456"/>
      <c r="G5301" s="456"/>
      <c r="H5301" s="456"/>
      <c r="I5301" s="456"/>
      <c r="J5301" s="456"/>
      <c r="K5301" s="457"/>
    </row>
    <row r="5302" spans="1:11" ht="15" x14ac:dyDescent="0.3">
      <c r="A5302" s="466"/>
      <c r="B5302" s="458"/>
      <c r="C5302" s="456"/>
      <c r="D5302" s="456"/>
      <c r="E5302" s="456"/>
      <c r="F5302" s="456"/>
      <c r="G5302" s="456"/>
      <c r="H5302" s="456"/>
      <c r="I5302" s="456"/>
      <c r="J5302" s="456"/>
      <c r="K5302" s="457"/>
    </row>
    <row r="5303" spans="1:11" ht="15" x14ac:dyDescent="0.3">
      <c r="A5303" s="466"/>
      <c r="B5303" s="458"/>
      <c r="C5303" s="456"/>
      <c r="D5303" s="456"/>
      <c r="E5303" s="456"/>
      <c r="F5303" s="456"/>
      <c r="G5303" s="456"/>
      <c r="H5303" s="456"/>
      <c r="I5303" s="456"/>
      <c r="J5303" s="456"/>
      <c r="K5303" s="457"/>
    </row>
    <row r="5304" spans="1:11" ht="15" x14ac:dyDescent="0.3">
      <c r="A5304" s="466"/>
      <c r="B5304" s="458"/>
      <c r="C5304" s="456"/>
      <c r="D5304" s="456"/>
      <c r="E5304" s="456"/>
      <c r="F5304" s="456"/>
      <c r="G5304" s="456"/>
      <c r="H5304" s="456"/>
      <c r="I5304" s="456"/>
      <c r="J5304" s="456"/>
      <c r="K5304" s="457"/>
    </row>
    <row r="5305" spans="1:11" ht="15" x14ac:dyDescent="0.3">
      <c r="A5305" s="466"/>
      <c r="B5305" s="458"/>
      <c r="C5305" s="456"/>
      <c r="D5305" s="456"/>
      <c r="E5305" s="456"/>
      <c r="F5305" s="456"/>
      <c r="G5305" s="456"/>
      <c r="H5305" s="456"/>
      <c r="I5305" s="456"/>
      <c r="J5305" s="456"/>
      <c r="K5305" s="457"/>
    </row>
    <row r="5306" spans="1:11" ht="15" x14ac:dyDescent="0.3">
      <c r="A5306" s="466"/>
      <c r="B5306" s="458"/>
      <c r="C5306" s="456"/>
      <c r="D5306" s="456"/>
      <c r="E5306" s="456"/>
      <c r="F5306" s="456"/>
      <c r="G5306" s="456"/>
      <c r="H5306" s="456"/>
      <c r="I5306" s="456"/>
      <c r="J5306" s="456"/>
      <c r="K5306" s="457"/>
    </row>
    <row r="5307" spans="1:11" ht="15" x14ac:dyDescent="0.3">
      <c r="A5307" s="466"/>
      <c r="B5307" s="458"/>
      <c r="C5307" s="456"/>
      <c r="D5307" s="456"/>
      <c r="E5307" s="456"/>
      <c r="F5307" s="456"/>
      <c r="G5307" s="456"/>
      <c r="H5307" s="456"/>
      <c r="I5307" s="456"/>
      <c r="J5307" s="456"/>
      <c r="K5307" s="457"/>
    </row>
    <row r="5308" spans="1:11" ht="15.6" thickBot="1" x14ac:dyDescent="0.35">
      <c r="A5308" s="467"/>
      <c r="B5308" s="502"/>
      <c r="C5308" s="503"/>
      <c r="D5308" s="503"/>
      <c r="E5308" s="503"/>
      <c r="F5308" s="503"/>
      <c r="G5308" s="503"/>
      <c r="H5308" s="503"/>
      <c r="I5308" s="503"/>
      <c r="J5308" s="503"/>
      <c r="K5308" s="504"/>
    </row>
    <row r="5309" spans="1:11" x14ac:dyDescent="0.3">
      <c r="A5309" s="499" t="s">
        <v>1145</v>
      </c>
      <c r="B5309" s="491"/>
      <c r="C5309" s="491"/>
      <c r="D5309" s="491"/>
      <c r="E5309" s="491"/>
      <c r="F5309" s="491"/>
      <c r="G5309" s="490" t="s">
        <v>1146</v>
      </c>
      <c r="H5309" s="491"/>
      <c r="I5309" s="491"/>
      <c r="J5309" s="491"/>
      <c r="K5309" s="492"/>
    </row>
    <row r="5310" spans="1:11" x14ac:dyDescent="0.3">
      <c r="A5310" s="500"/>
      <c r="B5310" s="494"/>
      <c r="C5310" s="494"/>
      <c r="D5310" s="494"/>
      <c r="E5310" s="494"/>
      <c r="F5310" s="494"/>
      <c r="G5310" s="493"/>
      <c r="H5310" s="494"/>
      <c r="I5310" s="494"/>
      <c r="J5310" s="494"/>
      <c r="K5310" s="495"/>
    </row>
    <row r="5311" spans="1:11" x14ac:dyDescent="0.3">
      <c r="A5311" s="500"/>
      <c r="B5311" s="494"/>
      <c r="C5311" s="494"/>
      <c r="D5311" s="494"/>
      <c r="E5311" s="494"/>
      <c r="F5311" s="494"/>
      <c r="G5311" s="493"/>
      <c r="H5311" s="494"/>
      <c r="I5311" s="494"/>
      <c r="J5311" s="494"/>
      <c r="K5311" s="495"/>
    </row>
    <row r="5312" spans="1:11" ht="15" thickBot="1" x14ac:dyDescent="0.35">
      <c r="A5312" s="501"/>
      <c r="B5312" s="497"/>
      <c r="C5312" s="497"/>
      <c r="D5312" s="497"/>
      <c r="E5312" s="497"/>
      <c r="F5312" s="497"/>
      <c r="G5312" s="496"/>
      <c r="H5312" s="497"/>
      <c r="I5312" s="497"/>
      <c r="J5312" s="497"/>
      <c r="K5312" s="498"/>
    </row>
    <row r="5313" spans="1:11" x14ac:dyDescent="0.3">
      <c r="A5313" s="34"/>
      <c r="J5313" s="131"/>
    </row>
    <row r="5314" spans="1:11" x14ac:dyDescent="0.3">
      <c r="A5314" s="452"/>
      <c r="B5314" s="452"/>
      <c r="C5314" s="452"/>
      <c r="D5314" s="452"/>
      <c r="E5314" s="454" t="s">
        <v>1113</v>
      </c>
      <c r="F5314" s="454"/>
      <c r="G5314" s="454"/>
      <c r="H5314" s="454"/>
      <c r="I5314" s="452"/>
      <c r="J5314" s="452"/>
      <c r="K5314" s="452"/>
    </row>
    <row r="5315" spans="1:11" x14ac:dyDescent="0.3">
      <c r="A5315" s="452"/>
      <c r="B5315" s="452"/>
      <c r="C5315" s="452"/>
      <c r="D5315" s="452"/>
      <c r="E5315" s="454"/>
      <c r="F5315" s="454"/>
      <c r="G5315" s="454"/>
      <c r="H5315" s="454"/>
      <c r="I5315" s="452"/>
      <c r="J5315" s="452"/>
      <c r="K5315" s="452"/>
    </row>
    <row r="5316" spans="1:11" x14ac:dyDescent="0.3">
      <c r="A5316" s="453"/>
      <c r="B5316" s="453"/>
      <c r="C5316" s="453"/>
      <c r="D5316" s="453"/>
      <c r="E5316" s="455"/>
      <c r="F5316" s="455"/>
      <c r="G5316" s="455"/>
      <c r="H5316" s="455"/>
      <c r="I5316" s="453"/>
      <c r="J5316" s="453"/>
      <c r="K5316" s="453"/>
    </row>
    <row r="5317" spans="1:11" x14ac:dyDescent="0.3">
      <c r="A5317" s="505" t="s">
        <v>1114</v>
      </c>
      <c r="B5317" s="450"/>
      <c r="C5317" s="450"/>
      <c r="D5317" s="450"/>
      <c r="E5317" s="450"/>
      <c r="F5317" s="450"/>
      <c r="G5317" s="450"/>
      <c r="H5317" s="450"/>
      <c r="I5317" s="450"/>
      <c r="J5317" s="450"/>
      <c r="K5317" s="451"/>
    </row>
    <row r="5318" spans="1:11" ht="22.8" x14ac:dyDescent="0.3">
      <c r="A5318" s="100" t="s">
        <v>1115</v>
      </c>
      <c r="B5318" s="101"/>
      <c r="C5318" s="101"/>
      <c r="D5318" s="101"/>
      <c r="E5318" s="101"/>
      <c r="F5318" s="101"/>
      <c r="G5318" s="102"/>
      <c r="H5318" s="103" t="s">
        <v>1116</v>
      </c>
      <c r="I5318" s="104" t="s">
        <v>1117</v>
      </c>
      <c r="J5318" s="105">
        <f>3+J5264</f>
        <v>45369</v>
      </c>
      <c r="K5318" s="106" t="s">
        <v>1118</v>
      </c>
    </row>
    <row r="5319" spans="1:11" x14ac:dyDescent="0.3">
      <c r="A5319" s="443" t="s">
        <v>2</v>
      </c>
      <c r="B5319" s="444"/>
      <c r="C5319" s="444"/>
      <c r="D5319" s="444"/>
      <c r="E5319" s="444"/>
      <c r="F5319" s="444"/>
      <c r="G5319" s="445"/>
      <c r="H5319" s="107" t="s">
        <v>1120</v>
      </c>
      <c r="I5319" s="108" t="s">
        <v>1121</v>
      </c>
      <c r="J5319" s="109" t="s">
        <v>1122</v>
      </c>
      <c r="K5319" s="110" t="s">
        <v>1123</v>
      </c>
    </row>
    <row r="5320" spans="1:11" x14ac:dyDescent="0.3">
      <c r="A5320" s="446"/>
      <c r="B5320" s="447"/>
      <c r="C5320" s="447"/>
      <c r="D5320" s="447"/>
      <c r="E5320" s="447"/>
      <c r="F5320" s="447"/>
      <c r="G5320" s="448"/>
      <c r="H5320" s="107" t="s">
        <v>1124</v>
      </c>
      <c r="I5320" s="111" t="s">
        <v>1125</v>
      </c>
      <c r="J5320" s="112"/>
      <c r="K5320" s="113"/>
    </row>
    <row r="5321" spans="1:11" ht="15" thickBot="1" x14ac:dyDescent="0.35">
      <c r="A5321" s="114" t="s">
        <v>1103</v>
      </c>
      <c r="B5321" s="115"/>
      <c r="C5321" s="115"/>
      <c r="D5321" s="115"/>
      <c r="E5321" s="115"/>
      <c r="F5321" s="115"/>
      <c r="G5321" s="116"/>
      <c r="H5321" s="117" t="s">
        <v>1126</v>
      </c>
      <c r="I5321" s="117" t="s">
        <v>1125</v>
      </c>
      <c r="J5321" s="118"/>
      <c r="K5321" s="119"/>
    </row>
    <row r="5322" spans="1:11" ht="15" x14ac:dyDescent="0.3">
      <c r="A5322" s="440" t="s">
        <v>1127</v>
      </c>
      <c r="B5322" s="439"/>
      <c r="C5322" s="437"/>
      <c r="D5322" s="437"/>
      <c r="E5322" s="437"/>
      <c r="F5322" s="437"/>
      <c r="G5322" s="437"/>
      <c r="H5322" s="437"/>
      <c r="I5322" s="437"/>
      <c r="J5322" s="437"/>
      <c r="K5322" s="438"/>
    </row>
    <row r="5323" spans="1:11" ht="15" x14ac:dyDescent="0.3">
      <c r="A5323" s="441"/>
      <c r="B5323" s="458"/>
      <c r="C5323" s="456"/>
      <c r="D5323" s="456"/>
      <c r="E5323" s="456"/>
      <c r="F5323" s="456"/>
      <c r="G5323" s="456"/>
      <c r="H5323" s="456"/>
      <c r="I5323" s="456"/>
      <c r="J5323" s="456"/>
      <c r="K5323" s="457"/>
    </row>
    <row r="5324" spans="1:11" ht="15" x14ac:dyDescent="0.3">
      <c r="A5324" s="441"/>
      <c r="B5324" s="458"/>
      <c r="C5324" s="456"/>
      <c r="D5324" s="456"/>
      <c r="E5324" s="456"/>
      <c r="F5324" s="456"/>
      <c r="G5324" s="456"/>
      <c r="H5324" s="456"/>
      <c r="I5324" s="456"/>
      <c r="J5324" s="456"/>
      <c r="K5324" s="457"/>
    </row>
    <row r="5325" spans="1:11" ht="15" x14ac:dyDescent="0.3">
      <c r="A5325" s="441"/>
      <c r="B5325" s="458"/>
      <c r="C5325" s="456"/>
      <c r="D5325" s="456"/>
      <c r="E5325" s="456"/>
      <c r="F5325" s="456"/>
      <c r="G5325" s="456"/>
      <c r="H5325" s="456"/>
      <c r="I5325" s="456"/>
      <c r="J5325" s="456"/>
      <c r="K5325" s="457"/>
    </row>
    <row r="5326" spans="1:11" ht="15.6" thickBot="1" x14ac:dyDescent="0.35">
      <c r="A5326" s="442"/>
      <c r="B5326" s="477"/>
      <c r="C5326" s="475"/>
      <c r="D5326" s="475"/>
      <c r="E5326" s="475"/>
      <c r="F5326" s="475"/>
      <c r="G5326" s="475"/>
      <c r="H5326" s="475"/>
      <c r="I5326" s="475"/>
      <c r="J5326" s="475"/>
      <c r="K5326" s="476"/>
    </row>
    <row r="5327" spans="1:11" ht="15.6" thickBot="1" x14ac:dyDescent="0.35">
      <c r="A5327" s="465" t="s">
        <v>1128</v>
      </c>
      <c r="B5327" s="474" t="s">
        <v>1129</v>
      </c>
      <c r="C5327" s="472"/>
      <c r="D5327" s="472"/>
      <c r="E5327" s="472"/>
      <c r="F5327" s="120" t="s">
        <v>1130</v>
      </c>
      <c r="G5327" s="472" t="s">
        <v>1129</v>
      </c>
      <c r="H5327" s="472"/>
      <c r="I5327" s="472"/>
      <c r="J5327" s="473"/>
      <c r="K5327" s="121" t="s">
        <v>1130</v>
      </c>
    </row>
    <row r="5328" spans="1:11" ht="15" x14ac:dyDescent="0.3">
      <c r="A5328" s="466"/>
      <c r="B5328" s="471" t="s">
        <v>1131</v>
      </c>
      <c r="C5328" s="469"/>
      <c r="D5328" s="469"/>
      <c r="E5328" s="470"/>
      <c r="F5328" s="122"/>
      <c r="G5328" s="468" t="s">
        <v>1132</v>
      </c>
      <c r="H5328" s="469"/>
      <c r="I5328" s="469"/>
      <c r="J5328" s="470"/>
      <c r="K5328" s="123"/>
    </row>
    <row r="5329" spans="1:11" ht="15" x14ac:dyDescent="0.3">
      <c r="A5329" s="466"/>
      <c r="B5329" s="480" t="s">
        <v>1133</v>
      </c>
      <c r="C5329" s="481"/>
      <c r="D5329" s="481"/>
      <c r="E5329" s="482"/>
      <c r="F5329" s="124"/>
      <c r="G5329" s="483" t="s">
        <v>1134</v>
      </c>
      <c r="H5329" s="481"/>
      <c r="I5329" s="481"/>
      <c r="J5329" s="482"/>
      <c r="K5329" s="125"/>
    </row>
    <row r="5330" spans="1:11" ht="15" x14ac:dyDescent="0.3">
      <c r="A5330" s="466"/>
      <c r="B5330" s="480" t="s">
        <v>1135</v>
      </c>
      <c r="C5330" s="481"/>
      <c r="D5330" s="481"/>
      <c r="E5330" s="482"/>
      <c r="F5330" s="124"/>
      <c r="G5330" s="478" t="s">
        <v>1136</v>
      </c>
      <c r="H5330" s="460"/>
      <c r="I5330" s="460"/>
      <c r="J5330" s="479"/>
      <c r="K5330" s="125"/>
    </row>
    <row r="5331" spans="1:11" ht="15" x14ac:dyDescent="0.3">
      <c r="A5331" s="466"/>
      <c r="B5331" s="480" t="s">
        <v>1137</v>
      </c>
      <c r="C5331" s="481"/>
      <c r="D5331" s="481"/>
      <c r="E5331" s="482"/>
      <c r="F5331" s="124">
        <v>2</v>
      </c>
      <c r="G5331" s="478" t="s">
        <v>1138</v>
      </c>
      <c r="H5331" s="460"/>
      <c r="I5331" s="460"/>
      <c r="J5331" s="479"/>
      <c r="K5331" s="125"/>
    </row>
    <row r="5332" spans="1:11" ht="15" x14ac:dyDescent="0.3">
      <c r="A5332" s="466"/>
      <c r="B5332" s="480" t="s">
        <v>1139</v>
      </c>
      <c r="C5332" s="481"/>
      <c r="D5332" s="481"/>
      <c r="E5332" s="482"/>
      <c r="F5332" s="124"/>
      <c r="G5332" s="478" t="s">
        <v>1140</v>
      </c>
      <c r="H5332" s="460"/>
      <c r="I5332" s="460"/>
      <c r="J5332" s="479"/>
      <c r="K5332" s="125"/>
    </row>
    <row r="5333" spans="1:11" ht="15.6" thickBot="1" x14ac:dyDescent="0.35">
      <c r="A5333" s="467"/>
      <c r="B5333" s="487" t="s">
        <v>1141</v>
      </c>
      <c r="C5333" s="488"/>
      <c r="D5333" s="488"/>
      <c r="E5333" s="489"/>
      <c r="F5333" s="127">
        <v>2</v>
      </c>
      <c r="G5333" s="484" t="s">
        <v>1142</v>
      </c>
      <c r="H5333" s="485"/>
      <c r="I5333" s="485"/>
      <c r="J5333" s="486"/>
      <c r="K5333" s="128"/>
    </row>
    <row r="5334" spans="1:11" ht="15.6" x14ac:dyDescent="0.3">
      <c r="A5334" s="465" t="s">
        <v>1143</v>
      </c>
      <c r="B5334" s="425" t="s">
        <v>1190</v>
      </c>
      <c r="C5334" s="426"/>
      <c r="D5334" s="426"/>
      <c r="E5334" s="426"/>
      <c r="F5334" s="426"/>
      <c r="G5334" s="426"/>
      <c r="H5334" s="426"/>
      <c r="I5334" s="426"/>
      <c r="J5334" s="426"/>
      <c r="K5334" s="427"/>
    </row>
    <row r="5335" spans="1:11" ht="15" x14ac:dyDescent="0.3">
      <c r="A5335" s="466"/>
      <c r="B5335" s="135" t="s">
        <v>1236</v>
      </c>
      <c r="C5335" s="136"/>
      <c r="D5335" s="136"/>
      <c r="E5335" s="136"/>
      <c r="F5335" s="136"/>
      <c r="G5335" s="136"/>
      <c r="H5335" s="136"/>
      <c r="I5335" s="136"/>
      <c r="J5335" s="136"/>
      <c r="K5335" s="137"/>
    </row>
    <row r="5336" spans="1:11" ht="15" x14ac:dyDescent="0.3">
      <c r="A5336" s="466"/>
      <c r="B5336" s="135" t="s">
        <v>83</v>
      </c>
      <c r="C5336" s="136"/>
      <c r="D5336" s="136"/>
      <c r="E5336" s="136"/>
      <c r="F5336" s="136"/>
      <c r="G5336" s="136"/>
      <c r="H5336" s="136"/>
      <c r="I5336" s="136"/>
      <c r="J5336" s="136"/>
      <c r="K5336" s="137"/>
    </row>
    <row r="5337" spans="1:11" ht="15" x14ac:dyDescent="0.3">
      <c r="A5337" s="466"/>
      <c r="B5337" s="422" t="s">
        <v>1173</v>
      </c>
      <c r="C5337" s="423"/>
      <c r="D5337" s="423"/>
      <c r="E5337" s="423"/>
      <c r="F5337" s="423"/>
      <c r="G5337" s="423"/>
      <c r="H5337" s="423"/>
      <c r="I5337" s="423"/>
      <c r="J5337" s="423"/>
      <c r="K5337" s="424"/>
    </row>
    <row r="5338" spans="1:11" ht="15" x14ac:dyDescent="0.3">
      <c r="A5338" s="466"/>
      <c r="B5338" s="422" t="s">
        <v>1224</v>
      </c>
      <c r="C5338" s="423"/>
      <c r="D5338" s="423"/>
      <c r="E5338" s="423"/>
      <c r="F5338" s="423"/>
      <c r="G5338" s="423"/>
      <c r="H5338" s="423"/>
      <c r="I5338" s="423"/>
      <c r="J5338" s="423"/>
      <c r="K5338" s="424"/>
    </row>
    <row r="5339" spans="1:11" ht="15" x14ac:dyDescent="0.3">
      <c r="A5339" s="466"/>
      <c r="B5339" s="422" t="s">
        <v>1226</v>
      </c>
      <c r="C5339" s="423"/>
      <c r="D5339" s="423"/>
      <c r="E5339" s="423"/>
      <c r="F5339" s="423"/>
      <c r="G5339" s="423"/>
      <c r="H5339" s="423"/>
      <c r="I5339" s="423"/>
      <c r="J5339" s="423"/>
      <c r="K5339" s="424"/>
    </row>
    <row r="5340" spans="1:11" ht="15" x14ac:dyDescent="0.3">
      <c r="A5340" s="466"/>
      <c r="B5340" s="422" t="s">
        <v>1239</v>
      </c>
      <c r="C5340" s="423"/>
      <c r="D5340" s="423"/>
      <c r="E5340" s="423"/>
      <c r="F5340" s="423"/>
      <c r="G5340" s="423"/>
      <c r="H5340" s="423"/>
      <c r="I5340" s="423"/>
      <c r="J5340" s="423"/>
      <c r="K5340" s="424"/>
    </row>
    <row r="5341" spans="1:11" ht="15" x14ac:dyDescent="0.3">
      <c r="A5341" s="466"/>
      <c r="B5341" s="422" t="s">
        <v>102</v>
      </c>
      <c r="C5341" s="423"/>
      <c r="D5341" s="423"/>
      <c r="E5341" s="423"/>
      <c r="F5341" s="423"/>
      <c r="G5341" s="423"/>
      <c r="H5341" s="423"/>
      <c r="I5341" s="423"/>
      <c r="J5341" s="423"/>
      <c r="K5341" s="424"/>
    </row>
    <row r="5342" spans="1:11" ht="15.6" x14ac:dyDescent="0.3">
      <c r="A5342" s="466"/>
      <c r="B5342" s="434" t="s">
        <v>1180</v>
      </c>
      <c r="C5342" s="435"/>
      <c r="D5342" s="435"/>
      <c r="E5342" s="435"/>
      <c r="F5342" s="435"/>
      <c r="G5342" s="435"/>
      <c r="H5342" s="435"/>
      <c r="I5342" s="435"/>
      <c r="J5342" s="435"/>
      <c r="K5342" s="436"/>
    </row>
    <row r="5343" spans="1:11" ht="15" x14ac:dyDescent="0.3">
      <c r="A5343" s="466"/>
      <c r="B5343" s="132" t="s">
        <v>1223</v>
      </c>
      <c r="C5343" s="133"/>
      <c r="D5343" s="133"/>
      <c r="E5343" s="133"/>
      <c r="F5343" s="133"/>
      <c r="G5343" s="133"/>
      <c r="H5343" s="133"/>
      <c r="I5343" s="133"/>
      <c r="J5343" s="133"/>
      <c r="K5343" s="134"/>
    </row>
    <row r="5344" spans="1:11" ht="15" x14ac:dyDescent="0.3">
      <c r="A5344" s="466"/>
      <c r="B5344" s="428" t="s">
        <v>1224</v>
      </c>
      <c r="C5344" s="429"/>
      <c r="D5344" s="429"/>
      <c r="E5344" s="429"/>
      <c r="F5344" s="429"/>
      <c r="G5344" s="429"/>
      <c r="H5344" s="429"/>
      <c r="I5344" s="429"/>
      <c r="J5344" s="429"/>
      <c r="K5344" s="430"/>
    </row>
    <row r="5345" spans="1:11" ht="15" x14ac:dyDescent="0.3">
      <c r="A5345" s="466"/>
      <c r="B5345" s="428" t="s">
        <v>1228</v>
      </c>
      <c r="C5345" s="429"/>
      <c r="D5345" s="429"/>
      <c r="E5345" s="429"/>
      <c r="F5345" s="429"/>
      <c r="G5345" s="429"/>
      <c r="H5345" s="429"/>
      <c r="I5345" s="429"/>
      <c r="J5345" s="429"/>
      <c r="K5345" s="430"/>
    </row>
    <row r="5346" spans="1:11" ht="15" x14ac:dyDescent="0.3">
      <c r="A5346" s="466"/>
      <c r="B5346" s="416"/>
      <c r="C5346" s="417"/>
      <c r="D5346" s="417"/>
      <c r="E5346" s="417"/>
      <c r="F5346" s="417"/>
      <c r="G5346" s="417"/>
      <c r="H5346" s="417"/>
      <c r="I5346" s="417"/>
      <c r="J5346" s="417"/>
      <c r="K5346" s="418"/>
    </row>
    <row r="5347" spans="1:11" ht="15" x14ac:dyDescent="0.3">
      <c r="A5347" s="466"/>
      <c r="B5347" s="458"/>
      <c r="C5347" s="456"/>
      <c r="D5347" s="456"/>
      <c r="E5347" s="456"/>
      <c r="F5347" s="456"/>
      <c r="G5347" s="456"/>
      <c r="H5347" s="456"/>
      <c r="I5347" s="456"/>
      <c r="J5347" s="456"/>
      <c r="K5347" s="457"/>
    </row>
    <row r="5348" spans="1:11" ht="15.6" thickBot="1" x14ac:dyDescent="0.35">
      <c r="A5348" s="467"/>
      <c r="B5348" s="477"/>
      <c r="C5348" s="475"/>
      <c r="D5348" s="475"/>
      <c r="E5348" s="475"/>
      <c r="F5348" s="475"/>
      <c r="G5348" s="475"/>
      <c r="H5348" s="475"/>
      <c r="I5348" s="475"/>
      <c r="J5348" s="475"/>
      <c r="K5348" s="476"/>
    </row>
    <row r="5349" spans="1:11" ht="15" x14ac:dyDescent="0.3">
      <c r="A5349" s="465" t="s">
        <v>1144</v>
      </c>
      <c r="B5349" s="439"/>
      <c r="C5349" s="437"/>
      <c r="D5349" s="437"/>
      <c r="E5349" s="437"/>
      <c r="F5349" s="437"/>
      <c r="G5349" s="437"/>
      <c r="H5349" s="437"/>
      <c r="I5349" s="437"/>
      <c r="J5349" s="437"/>
      <c r="K5349" s="438"/>
    </row>
    <row r="5350" spans="1:11" ht="15" x14ac:dyDescent="0.3">
      <c r="A5350" s="466"/>
      <c r="B5350" s="458"/>
      <c r="C5350" s="456"/>
      <c r="D5350" s="456"/>
      <c r="E5350" s="456"/>
      <c r="F5350" s="456"/>
      <c r="G5350" s="456"/>
      <c r="H5350" s="456"/>
      <c r="I5350" s="456"/>
      <c r="J5350" s="456"/>
      <c r="K5350" s="457"/>
    </row>
    <row r="5351" spans="1:11" ht="15" x14ac:dyDescent="0.3">
      <c r="A5351" s="466"/>
      <c r="B5351" s="458"/>
      <c r="C5351" s="456"/>
      <c r="D5351" s="456"/>
      <c r="E5351" s="456"/>
      <c r="F5351" s="456"/>
      <c r="G5351" s="456"/>
      <c r="H5351" s="456"/>
      <c r="I5351" s="456"/>
      <c r="J5351" s="456"/>
      <c r="K5351" s="457"/>
    </row>
    <row r="5352" spans="1:11" ht="15" x14ac:dyDescent="0.3">
      <c r="A5352" s="466"/>
      <c r="B5352" s="459"/>
      <c r="C5352" s="460"/>
      <c r="D5352" s="460"/>
      <c r="E5352" s="460"/>
      <c r="F5352" s="460"/>
      <c r="G5352" s="460"/>
      <c r="H5352" s="460"/>
      <c r="I5352" s="460"/>
      <c r="J5352" s="460"/>
      <c r="K5352" s="461"/>
    </row>
    <row r="5353" spans="1:11" ht="15" x14ac:dyDescent="0.3">
      <c r="A5353" s="466"/>
      <c r="B5353" s="458"/>
      <c r="C5353" s="456"/>
      <c r="D5353" s="456"/>
      <c r="E5353" s="456"/>
      <c r="F5353" s="456"/>
      <c r="G5353" s="456"/>
      <c r="H5353" s="456"/>
      <c r="I5353" s="456"/>
      <c r="J5353" s="456"/>
      <c r="K5353" s="457"/>
    </row>
    <row r="5354" spans="1:11" ht="15" x14ac:dyDescent="0.3">
      <c r="A5354" s="466"/>
      <c r="B5354" s="459"/>
      <c r="C5354" s="460"/>
      <c r="D5354" s="460"/>
      <c r="E5354" s="460"/>
      <c r="F5354" s="460"/>
      <c r="G5354" s="460"/>
      <c r="H5354" s="460"/>
      <c r="I5354" s="460"/>
      <c r="J5354" s="460"/>
      <c r="K5354" s="461"/>
    </row>
    <row r="5355" spans="1:11" ht="15" x14ac:dyDescent="0.3">
      <c r="A5355" s="466"/>
      <c r="B5355" s="458"/>
      <c r="C5355" s="456"/>
      <c r="D5355" s="456"/>
      <c r="E5355" s="456"/>
      <c r="F5355" s="456"/>
      <c r="G5355" s="456"/>
      <c r="H5355" s="456"/>
      <c r="I5355" s="456"/>
      <c r="J5355" s="456"/>
      <c r="K5355" s="457"/>
    </row>
    <row r="5356" spans="1:11" ht="15" x14ac:dyDescent="0.3">
      <c r="A5356" s="466"/>
      <c r="B5356" s="458"/>
      <c r="C5356" s="456"/>
      <c r="D5356" s="456"/>
      <c r="E5356" s="456"/>
      <c r="F5356" s="456"/>
      <c r="G5356" s="456"/>
      <c r="H5356" s="456"/>
      <c r="I5356" s="456"/>
      <c r="J5356" s="456"/>
      <c r="K5356" s="457"/>
    </row>
    <row r="5357" spans="1:11" ht="15" x14ac:dyDescent="0.3">
      <c r="A5357" s="466"/>
      <c r="B5357" s="458"/>
      <c r="C5357" s="456"/>
      <c r="D5357" s="456"/>
      <c r="E5357" s="456"/>
      <c r="F5357" s="456"/>
      <c r="G5357" s="456"/>
      <c r="H5357" s="456"/>
      <c r="I5357" s="456"/>
      <c r="J5357" s="456"/>
      <c r="K5357" s="457"/>
    </row>
    <row r="5358" spans="1:11" ht="15" x14ac:dyDescent="0.3">
      <c r="A5358" s="466"/>
      <c r="B5358" s="458"/>
      <c r="C5358" s="456"/>
      <c r="D5358" s="456"/>
      <c r="E5358" s="456"/>
      <c r="F5358" s="456"/>
      <c r="G5358" s="456"/>
      <c r="H5358" s="456"/>
      <c r="I5358" s="456"/>
      <c r="J5358" s="456"/>
      <c r="K5358" s="457"/>
    </row>
    <row r="5359" spans="1:11" ht="15" x14ac:dyDescent="0.3">
      <c r="A5359" s="466"/>
      <c r="B5359" s="458"/>
      <c r="C5359" s="456"/>
      <c r="D5359" s="456"/>
      <c r="E5359" s="456"/>
      <c r="F5359" s="456"/>
      <c r="G5359" s="456"/>
      <c r="H5359" s="456"/>
      <c r="I5359" s="456"/>
      <c r="J5359" s="456"/>
      <c r="K5359" s="457"/>
    </row>
    <row r="5360" spans="1:11" ht="15" x14ac:dyDescent="0.3">
      <c r="A5360" s="466"/>
      <c r="B5360" s="458"/>
      <c r="C5360" s="456"/>
      <c r="D5360" s="456"/>
      <c r="E5360" s="456"/>
      <c r="F5360" s="456"/>
      <c r="G5360" s="456"/>
      <c r="H5360" s="456"/>
      <c r="I5360" s="456"/>
      <c r="J5360" s="456"/>
      <c r="K5360" s="457"/>
    </row>
    <row r="5361" spans="1:11" ht="15" x14ac:dyDescent="0.3">
      <c r="A5361" s="466"/>
      <c r="B5361" s="458"/>
      <c r="C5361" s="456"/>
      <c r="D5361" s="456"/>
      <c r="E5361" s="456"/>
      <c r="F5361" s="456"/>
      <c r="G5361" s="456"/>
      <c r="H5361" s="456"/>
      <c r="I5361" s="456"/>
      <c r="J5361" s="456"/>
      <c r="K5361" s="457"/>
    </row>
    <row r="5362" spans="1:11" ht="15.6" thickBot="1" x14ac:dyDescent="0.35">
      <c r="A5362" s="467"/>
      <c r="B5362" s="502"/>
      <c r="C5362" s="503"/>
      <c r="D5362" s="503"/>
      <c r="E5362" s="503"/>
      <c r="F5362" s="503"/>
      <c r="G5362" s="503"/>
      <c r="H5362" s="503"/>
      <c r="I5362" s="503"/>
      <c r="J5362" s="503"/>
      <c r="K5362" s="504"/>
    </row>
    <row r="5363" spans="1:11" x14ac:dyDescent="0.3">
      <c r="A5363" s="499" t="s">
        <v>1145</v>
      </c>
      <c r="B5363" s="491"/>
      <c r="C5363" s="491"/>
      <c r="D5363" s="491"/>
      <c r="E5363" s="491"/>
      <c r="F5363" s="491"/>
      <c r="G5363" s="490" t="s">
        <v>1146</v>
      </c>
      <c r="H5363" s="491"/>
      <c r="I5363" s="491"/>
      <c r="J5363" s="491"/>
      <c r="K5363" s="492"/>
    </row>
    <row r="5364" spans="1:11" x14ac:dyDescent="0.3">
      <c r="A5364" s="500"/>
      <c r="B5364" s="494"/>
      <c r="C5364" s="494"/>
      <c r="D5364" s="494"/>
      <c r="E5364" s="494"/>
      <c r="F5364" s="494"/>
      <c r="G5364" s="493"/>
      <c r="H5364" s="494"/>
      <c r="I5364" s="494"/>
      <c r="J5364" s="494"/>
      <c r="K5364" s="495"/>
    </row>
    <row r="5365" spans="1:11" x14ac:dyDescent="0.3">
      <c r="A5365" s="500"/>
      <c r="B5365" s="494"/>
      <c r="C5365" s="494"/>
      <c r="D5365" s="494"/>
      <c r="E5365" s="494"/>
      <c r="F5365" s="494"/>
      <c r="G5365" s="493"/>
      <c r="H5365" s="494"/>
      <c r="I5365" s="494"/>
      <c r="J5365" s="494"/>
      <c r="K5365" s="495"/>
    </row>
    <row r="5366" spans="1:11" ht="15" thickBot="1" x14ac:dyDescent="0.35">
      <c r="A5366" s="501"/>
      <c r="B5366" s="497"/>
      <c r="C5366" s="497"/>
      <c r="D5366" s="497"/>
      <c r="E5366" s="497"/>
      <c r="F5366" s="497"/>
      <c r="G5366" s="496"/>
      <c r="H5366" s="497"/>
      <c r="I5366" s="497"/>
      <c r="J5366" s="497"/>
      <c r="K5366" s="498"/>
    </row>
    <row r="5367" spans="1:11" x14ac:dyDescent="0.3">
      <c r="A5367" s="34"/>
      <c r="J5367" s="131"/>
    </row>
    <row r="5368" spans="1:11" x14ac:dyDescent="0.3">
      <c r="A5368" s="452"/>
      <c r="B5368" s="452"/>
      <c r="C5368" s="452"/>
      <c r="D5368" s="452"/>
      <c r="E5368" s="454" t="s">
        <v>1113</v>
      </c>
      <c r="F5368" s="454"/>
      <c r="G5368" s="454"/>
      <c r="H5368" s="454"/>
      <c r="I5368" s="452"/>
      <c r="J5368" s="452"/>
      <c r="K5368" s="452"/>
    </row>
    <row r="5369" spans="1:11" x14ac:dyDescent="0.3">
      <c r="A5369" s="452"/>
      <c r="B5369" s="452"/>
      <c r="C5369" s="452"/>
      <c r="D5369" s="452"/>
      <c r="E5369" s="454"/>
      <c r="F5369" s="454"/>
      <c r="G5369" s="454"/>
      <c r="H5369" s="454"/>
      <c r="I5369" s="452"/>
      <c r="J5369" s="452"/>
      <c r="K5369" s="452"/>
    </row>
    <row r="5370" spans="1:11" x14ac:dyDescent="0.3">
      <c r="A5370" s="453"/>
      <c r="B5370" s="453"/>
      <c r="C5370" s="453"/>
      <c r="D5370" s="453"/>
      <c r="E5370" s="455"/>
      <c r="F5370" s="455"/>
      <c r="G5370" s="455"/>
      <c r="H5370" s="455"/>
      <c r="I5370" s="453"/>
      <c r="J5370" s="453"/>
      <c r="K5370" s="453"/>
    </row>
    <row r="5371" spans="1:11" x14ac:dyDescent="0.3">
      <c r="A5371" s="449" t="s">
        <v>1147</v>
      </c>
      <c r="B5371" s="450"/>
      <c r="C5371" s="450"/>
      <c r="D5371" s="450"/>
      <c r="E5371" s="450"/>
      <c r="F5371" s="450"/>
      <c r="G5371" s="450"/>
      <c r="H5371" s="450"/>
      <c r="I5371" s="450"/>
      <c r="J5371" s="450"/>
      <c r="K5371" s="451"/>
    </row>
    <row r="5372" spans="1:11" ht="22.8" x14ac:dyDescent="0.3">
      <c r="A5372" s="100" t="s">
        <v>1115</v>
      </c>
      <c r="B5372" s="101"/>
      <c r="C5372" s="101"/>
      <c r="D5372" s="101"/>
      <c r="E5372" s="101"/>
      <c r="F5372" s="101"/>
      <c r="G5372" s="102"/>
      <c r="H5372" s="103" t="s">
        <v>1116</v>
      </c>
      <c r="I5372" s="104" t="s">
        <v>1117</v>
      </c>
      <c r="J5372" s="105">
        <f>1+J5318</f>
        <v>45370</v>
      </c>
      <c r="K5372" s="106" t="s">
        <v>1118</v>
      </c>
    </row>
    <row r="5373" spans="1:11" x14ac:dyDescent="0.3">
      <c r="A5373" s="443" t="s">
        <v>2</v>
      </c>
      <c r="B5373" s="444"/>
      <c r="C5373" s="444"/>
      <c r="D5373" s="444"/>
      <c r="E5373" s="444"/>
      <c r="F5373" s="444"/>
      <c r="G5373" s="445"/>
      <c r="H5373" s="107" t="s">
        <v>1120</v>
      </c>
      <c r="I5373" s="108" t="s">
        <v>1121</v>
      </c>
      <c r="J5373" s="109" t="s">
        <v>1122</v>
      </c>
      <c r="K5373" s="110" t="s">
        <v>1123</v>
      </c>
    </row>
    <row r="5374" spans="1:11" x14ac:dyDescent="0.3">
      <c r="A5374" s="446"/>
      <c r="B5374" s="447"/>
      <c r="C5374" s="447"/>
      <c r="D5374" s="447"/>
      <c r="E5374" s="447"/>
      <c r="F5374" s="447"/>
      <c r="G5374" s="448"/>
      <c r="H5374" s="107" t="s">
        <v>1124</v>
      </c>
      <c r="I5374" s="111" t="s">
        <v>1125</v>
      </c>
      <c r="J5374" s="112"/>
      <c r="K5374" s="113"/>
    </row>
    <row r="5375" spans="1:11" ht="15" thickBot="1" x14ac:dyDescent="0.35">
      <c r="A5375" s="114" t="s">
        <v>1103</v>
      </c>
      <c r="B5375" s="115"/>
      <c r="C5375" s="115"/>
      <c r="D5375" s="115"/>
      <c r="E5375" s="115"/>
      <c r="F5375" s="115"/>
      <c r="G5375" s="116"/>
      <c r="H5375" s="117" t="s">
        <v>1126</v>
      </c>
      <c r="I5375" s="117" t="s">
        <v>1125</v>
      </c>
      <c r="J5375" s="118"/>
      <c r="K5375" s="119"/>
    </row>
    <row r="5376" spans="1:11" ht="15" x14ac:dyDescent="0.3">
      <c r="A5376" s="440" t="s">
        <v>1127</v>
      </c>
      <c r="B5376" s="439"/>
      <c r="C5376" s="437"/>
      <c r="D5376" s="437"/>
      <c r="E5376" s="437"/>
      <c r="F5376" s="437"/>
      <c r="G5376" s="437"/>
      <c r="H5376" s="437"/>
      <c r="I5376" s="437"/>
      <c r="J5376" s="437"/>
      <c r="K5376" s="438"/>
    </row>
    <row r="5377" spans="1:11" ht="15" x14ac:dyDescent="0.3">
      <c r="A5377" s="441"/>
      <c r="B5377" s="458"/>
      <c r="C5377" s="456"/>
      <c r="D5377" s="456"/>
      <c r="E5377" s="456"/>
      <c r="F5377" s="456"/>
      <c r="G5377" s="456"/>
      <c r="H5377" s="456"/>
      <c r="I5377" s="456"/>
      <c r="J5377" s="456"/>
      <c r="K5377" s="457"/>
    </row>
    <row r="5378" spans="1:11" ht="15" x14ac:dyDescent="0.3">
      <c r="A5378" s="441"/>
      <c r="B5378" s="458"/>
      <c r="C5378" s="456"/>
      <c r="D5378" s="456"/>
      <c r="E5378" s="456"/>
      <c r="F5378" s="456"/>
      <c r="G5378" s="456"/>
      <c r="H5378" s="456"/>
      <c r="I5378" s="456"/>
      <c r="J5378" s="456"/>
      <c r="K5378" s="457"/>
    </row>
    <row r="5379" spans="1:11" ht="15" x14ac:dyDescent="0.3">
      <c r="A5379" s="441"/>
      <c r="B5379" s="458"/>
      <c r="C5379" s="456"/>
      <c r="D5379" s="456"/>
      <c r="E5379" s="456"/>
      <c r="F5379" s="456"/>
      <c r="G5379" s="456"/>
      <c r="H5379" s="456"/>
      <c r="I5379" s="456"/>
      <c r="J5379" s="456"/>
      <c r="K5379" s="457"/>
    </row>
    <row r="5380" spans="1:11" ht="15.6" thickBot="1" x14ac:dyDescent="0.35">
      <c r="A5380" s="442"/>
      <c r="B5380" s="477"/>
      <c r="C5380" s="475"/>
      <c r="D5380" s="475"/>
      <c r="E5380" s="475"/>
      <c r="F5380" s="475"/>
      <c r="G5380" s="475"/>
      <c r="H5380" s="475"/>
      <c r="I5380" s="475"/>
      <c r="J5380" s="475"/>
      <c r="K5380" s="476"/>
    </row>
    <row r="5381" spans="1:11" ht="15.6" thickBot="1" x14ac:dyDescent="0.35">
      <c r="A5381" s="465" t="s">
        <v>1128</v>
      </c>
      <c r="B5381" s="474" t="s">
        <v>1129</v>
      </c>
      <c r="C5381" s="472"/>
      <c r="D5381" s="472"/>
      <c r="E5381" s="472"/>
      <c r="F5381" s="120" t="s">
        <v>1130</v>
      </c>
      <c r="G5381" s="472" t="s">
        <v>1129</v>
      </c>
      <c r="H5381" s="472"/>
      <c r="I5381" s="472"/>
      <c r="J5381" s="473"/>
      <c r="K5381" s="121" t="s">
        <v>1130</v>
      </c>
    </row>
    <row r="5382" spans="1:11" ht="15" x14ac:dyDescent="0.3">
      <c r="A5382" s="466"/>
      <c r="B5382" s="471" t="s">
        <v>1131</v>
      </c>
      <c r="C5382" s="469"/>
      <c r="D5382" s="469"/>
      <c r="E5382" s="470"/>
      <c r="F5382" s="122"/>
      <c r="G5382" s="468" t="s">
        <v>1132</v>
      </c>
      <c r="H5382" s="469"/>
      <c r="I5382" s="469"/>
      <c r="J5382" s="470"/>
      <c r="K5382" s="123"/>
    </row>
    <row r="5383" spans="1:11" ht="15" x14ac:dyDescent="0.3">
      <c r="A5383" s="466"/>
      <c r="B5383" s="480" t="s">
        <v>1133</v>
      </c>
      <c r="C5383" s="481"/>
      <c r="D5383" s="481"/>
      <c r="E5383" s="482"/>
      <c r="F5383" s="124"/>
      <c r="G5383" s="483" t="s">
        <v>1134</v>
      </c>
      <c r="H5383" s="481"/>
      <c r="I5383" s="481"/>
      <c r="J5383" s="482"/>
      <c r="K5383" s="125"/>
    </row>
    <row r="5384" spans="1:11" ht="15" x14ac:dyDescent="0.3">
      <c r="A5384" s="466"/>
      <c r="B5384" s="480" t="s">
        <v>1135</v>
      </c>
      <c r="C5384" s="481"/>
      <c r="D5384" s="481"/>
      <c r="E5384" s="482"/>
      <c r="F5384" s="124"/>
      <c r="G5384" s="478" t="s">
        <v>1136</v>
      </c>
      <c r="H5384" s="460"/>
      <c r="I5384" s="460"/>
      <c r="J5384" s="479"/>
      <c r="K5384" s="125"/>
    </row>
    <row r="5385" spans="1:11" ht="15" x14ac:dyDescent="0.3">
      <c r="A5385" s="466"/>
      <c r="B5385" s="480" t="s">
        <v>1137</v>
      </c>
      <c r="C5385" s="481"/>
      <c r="D5385" s="481"/>
      <c r="E5385" s="482"/>
      <c r="F5385" s="124">
        <v>2</v>
      </c>
      <c r="G5385" s="478" t="s">
        <v>1138</v>
      </c>
      <c r="H5385" s="460"/>
      <c r="I5385" s="460"/>
      <c r="J5385" s="479"/>
      <c r="K5385" s="125"/>
    </row>
    <row r="5386" spans="1:11" ht="15" x14ac:dyDescent="0.3">
      <c r="A5386" s="466"/>
      <c r="B5386" s="480" t="s">
        <v>1139</v>
      </c>
      <c r="C5386" s="481"/>
      <c r="D5386" s="481"/>
      <c r="E5386" s="482"/>
      <c r="F5386" s="124"/>
      <c r="G5386" s="478" t="s">
        <v>1140</v>
      </c>
      <c r="H5386" s="460"/>
      <c r="I5386" s="460"/>
      <c r="J5386" s="479"/>
      <c r="K5386" s="125"/>
    </row>
    <row r="5387" spans="1:11" ht="15.6" thickBot="1" x14ac:dyDescent="0.35">
      <c r="A5387" s="467"/>
      <c r="B5387" s="487" t="s">
        <v>1141</v>
      </c>
      <c r="C5387" s="488"/>
      <c r="D5387" s="488"/>
      <c r="E5387" s="489"/>
      <c r="F5387" s="127">
        <v>2</v>
      </c>
      <c r="G5387" s="484" t="s">
        <v>1142</v>
      </c>
      <c r="H5387" s="485"/>
      <c r="I5387" s="485"/>
      <c r="J5387" s="486"/>
      <c r="K5387" s="128"/>
    </row>
    <row r="5388" spans="1:11" ht="15.6" x14ac:dyDescent="0.3">
      <c r="A5388" s="465" t="s">
        <v>1143</v>
      </c>
      <c r="B5388" s="425" t="s">
        <v>1190</v>
      </c>
      <c r="C5388" s="426"/>
      <c r="D5388" s="426"/>
      <c r="E5388" s="426"/>
      <c r="F5388" s="426"/>
      <c r="G5388" s="426"/>
      <c r="H5388" s="426"/>
      <c r="I5388" s="426"/>
      <c r="J5388" s="426"/>
      <c r="K5388" s="427"/>
    </row>
    <row r="5389" spans="1:11" ht="15" x14ac:dyDescent="0.3">
      <c r="A5389" s="466"/>
      <c r="B5389" s="135" t="s">
        <v>1236</v>
      </c>
      <c r="C5389" s="136"/>
      <c r="D5389" s="136"/>
      <c r="E5389" s="136"/>
      <c r="F5389" s="136"/>
      <c r="G5389" s="136"/>
      <c r="H5389" s="136"/>
      <c r="I5389" s="136"/>
      <c r="J5389" s="136"/>
      <c r="K5389" s="137"/>
    </row>
    <row r="5390" spans="1:11" ht="15" x14ac:dyDescent="0.3">
      <c r="A5390" s="466"/>
      <c r="B5390" s="135" t="s">
        <v>83</v>
      </c>
      <c r="C5390" s="136"/>
      <c r="D5390" s="136"/>
      <c r="E5390" s="136"/>
      <c r="F5390" s="136"/>
      <c r="G5390" s="136"/>
      <c r="H5390" s="136"/>
      <c r="I5390" s="136"/>
      <c r="J5390" s="136"/>
      <c r="K5390" s="137"/>
    </row>
    <row r="5391" spans="1:11" ht="15" x14ac:dyDescent="0.3">
      <c r="A5391" s="466"/>
      <c r="B5391" s="422" t="s">
        <v>1173</v>
      </c>
      <c r="C5391" s="423"/>
      <c r="D5391" s="423"/>
      <c r="E5391" s="423"/>
      <c r="F5391" s="423"/>
      <c r="G5391" s="423"/>
      <c r="H5391" s="423"/>
      <c r="I5391" s="423"/>
      <c r="J5391" s="423"/>
      <c r="K5391" s="424"/>
    </row>
    <row r="5392" spans="1:11" ht="15" x14ac:dyDescent="0.3">
      <c r="A5392" s="466"/>
      <c r="B5392" s="422" t="s">
        <v>1224</v>
      </c>
      <c r="C5392" s="423"/>
      <c r="D5392" s="423"/>
      <c r="E5392" s="423"/>
      <c r="F5392" s="423"/>
      <c r="G5392" s="423"/>
      <c r="H5392" s="423"/>
      <c r="I5392" s="423"/>
      <c r="J5392" s="423"/>
      <c r="K5392" s="424"/>
    </row>
    <row r="5393" spans="1:11" ht="15" x14ac:dyDescent="0.3">
      <c r="A5393" s="466"/>
      <c r="B5393" s="422" t="s">
        <v>1226</v>
      </c>
      <c r="C5393" s="423"/>
      <c r="D5393" s="423"/>
      <c r="E5393" s="423"/>
      <c r="F5393" s="423"/>
      <c r="G5393" s="423"/>
      <c r="H5393" s="423"/>
      <c r="I5393" s="423"/>
      <c r="J5393" s="423"/>
      <c r="K5393" s="424"/>
    </row>
    <row r="5394" spans="1:11" ht="15" x14ac:dyDescent="0.3">
      <c r="A5394" s="466"/>
      <c r="B5394" s="422" t="s">
        <v>1239</v>
      </c>
      <c r="C5394" s="423"/>
      <c r="D5394" s="423"/>
      <c r="E5394" s="423"/>
      <c r="F5394" s="423"/>
      <c r="G5394" s="423"/>
      <c r="H5394" s="423"/>
      <c r="I5394" s="423"/>
      <c r="J5394" s="423"/>
      <c r="K5394" s="424"/>
    </row>
    <row r="5395" spans="1:11" ht="15" x14ac:dyDescent="0.3">
      <c r="A5395" s="466"/>
      <c r="B5395" s="422" t="s">
        <v>102</v>
      </c>
      <c r="C5395" s="423"/>
      <c r="D5395" s="423"/>
      <c r="E5395" s="423"/>
      <c r="F5395" s="423"/>
      <c r="G5395" s="423"/>
      <c r="H5395" s="423"/>
      <c r="I5395" s="423"/>
      <c r="J5395" s="423"/>
      <c r="K5395" s="424"/>
    </row>
    <row r="5396" spans="1:11" ht="15.6" x14ac:dyDescent="0.3">
      <c r="A5396" s="466"/>
      <c r="B5396" s="434" t="s">
        <v>1180</v>
      </c>
      <c r="C5396" s="435"/>
      <c r="D5396" s="435"/>
      <c r="E5396" s="435"/>
      <c r="F5396" s="435"/>
      <c r="G5396" s="435"/>
      <c r="H5396" s="435"/>
      <c r="I5396" s="435"/>
      <c r="J5396" s="435"/>
      <c r="K5396" s="436"/>
    </row>
    <row r="5397" spans="1:11" ht="15" x14ac:dyDescent="0.3">
      <c r="A5397" s="466"/>
      <c r="B5397" s="132" t="s">
        <v>1223</v>
      </c>
      <c r="C5397" s="133"/>
      <c r="D5397" s="133"/>
      <c r="E5397" s="133"/>
      <c r="F5397" s="133"/>
      <c r="G5397" s="133"/>
      <c r="H5397" s="133"/>
      <c r="I5397" s="133"/>
      <c r="J5397" s="133"/>
      <c r="K5397" s="134"/>
    </row>
    <row r="5398" spans="1:11" ht="15" x14ac:dyDescent="0.3">
      <c r="A5398" s="466"/>
      <c r="B5398" s="428" t="s">
        <v>1224</v>
      </c>
      <c r="C5398" s="429"/>
      <c r="D5398" s="429"/>
      <c r="E5398" s="429"/>
      <c r="F5398" s="429"/>
      <c r="G5398" s="429"/>
      <c r="H5398" s="429"/>
      <c r="I5398" s="429"/>
      <c r="J5398" s="429"/>
      <c r="K5398" s="430"/>
    </row>
    <row r="5399" spans="1:11" ht="15" x14ac:dyDescent="0.3">
      <c r="A5399" s="466"/>
      <c r="B5399" s="428" t="s">
        <v>1228</v>
      </c>
      <c r="C5399" s="429"/>
      <c r="D5399" s="429"/>
      <c r="E5399" s="429"/>
      <c r="F5399" s="429"/>
      <c r="G5399" s="429"/>
      <c r="H5399" s="429"/>
      <c r="I5399" s="429"/>
      <c r="J5399" s="429"/>
      <c r="K5399" s="430"/>
    </row>
    <row r="5400" spans="1:11" ht="15" x14ac:dyDescent="0.3">
      <c r="A5400" s="466"/>
      <c r="B5400" s="416"/>
      <c r="C5400" s="417"/>
      <c r="D5400" s="417"/>
      <c r="E5400" s="417"/>
      <c r="F5400" s="417"/>
      <c r="G5400" s="417"/>
      <c r="H5400" s="417"/>
      <c r="I5400" s="417"/>
      <c r="J5400" s="417"/>
      <c r="K5400" s="418"/>
    </row>
    <row r="5401" spans="1:11" ht="15" x14ac:dyDescent="0.3">
      <c r="A5401" s="466"/>
      <c r="B5401" s="458"/>
      <c r="C5401" s="456"/>
      <c r="D5401" s="456"/>
      <c r="E5401" s="456"/>
      <c r="F5401" s="456"/>
      <c r="G5401" s="456"/>
      <c r="H5401" s="456"/>
      <c r="I5401" s="456"/>
      <c r="J5401" s="456"/>
      <c r="K5401" s="457"/>
    </row>
    <row r="5402" spans="1:11" ht="15.6" thickBot="1" x14ac:dyDescent="0.35">
      <c r="A5402" s="467"/>
      <c r="B5402" s="477"/>
      <c r="C5402" s="475"/>
      <c r="D5402" s="475"/>
      <c r="E5402" s="475"/>
      <c r="F5402" s="475"/>
      <c r="G5402" s="475"/>
      <c r="H5402" s="475"/>
      <c r="I5402" s="475"/>
      <c r="J5402" s="475"/>
      <c r="K5402" s="476"/>
    </row>
    <row r="5403" spans="1:11" ht="15" x14ac:dyDescent="0.3">
      <c r="A5403" s="465" t="s">
        <v>1144</v>
      </c>
      <c r="B5403" s="439"/>
      <c r="C5403" s="437"/>
      <c r="D5403" s="437"/>
      <c r="E5403" s="437"/>
      <c r="F5403" s="437"/>
      <c r="G5403" s="437"/>
      <c r="H5403" s="437"/>
      <c r="I5403" s="437"/>
      <c r="J5403" s="437"/>
      <c r="K5403" s="438"/>
    </row>
    <row r="5404" spans="1:11" ht="15" x14ac:dyDescent="0.3">
      <c r="A5404" s="466"/>
      <c r="B5404" s="458"/>
      <c r="C5404" s="456"/>
      <c r="D5404" s="456"/>
      <c r="E5404" s="456"/>
      <c r="F5404" s="456"/>
      <c r="G5404" s="456"/>
      <c r="H5404" s="456"/>
      <c r="I5404" s="456"/>
      <c r="J5404" s="456"/>
      <c r="K5404" s="457"/>
    </row>
    <row r="5405" spans="1:11" ht="15" x14ac:dyDescent="0.3">
      <c r="A5405" s="466"/>
      <c r="B5405" s="458"/>
      <c r="C5405" s="456"/>
      <c r="D5405" s="456"/>
      <c r="E5405" s="456"/>
      <c r="F5405" s="456"/>
      <c r="G5405" s="456"/>
      <c r="H5405" s="456"/>
      <c r="I5405" s="456"/>
      <c r="J5405" s="456"/>
      <c r="K5405" s="457"/>
    </row>
    <row r="5406" spans="1:11" ht="15" x14ac:dyDescent="0.3">
      <c r="A5406" s="466"/>
      <c r="B5406" s="458"/>
      <c r="C5406" s="456"/>
      <c r="D5406" s="456"/>
      <c r="E5406" s="456"/>
      <c r="F5406" s="456"/>
      <c r="G5406" s="456"/>
      <c r="H5406" s="456"/>
      <c r="I5406" s="456"/>
      <c r="J5406" s="456"/>
      <c r="K5406" s="457"/>
    </row>
    <row r="5407" spans="1:11" ht="15" x14ac:dyDescent="0.3">
      <c r="A5407" s="466"/>
      <c r="B5407" s="458"/>
      <c r="C5407" s="456"/>
      <c r="D5407" s="456"/>
      <c r="E5407" s="456"/>
      <c r="F5407" s="456"/>
      <c r="G5407" s="456"/>
      <c r="H5407" s="456"/>
      <c r="I5407" s="456"/>
      <c r="J5407" s="456"/>
      <c r="K5407" s="457"/>
    </row>
    <row r="5408" spans="1:11" ht="15" x14ac:dyDescent="0.3">
      <c r="A5408" s="466"/>
      <c r="B5408" s="458"/>
      <c r="C5408" s="456"/>
      <c r="D5408" s="456"/>
      <c r="E5408" s="456"/>
      <c r="F5408" s="456"/>
      <c r="G5408" s="456"/>
      <c r="H5408" s="456"/>
      <c r="I5408" s="456"/>
      <c r="J5408" s="456"/>
      <c r="K5408" s="457"/>
    </row>
    <row r="5409" spans="1:11" ht="15" x14ac:dyDescent="0.3">
      <c r="A5409" s="466"/>
      <c r="B5409" s="458"/>
      <c r="C5409" s="456"/>
      <c r="D5409" s="456"/>
      <c r="E5409" s="456"/>
      <c r="F5409" s="456"/>
      <c r="G5409" s="456"/>
      <c r="H5409" s="456"/>
      <c r="I5409" s="456"/>
      <c r="J5409" s="456"/>
      <c r="K5409" s="457"/>
    </row>
    <row r="5410" spans="1:11" ht="15" x14ac:dyDescent="0.3">
      <c r="A5410" s="466"/>
      <c r="B5410" s="458"/>
      <c r="C5410" s="456"/>
      <c r="D5410" s="456"/>
      <c r="E5410" s="456"/>
      <c r="F5410" s="456"/>
      <c r="G5410" s="456"/>
      <c r="H5410" s="456"/>
      <c r="I5410" s="456"/>
      <c r="J5410" s="456"/>
      <c r="K5410" s="457"/>
    </row>
    <row r="5411" spans="1:11" ht="15" x14ac:dyDescent="0.3">
      <c r="A5411" s="466"/>
      <c r="B5411" s="458"/>
      <c r="C5411" s="456"/>
      <c r="D5411" s="456"/>
      <c r="E5411" s="456"/>
      <c r="F5411" s="456"/>
      <c r="G5411" s="456"/>
      <c r="H5411" s="456"/>
      <c r="I5411" s="456"/>
      <c r="J5411" s="456"/>
      <c r="K5411" s="457"/>
    </row>
    <row r="5412" spans="1:11" ht="15" x14ac:dyDescent="0.3">
      <c r="A5412" s="466"/>
      <c r="B5412" s="458"/>
      <c r="C5412" s="456"/>
      <c r="D5412" s="456"/>
      <c r="E5412" s="456"/>
      <c r="F5412" s="456"/>
      <c r="G5412" s="456"/>
      <c r="H5412" s="456"/>
      <c r="I5412" s="456"/>
      <c r="J5412" s="456"/>
      <c r="K5412" s="457"/>
    </row>
    <row r="5413" spans="1:11" ht="15" x14ac:dyDescent="0.3">
      <c r="A5413" s="466"/>
      <c r="B5413" s="458"/>
      <c r="C5413" s="456"/>
      <c r="D5413" s="456"/>
      <c r="E5413" s="456"/>
      <c r="F5413" s="456"/>
      <c r="G5413" s="456"/>
      <c r="H5413" s="456"/>
      <c r="I5413" s="456"/>
      <c r="J5413" s="456"/>
      <c r="K5413" s="457"/>
    </row>
    <row r="5414" spans="1:11" ht="15" x14ac:dyDescent="0.3">
      <c r="A5414" s="466"/>
      <c r="B5414" s="458"/>
      <c r="C5414" s="456"/>
      <c r="D5414" s="456"/>
      <c r="E5414" s="456"/>
      <c r="F5414" s="456"/>
      <c r="G5414" s="456"/>
      <c r="H5414" s="456"/>
      <c r="I5414" s="456"/>
      <c r="J5414" s="456"/>
      <c r="K5414" s="457"/>
    </row>
    <row r="5415" spans="1:11" ht="15" x14ac:dyDescent="0.3">
      <c r="A5415" s="466"/>
      <c r="B5415" s="458"/>
      <c r="C5415" s="456"/>
      <c r="D5415" s="456"/>
      <c r="E5415" s="456"/>
      <c r="F5415" s="456"/>
      <c r="G5415" s="456"/>
      <c r="H5415" s="456"/>
      <c r="I5415" s="456"/>
      <c r="J5415" s="456"/>
      <c r="K5415" s="457"/>
    </row>
    <row r="5416" spans="1:11" ht="15.6" thickBot="1" x14ac:dyDescent="0.35">
      <c r="A5416" s="467"/>
      <c r="B5416" s="502"/>
      <c r="C5416" s="503"/>
      <c r="D5416" s="503"/>
      <c r="E5416" s="503"/>
      <c r="F5416" s="503"/>
      <c r="G5416" s="503"/>
      <c r="H5416" s="503"/>
      <c r="I5416" s="503"/>
      <c r="J5416" s="503"/>
      <c r="K5416" s="504"/>
    </row>
    <row r="5417" spans="1:11" x14ac:dyDescent="0.3">
      <c r="A5417" s="499" t="s">
        <v>1145</v>
      </c>
      <c r="B5417" s="491"/>
      <c r="C5417" s="491"/>
      <c r="D5417" s="491"/>
      <c r="E5417" s="491"/>
      <c r="F5417" s="491"/>
      <c r="G5417" s="490" t="s">
        <v>1146</v>
      </c>
      <c r="H5417" s="491"/>
      <c r="I5417" s="491"/>
      <c r="J5417" s="491"/>
      <c r="K5417" s="492"/>
    </row>
    <row r="5418" spans="1:11" x14ac:dyDescent="0.3">
      <c r="A5418" s="500"/>
      <c r="B5418" s="494"/>
      <c r="C5418" s="494"/>
      <c r="D5418" s="494"/>
      <c r="E5418" s="494"/>
      <c r="F5418" s="494"/>
      <c r="G5418" s="493"/>
      <c r="H5418" s="494"/>
      <c r="I5418" s="494"/>
      <c r="J5418" s="494"/>
      <c r="K5418" s="495"/>
    </row>
    <row r="5419" spans="1:11" x14ac:dyDescent="0.3">
      <c r="A5419" s="500"/>
      <c r="B5419" s="494"/>
      <c r="C5419" s="494"/>
      <c r="D5419" s="494"/>
      <c r="E5419" s="494"/>
      <c r="F5419" s="494"/>
      <c r="G5419" s="493"/>
      <c r="H5419" s="494"/>
      <c r="I5419" s="494"/>
      <c r="J5419" s="494"/>
      <c r="K5419" s="495"/>
    </row>
    <row r="5420" spans="1:11" ht="15" thickBot="1" x14ac:dyDescent="0.35">
      <c r="A5420" s="501"/>
      <c r="B5420" s="497"/>
      <c r="C5420" s="497"/>
      <c r="D5420" s="497"/>
      <c r="E5420" s="497"/>
      <c r="F5420" s="497"/>
      <c r="G5420" s="496"/>
      <c r="H5420" s="497"/>
      <c r="I5420" s="497"/>
      <c r="J5420" s="497"/>
      <c r="K5420" s="498"/>
    </row>
    <row r="5422" spans="1:11" x14ac:dyDescent="0.3">
      <c r="A5422" s="452"/>
      <c r="B5422" s="452"/>
      <c r="C5422" s="452"/>
      <c r="D5422" s="452"/>
      <c r="E5422" s="454" t="s">
        <v>1113</v>
      </c>
      <c r="F5422" s="454"/>
      <c r="G5422" s="454"/>
      <c r="H5422" s="454"/>
      <c r="I5422" s="452"/>
      <c r="J5422" s="452"/>
      <c r="K5422" s="452"/>
    </row>
    <row r="5423" spans="1:11" x14ac:dyDescent="0.3">
      <c r="A5423" s="452"/>
      <c r="B5423" s="452"/>
      <c r="C5423" s="452"/>
      <c r="D5423" s="452"/>
      <c r="E5423" s="454"/>
      <c r="F5423" s="454"/>
      <c r="G5423" s="454"/>
      <c r="H5423" s="454"/>
      <c r="I5423" s="452"/>
      <c r="J5423" s="452"/>
      <c r="K5423" s="452"/>
    </row>
    <row r="5424" spans="1:11" x14ac:dyDescent="0.3">
      <c r="A5424" s="453"/>
      <c r="B5424" s="453"/>
      <c r="C5424" s="453"/>
      <c r="D5424" s="453"/>
      <c r="E5424" s="455"/>
      <c r="F5424" s="455"/>
      <c r="G5424" s="455"/>
      <c r="H5424" s="455"/>
      <c r="I5424" s="453"/>
      <c r="J5424" s="453"/>
      <c r="K5424" s="453"/>
    </row>
    <row r="5425" spans="1:11" x14ac:dyDescent="0.3">
      <c r="A5425" s="449" t="s">
        <v>1147</v>
      </c>
      <c r="B5425" s="450"/>
      <c r="C5425" s="450"/>
      <c r="D5425" s="450"/>
      <c r="E5425" s="450"/>
      <c r="F5425" s="450"/>
      <c r="G5425" s="450"/>
      <c r="H5425" s="450"/>
      <c r="I5425" s="450"/>
      <c r="J5425" s="450"/>
      <c r="K5425" s="451"/>
    </row>
    <row r="5426" spans="1:11" ht="22.8" x14ac:dyDescent="0.3">
      <c r="A5426" s="100" t="s">
        <v>0</v>
      </c>
      <c r="B5426" s="101"/>
      <c r="C5426" s="101"/>
      <c r="D5426" s="101"/>
      <c r="E5426" s="101"/>
      <c r="F5426" s="101"/>
      <c r="G5426" s="102"/>
      <c r="H5426" s="103" t="s">
        <v>1191</v>
      </c>
      <c r="I5426" s="104" t="s">
        <v>1117</v>
      </c>
      <c r="J5426" s="105">
        <f>1+J5372</f>
        <v>45371</v>
      </c>
      <c r="K5426" s="106" t="s">
        <v>1118</v>
      </c>
    </row>
    <row r="5427" spans="1:11" x14ac:dyDescent="0.3">
      <c r="A5427" s="443" t="s">
        <v>2</v>
      </c>
      <c r="B5427" s="444"/>
      <c r="C5427" s="444"/>
      <c r="D5427" s="444"/>
      <c r="E5427" s="444"/>
      <c r="F5427" s="444"/>
      <c r="G5427" s="445"/>
      <c r="H5427" s="107" t="s">
        <v>1120</v>
      </c>
      <c r="I5427" s="108" t="s">
        <v>1121</v>
      </c>
      <c r="J5427" s="109" t="s">
        <v>1122</v>
      </c>
      <c r="K5427" s="110" t="s">
        <v>1123</v>
      </c>
    </row>
    <row r="5428" spans="1:11" x14ac:dyDescent="0.3">
      <c r="A5428" s="446"/>
      <c r="B5428" s="447"/>
      <c r="C5428" s="447"/>
      <c r="D5428" s="447"/>
      <c r="E5428" s="447"/>
      <c r="F5428" s="447"/>
      <c r="G5428" s="448"/>
      <c r="H5428" s="107" t="s">
        <v>1124</v>
      </c>
      <c r="I5428" s="111" t="s">
        <v>1125</v>
      </c>
      <c r="J5428" s="112"/>
      <c r="K5428" s="113"/>
    </row>
    <row r="5429" spans="1:11" ht="15" thickBot="1" x14ac:dyDescent="0.35">
      <c r="A5429" s="114" t="s">
        <v>1103</v>
      </c>
      <c r="B5429" s="115"/>
      <c r="C5429" s="115"/>
      <c r="D5429" s="115"/>
      <c r="E5429" s="115"/>
      <c r="F5429" s="115"/>
      <c r="G5429" s="116"/>
      <c r="H5429" s="117" t="s">
        <v>1126</v>
      </c>
      <c r="I5429" s="117" t="s">
        <v>1125</v>
      </c>
      <c r="J5429" s="118"/>
      <c r="K5429" s="119"/>
    </row>
    <row r="5430" spans="1:11" ht="15" x14ac:dyDescent="0.3">
      <c r="A5430" s="440" t="s">
        <v>1127</v>
      </c>
      <c r="B5430" s="439"/>
      <c r="C5430" s="437"/>
      <c r="D5430" s="437"/>
      <c r="E5430" s="437"/>
      <c r="F5430" s="437"/>
      <c r="G5430" s="437"/>
      <c r="H5430" s="437"/>
      <c r="I5430" s="437"/>
      <c r="J5430" s="437"/>
      <c r="K5430" s="438"/>
    </row>
    <row r="5431" spans="1:11" ht="15" x14ac:dyDescent="0.3">
      <c r="A5431" s="441"/>
      <c r="B5431" s="458"/>
      <c r="C5431" s="456"/>
      <c r="D5431" s="456"/>
      <c r="E5431" s="456"/>
      <c r="F5431" s="456"/>
      <c r="G5431" s="456"/>
      <c r="H5431" s="456"/>
      <c r="I5431" s="456"/>
      <c r="J5431" s="456"/>
      <c r="K5431" s="457"/>
    </row>
    <row r="5432" spans="1:11" ht="15" x14ac:dyDescent="0.3">
      <c r="A5432" s="441"/>
      <c r="B5432" s="458"/>
      <c r="C5432" s="456"/>
      <c r="D5432" s="456"/>
      <c r="E5432" s="456"/>
      <c r="F5432" s="456"/>
      <c r="G5432" s="456"/>
      <c r="H5432" s="456"/>
      <c r="I5432" s="456"/>
      <c r="J5432" s="456"/>
      <c r="K5432" s="457"/>
    </row>
    <row r="5433" spans="1:11" ht="15" x14ac:dyDescent="0.3">
      <c r="A5433" s="441"/>
      <c r="B5433" s="458"/>
      <c r="C5433" s="456"/>
      <c r="D5433" s="456"/>
      <c r="E5433" s="456"/>
      <c r="F5433" s="456"/>
      <c r="G5433" s="456"/>
      <c r="H5433" s="456"/>
      <c r="I5433" s="456"/>
      <c r="J5433" s="456"/>
      <c r="K5433" s="457"/>
    </row>
    <row r="5434" spans="1:11" ht="15.6" thickBot="1" x14ac:dyDescent="0.35">
      <c r="A5434" s="442"/>
      <c r="B5434" s="477"/>
      <c r="C5434" s="475"/>
      <c r="D5434" s="475"/>
      <c r="E5434" s="475"/>
      <c r="F5434" s="475"/>
      <c r="G5434" s="475"/>
      <c r="H5434" s="475"/>
      <c r="I5434" s="475"/>
      <c r="J5434" s="475"/>
      <c r="K5434" s="476"/>
    </row>
    <row r="5435" spans="1:11" ht="15.6" thickBot="1" x14ac:dyDescent="0.35">
      <c r="A5435" s="465" t="s">
        <v>1128</v>
      </c>
      <c r="B5435" s="474" t="s">
        <v>1129</v>
      </c>
      <c r="C5435" s="472"/>
      <c r="D5435" s="472"/>
      <c r="E5435" s="472"/>
      <c r="F5435" s="120" t="s">
        <v>1130</v>
      </c>
      <c r="G5435" s="472" t="s">
        <v>1129</v>
      </c>
      <c r="H5435" s="472"/>
      <c r="I5435" s="472"/>
      <c r="J5435" s="473"/>
      <c r="K5435" s="121" t="s">
        <v>1130</v>
      </c>
    </row>
    <row r="5436" spans="1:11" ht="15" x14ac:dyDescent="0.3">
      <c r="A5436" s="466"/>
      <c r="B5436" s="471" t="s">
        <v>1131</v>
      </c>
      <c r="C5436" s="469"/>
      <c r="D5436" s="469"/>
      <c r="E5436" s="470"/>
      <c r="F5436" s="122"/>
      <c r="G5436" s="468" t="s">
        <v>1132</v>
      </c>
      <c r="H5436" s="469"/>
      <c r="I5436" s="469"/>
      <c r="J5436" s="470"/>
      <c r="K5436" s="123"/>
    </row>
    <row r="5437" spans="1:11" ht="15" x14ac:dyDescent="0.3">
      <c r="A5437" s="466"/>
      <c r="B5437" s="480" t="s">
        <v>1133</v>
      </c>
      <c r="C5437" s="481"/>
      <c r="D5437" s="481"/>
      <c r="E5437" s="482"/>
      <c r="F5437" s="124"/>
      <c r="G5437" s="483" t="s">
        <v>1134</v>
      </c>
      <c r="H5437" s="481"/>
      <c r="I5437" s="481"/>
      <c r="J5437" s="482"/>
      <c r="K5437" s="125"/>
    </row>
    <row r="5438" spans="1:11" ht="15" x14ac:dyDescent="0.3">
      <c r="A5438" s="466"/>
      <c r="B5438" s="480" t="s">
        <v>1135</v>
      </c>
      <c r="C5438" s="481"/>
      <c r="D5438" s="481"/>
      <c r="E5438" s="482"/>
      <c r="F5438" s="124"/>
      <c r="G5438" s="478" t="s">
        <v>1136</v>
      </c>
      <c r="H5438" s="460"/>
      <c r="I5438" s="460"/>
      <c r="J5438" s="479"/>
      <c r="K5438" s="125"/>
    </row>
    <row r="5439" spans="1:11" ht="15" x14ac:dyDescent="0.3">
      <c r="A5439" s="466"/>
      <c r="B5439" s="480" t="s">
        <v>1137</v>
      </c>
      <c r="C5439" s="481"/>
      <c r="D5439" s="481"/>
      <c r="E5439" s="482"/>
      <c r="F5439" s="124">
        <v>2</v>
      </c>
      <c r="G5439" s="478" t="s">
        <v>1138</v>
      </c>
      <c r="H5439" s="460"/>
      <c r="I5439" s="460"/>
      <c r="J5439" s="479"/>
      <c r="K5439" s="125"/>
    </row>
    <row r="5440" spans="1:11" ht="15" x14ac:dyDescent="0.3">
      <c r="A5440" s="466"/>
      <c r="B5440" s="480" t="s">
        <v>1139</v>
      </c>
      <c r="C5440" s="481"/>
      <c r="D5440" s="481"/>
      <c r="E5440" s="482"/>
      <c r="F5440" s="124"/>
      <c r="G5440" s="478" t="s">
        <v>1140</v>
      </c>
      <c r="H5440" s="460"/>
      <c r="I5440" s="460"/>
      <c r="J5440" s="479"/>
      <c r="K5440" s="125"/>
    </row>
    <row r="5441" spans="1:11" ht="15.6" thickBot="1" x14ac:dyDescent="0.35">
      <c r="A5441" s="467"/>
      <c r="B5441" s="487" t="s">
        <v>1141</v>
      </c>
      <c r="C5441" s="488"/>
      <c r="D5441" s="488"/>
      <c r="E5441" s="489"/>
      <c r="F5441" s="127">
        <v>2</v>
      </c>
      <c r="G5441" s="484" t="s">
        <v>1142</v>
      </c>
      <c r="H5441" s="485"/>
      <c r="I5441" s="485"/>
      <c r="J5441" s="486"/>
      <c r="K5441" s="128"/>
    </row>
    <row r="5442" spans="1:11" ht="15.6" x14ac:dyDescent="0.3">
      <c r="A5442" s="465" t="s">
        <v>1143</v>
      </c>
      <c r="B5442" s="434" t="s">
        <v>1187</v>
      </c>
      <c r="C5442" s="435"/>
      <c r="D5442" s="435"/>
      <c r="E5442" s="435"/>
      <c r="F5442" s="435"/>
      <c r="G5442" s="435"/>
      <c r="H5442" s="435"/>
      <c r="I5442" s="435"/>
      <c r="J5442" s="435"/>
      <c r="K5442" s="436"/>
    </row>
    <row r="5443" spans="1:11" ht="15" x14ac:dyDescent="0.3">
      <c r="A5443" s="466"/>
      <c r="B5443" s="422" t="s">
        <v>1237</v>
      </c>
      <c r="C5443" s="423"/>
      <c r="D5443" s="423"/>
      <c r="E5443" s="423"/>
      <c r="F5443" s="423"/>
      <c r="G5443" s="423"/>
      <c r="H5443" s="423"/>
      <c r="I5443" s="423"/>
      <c r="J5443" s="423"/>
      <c r="K5443" s="424"/>
    </row>
    <row r="5444" spans="1:11" ht="15" x14ac:dyDescent="0.3">
      <c r="A5444" s="466"/>
      <c r="B5444" s="422" t="s">
        <v>1231</v>
      </c>
      <c r="C5444" s="423"/>
      <c r="D5444" s="423"/>
      <c r="E5444" s="423"/>
      <c r="F5444" s="423"/>
      <c r="G5444" s="423"/>
      <c r="H5444" s="423"/>
      <c r="I5444" s="423"/>
      <c r="J5444" s="423"/>
      <c r="K5444" s="424"/>
    </row>
    <row r="5445" spans="1:11" ht="15" x14ac:dyDescent="0.3">
      <c r="A5445" s="466"/>
      <c r="B5445" s="422" t="s">
        <v>1229</v>
      </c>
      <c r="C5445" s="423"/>
      <c r="D5445" s="423"/>
      <c r="E5445" s="423"/>
      <c r="F5445" s="423"/>
      <c r="G5445" s="423"/>
      <c r="H5445" s="423"/>
      <c r="I5445" s="423"/>
      <c r="J5445" s="423"/>
      <c r="K5445" s="424"/>
    </row>
    <row r="5446" spans="1:11" ht="15" x14ac:dyDescent="0.3">
      <c r="A5446" s="466"/>
      <c r="B5446" s="422" t="s">
        <v>1232</v>
      </c>
      <c r="C5446" s="423"/>
      <c r="D5446" s="423"/>
      <c r="E5446" s="423"/>
      <c r="F5446" s="423"/>
      <c r="G5446" s="423"/>
      <c r="H5446" s="423"/>
      <c r="I5446" s="423"/>
      <c r="J5446" s="423"/>
      <c r="K5446" s="424"/>
    </row>
    <row r="5447" spans="1:11" ht="15.6" x14ac:dyDescent="0.3">
      <c r="A5447" s="466"/>
      <c r="B5447" s="434" t="s">
        <v>1185</v>
      </c>
      <c r="C5447" s="435"/>
      <c r="D5447" s="435"/>
      <c r="E5447" s="435"/>
      <c r="F5447" s="435"/>
      <c r="G5447" s="435"/>
      <c r="H5447" s="435"/>
      <c r="I5447" s="435"/>
      <c r="J5447" s="435"/>
      <c r="K5447" s="436"/>
    </row>
    <row r="5448" spans="1:11" ht="15" x14ac:dyDescent="0.3">
      <c r="A5448" s="466"/>
      <c r="B5448" s="422" t="s">
        <v>1229</v>
      </c>
      <c r="C5448" s="423"/>
      <c r="D5448" s="423"/>
      <c r="E5448" s="423"/>
      <c r="F5448" s="423"/>
      <c r="G5448" s="423"/>
      <c r="H5448" s="423"/>
      <c r="I5448" s="423"/>
      <c r="J5448" s="423"/>
      <c r="K5448" s="424"/>
    </row>
    <row r="5449" spans="1:11" ht="15" x14ac:dyDescent="0.3">
      <c r="A5449" s="466"/>
      <c r="B5449" s="422" t="s">
        <v>1232</v>
      </c>
      <c r="C5449" s="423"/>
      <c r="D5449" s="423"/>
      <c r="E5449" s="423"/>
      <c r="F5449" s="423"/>
      <c r="G5449" s="423"/>
      <c r="H5449" s="423"/>
      <c r="I5449" s="423"/>
      <c r="J5449" s="423"/>
      <c r="K5449" s="424"/>
    </row>
    <row r="5450" spans="1:11" ht="15.6" x14ac:dyDescent="0.3">
      <c r="A5450" s="466"/>
      <c r="B5450" s="425" t="s">
        <v>1190</v>
      </c>
      <c r="C5450" s="426"/>
      <c r="D5450" s="426"/>
      <c r="E5450" s="426"/>
      <c r="F5450" s="426"/>
      <c r="G5450" s="426"/>
      <c r="H5450" s="426"/>
      <c r="I5450" s="426"/>
      <c r="J5450" s="426"/>
      <c r="K5450" s="427"/>
    </row>
    <row r="5451" spans="1:11" ht="15" x14ac:dyDescent="0.3">
      <c r="A5451" s="466"/>
      <c r="B5451" s="422" t="s">
        <v>1239</v>
      </c>
      <c r="C5451" s="423"/>
      <c r="D5451" s="423"/>
      <c r="E5451" s="423"/>
      <c r="F5451" s="423"/>
      <c r="G5451" s="423"/>
      <c r="H5451" s="423"/>
      <c r="I5451" s="423"/>
      <c r="J5451" s="423"/>
      <c r="K5451" s="424"/>
    </row>
    <row r="5452" spans="1:11" ht="15" x14ac:dyDescent="0.3">
      <c r="A5452" s="466"/>
      <c r="B5452" s="422" t="s">
        <v>102</v>
      </c>
      <c r="C5452" s="423"/>
      <c r="D5452" s="423"/>
      <c r="E5452" s="423"/>
      <c r="F5452" s="423"/>
      <c r="G5452" s="423"/>
      <c r="H5452" s="423"/>
      <c r="I5452" s="423"/>
      <c r="J5452" s="423"/>
      <c r="K5452" s="424"/>
    </row>
    <row r="5453" spans="1:11" ht="15" x14ac:dyDescent="0.3">
      <c r="A5453" s="466"/>
      <c r="B5453" s="422"/>
      <c r="C5453" s="423"/>
      <c r="D5453" s="423"/>
      <c r="E5453" s="423"/>
      <c r="F5453" s="423"/>
      <c r="G5453" s="423"/>
      <c r="H5453" s="423"/>
      <c r="I5453" s="423"/>
      <c r="J5453" s="423"/>
      <c r="K5453" s="424"/>
    </row>
    <row r="5454" spans="1:11" ht="15" x14ac:dyDescent="0.3">
      <c r="A5454" s="466"/>
      <c r="B5454" s="416"/>
      <c r="C5454" s="417"/>
      <c r="D5454" s="417"/>
      <c r="E5454" s="417"/>
      <c r="F5454" s="417"/>
      <c r="G5454" s="417"/>
      <c r="H5454" s="417"/>
      <c r="I5454" s="417"/>
      <c r="J5454" s="417"/>
      <c r="K5454" s="418"/>
    </row>
    <row r="5455" spans="1:11" ht="15.6" thickBot="1" x14ac:dyDescent="0.35">
      <c r="A5455" s="467"/>
      <c r="B5455" s="477"/>
      <c r="C5455" s="475"/>
      <c r="D5455" s="475"/>
      <c r="E5455" s="475"/>
      <c r="F5455" s="475"/>
      <c r="G5455" s="475"/>
      <c r="H5455" s="475"/>
      <c r="I5455" s="475"/>
      <c r="J5455" s="475"/>
      <c r="K5455" s="476"/>
    </row>
    <row r="5456" spans="1:11" ht="15" x14ac:dyDescent="0.3">
      <c r="A5456" s="465" t="s">
        <v>1144</v>
      </c>
      <c r="B5456" s="439"/>
      <c r="C5456" s="437"/>
      <c r="D5456" s="437"/>
      <c r="E5456" s="437"/>
      <c r="F5456" s="437"/>
      <c r="G5456" s="437"/>
      <c r="H5456" s="437"/>
      <c r="I5456" s="437"/>
      <c r="J5456" s="437"/>
      <c r="K5456" s="438"/>
    </row>
    <row r="5457" spans="1:11" ht="15" x14ac:dyDescent="0.3">
      <c r="A5457" s="466"/>
      <c r="B5457" s="458"/>
      <c r="C5457" s="456"/>
      <c r="D5457" s="456"/>
      <c r="E5457" s="456"/>
      <c r="F5457" s="456"/>
      <c r="G5457" s="456"/>
      <c r="H5457" s="456"/>
      <c r="I5457" s="456"/>
      <c r="J5457" s="456"/>
      <c r="K5457" s="457"/>
    </row>
    <row r="5458" spans="1:11" ht="15" x14ac:dyDescent="0.3">
      <c r="A5458" s="466"/>
      <c r="B5458" s="458"/>
      <c r="C5458" s="456"/>
      <c r="D5458" s="456"/>
      <c r="E5458" s="456"/>
      <c r="F5458" s="456"/>
      <c r="G5458" s="456"/>
      <c r="H5458" s="456"/>
      <c r="I5458" s="456"/>
      <c r="J5458" s="456"/>
      <c r="K5458" s="457"/>
    </row>
    <row r="5459" spans="1:11" ht="15" x14ac:dyDescent="0.3">
      <c r="A5459" s="466"/>
      <c r="B5459" s="458"/>
      <c r="C5459" s="456"/>
      <c r="D5459" s="456"/>
      <c r="E5459" s="456"/>
      <c r="F5459" s="456"/>
      <c r="G5459" s="456"/>
      <c r="H5459" s="456"/>
      <c r="I5459" s="456"/>
      <c r="J5459" s="456"/>
      <c r="K5459" s="457"/>
    </row>
    <row r="5460" spans="1:11" ht="15" x14ac:dyDescent="0.3">
      <c r="A5460" s="466"/>
      <c r="B5460" s="458"/>
      <c r="C5460" s="456"/>
      <c r="D5460" s="456"/>
      <c r="E5460" s="456"/>
      <c r="F5460" s="456"/>
      <c r="G5460" s="456"/>
      <c r="H5460" s="456"/>
      <c r="I5460" s="456"/>
      <c r="J5460" s="456"/>
      <c r="K5460" s="457"/>
    </row>
    <row r="5461" spans="1:11" ht="15" x14ac:dyDescent="0.3">
      <c r="A5461" s="466"/>
      <c r="B5461" s="458"/>
      <c r="C5461" s="456"/>
      <c r="D5461" s="456"/>
      <c r="E5461" s="456"/>
      <c r="F5461" s="456"/>
      <c r="G5461" s="456"/>
      <c r="H5461" s="456"/>
      <c r="I5461" s="456"/>
      <c r="J5461" s="456"/>
      <c r="K5461" s="457"/>
    </row>
    <row r="5462" spans="1:11" ht="15" x14ac:dyDescent="0.3">
      <c r="A5462" s="466"/>
      <c r="B5462" s="458"/>
      <c r="C5462" s="456"/>
      <c r="D5462" s="456"/>
      <c r="E5462" s="456"/>
      <c r="F5462" s="456"/>
      <c r="G5462" s="456"/>
      <c r="H5462" s="456"/>
      <c r="I5462" s="456"/>
      <c r="J5462" s="456"/>
      <c r="K5462" s="457"/>
    </row>
    <row r="5463" spans="1:11" ht="15" x14ac:dyDescent="0.3">
      <c r="A5463" s="466"/>
      <c r="B5463" s="458"/>
      <c r="C5463" s="456"/>
      <c r="D5463" s="456"/>
      <c r="E5463" s="456"/>
      <c r="F5463" s="456"/>
      <c r="G5463" s="456"/>
      <c r="H5463" s="456"/>
      <c r="I5463" s="456"/>
      <c r="J5463" s="456"/>
      <c r="K5463" s="457"/>
    </row>
    <row r="5464" spans="1:11" ht="15" x14ac:dyDescent="0.3">
      <c r="A5464" s="466"/>
      <c r="B5464" s="458"/>
      <c r="C5464" s="456"/>
      <c r="D5464" s="456"/>
      <c r="E5464" s="456"/>
      <c r="F5464" s="456"/>
      <c r="G5464" s="456"/>
      <c r="H5464" s="456"/>
      <c r="I5464" s="456"/>
      <c r="J5464" s="456"/>
      <c r="K5464" s="457"/>
    </row>
    <row r="5465" spans="1:11" ht="15" x14ac:dyDescent="0.3">
      <c r="A5465" s="466"/>
      <c r="B5465" s="458"/>
      <c r="C5465" s="456"/>
      <c r="D5465" s="456"/>
      <c r="E5465" s="456"/>
      <c r="F5465" s="456"/>
      <c r="G5465" s="456"/>
      <c r="H5465" s="456"/>
      <c r="I5465" s="456"/>
      <c r="J5465" s="456"/>
      <c r="K5465" s="457"/>
    </row>
    <row r="5466" spans="1:11" ht="15" x14ac:dyDescent="0.3">
      <c r="A5466" s="466"/>
      <c r="B5466" s="458"/>
      <c r="C5466" s="456"/>
      <c r="D5466" s="456"/>
      <c r="E5466" s="456"/>
      <c r="F5466" s="456"/>
      <c r="G5466" s="456"/>
      <c r="H5466" s="456"/>
      <c r="I5466" s="456"/>
      <c r="J5466" s="456"/>
      <c r="K5466" s="457"/>
    </row>
    <row r="5467" spans="1:11" ht="15" x14ac:dyDescent="0.3">
      <c r="A5467" s="466"/>
      <c r="B5467" s="458"/>
      <c r="C5467" s="456"/>
      <c r="D5467" s="456"/>
      <c r="E5467" s="456"/>
      <c r="F5467" s="456"/>
      <c r="G5467" s="456"/>
      <c r="H5467" s="456"/>
      <c r="I5467" s="456"/>
      <c r="J5467" s="456"/>
      <c r="K5467" s="457"/>
    </row>
    <row r="5468" spans="1:11" ht="15" x14ac:dyDescent="0.3">
      <c r="A5468" s="466"/>
      <c r="B5468" s="458"/>
      <c r="C5468" s="456"/>
      <c r="D5468" s="456"/>
      <c r="E5468" s="456"/>
      <c r="F5468" s="456"/>
      <c r="G5468" s="456"/>
      <c r="H5468" s="456"/>
      <c r="I5468" s="456"/>
      <c r="J5468" s="456"/>
      <c r="K5468" s="457"/>
    </row>
    <row r="5469" spans="1:11" ht="15" x14ac:dyDescent="0.3">
      <c r="A5469" s="466"/>
      <c r="B5469" s="458"/>
      <c r="C5469" s="456"/>
      <c r="D5469" s="456"/>
      <c r="E5469" s="456"/>
      <c r="F5469" s="456"/>
      <c r="G5469" s="456"/>
      <c r="H5469" s="456"/>
      <c r="I5469" s="456"/>
      <c r="J5469" s="456"/>
      <c r="K5469" s="457"/>
    </row>
    <row r="5470" spans="1:11" ht="15.6" thickBot="1" x14ac:dyDescent="0.35">
      <c r="A5470" s="467"/>
      <c r="B5470" s="502"/>
      <c r="C5470" s="503"/>
      <c r="D5470" s="503"/>
      <c r="E5470" s="503"/>
      <c r="F5470" s="503"/>
      <c r="G5470" s="503"/>
      <c r="H5470" s="503"/>
      <c r="I5470" s="503"/>
      <c r="J5470" s="503"/>
      <c r="K5470" s="504"/>
    </row>
    <row r="5471" spans="1:11" x14ac:dyDescent="0.3">
      <c r="A5471" s="499" t="s">
        <v>1145</v>
      </c>
      <c r="B5471" s="491"/>
      <c r="C5471" s="491"/>
      <c r="D5471" s="491"/>
      <c r="E5471" s="491"/>
      <c r="F5471" s="491"/>
      <c r="G5471" s="490" t="s">
        <v>1146</v>
      </c>
      <c r="H5471" s="491"/>
      <c r="I5471" s="491"/>
      <c r="J5471" s="491"/>
      <c r="K5471" s="492"/>
    </row>
    <row r="5472" spans="1:11" x14ac:dyDescent="0.3">
      <c r="A5472" s="500"/>
      <c r="B5472" s="494"/>
      <c r="C5472" s="494"/>
      <c r="D5472" s="494"/>
      <c r="E5472" s="494"/>
      <c r="F5472" s="494"/>
      <c r="G5472" s="493"/>
      <c r="H5472" s="494"/>
      <c r="I5472" s="494"/>
      <c r="J5472" s="494"/>
      <c r="K5472" s="495"/>
    </row>
    <row r="5473" spans="1:11" x14ac:dyDescent="0.3">
      <c r="A5473" s="500"/>
      <c r="B5473" s="494"/>
      <c r="C5473" s="494"/>
      <c r="D5473" s="494"/>
      <c r="E5473" s="494"/>
      <c r="F5473" s="494"/>
      <c r="G5473" s="493"/>
      <c r="H5473" s="494"/>
      <c r="I5473" s="494"/>
      <c r="J5473" s="494"/>
      <c r="K5473" s="495"/>
    </row>
    <row r="5474" spans="1:11" ht="15" thickBot="1" x14ac:dyDescent="0.35">
      <c r="A5474" s="501"/>
      <c r="B5474" s="497"/>
      <c r="C5474" s="497"/>
      <c r="D5474" s="497"/>
      <c r="E5474" s="497"/>
      <c r="F5474" s="497"/>
      <c r="G5474" s="496"/>
      <c r="H5474" s="497"/>
      <c r="I5474" s="497"/>
      <c r="J5474" s="497"/>
      <c r="K5474" s="498"/>
    </row>
    <row r="5475" spans="1:11" x14ac:dyDescent="0.3">
      <c r="A5475" s="34"/>
      <c r="J5475" s="131"/>
    </row>
    <row r="5476" spans="1:11" x14ac:dyDescent="0.3">
      <c r="A5476" s="452"/>
      <c r="B5476" s="452"/>
      <c r="C5476" s="452"/>
      <c r="D5476" s="452"/>
      <c r="E5476" s="454" t="s">
        <v>1113</v>
      </c>
      <c r="F5476" s="454"/>
      <c r="G5476" s="454"/>
      <c r="H5476" s="454"/>
      <c r="I5476" s="452"/>
      <c r="J5476" s="452"/>
      <c r="K5476" s="452"/>
    </row>
    <row r="5477" spans="1:11" x14ac:dyDescent="0.3">
      <c r="A5477" s="452"/>
      <c r="B5477" s="452"/>
      <c r="C5477" s="452"/>
      <c r="D5477" s="452"/>
      <c r="E5477" s="454"/>
      <c r="F5477" s="454"/>
      <c r="G5477" s="454"/>
      <c r="H5477" s="454"/>
      <c r="I5477" s="452"/>
      <c r="J5477" s="452"/>
      <c r="K5477" s="452"/>
    </row>
    <row r="5478" spans="1:11" x14ac:dyDescent="0.3">
      <c r="A5478" s="453"/>
      <c r="B5478" s="453"/>
      <c r="C5478" s="453"/>
      <c r="D5478" s="453"/>
      <c r="E5478" s="455"/>
      <c r="F5478" s="455"/>
      <c r="G5478" s="455"/>
      <c r="H5478" s="455"/>
      <c r="I5478" s="453"/>
      <c r="J5478" s="453"/>
      <c r="K5478" s="453"/>
    </row>
    <row r="5479" spans="1:11" x14ac:dyDescent="0.3">
      <c r="A5479" s="505" t="s">
        <v>1114</v>
      </c>
      <c r="B5479" s="450"/>
      <c r="C5479" s="450"/>
      <c r="D5479" s="450"/>
      <c r="E5479" s="450"/>
      <c r="F5479" s="450"/>
      <c r="G5479" s="450"/>
      <c r="H5479" s="450"/>
      <c r="I5479" s="450"/>
      <c r="J5479" s="450"/>
      <c r="K5479" s="451"/>
    </row>
    <row r="5480" spans="1:11" ht="22.8" x14ac:dyDescent="0.3">
      <c r="A5480" s="100" t="s">
        <v>0</v>
      </c>
      <c r="B5480" s="101"/>
      <c r="C5480" s="101"/>
      <c r="D5480" s="101"/>
      <c r="E5480" s="101"/>
      <c r="F5480" s="101"/>
      <c r="G5480" s="102"/>
      <c r="H5480" s="103" t="s">
        <v>1191</v>
      </c>
      <c r="I5480" s="104" t="s">
        <v>1117</v>
      </c>
      <c r="J5480" s="105">
        <f>1+J5426</f>
        <v>45372</v>
      </c>
      <c r="K5480" s="106" t="s">
        <v>1118</v>
      </c>
    </row>
    <row r="5481" spans="1:11" x14ac:dyDescent="0.3">
      <c r="A5481" s="443" t="s">
        <v>2</v>
      </c>
      <c r="B5481" s="444"/>
      <c r="C5481" s="444"/>
      <c r="D5481" s="444"/>
      <c r="E5481" s="444"/>
      <c r="F5481" s="444"/>
      <c r="G5481" s="445"/>
      <c r="H5481" s="107" t="s">
        <v>1120</v>
      </c>
      <c r="I5481" s="108" t="s">
        <v>1121</v>
      </c>
      <c r="J5481" s="109" t="s">
        <v>1122</v>
      </c>
      <c r="K5481" s="110" t="s">
        <v>1123</v>
      </c>
    </row>
    <row r="5482" spans="1:11" x14ac:dyDescent="0.3">
      <c r="A5482" s="446"/>
      <c r="B5482" s="447"/>
      <c r="C5482" s="447"/>
      <c r="D5482" s="447"/>
      <c r="E5482" s="447"/>
      <c r="F5482" s="447"/>
      <c r="G5482" s="448"/>
      <c r="H5482" s="107" t="s">
        <v>1124</v>
      </c>
      <c r="I5482" s="111" t="s">
        <v>1125</v>
      </c>
      <c r="J5482" s="112"/>
      <c r="K5482" s="113"/>
    </row>
    <row r="5483" spans="1:11" ht="15" thickBot="1" x14ac:dyDescent="0.35">
      <c r="A5483" s="114" t="s">
        <v>1103</v>
      </c>
      <c r="B5483" s="115"/>
      <c r="C5483" s="115"/>
      <c r="D5483" s="115"/>
      <c r="E5483" s="115"/>
      <c r="F5483" s="115"/>
      <c r="G5483" s="116"/>
      <c r="H5483" s="117" t="s">
        <v>1126</v>
      </c>
      <c r="I5483" s="117" t="s">
        <v>1125</v>
      </c>
      <c r="J5483" s="118"/>
      <c r="K5483" s="119"/>
    </row>
    <row r="5484" spans="1:11" ht="15" x14ac:dyDescent="0.3">
      <c r="A5484" s="440" t="s">
        <v>1127</v>
      </c>
      <c r="B5484" s="439"/>
      <c r="C5484" s="437"/>
      <c r="D5484" s="437"/>
      <c r="E5484" s="437"/>
      <c r="F5484" s="437"/>
      <c r="G5484" s="437"/>
      <c r="H5484" s="437"/>
      <c r="I5484" s="437"/>
      <c r="J5484" s="437"/>
      <c r="K5484" s="438"/>
    </row>
    <row r="5485" spans="1:11" ht="15" x14ac:dyDescent="0.3">
      <c r="A5485" s="441"/>
      <c r="B5485" s="458"/>
      <c r="C5485" s="456"/>
      <c r="D5485" s="456"/>
      <c r="E5485" s="456"/>
      <c r="F5485" s="456"/>
      <c r="G5485" s="456"/>
      <c r="H5485" s="456"/>
      <c r="I5485" s="456"/>
      <c r="J5485" s="456"/>
      <c r="K5485" s="457"/>
    </row>
    <row r="5486" spans="1:11" ht="15" x14ac:dyDescent="0.3">
      <c r="A5486" s="441"/>
      <c r="B5486" s="458"/>
      <c r="C5486" s="456"/>
      <c r="D5486" s="456"/>
      <c r="E5486" s="456"/>
      <c r="F5486" s="456"/>
      <c r="G5486" s="456"/>
      <c r="H5486" s="456"/>
      <c r="I5486" s="456"/>
      <c r="J5486" s="456"/>
      <c r="K5486" s="457"/>
    </row>
    <row r="5487" spans="1:11" ht="15" x14ac:dyDescent="0.3">
      <c r="A5487" s="441"/>
      <c r="B5487" s="458"/>
      <c r="C5487" s="456"/>
      <c r="D5487" s="456"/>
      <c r="E5487" s="456"/>
      <c r="F5487" s="456"/>
      <c r="G5487" s="456"/>
      <c r="H5487" s="456"/>
      <c r="I5487" s="456"/>
      <c r="J5487" s="456"/>
      <c r="K5487" s="457"/>
    </row>
    <row r="5488" spans="1:11" ht="15.6" thickBot="1" x14ac:dyDescent="0.35">
      <c r="A5488" s="442"/>
      <c r="B5488" s="477"/>
      <c r="C5488" s="475"/>
      <c r="D5488" s="475"/>
      <c r="E5488" s="475"/>
      <c r="F5488" s="475"/>
      <c r="G5488" s="475"/>
      <c r="H5488" s="475"/>
      <c r="I5488" s="475"/>
      <c r="J5488" s="475"/>
      <c r="K5488" s="476"/>
    </row>
    <row r="5489" spans="1:11" ht="15.6" thickBot="1" x14ac:dyDescent="0.35">
      <c r="A5489" s="465" t="s">
        <v>1128</v>
      </c>
      <c r="B5489" s="474" t="s">
        <v>1129</v>
      </c>
      <c r="C5489" s="472"/>
      <c r="D5489" s="472"/>
      <c r="E5489" s="472"/>
      <c r="F5489" s="120" t="s">
        <v>1130</v>
      </c>
      <c r="G5489" s="472" t="s">
        <v>1129</v>
      </c>
      <c r="H5489" s="472"/>
      <c r="I5489" s="472"/>
      <c r="J5489" s="473"/>
      <c r="K5489" s="121" t="s">
        <v>1130</v>
      </c>
    </row>
    <row r="5490" spans="1:11" ht="15" x14ac:dyDescent="0.3">
      <c r="A5490" s="466"/>
      <c r="B5490" s="471" t="s">
        <v>1131</v>
      </c>
      <c r="C5490" s="469"/>
      <c r="D5490" s="469"/>
      <c r="E5490" s="470"/>
      <c r="F5490" s="122"/>
      <c r="G5490" s="468" t="s">
        <v>1132</v>
      </c>
      <c r="H5490" s="469"/>
      <c r="I5490" s="469"/>
      <c r="J5490" s="470"/>
      <c r="K5490" s="123"/>
    </row>
    <row r="5491" spans="1:11" ht="15" x14ac:dyDescent="0.3">
      <c r="A5491" s="466"/>
      <c r="B5491" s="480" t="s">
        <v>1133</v>
      </c>
      <c r="C5491" s="481"/>
      <c r="D5491" s="481"/>
      <c r="E5491" s="482"/>
      <c r="F5491" s="124"/>
      <c r="G5491" s="483" t="s">
        <v>1134</v>
      </c>
      <c r="H5491" s="481"/>
      <c r="I5491" s="481"/>
      <c r="J5491" s="482"/>
      <c r="K5491" s="125"/>
    </row>
    <row r="5492" spans="1:11" ht="15" x14ac:dyDescent="0.3">
      <c r="A5492" s="466"/>
      <c r="B5492" s="480" t="s">
        <v>1135</v>
      </c>
      <c r="C5492" s="481"/>
      <c r="D5492" s="481"/>
      <c r="E5492" s="482"/>
      <c r="F5492" s="124"/>
      <c r="G5492" s="478" t="s">
        <v>1136</v>
      </c>
      <c r="H5492" s="460"/>
      <c r="I5492" s="460"/>
      <c r="J5492" s="479"/>
      <c r="K5492" s="125"/>
    </row>
    <row r="5493" spans="1:11" ht="15" x14ac:dyDescent="0.3">
      <c r="A5493" s="466"/>
      <c r="B5493" s="480" t="s">
        <v>1137</v>
      </c>
      <c r="C5493" s="481"/>
      <c r="D5493" s="481"/>
      <c r="E5493" s="482"/>
      <c r="F5493" s="124">
        <v>2</v>
      </c>
      <c r="G5493" s="478" t="s">
        <v>1138</v>
      </c>
      <c r="H5493" s="460"/>
      <c r="I5493" s="460"/>
      <c r="J5493" s="479"/>
      <c r="K5493" s="125"/>
    </row>
    <row r="5494" spans="1:11" ht="15" x14ac:dyDescent="0.3">
      <c r="A5494" s="466"/>
      <c r="B5494" s="480" t="s">
        <v>1139</v>
      </c>
      <c r="C5494" s="481"/>
      <c r="D5494" s="481"/>
      <c r="E5494" s="482"/>
      <c r="F5494" s="124"/>
      <c r="G5494" s="478" t="s">
        <v>1140</v>
      </c>
      <c r="H5494" s="460"/>
      <c r="I5494" s="460"/>
      <c r="J5494" s="479"/>
      <c r="K5494" s="125"/>
    </row>
    <row r="5495" spans="1:11" ht="15.6" thickBot="1" x14ac:dyDescent="0.35">
      <c r="A5495" s="467"/>
      <c r="B5495" s="487" t="s">
        <v>1141</v>
      </c>
      <c r="C5495" s="488"/>
      <c r="D5495" s="488"/>
      <c r="E5495" s="489"/>
      <c r="F5495" s="127">
        <v>2</v>
      </c>
      <c r="G5495" s="484" t="s">
        <v>1142</v>
      </c>
      <c r="H5495" s="485"/>
      <c r="I5495" s="485"/>
      <c r="J5495" s="486"/>
      <c r="K5495" s="128"/>
    </row>
    <row r="5496" spans="1:11" ht="15.6" x14ac:dyDescent="0.3">
      <c r="A5496" s="465" t="s">
        <v>1143</v>
      </c>
      <c r="B5496" s="434" t="s">
        <v>1187</v>
      </c>
      <c r="C5496" s="435"/>
      <c r="D5496" s="435"/>
      <c r="E5496" s="435"/>
      <c r="F5496" s="435"/>
      <c r="G5496" s="435"/>
      <c r="H5496" s="435"/>
      <c r="I5496" s="435"/>
      <c r="J5496" s="435"/>
      <c r="K5496" s="436"/>
    </row>
    <row r="5497" spans="1:11" ht="15" x14ac:dyDescent="0.3">
      <c r="A5497" s="466"/>
      <c r="B5497" s="422" t="s">
        <v>1237</v>
      </c>
      <c r="C5497" s="423"/>
      <c r="D5497" s="423"/>
      <c r="E5497" s="423"/>
      <c r="F5497" s="423"/>
      <c r="G5497" s="423"/>
      <c r="H5497" s="423"/>
      <c r="I5497" s="423"/>
      <c r="J5497" s="423"/>
      <c r="K5497" s="424"/>
    </row>
    <row r="5498" spans="1:11" ht="15" x14ac:dyDescent="0.3">
      <c r="A5498" s="466"/>
      <c r="B5498" s="422" t="s">
        <v>1231</v>
      </c>
      <c r="C5498" s="423"/>
      <c r="D5498" s="423"/>
      <c r="E5498" s="423"/>
      <c r="F5498" s="423"/>
      <c r="G5498" s="423"/>
      <c r="H5498" s="423"/>
      <c r="I5498" s="423"/>
      <c r="J5498" s="423"/>
      <c r="K5498" s="424"/>
    </row>
    <row r="5499" spans="1:11" ht="15" x14ac:dyDescent="0.3">
      <c r="A5499" s="466"/>
      <c r="B5499" s="422" t="s">
        <v>1229</v>
      </c>
      <c r="C5499" s="423"/>
      <c r="D5499" s="423"/>
      <c r="E5499" s="423"/>
      <c r="F5499" s="423"/>
      <c r="G5499" s="423"/>
      <c r="H5499" s="423"/>
      <c r="I5499" s="423"/>
      <c r="J5499" s="423"/>
      <c r="K5499" s="424"/>
    </row>
    <row r="5500" spans="1:11" ht="15" x14ac:dyDescent="0.3">
      <c r="A5500" s="466"/>
      <c r="B5500" s="422" t="s">
        <v>1232</v>
      </c>
      <c r="C5500" s="423"/>
      <c r="D5500" s="423"/>
      <c r="E5500" s="423"/>
      <c r="F5500" s="423"/>
      <c r="G5500" s="423"/>
      <c r="H5500" s="423"/>
      <c r="I5500" s="423"/>
      <c r="J5500" s="423"/>
      <c r="K5500" s="424"/>
    </row>
    <row r="5501" spans="1:11" ht="15.6" x14ac:dyDescent="0.3">
      <c r="A5501" s="466"/>
      <c r="B5501" s="434" t="s">
        <v>1185</v>
      </c>
      <c r="C5501" s="435"/>
      <c r="D5501" s="435"/>
      <c r="E5501" s="435"/>
      <c r="F5501" s="435"/>
      <c r="G5501" s="435"/>
      <c r="H5501" s="435"/>
      <c r="I5501" s="435"/>
      <c r="J5501" s="435"/>
      <c r="K5501" s="436"/>
    </row>
    <row r="5502" spans="1:11" ht="15" x14ac:dyDescent="0.3">
      <c r="A5502" s="466"/>
      <c r="B5502" s="422" t="s">
        <v>1229</v>
      </c>
      <c r="C5502" s="423"/>
      <c r="D5502" s="423"/>
      <c r="E5502" s="423"/>
      <c r="F5502" s="423"/>
      <c r="G5502" s="423"/>
      <c r="H5502" s="423"/>
      <c r="I5502" s="423"/>
      <c r="J5502" s="423"/>
      <c r="K5502" s="424"/>
    </row>
    <row r="5503" spans="1:11" ht="15" x14ac:dyDescent="0.3">
      <c r="A5503" s="466"/>
      <c r="B5503" s="422" t="s">
        <v>1232</v>
      </c>
      <c r="C5503" s="423"/>
      <c r="D5503" s="423"/>
      <c r="E5503" s="423"/>
      <c r="F5503" s="423"/>
      <c r="G5503" s="423"/>
      <c r="H5503" s="423"/>
      <c r="I5503" s="423"/>
      <c r="J5503" s="423"/>
      <c r="K5503" s="424"/>
    </row>
    <row r="5504" spans="1:11" ht="15.6" x14ac:dyDescent="0.3">
      <c r="A5504" s="466"/>
      <c r="B5504" s="425" t="s">
        <v>1190</v>
      </c>
      <c r="C5504" s="426"/>
      <c r="D5504" s="426"/>
      <c r="E5504" s="426"/>
      <c r="F5504" s="426"/>
      <c r="G5504" s="426"/>
      <c r="H5504" s="426"/>
      <c r="I5504" s="426"/>
      <c r="J5504" s="426"/>
      <c r="K5504" s="427"/>
    </row>
    <row r="5505" spans="1:11" ht="15" x14ac:dyDescent="0.3">
      <c r="A5505" s="466"/>
      <c r="B5505" s="422" t="s">
        <v>1239</v>
      </c>
      <c r="C5505" s="423"/>
      <c r="D5505" s="423"/>
      <c r="E5505" s="423"/>
      <c r="F5505" s="423"/>
      <c r="G5505" s="423"/>
      <c r="H5505" s="423"/>
      <c r="I5505" s="423"/>
      <c r="J5505" s="423"/>
      <c r="K5505" s="424"/>
    </row>
    <row r="5506" spans="1:11" ht="15" x14ac:dyDescent="0.3">
      <c r="A5506" s="466"/>
      <c r="B5506" s="422" t="s">
        <v>102</v>
      </c>
      <c r="C5506" s="423"/>
      <c r="D5506" s="423"/>
      <c r="E5506" s="423"/>
      <c r="F5506" s="423"/>
      <c r="G5506" s="423"/>
      <c r="H5506" s="423"/>
      <c r="I5506" s="423"/>
      <c r="J5506" s="423"/>
      <c r="K5506" s="424"/>
    </row>
    <row r="5507" spans="1:11" ht="15" x14ac:dyDescent="0.3">
      <c r="A5507" s="466"/>
      <c r="B5507" s="422"/>
      <c r="C5507" s="423"/>
      <c r="D5507" s="423"/>
      <c r="E5507" s="423"/>
      <c r="F5507" s="423"/>
      <c r="G5507" s="423"/>
      <c r="H5507" s="423"/>
      <c r="I5507" s="423"/>
      <c r="J5507" s="423"/>
      <c r="K5507" s="424"/>
    </row>
    <row r="5508" spans="1:11" ht="15" x14ac:dyDescent="0.3">
      <c r="A5508" s="466"/>
      <c r="B5508" s="416"/>
      <c r="C5508" s="417"/>
      <c r="D5508" s="417"/>
      <c r="E5508" s="417"/>
      <c r="F5508" s="417"/>
      <c r="G5508" s="417"/>
      <c r="H5508" s="417"/>
      <c r="I5508" s="417"/>
      <c r="J5508" s="417"/>
      <c r="K5508" s="418"/>
    </row>
    <row r="5509" spans="1:11" ht="15.6" thickBot="1" x14ac:dyDescent="0.35">
      <c r="A5509" s="467"/>
      <c r="B5509" s="477"/>
      <c r="C5509" s="475"/>
      <c r="D5509" s="475"/>
      <c r="E5509" s="475"/>
      <c r="F5509" s="475"/>
      <c r="G5509" s="475"/>
      <c r="H5509" s="475"/>
      <c r="I5509" s="475"/>
      <c r="J5509" s="475"/>
      <c r="K5509" s="476"/>
    </row>
    <row r="5510" spans="1:11" ht="15" x14ac:dyDescent="0.3">
      <c r="A5510" s="465" t="s">
        <v>1144</v>
      </c>
      <c r="B5510" s="439"/>
      <c r="C5510" s="437"/>
      <c r="D5510" s="437"/>
      <c r="E5510" s="437"/>
      <c r="F5510" s="437"/>
      <c r="G5510" s="437"/>
      <c r="H5510" s="437"/>
      <c r="I5510" s="437"/>
      <c r="J5510" s="437"/>
      <c r="K5510" s="438"/>
    </row>
    <row r="5511" spans="1:11" ht="15" x14ac:dyDescent="0.3">
      <c r="A5511" s="466"/>
      <c r="B5511" s="458"/>
      <c r="C5511" s="456"/>
      <c r="D5511" s="456"/>
      <c r="E5511" s="456"/>
      <c r="F5511" s="456"/>
      <c r="G5511" s="456"/>
      <c r="H5511" s="456"/>
      <c r="I5511" s="456"/>
      <c r="J5511" s="456"/>
      <c r="K5511" s="457"/>
    </row>
    <row r="5512" spans="1:11" ht="15" x14ac:dyDescent="0.3">
      <c r="A5512" s="466"/>
      <c r="B5512" s="458"/>
      <c r="C5512" s="456"/>
      <c r="D5512" s="456"/>
      <c r="E5512" s="456"/>
      <c r="F5512" s="456"/>
      <c r="G5512" s="456"/>
      <c r="H5512" s="456"/>
      <c r="I5512" s="456"/>
      <c r="J5512" s="456"/>
      <c r="K5512" s="457"/>
    </row>
    <row r="5513" spans="1:11" ht="15" x14ac:dyDescent="0.3">
      <c r="A5513" s="466"/>
      <c r="B5513" s="459"/>
      <c r="C5513" s="460"/>
      <c r="D5513" s="460"/>
      <c r="E5513" s="460"/>
      <c r="F5513" s="460"/>
      <c r="G5513" s="460"/>
      <c r="H5513" s="460"/>
      <c r="I5513" s="460"/>
      <c r="J5513" s="460"/>
      <c r="K5513" s="461"/>
    </row>
    <row r="5514" spans="1:11" ht="15" x14ac:dyDescent="0.3">
      <c r="A5514" s="466"/>
      <c r="B5514" s="458"/>
      <c r="C5514" s="456"/>
      <c r="D5514" s="456"/>
      <c r="E5514" s="456"/>
      <c r="F5514" s="456"/>
      <c r="G5514" s="456"/>
      <c r="H5514" s="456"/>
      <c r="I5514" s="456"/>
      <c r="J5514" s="456"/>
      <c r="K5514" s="457"/>
    </row>
    <row r="5515" spans="1:11" ht="15" x14ac:dyDescent="0.3">
      <c r="A5515" s="466"/>
      <c r="B5515" s="459"/>
      <c r="C5515" s="460"/>
      <c r="D5515" s="460"/>
      <c r="E5515" s="460"/>
      <c r="F5515" s="460"/>
      <c r="G5515" s="460"/>
      <c r="H5515" s="460"/>
      <c r="I5515" s="460"/>
      <c r="J5515" s="460"/>
      <c r="K5515" s="461"/>
    </row>
    <row r="5516" spans="1:11" ht="15" x14ac:dyDescent="0.3">
      <c r="A5516" s="466"/>
      <c r="B5516" s="458"/>
      <c r="C5516" s="456"/>
      <c r="D5516" s="456"/>
      <c r="E5516" s="456"/>
      <c r="F5516" s="456"/>
      <c r="G5516" s="456"/>
      <c r="H5516" s="456"/>
      <c r="I5516" s="456"/>
      <c r="J5516" s="456"/>
      <c r="K5516" s="457"/>
    </row>
    <row r="5517" spans="1:11" ht="15" x14ac:dyDescent="0.3">
      <c r="A5517" s="466"/>
      <c r="B5517" s="458"/>
      <c r="C5517" s="456"/>
      <c r="D5517" s="456"/>
      <c r="E5517" s="456"/>
      <c r="F5517" s="456"/>
      <c r="G5517" s="456"/>
      <c r="H5517" s="456"/>
      <c r="I5517" s="456"/>
      <c r="J5517" s="456"/>
      <c r="K5517" s="457"/>
    </row>
    <row r="5518" spans="1:11" ht="15" x14ac:dyDescent="0.3">
      <c r="A5518" s="466"/>
      <c r="B5518" s="458"/>
      <c r="C5518" s="456"/>
      <c r="D5518" s="456"/>
      <c r="E5518" s="456"/>
      <c r="F5518" s="456"/>
      <c r="G5518" s="456"/>
      <c r="H5518" s="456"/>
      <c r="I5518" s="456"/>
      <c r="J5518" s="456"/>
      <c r="K5518" s="457"/>
    </row>
    <row r="5519" spans="1:11" ht="15" x14ac:dyDescent="0.3">
      <c r="A5519" s="466"/>
      <c r="B5519" s="458"/>
      <c r="C5519" s="456"/>
      <c r="D5519" s="456"/>
      <c r="E5519" s="456"/>
      <c r="F5519" s="456"/>
      <c r="G5519" s="456"/>
      <c r="H5519" s="456"/>
      <c r="I5519" s="456"/>
      <c r="J5519" s="456"/>
      <c r="K5519" s="457"/>
    </row>
    <row r="5520" spans="1:11" ht="15" x14ac:dyDescent="0.3">
      <c r="A5520" s="466"/>
      <c r="B5520" s="458"/>
      <c r="C5520" s="456"/>
      <c r="D5520" s="456"/>
      <c r="E5520" s="456"/>
      <c r="F5520" s="456"/>
      <c r="G5520" s="456"/>
      <c r="H5520" s="456"/>
      <c r="I5520" s="456"/>
      <c r="J5520" s="456"/>
      <c r="K5520" s="457"/>
    </row>
    <row r="5521" spans="1:11" ht="15" x14ac:dyDescent="0.3">
      <c r="A5521" s="466"/>
      <c r="B5521" s="458"/>
      <c r="C5521" s="456"/>
      <c r="D5521" s="456"/>
      <c r="E5521" s="456"/>
      <c r="F5521" s="456"/>
      <c r="G5521" s="456"/>
      <c r="H5521" s="456"/>
      <c r="I5521" s="456"/>
      <c r="J5521" s="456"/>
      <c r="K5521" s="457"/>
    </row>
    <row r="5522" spans="1:11" ht="15" x14ac:dyDescent="0.3">
      <c r="A5522" s="466"/>
      <c r="B5522" s="458"/>
      <c r="C5522" s="456"/>
      <c r="D5522" s="456"/>
      <c r="E5522" s="456"/>
      <c r="F5522" s="456"/>
      <c r="G5522" s="456"/>
      <c r="H5522" s="456"/>
      <c r="I5522" s="456"/>
      <c r="J5522" s="456"/>
      <c r="K5522" s="457"/>
    </row>
    <row r="5523" spans="1:11" ht="15" x14ac:dyDescent="0.3">
      <c r="A5523" s="466"/>
      <c r="B5523" s="458"/>
      <c r="C5523" s="456"/>
      <c r="D5523" s="456"/>
      <c r="E5523" s="456"/>
      <c r="F5523" s="456"/>
      <c r="G5523" s="456"/>
      <c r="H5523" s="456"/>
      <c r="I5523" s="456"/>
      <c r="J5523" s="456"/>
      <c r="K5523" s="457"/>
    </row>
    <row r="5524" spans="1:11" ht="15.6" thickBot="1" x14ac:dyDescent="0.35">
      <c r="A5524" s="467"/>
      <c r="B5524" s="502"/>
      <c r="C5524" s="503"/>
      <c r="D5524" s="503"/>
      <c r="E5524" s="503"/>
      <c r="F5524" s="503"/>
      <c r="G5524" s="503"/>
      <c r="H5524" s="503"/>
      <c r="I5524" s="503"/>
      <c r="J5524" s="503"/>
      <c r="K5524" s="504"/>
    </row>
    <row r="5525" spans="1:11" x14ac:dyDescent="0.3">
      <c r="A5525" s="499" t="s">
        <v>1145</v>
      </c>
      <c r="B5525" s="491"/>
      <c r="C5525" s="491"/>
      <c r="D5525" s="491"/>
      <c r="E5525" s="491"/>
      <c r="F5525" s="491"/>
      <c r="G5525" s="490" t="s">
        <v>1146</v>
      </c>
      <c r="H5525" s="491"/>
      <c r="I5525" s="491"/>
      <c r="J5525" s="491"/>
      <c r="K5525" s="492"/>
    </row>
    <row r="5526" spans="1:11" x14ac:dyDescent="0.3">
      <c r="A5526" s="500"/>
      <c r="B5526" s="494"/>
      <c r="C5526" s="494"/>
      <c r="D5526" s="494"/>
      <c r="E5526" s="494"/>
      <c r="F5526" s="494"/>
      <c r="G5526" s="493"/>
      <c r="H5526" s="494"/>
      <c r="I5526" s="494"/>
      <c r="J5526" s="494"/>
      <c r="K5526" s="495"/>
    </row>
    <row r="5527" spans="1:11" x14ac:dyDescent="0.3">
      <c r="A5527" s="500"/>
      <c r="B5527" s="494"/>
      <c r="C5527" s="494"/>
      <c r="D5527" s="494"/>
      <c r="E5527" s="494"/>
      <c r="F5527" s="494"/>
      <c r="G5527" s="493"/>
      <c r="H5527" s="494"/>
      <c r="I5527" s="494"/>
      <c r="J5527" s="494"/>
      <c r="K5527" s="495"/>
    </row>
    <row r="5528" spans="1:11" ht="15" thickBot="1" x14ac:dyDescent="0.35">
      <c r="A5528" s="501"/>
      <c r="B5528" s="497"/>
      <c r="C5528" s="497"/>
      <c r="D5528" s="497"/>
      <c r="E5528" s="497"/>
      <c r="F5528" s="497"/>
      <c r="G5528" s="496"/>
      <c r="H5528" s="497"/>
      <c r="I5528" s="497"/>
      <c r="J5528" s="497"/>
      <c r="K5528" s="498"/>
    </row>
    <row r="5529" spans="1:11" x14ac:dyDescent="0.3">
      <c r="A5529" s="34"/>
      <c r="J5529" s="131"/>
    </row>
    <row r="5530" spans="1:11" x14ac:dyDescent="0.3">
      <c r="A5530" s="452"/>
      <c r="B5530" s="452"/>
      <c r="C5530" s="452"/>
      <c r="D5530" s="452"/>
      <c r="E5530" s="454" t="s">
        <v>1113</v>
      </c>
      <c r="F5530" s="454"/>
      <c r="G5530" s="454"/>
      <c r="H5530" s="454"/>
      <c r="I5530" s="452"/>
      <c r="J5530" s="452"/>
      <c r="K5530" s="452"/>
    </row>
    <row r="5531" spans="1:11" x14ac:dyDescent="0.3">
      <c r="A5531" s="452"/>
      <c r="B5531" s="452"/>
      <c r="C5531" s="452"/>
      <c r="D5531" s="452"/>
      <c r="E5531" s="454"/>
      <c r="F5531" s="454"/>
      <c r="G5531" s="454"/>
      <c r="H5531" s="454"/>
      <c r="I5531" s="452"/>
      <c r="J5531" s="452"/>
      <c r="K5531" s="452"/>
    </row>
    <row r="5532" spans="1:11" x14ac:dyDescent="0.3">
      <c r="A5532" s="453"/>
      <c r="B5532" s="453"/>
      <c r="C5532" s="453"/>
      <c r="D5532" s="453"/>
      <c r="E5532" s="455"/>
      <c r="F5532" s="455"/>
      <c r="G5532" s="455"/>
      <c r="H5532" s="455"/>
      <c r="I5532" s="453"/>
      <c r="J5532" s="453"/>
      <c r="K5532" s="453"/>
    </row>
    <row r="5533" spans="1:11" x14ac:dyDescent="0.3">
      <c r="A5533" s="449" t="s">
        <v>1147</v>
      </c>
      <c r="B5533" s="450"/>
      <c r="C5533" s="450"/>
      <c r="D5533" s="450"/>
      <c r="E5533" s="450"/>
      <c r="F5533" s="450"/>
      <c r="G5533" s="450"/>
      <c r="H5533" s="450"/>
      <c r="I5533" s="450"/>
      <c r="J5533" s="450"/>
      <c r="K5533" s="451"/>
    </row>
    <row r="5534" spans="1:11" ht="22.8" x14ac:dyDescent="0.3">
      <c r="A5534" s="100" t="s">
        <v>0</v>
      </c>
      <c r="B5534" s="101"/>
      <c r="C5534" s="101"/>
      <c r="D5534" s="101"/>
      <c r="E5534" s="101"/>
      <c r="F5534" s="101"/>
      <c r="G5534" s="102"/>
      <c r="H5534" s="103" t="s">
        <v>1191</v>
      </c>
      <c r="I5534" s="104" t="s">
        <v>1117</v>
      </c>
      <c r="J5534" s="105">
        <f>1+J5480</f>
        <v>45373</v>
      </c>
      <c r="K5534" s="106" t="s">
        <v>1118</v>
      </c>
    </row>
    <row r="5535" spans="1:11" x14ac:dyDescent="0.3">
      <c r="A5535" s="443" t="s">
        <v>2</v>
      </c>
      <c r="B5535" s="444"/>
      <c r="C5535" s="444"/>
      <c r="D5535" s="444"/>
      <c r="E5535" s="444"/>
      <c r="F5535" s="444"/>
      <c r="G5535" s="445"/>
      <c r="H5535" s="107" t="s">
        <v>1120</v>
      </c>
      <c r="I5535" s="108" t="s">
        <v>1121</v>
      </c>
      <c r="J5535" s="109" t="s">
        <v>1122</v>
      </c>
      <c r="K5535" s="110" t="s">
        <v>1123</v>
      </c>
    </row>
    <row r="5536" spans="1:11" x14ac:dyDescent="0.3">
      <c r="A5536" s="446"/>
      <c r="B5536" s="447"/>
      <c r="C5536" s="447"/>
      <c r="D5536" s="447"/>
      <c r="E5536" s="447"/>
      <c r="F5536" s="447"/>
      <c r="G5536" s="448"/>
      <c r="H5536" s="107" t="s">
        <v>1124</v>
      </c>
      <c r="I5536" s="111" t="s">
        <v>1125</v>
      </c>
      <c r="J5536" s="112"/>
      <c r="K5536" s="113"/>
    </row>
    <row r="5537" spans="1:11" ht="15" thickBot="1" x14ac:dyDescent="0.35">
      <c r="A5537" s="114" t="s">
        <v>1103</v>
      </c>
      <c r="B5537" s="115"/>
      <c r="C5537" s="115"/>
      <c r="D5537" s="115"/>
      <c r="E5537" s="115"/>
      <c r="F5537" s="115"/>
      <c r="G5537" s="116"/>
      <c r="H5537" s="117" t="s">
        <v>1126</v>
      </c>
      <c r="I5537" s="117" t="s">
        <v>1125</v>
      </c>
      <c r="J5537" s="118"/>
      <c r="K5537" s="119"/>
    </row>
    <row r="5538" spans="1:11" ht="15" x14ac:dyDescent="0.3">
      <c r="A5538" s="440" t="s">
        <v>1127</v>
      </c>
      <c r="B5538" s="439"/>
      <c r="C5538" s="437"/>
      <c r="D5538" s="437"/>
      <c r="E5538" s="437"/>
      <c r="F5538" s="437"/>
      <c r="G5538" s="437"/>
      <c r="H5538" s="437"/>
      <c r="I5538" s="437"/>
      <c r="J5538" s="437"/>
      <c r="K5538" s="438"/>
    </row>
    <row r="5539" spans="1:11" ht="15" x14ac:dyDescent="0.3">
      <c r="A5539" s="441"/>
      <c r="B5539" s="458"/>
      <c r="C5539" s="456"/>
      <c r="D5539" s="456"/>
      <c r="E5539" s="456"/>
      <c r="F5539" s="456"/>
      <c r="G5539" s="456"/>
      <c r="H5539" s="456"/>
      <c r="I5539" s="456"/>
      <c r="J5539" s="456"/>
      <c r="K5539" s="457"/>
    </row>
    <row r="5540" spans="1:11" ht="15" x14ac:dyDescent="0.3">
      <c r="A5540" s="441"/>
      <c r="B5540" s="458"/>
      <c r="C5540" s="456"/>
      <c r="D5540" s="456"/>
      <c r="E5540" s="456"/>
      <c r="F5540" s="456"/>
      <c r="G5540" s="456"/>
      <c r="H5540" s="456"/>
      <c r="I5540" s="456"/>
      <c r="J5540" s="456"/>
      <c r="K5540" s="457"/>
    </row>
    <row r="5541" spans="1:11" ht="15" x14ac:dyDescent="0.3">
      <c r="A5541" s="441"/>
      <c r="B5541" s="458"/>
      <c r="C5541" s="456"/>
      <c r="D5541" s="456"/>
      <c r="E5541" s="456"/>
      <c r="F5541" s="456"/>
      <c r="G5541" s="456"/>
      <c r="H5541" s="456"/>
      <c r="I5541" s="456"/>
      <c r="J5541" s="456"/>
      <c r="K5541" s="457"/>
    </row>
    <row r="5542" spans="1:11" ht="15.6" thickBot="1" x14ac:dyDescent="0.35">
      <c r="A5542" s="442"/>
      <c r="B5542" s="477"/>
      <c r="C5542" s="475"/>
      <c r="D5542" s="475"/>
      <c r="E5542" s="475"/>
      <c r="F5542" s="475"/>
      <c r="G5542" s="475"/>
      <c r="H5542" s="475"/>
      <c r="I5542" s="475"/>
      <c r="J5542" s="475"/>
      <c r="K5542" s="476"/>
    </row>
    <row r="5543" spans="1:11" ht="15.6" thickBot="1" x14ac:dyDescent="0.35">
      <c r="A5543" s="465" t="s">
        <v>1128</v>
      </c>
      <c r="B5543" s="474" t="s">
        <v>1129</v>
      </c>
      <c r="C5543" s="472"/>
      <c r="D5543" s="472"/>
      <c r="E5543" s="472"/>
      <c r="F5543" s="120" t="s">
        <v>1130</v>
      </c>
      <c r="G5543" s="472" t="s">
        <v>1129</v>
      </c>
      <c r="H5543" s="472"/>
      <c r="I5543" s="472"/>
      <c r="J5543" s="473"/>
      <c r="K5543" s="121" t="s">
        <v>1130</v>
      </c>
    </row>
    <row r="5544" spans="1:11" ht="15" x14ac:dyDescent="0.3">
      <c r="A5544" s="466"/>
      <c r="B5544" s="471" t="s">
        <v>1131</v>
      </c>
      <c r="C5544" s="469"/>
      <c r="D5544" s="469"/>
      <c r="E5544" s="470"/>
      <c r="F5544" s="122"/>
      <c r="G5544" s="468" t="s">
        <v>1132</v>
      </c>
      <c r="H5544" s="469"/>
      <c r="I5544" s="469"/>
      <c r="J5544" s="470"/>
      <c r="K5544" s="123"/>
    </row>
    <row r="5545" spans="1:11" ht="15" x14ac:dyDescent="0.3">
      <c r="A5545" s="466"/>
      <c r="B5545" s="480" t="s">
        <v>1133</v>
      </c>
      <c r="C5545" s="481"/>
      <c r="D5545" s="481"/>
      <c r="E5545" s="482"/>
      <c r="F5545" s="124"/>
      <c r="G5545" s="483" t="s">
        <v>1134</v>
      </c>
      <c r="H5545" s="481"/>
      <c r="I5545" s="481"/>
      <c r="J5545" s="482"/>
      <c r="K5545" s="125"/>
    </row>
    <row r="5546" spans="1:11" ht="15" x14ac:dyDescent="0.3">
      <c r="A5546" s="466"/>
      <c r="B5546" s="480" t="s">
        <v>1135</v>
      </c>
      <c r="C5546" s="481"/>
      <c r="D5546" s="481"/>
      <c r="E5546" s="482"/>
      <c r="F5546" s="124"/>
      <c r="G5546" s="478" t="s">
        <v>1136</v>
      </c>
      <c r="H5546" s="460"/>
      <c r="I5546" s="460"/>
      <c r="J5546" s="479"/>
      <c r="K5546" s="125"/>
    </row>
    <row r="5547" spans="1:11" ht="15" x14ac:dyDescent="0.3">
      <c r="A5547" s="466"/>
      <c r="B5547" s="480" t="s">
        <v>1137</v>
      </c>
      <c r="C5547" s="481"/>
      <c r="D5547" s="481"/>
      <c r="E5547" s="482"/>
      <c r="F5547" s="124">
        <v>2</v>
      </c>
      <c r="G5547" s="478" t="s">
        <v>1138</v>
      </c>
      <c r="H5547" s="460"/>
      <c r="I5547" s="460"/>
      <c r="J5547" s="479"/>
      <c r="K5547" s="125"/>
    </row>
    <row r="5548" spans="1:11" ht="15" x14ac:dyDescent="0.3">
      <c r="A5548" s="466"/>
      <c r="B5548" s="480" t="s">
        <v>1139</v>
      </c>
      <c r="C5548" s="481"/>
      <c r="D5548" s="481"/>
      <c r="E5548" s="482"/>
      <c r="F5548" s="124"/>
      <c r="G5548" s="478" t="s">
        <v>1140</v>
      </c>
      <c r="H5548" s="460"/>
      <c r="I5548" s="460"/>
      <c r="J5548" s="479"/>
      <c r="K5548" s="125"/>
    </row>
    <row r="5549" spans="1:11" ht="15.6" thickBot="1" x14ac:dyDescent="0.35">
      <c r="A5549" s="467"/>
      <c r="B5549" s="487" t="s">
        <v>1141</v>
      </c>
      <c r="C5549" s="488"/>
      <c r="D5549" s="488"/>
      <c r="E5549" s="489"/>
      <c r="F5549" s="127">
        <v>2</v>
      </c>
      <c r="G5549" s="484" t="s">
        <v>1142</v>
      </c>
      <c r="H5549" s="485"/>
      <c r="I5549" s="485"/>
      <c r="J5549" s="486"/>
      <c r="K5549" s="128"/>
    </row>
    <row r="5550" spans="1:11" ht="15.6" x14ac:dyDescent="0.3">
      <c r="A5550" s="465" t="s">
        <v>1143</v>
      </c>
      <c r="B5550" s="434" t="s">
        <v>1187</v>
      </c>
      <c r="C5550" s="435"/>
      <c r="D5550" s="435"/>
      <c r="E5550" s="435"/>
      <c r="F5550" s="435"/>
      <c r="G5550" s="435"/>
      <c r="H5550" s="435"/>
      <c r="I5550" s="435"/>
      <c r="J5550" s="435"/>
      <c r="K5550" s="436"/>
    </row>
    <row r="5551" spans="1:11" ht="15" x14ac:dyDescent="0.3">
      <c r="A5551" s="466"/>
      <c r="B5551" s="422" t="s">
        <v>1237</v>
      </c>
      <c r="C5551" s="423"/>
      <c r="D5551" s="423"/>
      <c r="E5551" s="423"/>
      <c r="F5551" s="423"/>
      <c r="G5551" s="423"/>
      <c r="H5551" s="423"/>
      <c r="I5551" s="423"/>
      <c r="J5551" s="423"/>
      <c r="K5551" s="424"/>
    </row>
    <row r="5552" spans="1:11" ht="15" x14ac:dyDescent="0.3">
      <c r="A5552" s="466"/>
      <c r="B5552" s="422" t="s">
        <v>1231</v>
      </c>
      <c r="C5552" s="423"/>
      <c r="D5552" s="423"/>
      <c r="E5552" s="423"/>
      <c r="F5552" s="423"/>
      <c r="G5552" s="423"/>
      <c r="H5552" s="423"/>
      <c r="I5552" s="423"/>
      <c r="J5552" s="423"/>
      <c r="K5552" s="424"/>
    </row>
    <row r="5553" spans="1:11" ht="15" x14ac:dyDescent="0.3">
      <c r="A5553" s="466"/>
      <c r="B5553" s="422" t="s">
        <v>1229</v>
      </c>
      <c r="C5553" s="423"/>
      <c r="D5553" s="423"/>
      <c r="E5553" s="423"/>
      <c r="F5553" s="423"/>
      <c r="G5553" s="423"/>
      <c r="H5553" s="423"/>
      <c r="I5553" s="423"/>
      <c r="J5553" s="423"/>
      <c r="K5553" s="424"/>
    </row>
    <row r="5554" spans="1:11" ht="15" x14ac:dyDescent="0.3">
      <c r="A5554" s="466"/>
      <c r="B5554" s="422" t="s">
        <v>1232</v>
      </c>
      <c r="C5554" s="423"/>
      <c r="D5554" s="423"/>
      <c r="E5554" s="423"/>
      <c r="F5554" s="423"/>
      <c r="G5554" s="423"/>
      <c r="H5554" s="423"/>
      <c r="I5554" s="423"/>
      <c r="J5554" s="423"/>
      <c r="K5554" s="424"/>
    </row>
    <row r="5555" spans="1:11" ht="15.6" x14ac:dyDescent="0.3">
      <c r="A5555" s="466"/>
      <c r="B5555" s="434" t="s">
        <v>1185</v>
      </c>
      <c r="C5555" s="435"/>
      <c r="D5555" s="435"/>
      <c r="E5555" s="435"/>
      <c r="F5555" s="435"/>
      <c r="G5555" s="435"/>
      <c r="H5555" s="435"/>
      <c r="I5555" s="435"/>
      <c r="J5555" s="435"/>
      <c r="K5555" s="436"/>
    </row>
    <row r="5556" spans="1:11" ht="15" x14ac:dyDescent="0.3">
      <c r="A5556" s="466"/>
      <c r="B5556" s="422" t="s">
        <v>1229</v>
      </c>
      <c r="C5556" s="423"/>
      <c r="D5556" s="423"/>
      <c r="E5556" s="423"/>
      <c r="F5556" s="423"/>
      <c r="G5556" s="423"/>
      <c r="H5556" s="423"/>
      <c r="I5556" s="423"/>
      <c r="J5556" s="423"/>
      <c r="K5556" s="424"/>
    </row>
    <row r="5557" spans="1:11" ht="15" x14ac:dyDescent="0.3">
      <c r="A5557" s="466"/>
      <c r="B5557" s="422" t="s">
        <v>1232</v>
      </c>
      <c r="C5557" s="423"/>
      <c r="D5557" s="423"/>
      <c r="E5557" s="423"/>
      <c r="F5557" s="423"/>
      <c r="G5557" s="423"/>
      <c r="H5557" s="423"/>
      <c r="I5557" s="423"/>
      <c r="J5557" s="423"/>
      <c r="K5557" s="424"/>
    </row>
    <row r="5558" spans="1:11" ht="15.6" x14ac:dyDescent="0.3">
      <c r="A5558" s="466"/>
      <c r="B5558" s="425" t="s">
        <v>1190</v>
      </c>
      <c r="C5558" s="426"/>
      <c r="D5558" s="426"/>
      <c r="E5558" s="426"/>
      <c r="F5558" s="426"/>
      <c r="G5558" s="426"/>
      <c r="H5558" s="426"/>
      <c r="I5558" s="426"/>
      <c r="J5558" s="426"/>
      <c r="K5558" s="427"/>
    </row>
    <row r="5559" spans="1:11" ht="15" x14ac:dyDescent="0.3">
      <c r="A5559" s="466"/>
      <c r="B5559" s="422" t="s">
        <v>1239</v>
      </c>
      <c r="C5559" s="423"/>
      <c r="D5559" s="423"/>
      <c r="E5559" s="423"/>
      <c r="F5559" s="423"/>
      <c r="G5559" s="423"/>
      <c r="H5559" s="423"/>
      <c r="I5559" s="423"/>
      <c r="J5559" s="423"/>
      <c r="K5559" s="424"/>
    </row>
    <row r="5560" spans="1:11" ht="15" x14ac:dyDescent="0.3">
      <c r="A5560" s="466"/>
      <c r="B5560" s="422" t="s">
        <v>102</v>
      </c>
      <c r="C5560" s="423"/>
      <c r="D5560" s="423"/>
      <c r="E5560" s="423"/>
      <c r="F5560" s="423"/>
      <c r="G5560" s="423"/>
      <c r="H5560" s="423"/>
      <c r="I5560" s="423"/>
      <c r="J5560" s="423"/>
      <c r="K5560" s="424"/>
    </row>
    <row r="5561" spans="1:11" ht="15" x14ac:dyDescent="0.3">
      <c r="A5561" s="466"/>
      <c r="B5561" s="422"/>
      <c r="C5561" s="423"/>
      <c r="D5561" s="423"/>
      <c r="E5561" s="423"/>
      <c r="F5561" s="423"/>
      <c r="G5561" s="423"/>
      <c r="H5561" s="423"/>
      <c r="I5561" s="423"/>
      <c r="J5561" s="423"/>
      <c r="K5561" s="424"/>
    </row>
    <row r="5562" spans="1:11" ht="15" x14ac:dyDescent="0.3">
      <c r="A5562" s="466"/>
      <c r="B5562" s="416"/>
      <c r="C5562" s="417"/>
      <c r="D5562" s="417"/>
      <c r="E5562" s="417"/>
      <c r="F5562" s="417"/>
      <c r="G5562" s="417"/>
      <c r="H5562" s="417"/>
      <c r="I5562" s="417"/>
      <c r="J5562" s="417"/>
      <c r="K5562" s="418"/>
    </row>
    <row r="5563" spans="1:11" ht="15.6" thickBot="1" x14ac:dyDescent="0.35">
      <c r="A5563" s="467"/>
      <c r="B5563" s="477"/>
      <c r="C5563" s="475"/>
      <c r="D5563" s="475"/>
      <c r="E5563" s="475"/>
      <c r="F5563" s="475"/>
      <c r="G5563" s="475"/>
      <c r="H5563" s="475"/>
      <c r="I5563" s="475"/>
      <c r="J5563" s="475"/>
      <c r="K5563" s="476"/>
    </row>
    <row r="5564" spans="1:11" ht="15" x14ac:dyDescent="0.3">
      <c r="A5564" s="465" t="s">
        <v>1144</v>
      </c>
      <c r="B5564" s="439"/>
      <c r="C5564" s="437"/>
      <c r="D5564" s="437"/>
      <c r="E5564" s="437"/>
      <c r="F5564" s="437"/>
      <c r="G5564" s="437"/>
      <c r="H5564" s="437"/>
      <c r="I5564" s="437"/>
      <c r="J5564" s="437"/>
      <c r="K5564" s="438"/>
    </row>
    <row r="5565" spans="1:11" ht="15" x14ac:dyDescent="0.3">
      <c r="A5565" s="466"/>
      <c r="B5565" s="458"/>
      <c r="C5565" s="456"/>
      <c r="D5565" s="456"/>
      <c r="E5565" s="456"/>
      <c r="F5565" s="456"/>
      <c r="G5565" s="456"/>
      <c r="H5565" s="456"/>
      <c r="I5565" s="456"/>
      <c r="J5565" s="456"/>
      <c r="K5565" s="457"/>
    </row>
    <row r="5566" spans="1:11" ht="15" x14ac:dyDescent="0.3">
      <c r="A5566" s="466"/>
      <c r="B5566" s="458"/>
      <c r="C5566" s="456"/>
      <c r="D5566" s="456"/>
      <c r="E5566" s="456"/>
      <c r="F5566" s="456"/>
      <c r="G5566" s="456"/>
      <c r="H5566" s="456"/>
      <c r="I5566" s="456"/>
      <c r="J5566" s="456"/>
      <c r="K5566" s="457"/>
    </row>
    <row r="5567" spans="1:11" ht="15" x14ac:dyDescent="0.3">
      <c r="A5567" s="466"/>
      <c r="B5567" s="458"/>
      <c r="C5567" s="456"/>
      <c r="D5567" s="456"/>
      <c r="E5567" s="456"/>
      <c r="F5567" s="456"/>
      <c r="G5567" s="456"/>
      <c r="H5567" s="456"/>
      <c r="I5567" s="456"/>
      <c r="J5567" s="456"/>
      <c r="K5567" s="457"/>
    </row>
    <row r="5568" spans="1:11" ht="15" x14ac:dyDescent="0.3">
      <c r="A5568" s="466"/>
      <c r="B5568" s="458"/>
      <c r="C5568" s="456"/>
      <c r="D5568" s="456"/>
      <c r="E5568" s="456"/>
      <c r="F5568" s="456"/>
      <c r="G5568" s="456"/>
      <c r="H5568" s="456"/>
      <c r="I5568" s="456"/>
      <c r="J5568" s="456"/>
      <c r="K5568" s="457"/>
    </row>
    <row r="5569" spans="1:11" ht="15" x14ac:dyDescent="0.3">
      <c r="A5569" s="466"/>
      <c r="B5569" s="458"/>
      <c r="C5569" s="456"/>
      <c r="D5569" s="456"/>
      <c r="E5569" s="456"/>
      <c r="F5569" s="456"/>
      <c r="G5569" s="456"/>
      <c r="H5569" s="456"/>
      <c r="I5569" s="456"/>
      <c r="J5569" s="456"/>
      <c r="K5569" s="457"/>
    </row>
    <row r="5570" spans="1:11" ht="15" x14ac:dyDescent="0.3">
      <c r="A5570" s="466"/>
      <c r="B5570" s="458"/>
      <c r="C5570" s="456"/>
      <c r="D5570" s="456"/>
      <c r="E5570" s="456"/>
      <c r="F5570" s="456"/>
      <c r="G5570" s="456"/>
      <c r="H5570" s="456"/>
      <c r="I5570" s="456"/>
      <c r="J5570" s="456"/>
      <c r="K5570" s="457"/>
    </row>
    <row r="5571" spans="1:11" ht="15" x14ac:dyDescent="0.3">
      <c r="A5571" s="466"/>
      <c r="B5571" s="458"/>
      <c r="C5571" s="456"/>
      <c r="D5571" s="456"/>
      <c r="E5571" s="456"/>
      <c r="F5571" s="456"/>
      <c r="G5571" s="456"/>
      <c r="H5571" s="456"/>
      <c r="I5571" s="456"/>
      <c r="J5571" s="456"/>
      <c r="K5571" s="457"/>
    </row>
    <row r="5572" spans="1:11" ht="15" x14ac:dyDescent="0.3">
      <c r="A5572" s="466"/>
      <c r="B5572" s="458"/>
      <c r="C5572" s="456"/>
      <c r="D5572" s="456"/>
      <c r="E5572" s="456"/>
      <c r="F5572" s="456"/>
      <c r="G5572" s="456"/>
      <c r="H5572" s="456"/>
      <c r="I5572" s="456"/>
      <c r="J5572" s="456"/>
      <c r="K5572" s="457"/>
    </row>
    <row r="5573" spans="1:11" ht="15" x14ac:dyDescent="0.3">
      <c r="A5573" s="466"/>
      <c r="B5573" s="458"/>
      <c r="C5573" s="456"/>
      <c r="D5573" s="456"/>
      <c r="E5573" s="456"/>
      <c r="F5573" s="456"/>
      <c r="G5573" s="456"/>
      <c r="H5573" s="456"/>
      <c r="I5573" s="456"/>
      <c r="J5573" s="456"/>
      <c r="K5573" s="457"/>
    </row>
    <row r="5574" spans="1:11" ht="15" x14ac:dyDescent="0.3">
      <c r="A5574" s="466"/>
      <c r="B5574" s="458"/>
      <c r="C5574" s="456"/>
      <c r="D5574" s="456"/>
      <c r="E5574" s="456"/>
      <c r="F5574" s="456"/>
      <c r="G5574" s="456"/>
      <c r="H5574" s="456"/>
      <c r="I5574" s="456"/>
      <c r="J5574" s="456"/>
      <c r="K5574" s="457"/>
    </row>
    <row r="5575" spans="1:11" ht="15" x14ac:dyDescent="0.3">
      <c r="A5575" s="466"/>
      <c r="B5575" s="458"/>
      <c r="C5575" s="456"/>
      <c r="D5575" s="456"/>
      <c r="E5575" s="456"/>
      <c r="F5575" s="456"/>
      <c r="G5575" s="456"/>
      <c r="H5575" s="456"/>
      <c r="I5575" s="456"/>
      <c r="J5575" s="456"/>
      <c r="K5575" s="457"/>
    </row>
    <row r="5576" spans="1:11" ht="15" x14ac:dyDescent="0.3">
      <c r="A5576" s="466"/>
      <c r="B5576" s="458"/>
      <c r="C5576" s="456"/>
      <c r="D5576" s="456"/>
      <c r="E5576" s="456"/>
      <c r="F5576" s="456"/>
      <c r="G5576" s="456"/>
      <c r="H5576" s="456"/>
      <c r="I5576" s="456"/>
      <c r="J5576" s="456"/>
      <c r="K5576" s="457"/>
    </row>
    <row r="5577" spans="1:11" ht="15" x14ac:dyDescent="0.3">
      <c r="A5577" s="466"/>
      <c r="B5577" s="458"/>
      <c r="C5577" s="456"/>
      <c r="D5577" s="456"/>
      <c r="E5577" s="456"/>
      <c r="F5577" s="456"/>
      <c r="G5577" s="456"/>
      <c r="H5577" s="456"/>
      <c r="I5577" s="456"/>
      <c r="J5577" s="456"/>
      <c r="K5577" s="457"/>
    </row>
    <row r="5578" spans="1:11" ht="15.6" thickBot="1" x14ac:dyDescent="0.35">
      <c r="A5578" s="467"/>
      <c r="B5578" s="502"/>
      <c r="C5578" s="503"/>
      <c r="D5578" s="503"/>
      <c r="E5578" s="503"/>
      <c r="F5578" s="503"/>
      <c r="G5578" s="503"/>
      <c r="H5578" s="503"/>
      <c r="I5578" s="503"/>
      <c r="J5578" s="503"/>
      <c r="K5578" s="504"/>
    </row>
    <row r="5579" spans="1:11" x14ac:dyDescent="0.3">
      <c r="A5579" s="499" t="s">
        <v>1145</v>
      </c>
      <c r="B5579" s="491"/>
      <c r="C5579" s="491"/>
      <c r="D5579" s="491"/>
      <c r="E5579" s="491"/>
      <c r="F5579" s="491"/>
      <c r="G5579" s="490" t="s">
        <v>1146</v>
      </c>
      <c r="H5579" s="491"/>
      <c r="I5579" s="491"/>
      <c r="J5579" s="491"/>
      <c r="K5579" s="492"/>
    </row>
    <row r="5580" spans="1:11" x14ac:dyDescent="0.3">
      <c r="A5580" s="500"/>
      <c r="B5580" s="494"/>
      <c r="C5580" s="494"/>
      <c r="D5580" s="494"/>
      <c r="E5580" s="494"/>
      <c r="F5580" s="494"/>
      <c r="G5580" s="493"/>
      <c r="H5580" s="494"/>
      <c r="I5580" s="494"/>
      <c r="J5580" s="494"/>
      <c r="K5580" s="495"/>
    </row>
    <row r="5581" spans="1:11" x14ac:dyDescent="0.3">
      <c r="A5581" s="500"/>
      <c r="B5581" s="494"/>
      <c r="C5581" s="494"/>
      <c r="D5581" s="494"/>
      <c r="E5581" s="494"/>
      <c r="F5581" s="494"/>
      <c r="G5581" s="493"/>
      <c r="H5581" s="494"/>
      <c r="I5581" s="494"/>
      <c r="J5581" s="494"/>
      <c r="K5581" s="495"/>
    </row>
    <row r="5582" spans="1:11" ht="15" thickBot="1" x14ac:dyDescent="0.35">
      <c r="A5582" s="501"/>
      <c r="B5582" s="497"/>
      <c r="C5582" s="497"/>
      <c r="D5582" s="497"/>
      <c r="E5582" s="497"/>
      <c r="F5582" s="497"/>
      <c r="G5582" s="496"/>
      <c r="H5582" s="497"/>
      <c r="I5582" s="497"/>
      <c r="J5582" s="497"/>
      <c r="K5582" s="498"/>
    </row>
    <row r="5584" spans="1:11" x14ac:dyDescent="0.3">
      <c r="A5584" s="452"/>
      <c r="B5584" s="452"/>
      <c r="C5584" s="452"/>
      <c r="D5584" s="452"/>
      <c r="E5584" s="454" t="s">
        <v>1113</v>
      </c>
      <c r="F5584" s="454"/>
      <c r="G5584" s="454"/>
      <c r="H5584" s="454"/>
      <c r="I5584" s="452"/>
      <c r="J5584" s="452"/>
      <c r="K5584" s="452"/>
    </row>
    <row r="5585" spans="1:11" x14ac:dyDescent="0.3">
      <c r="A5585" s="452"/>
      <c r="B5585" s="452"/>
      <c r="C5585" s="452"/>
      <c r="D5585" s="452"/>
      <c r="E5585" s="454"/>
      <c r="F5585" s="454"/>
      <c r="G5585" s="454"/>
      <c r="H5585" s="454"/>
      <c r="I5585" s="452"/>
      <c r="J5585" s="452"/>
      <c r="K5585" s="452"/>
    </row>
    <row r="5586" spans="1:11" x14ac:dyDescent="0.3">
      <c r="A5586" s="453"/>
      <c r="B5586" s="453"/>
      <c r="C5586" s="453"/>
      <c r="D5586" s="453"/>
      <c r="E5586" s="455"/>
      <c r="F5586" s="455"/>
      <c r="G5586" s="455"/>
      <c r="H5586" s="455"/>
      <c r="I5586" s="453"/>
      <c r="J5586" s="453"/>
      <c r="K5586" s="453"/>
    </row>
    <row r="5587" spans="1:11" x14ac:dyDescent="0.3">
      <c r="A5587" s="449" t="s">
        <v>1147</v>
      </c>
      <c r="B5587" s="450"/>
      <c r="C5587" s="450"/>
      <c r="D5587" s="450"/>
      <c r="E5587" s="450"/>
      <c r="F5587" s="450"/>
      <c r="G5587" s="450"/>
      <c r="H5587" s="450"/>
      <c r="I5587" s="450"/>
      <c r="J5587" s="450"/>
      <c r="K5587" s="451"/>
    </row>
    <row r="5588" spans="1:11" ht="22.8" x14ac:dyDescent="0.3">
      <c r="A5588" s="100" t="s">
        <v>0</v>
      </c>
      <c r="B5588" s="101"/>
      <c r="C5588" s="101"/>
      <c r="D5588" s="101"/>
      <c r="E5588" s="101"/>
      <c r="F5588" s="101"/>
      <c r="G5588" s="102"/>
      <c r="H5588" s="103" t="s">
        <v>1191</v>
      </c>
      <c r="I5588" s="104" t="s">
        <v>1117</v>
      </c>
      <c r="J5588" s="105">
        <f>3+J5534</f>
        <v>45376</v>
      </c>
      <c r="K5588" s="106" t="s">
        <v>1118</v>
      </c>
    </row>
    <row r="5589" spans="1:11" x14ac:dyDescent="0.3">
      <c r="A5589" s="443" t="s">
        <v>2</v>
      </c>
      <c r="B5589" s="444"/>
      <c r="C5589" s="444"/>
      <c r="D5589" s="444"/>
      <c r="E5589" s="444"/>
      <c r="F5589" s="444"/>
      <c r="G5589" s="445"/>
      <c r="H5589" s="107" t="s">
        <v>1120</v>
      </c>
      <c r="I5589" s="108" t="s">
        <v>1121</v>
      </c>
      <c r="J5589" s="109" t="s">
        <v>1122</v>
      </c>
      <c r="K5589" s="110" t="s">
        <v>1123</v>
      </c>
    </row>
    <row r="5590" spans="1:11" x14ac:dyDescent="0.3">
      <c r="A5590" s="446"/>
      <c r="B5590" s="447"/>
      <c r="C5590" s="447"/>
      <c r="D5590" s="447"/>
      <c r="E5590" s="447"/>
      <c r="F5590" s="447"/>
      <c r="G5590" s="448"/>
      <c r="H5590" s="107" t="s">
        <v>1124</v>
      </c>
      <c r="I5590" s="111" t="s">
        <v>1125</v>
      </c>
      <c r="J5590" s="112"/>
      <c r="K5590" s="113"/>
    </row>
    <row r="5591" spans="1:11" ht="15" thickBot="1" x14ac:dyDescent="0.35">
      <c r="A5591" s="114" t="s">
        <v>1103</v>
      </c>
      <c r="B5591" s="115"/>
      <c r="C5591" s="115"/>
      <c r="D5591" s="115"/>
      <c r="E5591" s="115"/>
      <c r="F5591" s="115"/>
      <c r="G5591" s="116"/>
      <c r="H5591" s="117" t="s">
        <v>1126</v>
      </c>
      <c r="I5591" s="117" t="s">
        <v>1125</v>
      </c>
      <c r="J5591" s="118"/>
      <c r="K5591" s="119"/>
    </row>
    <row r="5592" spans="1:11" ht="15" x14ac:dyDescent="0.3">
      <c r="A5592" s="440" t="s">
        <v>1127</v>
      </c>
      <c r="B5592" s="439"/>
      <c r="C5592" s="437"/>
      <c r="D5592" s="437"/>
      <c r="E5592" s="437"/>
      <c r="F5592" s="437"/>
      <c r="G5592" s="437"/>
      <c r="H5592" s="437"/>
      <c r="I5592" s="437"/>
      <c r="J5592" s="437"/>
      <c r="K5592" s="438"/>
    </row>
    <row r="5593" spans="1:11" ht="15" x14ac:dyDescent="0.3">
      <c r="A5593" s="441"/>
      <c r="B5593" s="458"/>
      <c r="C5593" s="456"/>
      <c r="D5593" s="456"/>
      <c r="E5593" s="456"/>
      <c r="F5593" s="456"/>
      <c r="G5593" s="456"/>
      <c r="H5593" s="456"/>
      <c r="I5593" s="456"/>
      <c r="J5593" s="456"/>
      <c r="K5593" s="457"/>
    </row>
    <row r="5594" spans="1:11" ht="15" x14ac:dyDescent="0.3">
      <c r="A5594" s="441"/>
      <c r="B5594" s="458"/>
      <c r="C5594" s="456"/>
      <c r="D5594" s="456"/>
      <c r="E5594" s="456"/>
      <c r="F5594" s="456"/>
      <c r="G5594" s="456"/>
      <c r="H5594" s="456"/>
      <c r="I5594" s="456"/>
      <c r="J5594" s="456"/>
      <c r="K5594" s="457"/>
    </row>
    <row r="5595" spans="1:11" ht="15" x14ac:dyDescent="0.3">
      <c r="A5595" s="441"/>
      <c r="B5595" s="458"/>
      <c r="C5595" s="456"/>
      <c r="D5595" s="456"/>
      <c r="E5595" s="456"/>
      <c r="F5595" s="456"/>
      <c r="G5595" s="456"/>
      <c r="H5595" s="456"/>
      <c r="I5595" s="456"/>
      <c r="J5595" s="456"/>
      <c r="K5595" s="457"/>
    </row>
    <row r="5596" spans="1:11" ht="15.6" thickBot="1" x14ac:dyDescent="0.35">
      <c r="A5596" s="442"/>
      <c r="B5596" s="477"/>
      <c r="C5596" s="475"/>
      <c r="D5596" s="475"/>
      <c r="E5596" s="475"/>
      <c r="F5596" s="475"/>
      <c r="G5596" s="475"/>
      <c r="H5596" s="475"/>
      <c r="I5596" s="475"/>
      <c r="J5596" s="475"/>
      <c r="K5596" s="476"/>
    </row>
    <row r="5597" spans="1:11" ht="15.6" thickBot="1" x14ac:dyDescent="0.35">
      <c r="A5597" s="465" t="s">
        <v>1128</v>
      </c>
      <c r="B5597" s="474" t="s">
        <v>1129</v>
      </c>
      <c r="C5597" s="472"/>
      <c r="D5597" s="472"/>
      <c r="E5597" s="472"/>
      <c r="F5597" s="120" t="s">
        <v>1130</v>
      </c>
      <c r="G5597" s="472" t="s">
        <v>1129</v>
      </c>
      <c r="H5597" s="472"/>
      <c r="I5597" s="472"/>
      <c r="J5597" s="473"/>
      <c r="K5597" s="121" t="s">
        <v>1130</v>
      </c>
    </row>
    <row r="5598" spans="1:11" ht="15" x14ac:dyDescent="0.3">
      <c r="A5598" s="466"/>
      <c r="B5598" s="471" t="s">
        <v>1131</v>
      </c>
      <c r="C5598" s="469"/>
      <c r="D5598" s="469"/>
      <c r="E5598" s="470"/>
      <c r="F5598" s="122"/>
      <c r="G5598" s="468" t="s">
        <v>1132</v>
      </c>
      <c r="H5598" s="469"/>
      <c r="I5598" s="469"/>
      <c r="J5598" s="470"/>
      <c r="K5598" s="123"/>
    </row>
    <row r="5599" spans="1:11" ht="15" x14ac:dyDescent="0.3">
      <c r="A5599" s="466"/>
      <c r="B5599" s="480" t="s">
        <v>1133</v>
      </c>
      <c r="C5599" s="481"/>
      <c r="D5599" s="481"/>
      <c r="E5599" s="482"/>
      <c r="F5599" s="124"/>
      <c r="G5599" s="483" t="s">
        <v>1134</v>
      </c>
      <c r="H5599" s="481"/>
      <c r="I5599" s="481"/>
      <c r="J5599" s="482"/>
      <c r="K5599" s="125"/>
    </row>
    <row r="5600" spans="1:11" ht="15" x14ac:dyDescent="0.3">
      <c r="A5600" s="466"/>
      <c r="B5600" s="480" t="s">
        <v>1135</v>
      </c>
      <c r="C5600" s="481"/>
      <c r="D5600" s="481"/>
      <c r="E5600" s="482"/>
      <c r="F5600" s="124"/>
      <c r="G5600" s="478" t="s">
        <v>1136</v>
      </c>
      <c r="H5600" s="460"/>
      <c r="I5600" s="460"/>
      <c r="J5600" s="479"/>
      <c r="K5600" s="125"/>
    </row>
    <row r="5601" spans="1:11" ht="15" x14ac:dyDescent="0.3">
      <c r="A5601" s="466"/>
      <c r="B5601" s="480" t="s">
        <v>1137</v>
      </c>
      <c r="C5601" s="481"/>
      <c r="D5601" s="481"/>
      <c r="E5601" s="482"/>
      <c r="F5601" s="124">
        <v>2</v>
      </c>
      <c r="G5601" s="478" t="s">
        <v>1138</v>
      </c>
      <c r="H5601" s="460"/>
      <c r="I5601" s="460"/>
      <c r="J5601" s="479"/>
      <c r="K5601" s="125"/>
    </row>
    <row r="5602" spans="1:11" ht="15" x14ac:dyDescent="0.3">
      <c r="A5602" s="466"/>
      <c r="B5602" s="480" t="s">
        <v>1139</v>
      </c>
      <c r="C5602" s="481"/>
      <c r="D5602" s="481"/>
      <c r="E5602" s="482"/>
      <c r="F5602" s="124"/>
      <c r="G5602" s="478" t="s">
        <v>1140</v>
      </c>
      <c r="H5602" s="460"/>
      <c r="I5602" s="460"/>
      <c r="J5602" s="479"/>
      <c r="K5602" s="125"/>
    </row>
    <row r="5603" spans="1:11" ht="15.6" thickBot="1" x14ac:dyDescent="0.35">
      <c r="A5603" s="467"/>
      <c r="B5603" s="487" t="s">
        <v>1141</v>
      </c>
      <c r="C5603" s="488"/>
      <c r="D5603" s="488"/>
      <c r="E5603" s="489"/>
      <c r="F5603" s="127">
        <v>2</v>
      </c>
      <c r="G5603" s="484" t="s">
        <v>1142</v>
      </c>
      <c r="H5603" s="485"/>
      <c r="I5603" s="485"/>
      <c r="J5603" s="486"/>
      <c r="K5603" s="128"/>
    </row>
    <row r="5604" spans="1:11" ht="15.6" x14ac:dyDescent="0.3">
      <c r="A5604" s="465" t="s">
        <v>1143</v>
      </c>
      <c r="B5604" s="434" t="s">
        <v>1187</v>
      </c>
      <c r="C5604" s="435"/>
      <c r="D5604" s="435"/>
      <c r="E5604" s="435"/>
      <c r="F5604" s="435"/>
      <c r="G5604" s="435"/>
      <c r="H5604" s="435"/>
      <c r="I5604" s="435"/>
      <c r="J5604" s="435"/>
      <c r="K5604" s="436"/>
    </row>
    <row r="5605" spans="1:11" ht="15" x14ac:dyDescent="0.3">
      <c r="A5605" s="466"/>
      <c r="B5605" s="422" t="s">
        <v>1237</v>
      </c>
      <c r="C5605" s="423"/>
      <c r="D5605" s="423"/>
      <c r="E5605" s="423"/>
      <c r="F5605" s="423"/>
      <c r="G5605" s="423"/>
      <c r="H5605" s="423"/>
      <c r="I5605" s="423"/>
      <c r="J5605" s="423"/>
      <c r="K5605" s="424"/>
    </row>
    <row r="5606" spans="1:11" ht="15" x14ac:dyDescent="0.3">
      <c r="A5606" s="466"/>
      <c r="B5606" s="422" t="s">
        <v>1231</v>
      </c>
      <c r="C5606" s="423"/>
      <c r="D5606" s="423"/>
      <c r="E5606" s="423"/>
      <c r="F5606" s="423"/>
      <c r="G5606" s="423"/>
      <c r="H5606" s="423"/>
      <c r="I5606" s="423"/>
      <c r="J5606" s="423"/>
      <c r="K5606" s="424"/>
    </row>
    <row r="5607" spans="1:11" ht="15" x14ac:dyDescent="0.3">
      <c r="A5607" s="466"/>
      <c r="B5607" s="422" t="s">
        <v>1229</v>
      </c>
      <c r="C5607" s="423"/>
      <c r="D5607" s="423"/>
      <c r="E5607" s="423"/>
      <c r="F5607" s="423"/>
      <c r="G5607" s="423"/>
      <c r="H5607" s="423"/>
      <c r="I5607" s="423"/>
      <c r="J5607" s="423"/>
      <c r="K5607" s="424"/>
    </row>
    <row r="5608" spans="1:11" ht="15" x14ac:dyDescent="0.3">
      <c r="A5608" s="466"/>
      <c r="B5608" s="422" t="s">
        <v>1232</v>
      </c>
      <c r="C5608" s="423"/>
      <c r="D5608" s="423"/>
      <c r="E5608" s="423"/>
      <c r="F5608" s="423"/>
      <c r="G5608" s="423"/>
      <c r="H5608" s="423"/>
      <c r="I5608" s="423"/>
      <c r="J5608" s="423"/>
      <c r="K5608" s="424"/>
    </row>
    <row r="5609" spans="1:11" ht="15.6" x14ac:dyDescent="0.3">
      <c r="A5609" s="466"/>
      <c r="B5609" s="434" t="s">
        <v>1185</v>
      </c>
      <c r="C5609" s="435"/>
      <c r="D5609" s="435"/>
      <c r="E5609" s="435"/>
      <c r="F5609" s="435"/>
      <c r="G5609" s="435"/>
      <c r="H5609" s="435"/>
      <c r="I5609" s="435"/>
      <c r="J5609" s="435"/>
      <c r="K5609" s="436"/>
    </row>
    <row r="5610" spans="1:11" ht="15" x14ac:dyDescent="0.3">
      <c r="A5610" s="466"/>
      <c r="B5610" s="422" t="s">
        <v>1229</v>
      </c>
      <c r="C5610" s="423"/>
      <c r="D5610" s="423"/>
      <c r="E5610" s="423"/>
      <c r="F5610" s="423"/>
      <c r="G5610" s="423"/>
      <c r="H5610" s="423"/>
      <c r="I5610" s="423"/>
      <c r="J5610" s="423"/>
      <c r="K5610" s="424"/>
    </row>
    <row r="5611" spans="1:11" ht="15" x14ac:dyDescent="0.3">
      <c r="A5611" s="466"/>
      <c r="B5611" s="422" t="s">
        <v>1232</v>
      </c>
      <c r="C5611" s="423"/>
      <c r="D5611" s="423"/>
      <c r="E5611" s="423"/>
      <c r="F5611" s="423"/>
      <c r="G5611" s="423"/>
      <c r="H5611" s="423"/>
      <c r="I5611" s="423"/>
      <c r="J5611" s="423"/>
      <c r="K5611" s="424"/>
    </row>
    <row r="5612" spans="1:11" ht="15.6" x14ac:dyDescent="0.3">
      <c r="A5612" s="466"/>
      <c r="B5612" s="425" t="s">
        <v>1190</v>
      </c>
      <c r="C5612" s="426"/>
      <c r="D5612" s="426"/>
      <c r="E5612" s="426"/>
      <c r="F5612" s="426"/>
      <c r="G5612" s="426"/>
      <c r="H5612" s="426"/>
      <c r="I5612" s="426"/>
      <c r="J5612" s="426"/>
      <c r="K5612" s="427"/>
    </row>
    <row r="5613" spans="1:11" ht="15" x14ac:dyDescent="0.3">
      <c r="A5613" s="466"/>
      <c r="B5613" s="422" t="s">
        <v>1239</v>
      </c>
      <c r="C5613" s="423"/>
      <c r="D5613" s="423"/>
      <c r="E5613" s="423"/>
      <c r="F5613" s="423"/>
      <c r="G5613" s="423"/>
      <c r="H5613" s="423"/>
      <c r="I5613" s="423"/>
      <c r="J5613" s="423"/>
      <c r="K5613" s="424"/>
    </row>
    <row r="5614" spans="1:11" ht="15" x14ac:dyDescent="0.3">
      <c r="A5614" s="466"/>
      <c r="B5614" s="422" t="s">
        <v>102</v>
      </c>
      <c r="C5614" s="423"/>
      <c r="D5614" s="423"/>
      <c r="E5614" s="423"/>
      <c r="F5614" s="423"/>
      <c r="G5614" s="423"/>
      <c r="H5614" s="423"/>
      <c r="I5614" s="423"/>
      <c r="J5614" s="423"/>
      <c r="K5614" s="424"/>
    </row>
    <row r="5615" spans="1:11" ht="15" x14ac:dyDescent="0.3">
      <c r="A5615" s="466"/>
      <c r="B5615" s="422"/>
      <c r="C5615" s="423"/>
      <c r="D5615" s="423"/>
      <c r="E5615" s="423"/>
      <c r="F5615" s="423"/>
      <c r="G5615" s="423"/>
      <c r="H5615" s="423"/>
      <c r="I5615" s="423"/>
      <c r="J5615" s="423"/>
      <c r="K5615" s="424"/>
    </row>
    <row r="5616" spans="1:11" ht="15" x14ac:dyDescent="0.3">
      <c r="A5616" s="466"/>
      <c r="B5616" s="416"/>
      <c r="C5616" s="417"/>
      <c r="D5616" s="417"/>
      <c r="E5616" s="417"/>
      <c r="F5616" s="417"/>
      <c r="G5616" s="417"/>
      <c r="H5616" s="417"/>
      <c r="I5616" s="417"/>
      <c r="J5616" s="417"/>
      <c r="K5616" s="418"/>
    </row>
    <row r="5617" spans="1:11" ht="15.6" thickBot="1" x14ac:dyDescent="0.35">
      <c r="A5617" s="467"/>
      <c r="B5617" s="477"/>
      <c r="C5617" s="475"/>
      <c r="D5617" s="475"/>
      <c r="E5617" s="475"/>
      <c r="F5617" s="475"/>
      <c r="G5617" s="475"/>
      <c r="H5617" s="475"/>
      <c r="I5617" s="475"/>
      <c r="J5617" s="475"/>
      <c r="K5617" s="476"/>
    </row>
    <row r="5618" spans="1:11" ht="15" x14ac:dyDescent="0.3">
      <c r="A5618" s="465" t="s">
        <v>1144</v>
      </c>
      <c r="B5618" s="439"/>
      <c r="C5618" s="437"/>
      <c r="D5618" s="437"/>
      <c r="E5618" s="437"/>
      <c r="F5618" s="437"/>
      <c r="G5618" s="437"/>
      <c r="H5618" s="437"/>
      <c r="I5618" s="437"/>
      <c r="J5618" s="437"/>
      <c r="K5618" s="438"/>
    </row>
    <row r="5619" spans="1:11" ht="15" x14ac:dyDescent="0.3">
      <c r="A5619" s="466"/>
      <c r="B5619" s="458"/>
      <c r="C5619" s="456"/>
      <c r="D5619" s="456"/>
      <c r="E5619" s="456"/>
      <c r="F5619" s="456"/>
      <c r="G5619" s="456"/>
      <c r="H5619" s="456"/>
      <c r="I5619" s="456"/>
      <c r="J5619" s="456"/>
      <c r="K5619" s="457"/>
    </row>
    <row r="5620" spans="1:11" ht="15" x14ac:dyDescent="0.3">
      <c r="A5620" s="466"/>
      <c r="B5620" s="458"/>
      <c r="C5620" s="456"/>
      <c r="D5620" s="456"/>
      <c r="E5620" s="456"/>
      <c r="F5620" s="456"/>
      <c r="G5620" s="456"/>
      <c r="H5620" s="456"/>
      <c r="I5620" s="456"/>
      <c r="J5620" s="456"/>
      <c r="K5620" s="457"/>
    </row>
    <row r="5621" spans="1:11" ht="15" x14ac:dyDescent="0.3">
      <c r="A5621" s="466"/>
      <c r="B5621" s="458"/>
      <c r="C5621" s="456"/>
      <c r="D5621" s="456"/>
      <c r="E5621" s="456"/>
      <c r="F5621" s="456"/>
      <c r="G5621" s="456"/>
      <c r="H5621" s="456"/>
      <c r="I5621" s="456"/>
      <c r="J5621" s="456"/>
      <c r="K5621" s="457"/>
    </row>
    <row r="5622" spans="1:11" ht="15" x14ac:dyDescent="0.3">
      <c r="A5622" s="466"/>
      <c r="B5622" s="458"/>
      <c r="C5622" s="456"/>
      <c r="D5622" s="456"/>
      <c r="E5622" s="456"/>
      <c r="F5622" s="456"/>
      <c r="G5622" s="456"/>
      <c r="H5622" s="456"/>
      <c r="I5622" s="456"/>
      <c r="J5622" s="456"/>
      <c r="K5622" s="457"/>
    </row>
    <row r="5623" spans="1:11" ht="15" x14ac:dyDescent="0.3">
      <c r="A5623" s="466"/>
      <c r="B5623" s="458"/>
      <c r="C5623" s="456"/>
      <c r="D5623" s="456"/>
      <c r="E5623" s="456"/>
      <c r="F5623" s="456"/>
      <c r="G5623" s="456"/>
      <c r="H5623" s="456"/>
      <c r="I5623" s="456"/>
      <c r="J5623" s="456"/>
      <c r="K5623" s="457"/>
    </row>
    <row r="5624" spans="1:11" ht="15" x14ac:dyDescent="0.3">
      <c r="A5624" s="466"/>
      <c r="B5624" s="458"/>
      <c r="C5624" s="456"/>
      <c r="D5624" s="456"/>
      <c r="E5624" s="456"/>
      <c r="F5624" s="456"/>
      <c r="G5624" s="456"/>
      <c r="H5624" s="456"/>
      <c r="I5624" s="456"/>
      <c r="J5624" s="456"/>
      <c r="K5624" s="457"/>
    </row>
    <row r="5625" spans="1:11" ht="15" x14ac:dyDescent="0.3">
      <c r="A5625" s="466"/>
      <c r="B5625" s="458"/>
      <c r="C5625" s="456"/>
      <c r="D5625" s="456"/>
      <c r="E5625" s="456"/>
      <c r="F5625" s="456"/>
      <c r="G5625" s="456"/>
      <c r="H5625" s="456"/>
      <c r="I5625" s="456"/>
      <c r="J5625" s="456"/>
      <c r="K5625" s="457"/>
    </row>
    <row r="5626" spans="1:11" ht="15" x14ac:dyDescent="0.3">
      <c r="A5626" s="466"/>
      <c r="B5626" s="458"/>
      <c r="C5626" s="456"/>
      <c r="D5626" s="456"/>
      <c r="E5626" s="456"/>
      <c r="F5626" s="456"/>
      <c r="G5626" s="456"/>
      <c r="H5626" s="456"/>
      <c r="I5626" s="456"/>
      <c r="J5626" s="456"/>
      <c r="K5626" s="457"/>
    </row>
    <row r="5627" spans="1:11" ht="15" x14ac:dyDescent="0.3">
      <c r="A5627" s="466"/>
      <c r="B5627" s="458"/>
      <c r="C5627" s="456"/>
      <c r="D5627" s="456"/>
      <c r="E5627" s="456"/>
      <c r="F5627" s="456"/>
      <c r="G5627" s="456"/>
      <c r="H5627" s="456"/>
      <c r="I5627" s="456"/>
      <c r="J5627" s="456"/>
      <c r="K5627" s="457"/>
    </row>
    <row r="5628" spans="1:11" ht="15" x14ac:dyDescent="0.3">
      <c r="A5628" s="466"/>
      <c r="B5628" s="458"/>
      <c r="C5628" s="456"/>
      <c r="D5628" s="456"/>
      <c r="E5628" s="456"/>
      <c r="F5628" s="456"/>
      <c r="G5628" s="456"/>
      <c r="H5628" s="456"/>
      <c r="I5628" s="456"/>
      <c r="J5628" s="456"/>
      <c r="K5628" s="457"/>
    </row>
    <row r="5629" spans="1:11" ht="15" x14ac:dyDescent="0.3">
      <c r="A5629" s="466"/>
      <c r="B5629" s="458"/>
      <c r="C5629" s="456"/>
      <c r="D5629" s="456"/>
      <c r="E5629" s="456"/>
      <c r="F5629" s="456"/>
      <c r="G5629" s="456"/>
      <c r="H5629" s="456"/>
      <c r="I5629" s="456"/>
      <c r="J5629" s="456"/>
      <c r="K5629" s="457"/>
    </row>
    <row r="5630" spans="1:11" ht="15" x14ac:dyDescent="0.3">
      <c r="A5630" s="466"/>
      <c r="B5630" s="458"/>
      <c r="C5630" s="456"/>
      <c r="D5630" s="456"/>
      <c r="E5630" s="456"/>
      <c r="F5630" s="456"/>
      <c r="G5630" s="456"/>
      <c r="H5630" s="456"/>
      <c r="I5630" s="456"/>
      <c r="J5630" s="456"/>
      <c r="K5630" s="457"/>
    </row>
    <row r="5631" spans="1:11" ht="15" x14ac:dyDescent="0.3">
      <c r="A5631" s="466"/>
      <c r="B5631" s="458"/>
      <c r="C5631" s="456"/>
      <c r="D5631" s="456"/>
      <c r="E5631" s="456"/>
      <c r="F5631" s="456"/>
      <c r="G5631" s="456"/>
      <c r="H5631" s="456"/>
      <c r="I5631" s="456"/>
      <c r="J5631" s="456"/>
      <c r="K5631" s="457"/>
    </row>
    <row r="5632" spans="1:11" ht="15.6" thickBot="1" x14ac:dyDescent="0.35">
      <c r="A5632" s="467"/>
      <c r="B5632" s="502"/>
      <c r="C5632" s="503"/>
      <c r="D5632" s="503"/>
      <c r="E5632" s="503"/>
      <c r="F5632" s="503"/>
      <c r="G5632" s="503"/>
      <c r="H5632" s="503"/>
      <c r="I5632" s="503"/>
      <c r="J5632" s="503"/>
      <c r="K5632" s="504"/>
    </row>
    <row r="5633" spans="1:11" x14ac:dyDescent="0.3">
      <c r="A5633" s="499" t="s">
        <v>1145</v>
      </c>
      <c r="B5633" s="491"/>
      <c r="C5633" s="491"/>
      <c r="D5633" s="491"/>
      <c r="E5633" s="491"/>
      <c r="F5633" s="491"/>
      <c r="G5633" s="490" t="s">
        <v>1146</v>
      </c>
      <c r="H5633" s="491"/>
      <c r="I5633" s="491"/>
      <c r="J5633" s="491"/>
      <c r="K5633" s="492"/>
    </row>
    <row r="5634" spans="1:11" x14ac:dyDescent="0.3">
      <c r="A5634" s="500"/>
      <c r="B5634" s="494"/>
      <c r="C5634" s="494"/>
      <c r="D5634" s="494"/>
      <c r="E5634" s="494"/>
      <c r="F5634" s="494"/>
      <c r="G5634" s="493"/>
      <c r="H5634" s="494"/>
      <c r="I5634" s="494"/>
      <c r="J5634" s="494"/>
      <c r="K5634" s="495"/>
    </row>
    <row r="5635" spans="1:11" x14ac:dyDescent="0.3">
      <c r="A5635" s="500"/>
      <c r="B5635" s="494"/>
      <c r="C5635" s="494"/>
      <c r="D5635" s="494"/>
      <c r="E5635" s="494"/>
      <c r="F5635" s="494"/>
      <c r="G5635" s="493"/>
      <c r="H5635" s="494"/>
      <c r="I5635" s="494"/>
      <c r="J5635" s="494"/>
      <c r="K5635" s="495"/>
    </row>
    <row r="5636" spans="1:11" ht="15" thickBot="1" x14ac:dyDescent="0.35">
      <c r="A5636" s="501"/>
      <c r="B5636" s="497"/>
      <c r="C5636" s="497"/>
      <c r="D5636" s="497"/>
      <c r="E5636" s="497"/>
      <c r="F5636" s="497"/>
      <c r="G5636" s="496"/>
      <c r="H5636" s="497"/>
      <c r="I5636" s="497"/>
      <c r="J5636" s="497"/>
      <c r="K5636" s="498"/>
    </row>
    <row r="5637" spans="1:11" x14ac:dyDescent="0.3">
      <c r="A5637" s="34"/>
      <c r="J5637" s="131"/>
    </row>
    <row r="5638" spans="1:11" x14ac:dyDescent="0.3">
      <c r="A5638" s="452"/>
      <c r="B5638" s="452"/>
      <c r="C5638" s="452"/>
      <c r="D5638" s="452"/>
      <c r="E5638" s="454" t="s">
        <v>1113</v>
      </c>
      <c r="F5638" s="454"/>
      <c r="G5638" s="454"/>
      <c r="H5638" s="454"/>
      <c r="I5638" s="452"/>
      <c r="J5638" s="452"/>
      <c r="K5638" s="452"/>
    </row>
    <row r="5639" spans="1:11" x14ac:dyDescent="0.3">
      <c r="A5639" s="452"/>
      <c r="B5639" s="452"/>
      <c r="C5639" s="452"/>
      <c r="D5639" s="452"/>
      <c r="E5639" s="454"/>
      <c r="F5639" s="454"/>
      <c r="G5639" s="454"/>
      <c r="H5639" s="454"/>
      <c r="I5639" s="452"/>
      <c r="J5639" s="452"/>
      <c r="K5639" s="452"/>
    </row>
    <row r="5640" spans="1:11" x14ac:dyDescent="0.3">
      <c r="A5640" s="453"/>
      <c r="B5640" s="453"/>
      <c r="C5640" s="453"/>
      <c r="D5640" s="453"/>
      <c r="E5640" s="455"/>
      <c r="F5640" s="455"/>
      <c r="G5640" s="455"/>
      <c r="H5640" s="455"/>
      <c r="I5640" s="453"/>
      <c r="J5640" s="453"/>
      <c r="K5640" s="453"/>
    </row>
    <row r="5641" spans="1:11" x14ac:dyDescent="0.3">
      <c r="A5641" s="505" t="s">
        <v>1114</v>
      </c>
      <c r="B5641" s="450"/>
      <c r="C5641" s="450"/>
      <c r="D5641" s="450"/>
      <c r="E5641" s="450"/>
      <c r="F5641" s="450"/>
      <c r="G5641" s="450"/>
      <c r="H5641" s="450"/>
      <c r="I5641" s="450"/>
      <c r="J5641" s="450"/>
      <c r="K5641" s="451"/>
    </row>
    <row r="5642" spans="1:11" ht="22.8" x14ac:dyDescent="0.3">
      <c r="A5642" s="100" t="s">
        <v>1115</v>
      </c>
      <c r="B5642" s="101"/>
      <c r="C5642" s="101"/>
      <c r="D5642" s="101"/>
      <c r="E5642" s="101"/>
      <c r="F5642" s="101"/>
      <c r="G5642" s="102"/>
      <c r="H5642" s="103" t="s">
        <v>1116</v>
      </c>
      <c r="I5642" s="104" t="s">
        <v>1117</v>
      </c>
      <c r="J5642" s="105">
        <f>1+J5588</f>
        <v>45377</v>
      </c>
      <c r="K5642" s="106" t="s">
        <v>1118</v>
      </c>
    </row>
    <row r="5643" spans="1:11" x14ac:dyDescent="0.3">
      <c r="A5643" s="443" t="s">
        <v>2</v>
      </c>
      <c r="B5643" s="444"/>
      <c r="C5643" s="444"/>
      <c r="D5643" s="444"/>
      <c r="E5643" s="444"/>
      <c r="F5643" s="444"/>
      <c r="G5643" s="445"/>
      <c r="H5643" s="107" t="s">
        <v>1120</v>
      </c>
      <c r="I5643" s="108" t="s">
        <v>1121</v>
      </c>
      <c r="J5643" s="109" t="s">
        <v>1122</v>
      </c>
      <c r="K5643" s="110" t="s">
        <v>1123</v>
      </c>
    </row>
    <row r="5644" spans="1:11" x14ac:dyDescent="0.3">
      <c r="A5644" s="446"/>
      <c r="B5644" s="447"/>
      <c r="C5644" s="447"/>
      <c r="D5644" s="447"/>
      <c r="E5644" s="447"/>
      <c r="F5644" s="447"/>
      <c r="G5644" s="448"/>
      <c r="H5644" s="107" t="s">
        <v>1124</v>
      </c>
      <c r="I5644" s="111" t="s">
        <v>1125</v>
      </c>
      <c r="J5644" s="112"/>
      <c r="K5644" s="113"/>
    </row>
    <row r="5645" spans="1:11" ht="15" thickBot="1" x14ac:dyDescent="0.35">
      <c r="A5645" s="114" t="s">
        <v>1103</v>
      </c>
      <c r="B5645" s="115"/>
      <c r="C5645" s="115"/>
      <c r="D5645" s="115"/>
      <c r="E5645" s="115"/>
      <c r="F5645" s="115"/>
      <c r="G5645" s="116"/>
      <c r="H5645" s="117" t="s">
        <v>1126</v>
      </c>
      <c r="I5645" s="117" t="s">
        <v>1125</v>
      </c>
      <c r="J5645" s="118"/>
      <c r="K5645" s="119"/>
    </row>
    <row r="5646" spans="1:11" ht="15" x14ac:dyDescent="0.3">
      <c r="A5646" s="440" t="s">
        <v>1127</v>
      </c>
      <c r="B5646" s="439"/>
      <c r="C5646" s="437"/>
      <c r="D5646" s="437"/>
      <c r="E5646" s="437"/>
      <c r="F5646" s="437"/>
      <c r="G5646" s="437"/>
      <c r="H5646" s="437"/>
      <c r="I5646" s="437"/>
      <c r="J5646" s="437"/>
      <c r="K5646" s="438"/>
    </row>
    <row r="5647" spans="1:11" ht="15" x14ac:dyDescent="0.3">
      <c r="A5647" s="441"/>
      <c r="B5647" s="458"/>
      <c r="C5647" s="456"/>
      <c r="D5647" s="456"/>
      <c r="E5647" s="456"/>
      <c r="F5647" s="456"/>
      <c r="G5647" s="456"/>
      <c r="H5647" s="456"/>
      <c r="I5647" s="456"/>
      <c r="J5647" s="456"/>
      <c r="K5647" s="457"/>
    </row>
    <row r="5648" spans="1:11" ht="15" x14ac:dyDescent="0.3">
      <c r="A5648" s="441"/>
      <c r="B5648" s="458"/>
      <c r="C5648" s="456"/>
      <c r="D5648" s="456"/>
      <c r="E5648" s="456"/>
      <c r="F5648" s="456"/>
      <c r="G5648" s="456"/>
      <c r="H5648" s="456"/>
      <c r="I5648" s="456"/>
      <c r="J5648" s="456"/>
      <c r="K5648" s="457"/>
    </row>
    <row r="5649" spans="1:11" ht="15" x14ac:dyDescent="0.3">
      <c r="A5649" s="441"/>
      <c r="B5649" s="458"/>
      <c r="C5649" s="456"/>
      <c r="D5649" s="456"/>
      <c r="E5649" s="456"/>
      <c r="F5649" s="456"/>
      <c r="G5649" s="456"/>
      <c r="H5649" s="456"/>
      <c r="I5649" s="456"/>
      <c r="J5649" s="456"/>
      <c r="K5649" s="457"/>
    </row>
    <row r="5650" spans="1:11" ht="15.6" thickBot="1" x14ac:dyDescent="0.35">
      <c r="A5650" s="442"/>
      <c r="B5650" s="477"/>
      <c r="C5650" s="475"/>
      <c r="D5650" s="475"/>
      <c r="E5650" s="475"/>
      <c r="F5650" s="475"/>
      <c r="G5650" s="475"/>
      <c r="H5650" s="475"/>
      <c r="I5650" s="475"/>
      <c r="J5650" s="475"/>
      <c r="K5650" s="476"/>
    </row>
    <row r="5651" spans="1:11" ht="15.6" thickBot="1" x14ac:dyDescent="0.35">
      <c r="A5651" s="465" t="s">
        <v>1128</v>
      </c>
      <c r="B5651" s="474" t="s">
        <v>1129</v>
      </c>
      <c r="C5651" s="472"/>
      <c r="D5651" s="472"/>
      <c r="E5651" s="472"/>
      <c r="F5651" s="120" t="s">
        <v>1130</v>
      </c>
      <c r="G5651" s="472" t="s">
        <v>1129</v>
      </c>
      <c r="H5651" s="472"/>
      <c r="I5651" s="472"/>
      <c r="J5651" s="473"/>
      <c r="K5651" s="121" t="s">
        <v>1130</v>
      </c>
    </row>
    <row r="5652" spans="1:11" ht="15" x14ac:dyDescent="0.3">
      <c r="A5652" s="466"/>
      <c r="B5652" s="471" t="s">
        <v>1131</v>
      </c>
      <c r="C5652" s="469"/>
      <c r="D5652" s="469"/>
      <c r="E5652" s="470"/>
      <c r="F5652" s="122"/>
      <c r="G5652" s="468" t="s">
        <v>1132</v>
      </c>
      <c r="H5652" s="469"/>
      <c r="I5652" s="469"/>
      <c r="J5652" s="470"/>
      <c r="K5652" s="123"/>
    </row>
    <row r="5653" spans="1:11" ht="15" x14ac:dyDescent="0.3">
      <c r="A5653" s="466"/>
      <c r="B5653" s="480" t="s">
        <v>1133</v>
      </c>
      <c r="C5653" s="481"/>
      <c r="D5653" s="481"/>
      <c r="E5653" s="482"/>
      <c r="F5653" s="124"/>
      <c r="G5653" s="483" t="s">
        <v>1134</v>
      </c>
      <c r="H5653" s="481"/>
      <c r="I5653" s="481"/>
      <c r="J5653" s="482"/>
      <c r="K5653" s="125"/>
    </row>
    <row r="5654" spans="1:11" ht="15" x14ac:dyDescent="0.3">
      <c r="A5654" s="466"/>
      <c r="B5654" s="480" t="s">
        <v>1135</v>
      </c>
      <c r="C5654" s="481"/>
      <c r="D5654" s="481"/>
      <c r="E5654" s="482"/>
      <c r="F5654" s="124"/>
      <c r="G5654" s="478" t="s">
        <v>1136</v>
      </c>
      <c r="H5654" s="460"/>
      <c r="I5654" s="460"/>
      <c r="J5654" s="479"/>
      <c r="K5654" s="125"/>
    </row>
    <row r="5655" spans="1:11" ht="15" x14ac:dyDescent="0.3">
      <c r="A5655" s="466"/>
      <c r="B5655" s="480" t="s">
        <v>1137</v>
      </c>
      <c r="C5655" s="481"/>
      <c r="D5655" s="481"/>
      <c r="E5655" s="482"/>
      <c r="F5655" s="124">
        <v>2</v>
      </c>
      <c r="G5655" s="478" t="s">
        <v>1138</v>
      </c>
      <c r="H5655" s="460"/>
      <c r="I5655" s="460"/>
      <c r="J5655" s="479"/>
      <c r="K5655" s="125"/>
    </row>
    <row r="5656" spans="1:11" ht="15" x14ac:dyDescent="0.3">
      <c r="A5656" s="466"/>
      <c r="B5656" s="480" t="s">
        <v>1139</v>
      </c>
      <c r="C5656" s="481"/>
      <c r="D5656" s="481"/>
      <c r="E5656" s="482"/>
      <c r="F5656" s="124"/>
      <c r="G5656" s="478" t="s">
        <v>1140</v>
      </c>
      <c r="H5656" s="460"/>
      <c r="I5656" s="460"/>
      <c r="J5656" s="479"/>
      <c r="K5656" s="125"/>
    </row>
    <row r="5657" spans="1:11" ht="15.6" thickBot="1" x14ac:dyDescent="0.35">
      <c r="A5657" s="467"/>
      <c r="B5657" s="487" t="s">
        <v>1141</v>
      </c>
      <c r="C5657" s="488"/>
      <c r="D5657" s="488"/>
      <c r="E5657" s="489"/>
      <c r="F5657" s="127">
        <v>2</v>
      </c>
      <c r="G5657" s="484" t="s">
        <v>1142</v>
      </c>
      <c r="H5657" s="485"/>
      <c r="I5657" s="485"/>
      <c r="J5657" s="486"/>
      <c r="K5657" s="128"/>
    </row>
    <row r="5658" spans="1:11" ht="15.6" x14ac:dyDescent="0.3">
      <c r="A5658" s="465" t="s">
        <v>1143</v>
      </c>
      <c r="B5658" s="434" t="s">
        <v>1187</v>
      </c>
      <c r="C5658" s="435"/>
      <c r="D5658" s="435"/>
      <c r="E5658" s="435"/>
      <c r="F5658" s="435"/>
      <c r="G5658" s="435"/>
      <c r="H5658" s="435"/>
      <c r="I5658" s="435"/>
      <c r="J5658" s="435"/>
      <c r="K5658" s="436"/>
    </row>
    <row r="5659" spans="1:11" ht="15" x14ac:dyDescent="0.3">
      <c r="A5659" s="466"/>
      <c r="B5659" s="422" t="s">
        <v>1237</v>
      </c>
      <c r="C5659" s="423"/>
      <c r="D5659" s="423"/>
      <c r="E5659" s="423"/>
      <c r="F5659" s="423"/>
      <c r="G5659" s="423"/>
      <c r="H5659" s="423"/>
      <c r="I5659" s="423"/>
      <c r="J5659" s="423"/>
      <c r="K5659" s="424"/>
    </row>
    <row r="5660" spans="1:11" ht="15" x14ac:dyDescent="0.3">
      <c r="A5660" s="466"/>
      <c r="B5660" s="422" t="s">
        <v>1231</v>
      </c>
      <c r="C5660" s="423"/>
      <c r="D5660" s="423"/>
      <c r="E5660" s="423"/>
      <c r="F5660" s="423"/>
      <c r="G5660" s="423"/>
      <c r="H5660" s="423"/>
      <c r="I5660" s="423"/>
      <c r="J5660" s="423"/>
      <c r="K5660" s="424"/>
    </row>
    <row r="5661" spans="1:11" ht="15" x14ac:dyDescent="0.3">
      <c r="A5661" s="466"/>
      <c r="B5661" s="422" t="s">
        <v>1229</v>
      </c>
      <c r="C5661" s="423"/>
      <c r="D5661" s="423"/>
      <c r="E5661" s="423"/>
      <c r="F5661" s="423"/>
      <c r="G5661" s="423"/>
      <c r="H5661" s="423"/>
      <c r="I5661" s="423"/>
      <c r="J5661" s="423"/>
      <c r="K5661" s="424"/>
    </row>
    <row r="5662" spans="1:11" ht="15" x14ac:dyDescent="0.3">
      <c r="A5662" s="466"/>
      <c r="B5662" s="422" t="s">
        <v>1232</v>
      </c>
      <c r="C5662" s="423"/>
      <c r="D5662" s="423"/>
      <c r="E5662" s="423"/>
      <c r="F5662" s="423"/>
      <c r="G5662" s="423"/>
      <c r="H5662" s="423"/>
      <c r="I5662" s="423"/>
      <c r="J5662" s="423"/>
      <c r="K5662" s="424"/>
    </row>
    <row r="5663" spans="1:11" ht="15.6" x14ac:dyDescent="0.3">
      <c r="A5663" s="466"/>
      <c r="B5663" s="434" t="s">
        <v>1185</v>
      </c>
      <c r="C5663" s="435"/>
      <c r="D5663" s="435"/>
      <c r="E5663" s="435"/>
      <c r="F5663" s="435"/>
      <c r="G5663" s="435"/>
      <c r="H5663" s="435"/>
      <c r="I5663" s="435"/>
      <c r="J5663" s="435"/>
      <c r="K5663" s="436"/>
    </row>
    <row r="5664" spans="1:11" ht="15" x14ac:dyDescent="0.3">
      <c r="A5664" s="466"/>
      <c r="B5664" s="422" t="s">
        <v>1229</v>
      </c>
      <c r="C5664" s="423"/>
      <c r="D5664" s="423"/>
      <c r="E5664" s="423"/>
      <c r="F5664" s="423"/>
      <c r="G5664" s="423"/>
      <c r="H5664" s="423"/>
      <c r="I5664" s="423"/>
      <c r="J5664" s="423"/>
      <c r="K5664" s="424"/>
    </row>
    <row r="5665" spans="1:11" ht="15" x14ac:dyDescent="0.3">
      <c r="A5665" s="466"/>
      <c r="B5665" s="422" t="s">
        <v>1232</v>
      </c>
      <c r="C5665" s="423"/>
      <c r="D5665" s="423"/>
      <c r="E5665" s="423"/>
      <c r="F5665" s="423"/>
      <c r="G5665" s="423"/>
      <c r="H5665" s="423"/>
      <c r="I5665" s="423"/>
      <c r="J5665" s="423"/>
      <c r="K5665" s="424"/>
    </row>
    <row r="5666" spans="1:11" ht="15.6" x14ac:dyDescent="0.3">
      <c r="A5666" s="466"/>
      <c r="B5666" s="425" t="s">
        <v>1190</v>
      </c>
      <c r="C5666" s="426"/>
      <c r="D5666" s="426"/>
      <c r="E5666" s="426"/>
      <c r="F5666" s="426"/>
      <c r="G5666" s="426"/>
      <c r="H5666" s="426"/>
      <c r="I5666" s="426"/>
      <c r="J5666" s="426"/>
      <c r="K5666" s="427"/>
    </row>
    <row r="5667" spans="1:11" ht="15" x14ac:dyDescent="0.3">
      <c r="A5667" s="466"/>
      <c r="B5667" s="422" t="s">
        <v>1239</v>
      </c>
      <c r="C5667" s="423"/>
      <c r="D5667" s="423"/>
      <c r="E5667" s="423"/>
      <c r="F5667" s="423"/>
      <c r="G5667" s="423"/>
      <c r="H5667" s="423"/>
      <c r="I5667" s="423"/>
      <c r="J5667" s="423"/>
      <c r="K5667" s="424"/>
    </row>
    <row r="5668" spans="1:11" ht="15" x14ac:dyDescent="0.3">
      <c r="A5668" s="466"/>
      <c r="B5668" s="422" t="s">
        <v>102</v>
      </c>
      <c r="C5668" s="423"/>
      <c r="D5668" s="423"/>
      <c r="E5668" s="423"/>
      <c r="F5668" s="423"/>
      <c r="G5668" s="423"/>
      <c r="H5668" s="423"/>
      <c r="I5668" s="423"/>
      <c r="J5668" s="423"/>
      <c r="K5668" s="424"/>
    </row>
    <row r="5669" spans="1:11" ht="15" x14ac:dyDescent="0.3">
      <c r="A5669" s="466"/>
      <c r="B5669" s="422"/>
      <c r="C5669" s="423"/>
      <c r="D5669" s="423"/>
      <c r="E5669" s="423"/>
      <c r="F5669" s="423"/>
      <c r="G5669" s="423"/>
      <c r="H5669" s="423"/>
      <c r="I5669" s="423"/>
      <c r="J5669" s="423"/>
      <c r="K5669" s="424"/>
    </row>
    <row r="5670" spans="1:11" ht="15" x14ac:dyDescent="0.3">
      <c r="A5670" s="466"/>
      <c r="B5670" s="416"/>
      <c r="C5670" s="417"/>
      <c r="D5670" s="417"/>
      <c r="E5670" s="417"/>
      <c r="F5670" s="417"/>
      <c r="G5670" s="417"/>
      <c r="H5670" s="417"/>
      <c r="I5670" s="417"/>
      <c r="J5670" s="417"/>
      <c r="K5670" s="418"/>
    </row>
    <row r="5671" spans="1:11" ht="15.6" thickBot="1" x14ac:dyDescent="0.35">
      <c r="A5671" s="467"/>
      <c r="B5671" s="477"/>
      <c r="C5671" s="475"/>
      <c r="D5671" s="475"/>
      <c r="E5671" s="475"/>
      <c r="F5671" s="475"/>
      <c r="G5671" s="475"/>
      <c r="H5671" s="475"/>
      <c r="I5671" s="475"/>
      <c r="J5671" s="475"/>
      <c r="K5671" s="476"/>
    </row>
    <row r="5672" spans="1:11" ht="15" x14ac:dyDescent="0.3">
      <c r="A5672" s="465" t="s">
        <v>1144</v>
      </c>
      <c r="B5672" s="439"/>
      <c r="C5672" s="437"/>
      <c r="D5672" s="437"/>
      <c r="E5672" s="437"/>
      <c r="F5672" s="437"/>
      <c r="G5672" s="437"/>
      <c r="H5672" s="437"/>
      <c r="I5672" s="437"/>
      <c r="J5672" s="437"/>
      <c r="K5672" s="438"/>
    </row>
    <row r="5673" spans="1:11" ht="15" x14ac:dyDescent="0.3">
      <c r="A5673" s="466"/>
      <c r="B5673" s="458"/>
      <c r="C5673" s="456"/>
      <c r="D5673" s="456"/>
      <c r="E5673" s="456"/>
      <c r="F5673" s="456"/>
      <c r="G5673" s="456"/>
      <c r="H5673" s="456"/>
      <c r="I5673" s="456"/>
      <c r="J5673" s="456"/>
      <c r="K5673" s="457"/>
    </row>
    <row r="5674" spans="1:11" ht="15" x14ac:dyDescent="0.3">
      <c r="A5674" s="466"/>
      <c r="B5674" s="458"/>
      <c r="C5674" s="456"/>
      <c r="D5674" s="456"/>
      <c r="E5674" s="456"/>
      <c r="F5674" s="456"/>
      <c r="G5674" s="456"/>
      <c r="H5674" s="456"/>
      <c r="I5674" s="456"/>
      <c r="J5674" s="456"/>
      <c r="K5674" s="457"/>
    </row>
    <row r="5675" spans="1:11" ht="15" x14ac:dyDescent="0.3">
      <c r="A5675" s="466"/>
      <c r="B5675" s="459"/>
      <c r="C5675" s="460"/>
      <c r="D5675" s="460"/>
      <c r="E5675" s="460"/>
      <c r="F5675" s="460"/>
      <c r="G5675" s="460"/>
      <c r="H5675" s="460"/>
      <c r="I5675" s="460"/>
      <c r="J5675" s="460"/>
      <c r="K5675" s="461"/>
    </row>
    <row r="5676" spans="1:11" ht="15" x14ac:dyDescent="0.3">
      <c r="A5676" s="466"/>
      <c r="B5676" s="458"/>
      <c r="C5676" s="456"/>
      <c r="D5676" s="456"/>
      <c r="E5676" s="456"/>
      <c r="F5676" s="456"/>
      <c r="G5676" s="456"/>
      <c r="H5676" s="456"/>
      <c r="I5676" s="456"/>
      <c r="J5676" s="456"/>
      <c r="K5676" s="457"/>
    </row>
    <row r="5677" spans="1:11" ht="15" x14ac:dyDescent="0.3">
      <c r="A5677" s="466"/>
      <c r="B5677" s="459"/>
      <c r="C5677" s="460"/>
      <c r="D5677" s="460"/>
      <c r="E5677" s="460"/>
      <c r="F5677" s="460"/>
      <c r="G5677" s="460"/>
      <c r="H5677" s="460"/>
      <c r="I5677" s="460"/>
      <c r="J5677" s="460"/>
      <c r="K5677" s="461"/>
    </row>
    <row r="5678" spans="1:11" ht="15" x14ac:dyDescent="0.3">
      <c r="A5678" s="466"/>
      <c r="B5678" s="458"/>
      <c r="C5678" s="456"/>
      <c r="D5678" s="456"/>
      <c r="E5678" s="456"/>
      <c r="F5678" s="456"/>
      <c r="G5678" s="456"/>
      <c r="H5678" s="456"/>
      <c r="I5678" s="456"/>
      <c r="J5678" s="456"/>
      <c r="K5678" s="457"/>
    </row>
    <row r="5679" spans="1:11" ht="15" x14ac:dyDescent="0.3">
      <c r="A5679" s="466"/>
      <c r="B5679" s="458"/>
      <c r="C5679" s="456"/>
      <c r="D5679" s="456"/>
      <c r="E5679" s="456"/>
      <c r="F5679" s="456"/>
      <c r="G5679" s="456"/>
      <c r="H5679" s="456"/>
      <c r="I5679" s="456"/>
      <c r="J5679" s="456"/>
      <c r="K5679" s="457"/>
    </row>
    <row r="5680" spans="1:11" ht="15" x14ac:dyDescent="0.3">
      <c r="A5680" s="466"/>
      <c r="B5680" s="458"/>
      <c r="C5680" s="456"/>
      <c r="D5680" s="456"/>
      <c r="E5680" s="456"/>
      <c r="F5680" s="456"/>
      <c r="G5680" s="456"/>
      <c r="H5680" s="456"/>
      <c r="I5680" s="456"/>
      <c r="J5680" s="456"/>
      <c r="K5680" s="457"/>
    </row>
    <row r="5681" spans="1:11" ht="15" x14ac:dyDescent="0.3">
      <c r="A5681" s="466"/>
      <c r="B5681" s="458"/>
      <c r="C5681" s="456"/>
      <c r="D5681" s="456"/>
      <c r="E5681" s="456"/>
      <c r="F5681" s="456"/>
      <c r="G5681" s="456"/>
      <c r="H5681" s="456"/>
      <c r="I5681" s="456"/>
      <c r="J5681" s="456"/>
      <c r="K5681" s="457"/>
    </row>
    <row r="5682" spans="1:11" ht="15" x14ac:dyDescent="0.3">
      <c r="A5682" s="466"/>
      <c r="B5682" s="458"/>
      <c r="C5682" s="456"/>
      <c r="D5682" s="456"/>
      <c r="E5682" s="456"/>
      <c r="F5682" s="456"/>
      <c r="G5682" s="456"/>
      <c r="H5682" s="456"/>
      <c r="I5682" s="456"/>
      <c r="J5682" s="456"/>
      <c r="K5682" s="457"/>
    </row>
    <row r="5683" spans="1:11" ht="15" x14ac:dyDescent="0.3">
      <c r="A5683" s="466"/>
      <c r="B5683" s="458"/>
      <c r="C5683" s="456"/>
      <c r="D5683" s="456"/>
      <c r="E5683" s="456"/>
      <c r="F5683" s="456"/>
      <c r="G5683" s="456"/>
      <c r="H5683" s="456"/>
      <c r="I5683" s="456"/>
      <c r="J5683" s="456"/>
      <c r="K5683" s="457"/>
    </row>
    <row r="5684" spans="1:11" ht="15" x14ac:dyDescent="0.3">
      <c r="A5684" s="466"/>
      <c r="B5684" s="458"/>
      <c r="C5684" s="456"/>
      <c r="D5684" s="456"/>
      <c r="E5684" s="456"/>
      <c r="F5684" s="456"/>
      <c r="G5684" s="456"/>
      <c r="H5684" s="456"/>
      <c r="I5684" s="456"/>
      <c r="J5684" s="456"/>
      <c r="K5684" s="457"/>
    </row>
    <row r="5685" spans="1:11" ht="15" x14ac:dyDescent="0.3">
      <c r="A5685" s="466"/>
      <c r="B5685" s="458"/>
      <c r="C5685" s="456"/>
      <c r="D5685" s="456"/>
      <c r="E5685" s="456"/>
      <c r="F5685" s="456"/>
      <c r="G5685" s="456"/>
      <c r="H5685" s="456"/>
      <c r="I5685" s="456"/>
      <c r="J5685" s="456"/>
      <c r="K5685" s="457"/>
    </row>
    <row r="5686" spans="1:11" ht="15.6" thickBot="1" x14ac:dyDescent="0.35">
      <c r="A5686" s="467"/>
      <c r="B5686" s="502"/>
      <c r="C5686" s="503"/>
      <c r="D5686" s="503"/>
      <c r="E5686" s="503"/>
      <c r="F5686" s="503"/>
      <c r="G5686" s="503"/>
      <c r="H5686" s="503"/>
      <c r="I5686" s="503"/>
      <c r="J5686" s="503"/>
      <c r="K5686" s="504"/>
    </row>
    <row r="5687" spans="1:11" x14ac:dyDescent="0.3">
      <c r="A5687" s="499" t="s">
        <v>1145</v>
      </c>
      <c r="B5687" s="491"/>
      <c r="C5687" s="491"/>
      <c r="D5687" s="491"/>
      <c r="E5687" s="491"/>
      <c r="F5687" s="491"/>
      <c r="G5687" s="490" t="s">
        <v>1146</v>
      </c>
      <c r="H5687" s="491"/>
      <c r="I5687" s="491"/>
      <c r="J5687" s="491"/>
      <c r="K5687" s="492"/>
    </row>
    <row r="5688" spans="1:11" x14ac:dyDescent="0.3">
      <c r="A5688" s="500"/>
      <c r="B5688" s="494"/>
      <c r="C5688" s="494"/>
      <c r="D5688" s="494"/>
      <c r="E5688" s="494"/>
      <c r="F5688" s="494"/>
      <c r="G5688" s="493"/>
      <c r="H5688" s="494"/>
      <c r="I5688" s="494"/>
      <c r="J5688" s="494"/>
      <c r="K5688" s="495"/>
    </row>
    <row r="5689" spans="1:11" x14ac:dyDescent="0.3">
      <c r="A5689" s="500"/>
      <c r="B5689" s="494"/>
      <c r="C5689" s="494"/>
      <c r="D5689" s="494"/>
      <c r="E5689" s="494"/>
      <c r="F5689" s="494"/>
      <c r="G5689" s="493"/>
      <c r="H5689" s="494"/>
      <c r="I5689" s="494"/>
      <c r="J5689" s="494"/>
      <c r="K5689" s="495"/>
    </row>
    <row r="5690" spans="1:11" ht="15" thickBot="1" x14ac:dyDescent="0.35">
      <c r="A5690" s="501"/>
      <c r="B5690" s="497"/>
      <c r="C5690" s="497"/>
      <c r="D5690" s="497"/>
      <c r="E5690" s="497"/>
      <c r="F5690" s="497"/>
      <c r="G5690" s="496"/>
      <c r="H5690" s="497"/>
      <c r="I5690" s="497"/>
      <c r="J5690" s="497"/>
      <c r="K5690" s="498"/>
    </row>
    <row r="5691" spans="1:11" x14ac:dyDescent="0.3">
      <c r="A5691" s="34"/>
      <c r="J5691" s="131"/>
    </row>
    <row r="5692" spans="1:11" x14ac:dyDescent="0.3">
      <c r="A5692" s="452"/>
      <c r="B5692" s="452"/>
      <c r="C5692" s="452"/>
      <c r="D5692" s="452"/>
      <c r="E5692" s="454" t="s">
        <v>1113</v>
      </c>
      <c r="F5692" s="454"/>
      <c r="G5692" s="454"/>
      <c r="H5692" s="454"/>
      <c r="I5692" s="452"/>
      <c r="J5692" s="452"/>
      <c r="K5692" s="452"/>
    </row>
    <row r="5693" spans="1:11" x14ac:dyDescent="0.3">
      <c r="A5693" s="452"/>
      <c r="B5693" s="452"/>
      <c r="C5693" s="452"/>
      <c r="D5693" s="452"/>
      <c r="E5693" s="454"/>
      <c r="F5693" s="454"/>
      <c r="G5693" s="454"/>
      <c r="H5693" s="454"/>
      <c r="I5693" s="452"/>
      <c r="J5693" s="452"/>
      <c r="K5693" s="452"/>
    </row>
    <row r="5694" spans="1:11" x14ac:dyDescent="0.3">
      <c r="A5694" s="453"/>
      <c r="B5694" s="453"/>
      <c r="C5694" s="453"/>
      <c r="D5694" s="453"/>
      <c r="E5694" s="455"/>
      <c r="F5694" s="455"/>
      <c r="G5694" s="455"/>
      <c r="H5694" s="455"/>
      <c r="I5694" s="453"/>
      <c r="J5694" s="453"/>
      <c r="K5694" s="453"/>
    </row>
    <row r="5695" spans="1:11" x14ac:dyDescent="0.3">
      <c r="A5695" s="449" t="s">
        <v>1147</v>
      </c>
      <c r="B5695" s="450"/>
      <c r="C5695" s="450"/>
      <c r="D5695" s="450"/>
      <c r="E5695" s="450"/>
      <c r="F5695" s="450"/>
      <c r="G5695" s="450"/>
      <c r="H5695" s="450"/>
      <c r="I5695" s="450"/>
      <c r="J5695" s="450"/>
      <c r="K5695" s="451"/>
    </row>
    <row r="5696" spans="1:11" ht="22.8" x14ac:dyDescent="0.3">
      <c r="A5696" s="100" t="s">
        <v>1115</v>
      </c>
      <c r="B5696" s="101"/>
      <c r="C5696" s="101"/>
      <c r="D5696" s="101"/>
      <c r="E5696" s="101"/>
      <c r="F5696" s="101"/>
      <c r="G5696" s="102"/>
      <c r="H5696" s="103" t="s">
        <v>1116</v>
      </c>
      <c r="I5696" s="104" t="s">
        <v>1117</v>
      </c>
      <c r="J5696" s="105">
        <f>1+J5642</f>
        <v>45378</v>
      </c>
      <c r="K5696" s="106" t="s">
        <v>1118</v>
      </c>
    </row>
    <row r="5697" spans="1:11" x14ac:dyDescent="0.3">
      <c r="A5697" s="443" t="s">
        <v>2</v>
      </c>
      <c r="B5697" s="444"/>
      <c r="C5697" s="444"/>
      <c r="D5697" s="444"/>
      <c r="E5697" s="444"/>
      <c r="F5697" s="444"/>
      <c r="G5697" s="445"/>
      <c r="H5697" s="107" t="s">
        <v>1120</v>
      </c>
      <c r="I5697" s="108" t="s">
        <v>1121</v>
      </c>
      <c r="J5697" s="109" t="s">
        <v>1122</v>
      </c>
      <c r="K5697" s="110" t="s">
        <v>1123</v>
      </c>
    </row>
    <row r="5698" spans="1:11" x14ac:dyDescent="0.3">
      <c r="A5698" s="446"/>
      <c r="B5698" s="447"/>
      <c r="C5698" s="447"/>
      <c r="D5698" s="447"/>
      <c r="E5698" s="447"/>
      <c r="F5698" s="447"/>
      <c r="G5698" s="448"/>
      <c r="H5698" s="107" t="s">
        <v>1124</v>
      </c>
      <c r="I5698" s="111" t="s">
        <v>1125</v>
      </c>
      <c r="J5698" s="112"/>
      <c r="K5698" s="113"/>
    </row>
    <row r="5699" spans="1:11" ht="15" thickBot="1" x14ac:dyDescent="0.35">
      <c r="A5699" s="114" t="s">
        <v>1103</v>
      </c>
      <c r="B5699" s="115"/>
      <c r="C5699" s="115"/>
      <c r="D5699" s="115"/>
      <c r="E5699" s="115"/>
      <c r="F5699" s="115"/>
      <c r="G5699" s="116"/>
      <c r="H5699" s="117" t="s">
        <v>1126</v>
      </c>
      <c r="I5699" s="117" t="s">
        <v>1125</v>
      </c>
      <c r="J5699" s="118"/>
      <c r="K5699" s="119"/>
    </row>
    <row r="5700" spans="1:11" ht="15" x14ac:dyDescent="0.3">
      <c r="A5700" s="440" t="s">
        <v>1127</v>
      </c>
      <c r="B5700" s="439"/>
      <c r="C5700" s="437"/>
      <c r="D5700" s="437"/>
      <c r="E5700" s="437"/>
      <c r="F5700" s="437"/>
      <c r="G5700" s="437"/>
      <c r="H5700" s="437"/>
      <c r="I5700" s="437"/>
      <c r="J5700" s="437"/>
      <c r="K5700" s="438"/>
    </row>
    <row r="5701" spans="1:11" ht="15" x14ac:dyDescent="0.3">
      <c r="A5701" s="441"/>
      <c r="B5701" s="458"/>
      <c r="C5701" s="456"/>
      <c r="D5701" s="456"/>
      <c r="E5701" s="456"/>
      <c r="F5701" s="456"/>
      <c r="G5701" s="456"/>
      <c r="H5701" s="456"/>
      <c r="I5701" s="456"/>
      <c r="J5701" s="456"/>
      <c r="K5701" s="457"/>
    </row>
    <row r="5702" spans="1:11" ht="15" x14ac:dyDescent="0.3">
      <c r="A5702" s="441"/>
      <c r="B5702" s="458"/>
      <c r="C5702" s="456"/>
      <c r="D5702" s="456"/>
      <c r="E5702" s="456"/>
      <c r="F5702" s="456"/>
      <c r="G5702" s="456"/>
      <c r="H5702" s="456"/>
      <c r="I5702" s="456"/>
      <c r="J5702" s="456"/>
      <c r="K5702" s="457"/>
    </row>
    <row r="5703" spans="1:11" ht="15" x14ac:dyDescent="0.3">
      <c r="A5703" s="441"/>
      <c r="B5703" s="458"/>
      <c r="C5703" s="456"/>
      <c r="D5703" s="456"/>
      <c r="E5703" s="456"/>
      <c r="F5703" s="456"/>
      <c r="G5703" s="456"/>
      <c r="H5703" s="456"/>
      <c r="I5703" s="456"/>
      <c r="J5703" s="456"/>
      <c r="K5703" s="457"/>
    </row>
    <row r="5704" spans="1:11" ht="15.6" thickBot="1" x14ac:dyDescent="0.35">
      <c r="A5704" s="442"/>
      <c r="B5704" s="477"/>
      <c r="C5704" s="475"/>
      <c r="D5704" s="475"/>
      <c r="E5704" s="475"/>
      <c r="F5704" s="475"/>
      <c r="G5704" s="475"/>
      <c r="H5704" s="475"/>
      <c r="I5704" s="475"/>
      <c r="J5704" s="475"/>
      <c r="K5704" s="476"/>
    </row>
    <row r="5705" spans="1:11" ht="15.6" thickBot="1" x14ac:dyDescent="0.35">
      <c r="A5705" s="465" t="s">
        <v>1128</v>
      </c>
      <c r="B5705" s="474" t="s">
        <v>1129</v>
      </c>
      <c r="C5705" s="472"/>
      <c r="D5705" s="472"/>
      <c r="E5705" s="472"/>
      <c r="F5705" s="120" t="s">
        <v>1130</v>
      </c>
      <c r="G5705" s="472" t="s">
        <v>1129</v>
      </c>
      <c r="H5705" s="472"/>
      <c r="I5705" s="472"/>
      <c r="J5705" s="473"/>
      <c r="K5705" s="121" t="s">
        <v>1130</v>
      </c>
    </row>
    <row r="5706" spans="1:11" ht="15" x14ac:dyDescent="0.3">
      <c r="A5706" s="466"/>
      <c r="B5706" s="471" t="s">
        <v>1131</v>
      </c>
      <c r="C5706" s="469"/>
      <c r="D5706" s="469"/>
      <c r="E5706" s="470"/>
      <c r="F5706" s="122"/>
      <c r="G5706" s="468" t="s">
        <v>1132</v>
      </c>
      <c r="H5706" s="469"/>
      <c r="I5706" s="469"/>
      <c r="J5706" s="470"/>
      <c r="K5706" s="123"/>
    </row>
    <row r="5707" spans="1:11" ht="15" x14ac:dyDescent="0.3">
      <c r="A5707" s="466"/>
      <c r="B5707" s="480" t="s">
        <v>1133</v>
      </c>
      <c r="C5707" s="481"/>
      <c r="D5707" s="481"/>
      <c r="E5707" s="482"/>
      <c r="F5707" s="124"/>
      <c r="G5707" s="483" t="s">
        <v>1134</v>
      </c>
      <c r="H5707" s="481"/>
      <c r="I5707" s="481"/>
      <c r="J5707" s="482"/>
      <c r="K5707" s="125"/>
    </row>
    <row r="5708" spans="1:11" ht="15" x14ac:dyDescent="0.3">
      <c r="A5708" s="466"/>
      <c r="B5708" s="480" t="s">
        <v>1135</v>
      </c>
      <c r="C5708" s="481"/>
      <c r="D5708" s="481"/>
      <c r="E5708" s="482"/>
      <c r="F5708" s="124"/>
      <c r="G5708" s="478" t="s">
        <v>1136</v>
      </c>
      <c r="H5708" s="460"/>
      <c r="I5708" s="460"/>
      <c r="J5708" s="479"/>
      <c r="K5708" s="125"/>
    </row>
    <row r="5709" spans="1:11" ht="15" x14ac:dyDescent="0.3">
      <c r="A5709" s="466"/>
      <c r="B5709" s="480" t="s">
        <v>1137</v>
      </c>
      <c r="C5709" s="481"/>
      <c r="D5709" s="481"/>
      <c r="E5709" s="482"/>
      <c r="F5709" s="124">
        <v>2</v>
      </c>
      <c r="G5709" s="478" t="s">
        <v>1138</v>
      </c>
      <c r="H5709" s="460"/>
      <c r="I5709" s="460"/>
      <c r="J5709" s="479"/>
      <c r="K5709" s="125"/>
    </row>
    <row r="5710" spans="1:11" ht="15" x14ac:dyDescent="0.3">
      <c r="A5710" s="466"/>
      <c r="B5710" s="480" t="s">
        <v>1139</v>
      </c>
      <c r="C5710" s="481"/>
      <c r="D5710" s="481"/>
      <c r="E5710" s="482"/>
      <c r="F5710" s="124"/>
      <c r="G5710" s="478" t="s">
        <v>1140</v>
      </c>
      <c r="H5710" s="460"/>
      <c r="I5710" s="460"/>
      <c r="J5710" s="479"/>
      <c r="K5710" s="125"/>
    </row>
    <row r="5711" spans="1:11" ht="15.6" thickBot="1" x14ac:dyDescent="0.35">
      <c r="A5711" s="467"/>
      <c r="B5711" s="487" t="s">
        <v>1141</v>
      </c>
      <c r="C5711" s="488"/>
      <c r="D5711" s="488"/>
      <c r="E5711" s="489"/>
      <c r="F5711" s="127">
        <v>2</v>
      </c>
      <c r="G5711" s="484" t="s">
        <v>1142</v>
      </c>
      <c r="H5711" s="485"/>
      <c r="I5711" s="485"/>
      <c r="J5711" s="486"/>
      <c r="K5711" s="128"/>
    </row>
    <row r="5712" spans="1:11" ht="15.6" x14ac:dyDescent="0.3">
      <c r="A5712" s="465" t="s">
        <v>1143</v>
      </c>
      <c r="B5712" s="434" t="s">
        <v>1187</v>
      </c>
      <c r="C5712" s="435"/>
      <c r="D5712" s="435"/>
      <c r="E5712" s="435"/>
      <c r="F5712" s="435"/>
      <c r="G5712" s="435"/>
      <c r="H5712" s="435"/>
      <c r="I5712" s="435"/>
      <c r="J5712" s="435"/>
      <c r="K5712" s="436"/>
    </row>
    <row r="5713" spans="1:24" ht="15" x14ac:dyDescent="0.3">
      <c r="A5713" s="466"/>
      <c r="B5713" s="422" t="s">
        <v>1237</v>
      </c>
      <c r="C5713" s="423"/>
      <c r="D5713" s="423"/>
      <c r="E5713" s="423"/>
      <c r="F5713" s="423"/>
      <c r="G5713" s="423"/>
      <c r="H5713" s="423"/>
      <c r="I5713" s="423"/>
      <c r="J5713" s="423"/>
      <c r="K5713" s="424"/>
    </row>
    <row r="5714" spans="1:24" ht="15" x14ac:dyDescent="0.3">
      <c r="A5714" s="466"/>
      <c r="B5714" s="422" t="s">
        <v>1231</v>
      </c>
      <c r="C5714" s="423"/>
      <c r="D5714" s="423"/>
      <c r="E5714" s="423"/>
      <c r="F5714" s="423"/>
      <c r="G5714" s="423"/>
      <c r="H5714" s="423"/>
      <c r="I5714" s="423"/>
      <c r="J5714" s="423"/>
      <c r="K5714" s="424"/>
    </row>
    <row r="5715" spans="1:24" ht="15" x14ac:dyDescent="0.3">
      <c r="A5715" s="466"/>
      <c r="B5715" s="422" t="s">
        <v>1229</v>
      </c>
      <c r="C5715" s="423"/>
      <c r="D5715" s="423"/>
      <c r="E5715" s="423"/>
      <c r="F5715" s="423"/>
      <c r="G5715" s="423"/>
      <c r="H5715" s="423"/>
      <c r="I5715" s="423"/>
      <c r="J5715" s="423"/>
      <c r="K5715" s="424"/>
    </row>
    <row r="5716" spans="1:24" ht="15" x14ac:dyDescent="0.3">
      <c r="A5716" s="466"/>
      <c r="B5716" s="422" t="s">
        <v>1232</v>
      </c>
      <c r="C5716" s="423"/>
      <c r="D5716" s="423"/>
      <c r="E5716" s="423"/>
      <c r="F5716" s="423"/>
      <c r="G5716" s="423"/>
      <c r="H5716" s="423"/>
      <c r="I5716" s="423"/>
      <c r="J5716" s="423"/>
      <c r="K5716" s="424"/>
    </row>
    <row r="5717" spans="1:24" ht="15.6" x14ac:dyDescent="0.3">
      <c r="A5717" s="466"/>
      <c r="B5717" s="434" t="s">
        <v>1185</v>
      </c>
      <c r="C5717" s="435"/>
      <c r="D5717" s="435"/>
      <c r="E5717" s="435"/>
      <c r="F5717" s="435"/>
      <c r="G5717" s="435"/>
      <c r="H5717" s="435"/>
      <c r="I5717" s="435"/>
      <c r="J5717" s="435"/>
      <c r="K5717" s="436"/>
    </row>
    <row r="5718" spans="1:24" ht="15" x14ac:dyDescent="0.3">
      <c r="A5718" s="466"/>
      <c r="B5718" s="422" t="s">
        <v>1229</v>
      </c>
      <c r="C5718" s="423"/>
      <c r="D5718" s="423"/>
      <c r="E5718" s="423"/>
      <c r="F5718" s="423"/>
      <c r="G5718" s="423"/>
      <c r="H5718" s="423"/>
      <c r="I5718" s="423"/>
      <c r="J5718" s="423"/>
      <c r="K5718" s="424"/>
    </row>
    <row r="5719" spans="1:24" ht="15" x14ac:dyDescent="0.3">
      <c r="A5719" s="466"/>
      <c r="B5719" s="422" t="s">
        <v>1232</v>
      </c>
      <c r="C5719" s="423"/>
      <c r="D5719" s="423"/>
      <c r="E5719" s="423"/>
      <c r="F5719" s="423"/>
      <c r="G5719" s="423"/>
      <c r="H5719" s="423"/>
      <c r="I5719" s="423"/>
      <c r="J5719" s="423"/>
      <c r="K5719" s="424"/>
    </row>
    <row r="5720" spans="1:24" ht="15.6" x14ac:dyDescent="0.3">
      <c r="A5720" s="466"/>
      <c r="B5720" s="425" t="s">
        <v>1190</v>
      </c>
      <c r="C5720" s="426"/>
      <c r="D5720" s="426"/>
      <c r="E5720" s="426"/>
      <c r="F5720" s="426"/>
      <c r="G5720" s="426"/>
      <c r="H5720" s="426"/>
      <c r="I5720" s="426"/>
      <c r="J5720" s="426"/>
      <c r="K5720" s="427"/>
      <c r="O5720" s="434" t="s">
        <v>1180</v>
      </c>
      <c r="P5720" s="435"/>
      <c r="Q5720" s="435"/>
      <c r="R5720" s="435"/>
      <c r="S5720" s="435"/>
      <c r="T5720" s="435"/>
      <c r="U5720" s="435"/>
      <c r="V5720" s="435"/>
      <c r="W5720" s="435"/>
      <c r="X5720" s="436"/>
    </row>
    <row r="5721" spans="1:24" ht="15" x14ac:dyDescent="0.3">
      <c r="A5721" s="466"/>
      <c r="B5721" s="422" t="s">
        <v>1239</v>
      </c>
      <c r="C5721" s="423"/>
      <c r="D5721" s="423"/>
      <c r="E5721" s="423"/>
      <c r="F5721" s="423"/>
      <c r="G5721" s="423"/>
      <c r="H5721" s="423"/>
      <c r="I5721" s="423"/>
      <c r="J5721" s="423"/>
      <c r="K5721" s="424"/>
      <c r="O5721" s="132" t="s">
        <v>1223</v>
      </c>
      <c r="P5721" s="133"/>
      <c r="Q5721" s="133"/>
      <c r="R5721" s="133"/>
      <c r="S5721" s="133"/>
      <c r="T5721" s="133"/>
      <c r="U5721" s="133"/>
      <c r="V5721" s="133"/>
      <c r="W5721" s="133"/>
      <c r="X5721" s="134"/>
    </row>
    <row r="5722" spans="1:24" ht="15" x14ac:dyDescent="0.3">
      <c r="A5722" s="466"/>
      <c r="B5722" s="422" t="s">
        <v>102</v>
      </c>
      <c r="C5722" s="423"/>
      <c r="D5722" s="423"/>
      <c r="E5722" s="423"/>
      <c r="F5722" s="423"/>
      <c r="G5722" s="423"/>
      <c r="H5722" s="423"/>
      <c r="I5722" s="423"/>
      <c r="J5722" s="423"/>
      <c r="K5722" s="424"/>
      <c r="O5722" s="428" t="s">
        <v>1224</v>
      </c>
      <c r="P5722" s="429"/>
      <c r="Q5722" s="429"/>
      <c r="R5722" s="429"/>
      <c r="S5722" s="429"/>
      <c r="T5722" s="429"/>
      <c r="U5722" s="429"/>
      <c r="V5722" s="429"/>
      <c r="W5722" s="429"/>
      <c r="X5722" s="430"/>
    </row>
    <row r="5723" spans="1:24" ht="15" x14ac:dyDescent="0.3">
      <c r="A5723" s="466"/>
      <c r="B5723" s="458"/>
      <c r="C5723" s="456"/>
      <c r="D5723" s="456"/>
      <c r="E5723" s="456"/>
      <c r="F5723" s="456"/>
      <c r="G5723" s="456"/>
      <c r="H5723" s="456"/>
      <c r="I5723" s="456"/>
      <c r="J5723" s="456"/>
      <c r="K5723" s="457"/>
      <c r="O5723" s="428" t="s">
        <v>1228</v>
      </c>
      <c r="P5723" s="429"/>
      <c r="Q5723" s="429"/>
      <c r="R5723" s="429"/>
      <c r="S5723" s="429"/>
      <c r="T5723" s="429"/>
      <c r="U5723" s="429"/>
      <c r="V5723" s="429"/>
      <c r="W5723" s="429"/>
      <c r="X5723" s="430"/>
    </row>
    <row r="5724" spans="1:24" ht="15.6" x14ac:dyDescent="0.3">
      <c r="A5724" s="466"/>
      <c r="B5724" s="458"/>
      <c r="C5724" s="456"/>
      <c r="D5724" s="456"/>
      <c r="E5724" s="456"/>
      <c r="F5724" s="456"/>
      <c r="G5724" s="456"/>
      <c r="H5724" s="456"/>
      <c r="I5724" s="456"/>
      <c r="J5724" s="456"/>
      <c r="K5724" s="457"/>
      <c r="O5724" s="425" t="s">
        <v>1190</v>
      </c>
      <c r="P5724" s="426"/>
      <c r="Q5724" s="426"/>
      <c r="R5724" s="426"/>
      <c r="S5724" s="426"/>
      <c r="T5724" s="426"/>
      <c r="U5724" s="426"/>
      <c r="V5724" s="426"/>
      <c r="W5724" s="426"/>
      <c r="X5724" s="427"/>
    </row>
    <row r="5725" spans="1:24" ht="15" x14ac:dyDescent="0.3">
      <c r="A5725" s="466"/>
      <c r="B5725" s="458"/>
      <c r="C5725" s="456"/>
      <c r="D5725" s="456"/>
      <c r="E5725" s="456"/>
      <c r="F5725" s="456"/>
      <c r="G5725" s="456"/>
      <c r="H5725" s="456"/>
      <c r="I5725" s="456"/>
      <c r="J5725" s="456"/>
      <c r="K5725" s="457"/>
      <c r="O5725" s="422" t="s">
        <v>1239</v>
      </c>
      <c r="P5725" s="423"/>
      <c r="Q5725" s="423"/>
      <c r="R5725" s="423"/>
      <c r="S5725" s="423"/>
      <c r="T5725" s="423"/>
      <c r="U5725" s="423"/>
      <c r="V5725" s="423"/>
      <c r="W5725" s="423"/>
      <c r="X5725" s="424"/>
    </row>
    <row r="5726" spans="1:24" ht="15.6" thickBot="1" x14ac:dyDescent="0.35">
      <c r="A5726" s="467"/>
      <c r="B5726" s="477"/>
      <c r="C5726" s="475"/>
      <c r="D5726" s="475"/>
      <c r="E5726" s="475"/>
      <c r="F5726" s="475"/>
      <c r="G5726" s="475"/>
      <c r="H5726" s="475"/>
      <c r="I5726" s="475"/>
      <c r="J5726" s="475"/>
      <c r="K5726" s="476"/>
      <c r="O5726" s="422" t="s">
        <v>102</v>
      </c>
      <c r="P5726" s="423"/>
      <c r="Q5726" s="423"/>
      <c r="R5726" s="423"/>
      <c r="S5726" s="423"/>
      <c r="T5726" s="423"/>
      <c r="U5726" s="423"/>
      <c r="V5726" s="423"/>
      <c r="W5726" s="423"/>
      <c r="X5726" s="424"/>
    </row>
    <row r="5727" spans="1:24" ht="15" x14ac:dyDescent="0.3">
      <c r="A5727" s="465" t="s">
        <v>1144</v>
      </c>
      <c r="B5727" s="439"/>
      <c r="C5727" s="437"/>
      <c r="D5727" s="437"/>
      <c r="E5727" s="437"/>
      <c r="F5727" s="437"/>
      <c r="G5727" s="437"/>
      <c r="H5727" s="437"/>
      <c r="I5727" s="437"/>
      <c r="J5727" s="437"/>
      <c r="K5727" s="438"/>
    </row>
    <row r="5728" spans="1:24" ht="15" x14ac:dyDescent="0.3">
      <c r="A5728" s="466"/>
      <c r="B5728" s="458"/>
      <c r="C5728" s="456"/>
      <c r="D5728" s="456"/>
      <c r="E5728" s="456"/>
      <c r="F5728" s="456"/>
      <c r="G5728" s="456"/>
      <c r="H5728" s="456"/>
      <c r="I5728" s="456"/>
      <c r="J5728" s="456"/>
      <c r="K5728" s="457"/>
    </row>
    <row r="5729" spans="1:11" ht="15" x14ac:dyDescent="0.3">
      <c r="A5729" s="466"/>
      <c r="B5729" s="458"/>
      <c r="C5729" s="456"/>
      <c r="D5729" s="456"/>
      <c r="E5729" s="456"/>
      <c r="F5729" s="456"/>
      <c r="G5729" s="456"/>
      <c r="H5729" s="456"/>
      <c r="I5729" s="456"/>
      <c r="J5729" s="456"/>
      <c r="K5729" s="457"/>
    </row>
    <row r="5730" spans="1:11" ht="15" x14ac:dyDescent="0.3">
      <c r="A5730" s="466"/>
      <c r="B5730" s="458"/>
      <c r="C5730" s="456"/>
      <c r="D5730" s="456"/>
      <c r="E5730" s="456"/>
      <c r="F5730" s="456"/>
      <c r="G5730" s="456"/>
      <c r="H5730" s="456"/>
      <c r="I5730" s="456"/>
      <c r="J5730" s="456"/>
      <c r="K5730" s="457"/>
    </row>
    <row r="5731" spans="1:11" ht="15" x14ac:dyDescent="0.3">
      <c r="A5731" s="466"/>
      <c r="B5731" s="458"/>
      <c r="C5731" s="456"/>
      <c r="D5731" s="456"/>
      <c r="E5731" s="456"/>
      <c r="F5731" s="456"/>
      <c r="G5731" s="456"/>
      <c r="H5731" s="456"/>
      <c r="I5731" s="456"/>
      <c r="J5731" s="456"/>
      <c r="K5731" s="457"/>
    </row>
    <row r="5732" spans="1:11" ht="15" x14ac:dyDescent="0.3">
      <c r="A5732" s="466"/>
      <c r="B5732" s="458"/>
      <c r="C5732" s="456"/>
      <c r="D5732" s="456"/>
      <c r="E5732" s="456"/>
      <c r="F5732" s="456"/>
      <c r="G5732" s="456"/>
      <c r="H5732" s="456"/>
      <c r="I5732" s="456"/>
      <c r="J5732" s="456"/>
      <c r="K5732" s="457"/>
    </row>
    <row r="5733" spans="1:11" ht="15" x14ac:dyDescent="0.3">
      <c r="A5733" s="466"/>
      <c r="B5733" s="458"/>
      <c r="C5733" s="456"/>
      <c r="D5733" s="456"/>
      <c r="E5733" s="456"/>
      <c r="F5733" s="456"/>
      <c r="G5733" s="456"/>
      <c r="H5733" s="456"/>
      <c r="I5733" s="456"/>
      <c r="J5733" s="456"/>
      <c r="K5733" s="457"/>
    </row>
    <row r="5734" spans="1:11" ht="15" x14ac:dyDescent="0.3">
      <c r="A5734" s="466"/>
      <c r="B5734" s="458"/>
      <c r="C5734" s="456"/>
      <c r="D5734" s="456"/>
      <c r="E5734" s="456"/>
      <c r="F5734" s="456"/>
      <c r="G5734" s="456"/>
      <c r="H5734" s="456"/>
      <c r="I5734" s="456"/>
      <c r="J5734" s="456"/>
      <c r="K5734" s="457"/>
    </row>
    <row r="5735" spans="1:11" ht="15" x14ac:dyDescent="0.3">
      <c r="A5735" s="466"/>
      <c r="B5735" s="458"/>
      <c r="C5735" s="456"/>
      <c r="D5735" s="456"/>
      <c r="E5735" s="456"/>
      <c r="F5735" s="456"/>
      <c r="G5735" s="456"/>
      <c r="H5735" s="456"/>
      <c r="I5735" s="456"/>
      <c r="J5735" s="456"/>
      <c r="K5735" s="457"/>
    </row>
    <row r="5736" spans="1:11" ht="15" x14ac:dyDescent="0.3">
      <c r="A5736" s="466"/>
      <c r="B5736" s="458"/>
      <c r="C5736" s="456"/>
      <c r="D5736" s="456"/>
      <c r="E5736" s="456"/>
      <c r="F5736" s="456"/>
      <c r="G5736" s="456"/>
      <c r="H5736" s="456"/>
      <c r="I5736" s="456"/>
      <c r="J5736" s="456"/>
      <c r="K5736" s="457"/>
    </row>
    <row r="5737" spans="1:11" ht="15" x14ac:dyDescent="0.3">
      <c r="A5737" s="466"/>
      <c r="B5737" s="458"/>
      <c r="C5737" s="456"/>
      <c r="D5737" s="456"/>
      <c r="E5737" s="456"/>
      <c r="F5737" s="456"/>
      <c r="G5737" s="456"/>
      <c r="H5737" s="456"/>
      <c r="I5737" s="456"/>
      <c r="J5737" s="456"/>
      <c r="K5737" s="457"/>
    </row>
    <row r="5738" spans="1:11" ht="15" x14ac:dyDescent="0.3">
      <c r="A5738" s="466"/>
      <c r="B5738" s="458"/>
      <c r="C5738" s="456"/>
      <c r="D5738" s="456"/>
      <c r="E5738" s="456"/>
      <c r="F5738" s="456"/>
      <c r="G5738" s="456"/>
      <c r="H5738" s="456"/>
      <c r="I5738" s="456"/>
      <c r="J5738" s="456"/>
      <c r="K5738" s="457"/>
    </row>
    <row r="5739" spans="1:11" ht="15" x14ac:dyDescent="0.3">
      <c r="A5739" s="466"/>
      <c r="B5739" s="458"/>
      <c r="C5739" s="456"/>
      <c r="D5739" s="456"/>
      <c r="E5739" s="456"/>
      <c r="F5739" s="456"/>
      <c r="G5739" s="456"/>
      <c r="H5739" s="456"/>
      <c r="I5739" s="456"/>
      <c r="J5739" s="456"/>
      <c r="K5739" s="457"/>
    </row>
    <row r="5740" spans="1:11" ht="15.6" thickBot="1" x14ac:dyDescent="0.35">
      <c r="A5740" s="467"/>
      <c r="B5740" s="502"/>
      <c r="C5740" s="503"/>
      <c r="D5740" s="503"/>
      <c r="E5740" s="503"/>
      <c r="F5740" s="503"/>
      <c r="G5740" s="503"/>
      <c r="H5740" s="503"/>
      <c r="I5740" s="503"/>
      <c r="J5740" s="503"/>
      <c r="K5740" s="504"/>
    </row>
    <row r="5741" spans="1:11" x14ac:dyDescent="0.3">
      <c r="A5741" s="499" t="s">
        <v>1145</v>
      </c>
      <c r="B5741" s="491"/>
      <c r="C5741" s="491"/>
      <c r="D5741" s="491"/>
      <c r="E5741" s="491"/>
      <c r="F5741" s="491"/>
      <c r="G5741" s="490" t="s">
        <v>1146</v>
      </c>
      <c r="H5741" s="491"/>
      <c r="I5741" s="491"/>
      <c r="J5741" s="491"/>
      <c r="K5741" s="492"/>
    </row>
    <row r="5742" spans="1:11" x14ac:dyDescent="0.3">
      <c r="A5742" s="500"/>
      <c r="B5742" s="494"/>
      <c r="C5742" s="494"/>
      <c r="D5742" s="494"/>
      <c r="E5742" s="494"/>
      <c r="F5742" s="494"/>
      <c r="G5742" s="493"/>
      <c r="H5742" s="494"/>
      <c r="I5742" s="494"/>
      <c r="J5742" s="494"/>
      <c r="K5742" s="495"/>
    </row>
    <row r="5743" spans="1:11" x14ac:dyDescent="0.3">
      <c r="A5743" s="500"/>
      <c r="B5743" s="494"/>
      <c r="C5743" s="494"/>
      <c r="D5743" s="494"/>
      <c r="E5743" s="494"/>
      <c r="F5743" s="494"/>
      <c r="G5743" s="493"/>
      <c r="H5743" s="494"/>
      <c r="I5743" s="494"/>
      <c r="J5743" s="494"/>
      <c r="K5743" s="495"/>
    </row>
    <row r="5744" spans="1:11" ht="15" thickBot="1" x14ac:dyDescent="0.35">
      <c r="A5744" s="501"/>
      <c r="B5744" s="497"/>
      <c r="C5744" s="497"/>
      <c r="D5744" s="497"/>
      <c r="E5744" s="497"/>
      <c r="F5744" s="497"/>
      <c r="G5744" s="496"/>
      <c r="H5744" s="497"/>
      <c r="I5744" s="497"/>
      <c r="J5744" s="497"/>
      <c r="K5744" s="498"/>
    </row>
    <row r="5746" spans="1:11" x14ac:dyDescent="0.3">
      <c r="A5746" s="452"/>
      <c r="B5746" s="452"/>
      <c r="C5746" s="452"/>
      <c r="D5746" s="452"/>
      <c r="E5746" s="454" t="s">
        <v>1113</v>
      </c>
      <c r="F5746" s="454"/>
      <c r="G5746" s="454"/>
      <c r="H5746" s="454"/>
      <c r="I5746" s="452"/>
      <c r="J5746" s="452"/>
      <c r="K5746" s="452"/>
    </row>
    <row r="5747" spans="1:11" x14ac:dyDescent="0.3">
      <c r="A5747" s="452"/>
      <c r="B5747" s="452"/>
      <c r="C5747" s="452"/>
      <c r="D5747" s="452"/>
      <c r="E5747" s="454"/>
      <c r="F5747" s="454"/>
      <c r="G5747" s="454"/>
      <c r="H5747" s="454"/>
      <c r="I5747" s="452"/>
      <c r="J5747" s="452"/>
      <c r="K5747" s="452"/>
    </row>
    <row r="5748" spans="1:11" x14ac:dyDescent="0.3">
      <c r="A5748" s="453"/>
      <c r="B5748" s="453"/>
      <c r="C5748" s="453"/>
      <c r="D5748" s="453"/>
      <c r="E5748" s="455"/>
      <c r="F5748" s="455"/>
      <c r="G5748" s="455"/>
      <c r="H5748" s="455"/>
      <c r="I5748" s="453"/>
      <c r="J5748" s="453"/>
      <c r="K5748" s="453"/>
    </row>
    <row r="5749" spans="1:11" x14ac:dyDescent="0.3">
      <c r="A5749" s="449" t="s">
        <v>1147</v>
      </c>
      <c r="B5749" s="450"/>
      <c r="C5749" s="450"/>
      <c r="D5749" s="450"/>
      <c r="E5749" s="450"/>
      <c r="F5749" s="450"/>
      <c r="G5749" s="450"/>
      <c r="H5749" s="450"/>
      <c r="I5749" s="450"/>
      <c r="J5749" s="450"/>
      <c r="K5749" s="451"/>
    </row>
    <row r="5750" spans="1:11" ht="22.8" x14ac:dyDescent="0.3">
      <c r="A5750" s="100" t="s">
        <v>1115</v>
      </c>
      <c r="B5750" s="101"/>
      <c r="C5750" s="101"/>
      <c r="D5750" s="101"/>
      <c r="E5750" s="101"/>
      <c r="F5750" s="101"/>
      <c r="G5750" s="102"/>
      <c r="H5750" s="103" t="s">
        <v>1116</v>
      </c>
      <c r="I5750" s="104" t="s">
        <v>1117</v>
      </c>
      <c r="J5750" s="105">
        <f>1+J5696</f>
        <v>45379</v>
      </c>
      <c r="K5750" s="106" t="s">
        <v>1118</v>
      </c>
    </row>
    <row r="5751" spans="1:11" x14ac:dyDescent="0.3">
      <c r="A5751" s="443" t="s">
        <v>2</v>
      </c>
      <c r="B5751" s="444"/>
      <c r="C5751" s="444"/>
      <c r="D5751" s="444"/>
      <c r="E5751" s="444"/>
      <c r="F5751" s="444"/>
      <c r="G5751" s="445"/>
      <c r="H5751" s="107" t="s">
        <v>1120</v>
      </c>
      <c r="I5751" s="108" t="s">
        <v>1121</v>
      </c>
      <c r="J5751" s="109" t="s">
        <v>1122</v>
      </c>
      <c r="K5751" s="110" t="s">
        <v>1123</v>
      </c>
    </row>
    <row r="5752" spans="1:11" x14ac:dyDescent="0.3">
      <c r="A5752" s="446"/>
      <c r="B5752" s="447"/>
      <c r="C5752" s="447"/>
      <c r="D5752" s="447"/>
      <c r="E5752" s="447"/>
      <c r="F5752" s="447"/>
      <c r="G5752" s="448"/>
      <c r="H5752" s="107" t="s">
        <v>1124</v>
      </c>
      <c r="I5752" s="111" t="s">
        <v>1125</v>
      </c>
      <c r="J5752" s="112"/>
      <c r="K5752" s="113"/>
    </row>
    <row r="5753" spans="1:11" ht="15" thickBot="1" x14ac:dyDescent="0.35">
      <c r="A5753" s="114" t="s">
        <v>1103</v>
      </c>
      <c r="B5753" s="115"/>
      <c r="C5753" s="115"/>
      <c r="D5753" s="115"/>
      <c r="E5753" s="115"/>
      <c r="F5753" s="115"/>
      <c r="G5753" s="116"/>
      <c r="H5753" s="117" t="s">
        <v>1126</v>
      </c>
      <c r="I5753" s="117" t="s">
        <v>1125</v>
      </c>
      <c r="J5753" s="118"/>
      <c r="K5753" s="119"/>
    </row>
    <row r="5754" spans="1:11" ht="15" x14ac:dyDescent="0.3">
      <c r="A5754" s="440" t="s">
        <v>1127</v>
      </c>
      <c r="B5754" s="439"/>
      <c r="C5754" s="437"/>
      <c r="D5754" s="437"/>
      <c r="E5754" s="437"/>
      <c r="F5754" s="437"/>
      <c r="G5754" s="437"/>
      <c r="H5754" s="437"/>
      <c r="I5754" s="437"/>
      <c r="J5754" s="437"/>
      <c r="K5754" s="438"/>
    </row>
    <row r="5755" spans="1:11" ht="15" x14ac:dyDescent="0.3">
      <c r="A5755" s="441"/>
      <c r="B5755" s="458"/>
      <c r="C5755" s="456"/>
      <c r="D5755" s="456"/>
      <c r="E5755" s="456"/>
      <c r="F5755" s="456"/>
      <c r="G5755" s="456"/>
      <c r="H5755" s="456"/>
      <c r="I5755" s="456"/>
      <c r="J5755" s="456"/>
      <c r="K5755" s="457"/>
    </row>
    <row r="5756" spans="1:11" ht="15" x14ac:dyDescent="0.3">
      <c r="A5756" s="441"/>
      <c r="B5756" s="458"/>
      <c r="C5756" s="456"/>
      <c r="D5756" s="456"/>
      <c r="E5756" s="456"/>
      <c r="F5756" s="456"/>
      <c r="G5756" s="456"/>
      <c r="H5756" s="456"/>
      <c r="I5756" s="456"/>
      <c r="J5756" s="456"/>
      <c r="K5756" s="457"/>
    </row>
    <row r="5757" spans="1:11" ht="15" x14ac:dyDescent="0.3">
      <c r="A5757" s="441"/>
      <c r="B5757" s="458"/>
      <c r="C5757" s="456"/>
      <c r="D5757" s="456"/>
      <c r="E5757" s="456"/>
      <c r="F5757" s="456"/>
      <c r="G5757" s="456"/>
      <c r="H5757" s="456"/>
      <c r="I5757" s="456"/>
      <c r="J5757" s="456"/>
      <c r="K5757" s="457"/>
    </row>
    <row r="5758" spans="1:11" ht="15.6" thickBot="1" x14ac:dyDescent="0.35">
      <c r="A5758" s="442"/>
      <c r="B5758" s="477"/>
      <c r="C5758" s="475"/>
      <c r="D5758" s="475"/>
      <c r="E5758" s="475"/>
      <c r="F5758" s="475"/>
      <c r="G5758" s="475"/>
      <c r="H5758" s="475"/>
      <c r="I5758" s="475"/>
      <c r="J5758" s="475"/>
      <c r="K5758" s="476"/>
    </row>
    <row r="5759" spans="1:11" ht="15.6" thickBot="1" x14ac:dyDescent="0.35">
      <c r="A5759" s="465" t="s">
        <v>1128</v>
      </c>
      <c r="B5759" s="474" t="s">
        <v>1129</v>
      </c>
      <c r="C5759" s="472"/>
      <c r="D5759" s="472"/>
      <c r="E5759" s="472"/>
      <c r="F5759" s="120" t="s">
        <v>1130</v>
      </c>
      <c r="G5759" s="472" t="s">
        <v>1129</v>
      </c>
      <c r="H5759" s="472"/>
      <c r="I5759" s="472"/>
      <c r="J5759" s="473"/>
      <c r="K5759" s="121" t="s">
        <v>1130</v>
      </c>
    </row>
    <row r="5760" spans="1:11" ht="15" x14ac:dyDescent="0.3">
      <c r="A5760" s="466"/>
      <c r="B5760" s="471" t="s">
        <v>1131</v>
      </c>
      <c r="C5760" s="469"/>
      <c r="D5760" s="469"/>
      <c r="E5760" s="470"/>
      <c r="F5760" s="122"/>
      <c r="G5760" s="468" t="s">
        <v>1132</v>
      </c>
      <c r="H5760" s="469"/>
      <c r="I5760" s="469"/>
      <c r="J5760" s="470"/>
      <c r="K5760" s="123"/>
    </row>
    <row r="5761" spans="1:11" ht="15" x14ac:dyDescent="0.3">
      <c r="A5761" s="466"/>
      <c r="B5761" s="480" t="s">
        <v>1133</v>
      </c>
      <c r="C5761" s="481"/>
      <c r="D5761" s="481"/>
      <c r="E5761" s="482"/>
      <c r="F5761" s="124"/>
      <c r="G5761" s="483" t="s">
        <v>1134</v>
      </c>
      <c r="H5761" s="481"/>
      <c r="I5761" s="481"/>
      <c r="J5761" s="482"/>
      <c r="K5761" s="125"/>
    </row>
    <row r="5762" spans="1:11" ht="15" x14ac:dyDescent="0.3">
      <c r="A5762" s="466"/>
      <c r="B5762" s="480" t="s">
        <v>1135</v>
      </c>
      <c r="C5762" s="481"/>
      <c r="D5762" s="481"/>
      <c r="E5762" s="482"/>
      <c r="F5762" s="124"/>
      <c r="G5762" s="478" t="s">
        <v>1136</v>
      </c>
      <c r="H5762" s="460"/>
      <c r="I5762" s="460"/>
      <c r="J5762" s="479"/>
      <c r="K5762" s="125"/>
    </row>
    <row r="5763" spans="1:11" ht="15" x14ac:dyDescent="0.3">
      <c r="A5763" s="466"/>
      <c r="B5763" s="480" t="s">
        <v>1137</v>
      </c>
      <c r="C5763" s="481"/>
      <c r="D5763" s="481"/>
      <c r="E5763" s="482"/>
      <c r="F5763" s="124">
        <v>2</v>
      </c>
      <c r="G5763" s="478" t="s">
        <v>1138</v>
      </c>
      <c r="H5763" s="460"/>
      <c r="I5763" s="460"/>
      <c r="J5763" s="479"/>
      <c r="K5763" s="125"/>
    </row>
    <row r="5764" spans="1:11" ht="15" x14ac:dyDescent="0.3">
      <c r="A5764" s="466"/>
      <c r="B5764" s="480" t="s">
        <v>1139</v>
      </c>
      <c r="C5764" s="481"/>
      <c r="D5764" s="481"/>
      <c r="E5764" s="482"/>
      <c r="F5764" s="124"/>
      <c r="G5764" s="478" t="s">
        <v>1140</v>
      </c>
      <c r="H5764" s="460"/>
      <c r="I5764" s="460"/>
      <c r="J5764" s="479"/>
      <c r="K5764" s="125"/>
    </row>
    <row r="5765" spans="1:11" ht="15.6" thickBot="1" x14ac:dyDescent="0.35">
      <c r="A5765" s="467"/>
      <c r="B5765" s="487" t="s">
        <v>1141</v>
      </c>
      <c r="C5765" s="488"/>
      <c r="D5765" s="488"/>
      <c r="E5765" s="489"/>
      <c r="F5765" s="127">
        <v>2</v>
      </c>
      <c r="G5765" s="484" t="s">
        <v>1142</v>
      </c>
      <c r="H5765" s="485"/>
      <c r="I5765" s="485"/>
      <c r="J5765" s="486"/>
      <c r="K5765" s="128"/>
    </row>
    <row r="5766" spans="1:11" ht="15.6" x14ac:dyDescent="0.3">
      <c r="A5766" s="465" t="s">
        <v>1143</v>
      </c>
      <c r="B5766" s="434" t="s">
        <v>1180</v>
      </c>
      <c r="C5766" s="435"/>
      <c r="D5766" s="435"/>
      <c r="E5766" s="435"/>
      <c r="F5766" s="435"/>
      <c r="G5766" s="435"/>
      <c r="H5766" s="435"/>
      <c r="I5766" s="435"/>
      <c r="J5766" s="435"/>
      <c r="K5766" s="436"/>
    </row>
    <row r="5767" spans="1:11" ht="15" x14ac:dyDescent="0.3">
      <c r="A5767" s="466"/>
      <c r="B5767" s="132" t="s">
        <v>1223</v>
      </c>
      <c r="C5767" s="133"/>
      <c r="D5767" s="133"/>
      <c r="E5767" s="133"/>
      <c r="F5767" s="133"/>
      <c r="G5767" s="133"/>
      <c r="H5767" s="133"/>
      <c r="I5767" s="133"/>
      <c r="J5767" s="133"/>
      <c r="K5767" s="134"/>
    </row>
    <row r="5768" spans="1:11" ht="15" x14ac:dyDescent="0.3">
      <c r="A5768" s="466"/>
      <c r="B5768" s="428" t="s">
        <v>1224</v>
      </c>
      <c r="C5768" s="429"/>
      <c r="D5768" s="429"/>
      <c r="E5768" s="429"/>
      <c r="F5768" s="429"/>
      <c r="G5768" s="429"/>
      <c r="H5768" s="429"/>
      <c r="I5768" s="429"/>
      <c r="J5768" s="429"/>
      <c r="K5768" s="430"/>
    </row>
    <row r="5769" spans="1:11" ht="15" x14ac:dyDescent="0.3">
      <c r="A5769" s="466"/>
      <c r="B5769" s="428" t="s">
        <v>1228</v>
      </c>
      <c r="C5769" s="429"/>
      <c r="D5769" s="429"/>
      <c r="E5769" s="429"/>
      <c r="F5769" s="429"/>
      <c r="G5769" s="429"/>
      <c r="H5769" s="429"/>
      <c r="I5769" s="429"/>
      <c r="J5769" s="429"/>
      <c r="K5769" s="430"/>
    </row>
    <row r="5770" spans="1:11" ht="15.6" x14ac:dyDescent="0.3">
      <c r="A5770" s="466"/>
      <c r="B5770" s="425" t="s">
        <v>1190</v>
      </c>
      <c r="C5770" s="426"/>
      <c r="D5770" s="426"/>
      <c r="E5770" s="426"/>
      <c r="F5770" s="426"/>
      <c r="G5770" s="426"/>
      <c r="H5770" s="426"/>
      <c r="I5770" s="426"/>
      <c r="J5770" s="426"/>
      <c r="K5770" s="427"/>
    </row>
    <row r="5771" spans="1:11" ht="15" x14ac:dyDescent="0.3">
      <c r="A5771" s="466"/>
      <c r="B5771" s="422" t="s">
        <v>1239</v>
      </c>
      <c r="C5771" s="423"/>
      <c r="D5771" s="423"/>
      <c r="E5771" s="423"/>
      <c r="F5771" s="423"/>
      <c r="G5771" s="423"/>
      <c r="H5771" s="423"/>
      <c r="I5771" s="423"/>
      <c r="J5771" s="423"/>
      <c r="K5771" s="424"/>
    </row>
    <row r="5772" spans="1:11" ht="15" x14ac:dyDescent="0.3">
      <c r="A5772" s="466"/>
      <c r="B5772" s="422" t="s">
        <v>102</v>
      </c>
      <c r="C5772" s="423"/>
      <c r="D5772" s="423"/>
      <c r="E5772" s="423"/>
      <c r="F5772" s="423"/>
      <c r="G5772" s="423"/>
      <c r="H5772" s="423"/>
      <c r="I5772" s="423"/>
      <c r="J5772" s="423"/>
      <c r="K5772" s="424"/>
    </row>
    <row r="5773" spans="1:11" ht="15" x14ac:dyDescent="0.3">
      <c r="A5773" s="466"/>
      <c r="B5773" s="459"/>
      <c r="C5773" s="460"/>
      <c r="D5773" s="460"/>
      <c r="E5773" s="460"/>
      <c r="F5773" s="460"/>
      <c r="G5773" s="460"/>
      <c r="H5773" s="460"/>
      <c r="I5773" s="460"/>
      <c r="J5773" s="460"/>
      <c r="K5773" s="461"/>
    </row>
    <row r="5774" spans="1:11" ht="15" x14ac:dyDescent="0.3">
      <c r="A5774" s="466"/>
      <c r="B5774" s="458"/>
      <c r="C5774" s="456"/>
      <c r="D5774" s="456"/>
      <c r="E5774" s="456"/>
      <c r="F5774" s="456"/>
      <c r="G5774" s="456"/>
      <c r="H5774" s="456"/>
      <c r="I5774" s="456"/>
      <c r="J5774" s="456"/>
      <c r="K5774" s="457"/>
    </row>
    <row r="5775" spans="1:11" ht="15" x14ac:dyDescent="0.3">
      <c r="A5775" s="466"/>
      <c r="B5775" s="458"/>
      <c r="C5775" s="456"/>
      <c r="D5775" s="456"/>
      <c r="E5775" s="456"/>
      <c r="F5775" s="456"/>
      <c r="G5775" s="456"/>
      <c r="H5775" s="456"/>
      <c r="I5775" s="456"/>
      <c r="J5775" s="456"/>
      <c r="K5775" s="457"/>
    </row>
    <row r="5776" spans="1:11" ht="15" x14ac:dyDescent="0.3">
      <c r="A5776" s="466"/>
      <c r="B5776" s="458"/>
      <c r="C5776" s="456"/>
      <c r="D5776" s="456"/>
      <c r="E5776" s="456"/>
      <c r="F5776" s="456"/>
      <c r="G5776" s="456"/>
      <c r="H5776" s="456"/>
      <c r="I5776" s="456"/>
      <c r="J5776" s="456"/>
      <c r="K5776" s="457"/>
    </row>
    <row r="5777" spans="1:11" ht="15" x14ac:dyDescent="0.3">
      <c r="A5777" s="466"/>
      <c r="B5777" s="458"/>
      <c r="C5777" s="456"/>
      <c r="D5777" s="456"/>
      <c r="E5777" s="456"/>
      <c r="F5777" s="456"/>
      <c r="G5777" s="456"/>
      <c r="H5777" s="456"/>
      <c r="I5777" s="456"/>
      <c r="J5777" s="456"/>
      <c r="K5777" s="457"/>
    </row>
    <row r="5778" spans="1:11" ht="15" x14ac:dyDescent="0.3">
      <c r="A5778" s="466"/>
      <c r="B5778" s="458"/>
      <c r="C5778" s="456"/>
      <c r="D5778" s="456"/>
      <c r="E5778" s="456"/>
      <c r="F5778" s="456"/>
      <c r="G5778" s="456"/>
      <c r="H5778" s="456"/>
      <c r="I5778" s="456"/>
      <c r="J5778" s="456"/>
      <c r="K5778" s="457"/>
    </row>
    <row r="5779" spans="1:11" ht="15" x14ac:dyDescent="0.3">
      <c r="A5779" s="466"/>
      <c r="B5779" s="458"/>
      <c r="C5779" s="456"/>
      <c r="D5779" s="456"/>
      <c r="E5779" s="456"/>
      <c r="F5779" s="456"/>
      <c r="G5779" s="456"/>
      <c r="H5779" s="456"/>
      <c r="I5779" s="456"/>
      <c r="J5779" s="456"/>
      <c r="K5779" s="457"/>
    </row>
    <row r="5780" spans="1:11" ht="15.6" thickBot="1" x14ac:dyDescent="0.35">
      <c r="A5780" s="467"/>
      <c r="B5780" s="477"/>
      <c r="C5780" s="475"/>
      <c r="D5780" s="475"/>
      <c r="E5780" s="475"/>
      <c r="F5780" s="475"/>
      <c r="G5780" s="475"/>
      <c r="H5780" s="475"/>
      <c r="I5780" s="475"/>
      <c r="J5780" s="475"/>
      <c r="K5780" s="476"/>
    </row>
    <row r="5781" spans="1:11" ht="15" x14ac:dyDescent="0.3">
      <c r="A5781" s="465" t="s">
        <v>1144</v>
      </c>
      <c r="B5781" s="439"/>
      <c r="C5781" s="437"/>
      <c r="D5781" s="437"/>
      <c r="E5781" s="437"/>
      <c r="F5781" s="437"/>
      <c r="G5781" s="437"/>
      <c r="H5781" s="437"/>
      <c r="I5781" s="437"/>
      <c r="J5781" s="437"/>
      <c r="K5781" s="438"/>
    </row>
    <row r="5782" spans="1:11" ht="15" x14ac:dyDescent="0.3">
      <c r="A5782" s="466"/>
      <c r="B5782" s="458"/>
      <c r="C5782" s="456"/>
      <c r="D5782" s="456"/>
      <c r="E5782" s="456"/>
      <c r="F5782" s="456"/>
      <c r="G5782" s="456"/>
      <c r="H5782" s="456"/>
      <c r="I5782" s="456"/>
      <c r="J5782" s="456"/>
      <c r="K5782" s="457"/>
    </row>
    <row r="5783" spans="1:11" ht="15" x14ac:dyDescent="0.3">
      <c r="A5783" s="466"/>
      <c r="B5783" s="458"/>
      <c r="C5783" s="456"/>
      <c r="D5783" s="456"/>
      <c r="E5783" s="456"/>
      <c r="F5783" s="456"/>
      <c r="G5783" s="456"/>
      <c r="H5783" s="456"/>
      <c r="I5783" s="456"/>
      <c r="J5783" s="456"/>
      <c r="K5783" s="457"/>
    </row>
    <row r="5784" spans="1:11" ht="15" x14ac:dyDescent="0.3">
      <c r="A5784" s="466"/>
      <c r="B5784" s="458"/>
      <c r="C5784" s="456"/>
      <c r="D5784" s="456"/>
      <c r="E5784" s="456"/>
      <c r="F5784" s="456"/>
      <c r="G5784" s="456"/>
      <c r="H5784" s="456"/>
      <c r="I5784" s="456"/>
      <c r="J5784" s="456"/>
      <c r="K5784" s="457"/>
    </row>
    <row r="5785" spans="1:11" ht="15" x14ac:dyDescent="0.3">
      <c r="A5785" s="466"/>
      <c r="B5785" s="458"/>
      <c r="C5785" s="456"/>
      <c r="D5785" s="456"/>
      <c r="E5785" s="456"/>
      <c r="F5785" s="456"/>
      <c r="G5785" s="456"/>
      <c r="H5785" s="456"/>
      <c r="I5785" s="456"/>
      <c r="J5785" s="456"/>
      <c r="K5785" s="457"/>
    </row>
    <row r="5786" spans="1:11" ht="15" x14ac:dyDescent="0.3">
      <c r="A5786" s="466"/>
      <c r="B5786" s="458"/>
      <c r="C5786" s="456"/>
      <c r="D5786" s="456"/>
      <c r="E5786" s="456"/>
      <c r="F5786" s="456"/>
      <c r="G5786" s="456"/>
      <c r="H5786" s="456"/>
      <c r="I5786" s="456"/>
      <c r="J5786" s="456"/>
      <c r="K5786" s="457"/>
    </row>
    <row r="5787" spans="1:11" ht="15" x14ac:dyDescent="0.3">
      <c r="A5787" s="466"/>
      <c r="B5787" s="458"/>
      <c r="C5787" s="456"/>
      <c r="D5787" s="456"/>
      <c r="E5787" s="456"/>
      <c r="F5787" s="456"/>
      <c r="G5787" s="456"/>
      <c r="H5787" s="456"/>
      <c r="I5787" s="456"/>
      <c r="J5787" s="456"/>
      <c r="K5787" s="457"/>
    </row>
    <row r="5788" spans="1:11" ht="15" x14ac:dyDescent="0.3">
      <c r="A5788" s="466"/>
      <c r="B5788" s="458"/>
      <c r="C5788" s="456"/>
      <c r="D5788" s="456"/>
      <c r="E5788" s="456"/>
      <c r="F5788" s="456"/>
      <c r="G5788" s="456"/>
      <c r="H5788" s="456"/>
      <c r="I5788" s="456"/>
      <c r="J5788" s="456"/>
      <c r="K5788" s="457"/>
    </row>
    <row r="5789" spans="1:11" ht="15" x14ac:dyDescent="0.3">
      <c r="A5789" s="466"/>
      <c r="B5789" s="458"/>
      <c r="C5789" s="456"/>
      <c r="D5789" s="456"/>
      <c r="E5789" s="456"/>
      <c r="F5789" s="456"/>
      <c r="G5789" s="456"/>
      <c r="H5789" s="456"/>
      <c r="I5789" s="456"/>
      <c r="J5789" s="456"/>
      <c r="K5789" s="457"/>
    </row>
    <row r="5790" spans="1:11" ht="15" x14ac:dyDescent="0.3">
      <c r="A5790" s="466"/>
      <c r="B5790" s="458"/>
      <c r="C5790" s="456"/>
      <c r="D5790" s="456"/>
      <c r="E5790" s="456"/>
      <c r="F5790" s="456"/>
      <c r="G5790" s="456"/>
      <c r="H5790" s="456"/>
      <c r="I5790" s="456"/>
      <c r="J5790" s="456"/>
      <c r="K5790" s="457"/>
    </row>
    <row r="5791" spans="1:11" ht="15" x14ac:dyDescent="0.3">
      <c r="A5791" s="466"/>
      <c r="B5791" s="458"/>
      <c r="C5791" s="456"/>
      <c r="D5791" s="456"/>
      <c r="E5791" s="456"/>
      <c r="F5791" s="456"/>
      <c r="G5791" s="456"/>
      <c r="H5791" s="456"/>
      <c r="I5791" s="456"/>
      <c r="J5791" s="456"/>
      <c r="K5791" s="457"/>
    </row>
    <row r="5792" spans="1:11" ht="15" x14ac:dyDescent="0.3">
      <c r="A5792" s="466"/>
      <c r="B5792" s="458"/>
      <c r="C5792" s="456"/>
      <c r="D5792" s="456"/>
      <c r="E5792" s="456"/>
      <c r="F5792" s="456"/>
      <c r="G5792" s="456"/>
      <c r="H5792" s="456"/>
      <c r="I5792" s="456"/>
      <c r="J5792" s="456"/>
      <c r="K5792" s="457"/>
    </row>
    <row r="5793" spans="1:11" ht="15" x14ac:dyDescent="0.3">
      <c r="A5793" s="466"/>
      <c r="B5793" s="458"/>
      <c r="C5793" s="456"/>
      <c r="D5793" s="456"/>
      <c r="E5793" s="456"/>
      <c r="F5793" s="456"/>
      <c r="G5793" s="456"/>
      <c r="H5793" s="456"/>
      <c r="I5793" s="456"/>
      <c r="J5793" s="456"/>
      <c r="K5793" s="457"/>
    </row>
    <row r="5794" spans="1:11" ht="15.6" thickBot="1" x14ac:dyDescent="0.35">
      <c r="A5794" s="467"/>
      <c r="B5794" s="502"/>
      <c r="C5794" s="503"/>
      <c r="D5794" s="503"/>
      <c r="E5794" s="503"/>
      <c r="F5794" s="503"/>
      <c r="G5794" s="503"/>
      <c r="H5794" s="503"/>
      <c r="I5794" s="503"/>
      <c r="J5794" s="503"/>
      <c r="K5794" s="504"/>
    </row>
    <row r="5795" spans="1:11" x14ac:dyDescent="0.3">
      <c r="A5795" s="499" t="s">
        <v>1145</v>
      </c>
      <c r="B5795" s="491"/>
      <c r="C5795" s="491"/>
      <c r="D5795" s="491"/>
      <c r="E5795" s="491"/>
      <c r="F5795" s="491"/>
      <c r="G5795" s="490" t="s">
        <v>1146</v>
      </c>
      <c r="H5795" s="491"/>
      <c r="I5795" s="491"/>
      <c r="J5795" s="491"/>
      <c r="K5795" s="492"/>
    </row>
    <row r="5796" spans="1:11" x14ac:dyDescent="0.3">
      <c r="A5796" s="500"/>
      <c r="B5796" s="494"/>
      <c r="C5796" s="494"/>
      <c r="D5796" s="494"/>
      <c r="E5796" s="494"/>
      <c r="F5796" s="494"/>
      <c r="G5796" s="493"/>
      <c r="H5796" s="494"/>
      <c r="I5796" s="494"/>
      <c r="J5796" s="494"/>
      <c r="K5796" s="495"/>
    </row>
    <row r="5797" spans="1:11" x14ac:dyDescent="0.3">
      <c r="A5797" s="500"/>
      <c r="B5797" s="494"/>
      <c r="C5797" s="494"/>
      <c r="D5797" s="494"/>
      <c r="E5797" s="494"/>
      <c r="F5797" s="494"/>
      <c r="G5797" s="493"/>
      <c r="H5797" s="494"/>
      <c r="I5797" s="494"/>
      <c r="J5797" s="494"/>
      <c r="K5797" s="495"/>
    </row>
    <row r="5798" spans="1:11" ht="15" thickBot="1" x14ac:dyDescent="0.35">
      <c r="A5798" s="501"/>
      <c r="B5798" s="497"/>
      <c r="C5798" s="497"/>
      <c r="D5798" s="497"/>
      <c r="E5798" s="497"/>
      <c r="F5798" s="497"/>
      <c r="G5798" s="496"/>
      <c r="H5798" s="497"/>
      <c r="I5798" s="497"/>
      <c r="J5798" s="497"/>
      <c r="K5798" s="498"/>
    </row>
    <row r="5799" spans="1:11" x14ac:dyDescent="0.3">
      <c r="A5799" s="34"/>
      <c r="J5799" s="131"/>
    </row>
    <row r="5800" spans="1:11" x14ac:dyDescent="0.3">
      <c r="A5800" s="452"/>
      <c r="B5800" s="452"/>
      <c r="C5800" s="452"/>
      <c r="D5800" s="452"/>
      <c r="E5800" s="454" t="s">
        <v>1113</v>
      </c>
      <c r="F5800" s="454"/>
      <c r="G5800" s="454"/>
      <c r="H5800" s="454"/>
      <c r="I5800" s="452"/>
      <c r="J5800" s="452"/>
      <c r="K5800" s="452"/>
    </row>
    <row r="5801" spans="1:11" x14ac:dyDescent="0.3">
      <c r="A5801" s="452"/>
      <c r="B5801" s="452"/>
      <c r="C5801" s="452"/>
      <c r="D5801" s="452"/>
      <c r="E5801" s="454"/>
      <c r="F5801" s="454"/>
      <c r="G5801" s="454"/>
      <c r="H5801" s="454"/>
      <c r="I5801" s="452"/>
      <c r="J5801" s="452"/>
      <c r="K5801" s="452"/>
    </row>
    <row r="5802" spans="1:11" x14ac:dyDescent="0.3">
      <c r="A5802" s="453"/>
      <c r="B5802" s="453"/>
      <c r="C5802" s="453"/>
      <c r="D5802" s="453"/>
      <c r="E5802" s="455"/>
      <c r="F5802" s="455"/>
      <c r="G5802" s="455"/>
      <c r="H5802" s="455"/>
      <c r="I5802" s="453"/>
      <c r="J5802" s="453"/>
      <c r="K5802" s="453"/>
    </row>
    <row r="5803" spans="1:11" x14ac:dyDescent="0.3">
      <c r="A5803" s="505" t="s">
        <v>1114</v>
      </c>
      <c r="B5803" s="450"/>
      <c r="C5803" s="450"/>
      <c r="D5803" s="450"/>
      <c r="E5803" s="450"/>
      <c r="F5803" s="450"/>
      <c r="G5803" s="450"/>
      <c r="H5803" s="450"/>
      <c r="I5803" s="450"/>
      <c r="J5803" s="450"/>
      <c r="K5803" s="451"/>
    </row>
    <row r="5804" spans="1:11" ht="22.8" x14ac:dyDescent="0.3">
      <c r="A5804" s="100" t="s">
        <v>1115</v>
      </c>
      <c r="B5804" s="101"/>
      <c r="C5804" s="101"/>
      <c r="D5804" s="101"/>
      <c r="E5804" s="101"/>
      <c r="F5804" s="101"/>
      <c r="G5804" s="102"/>
      <c r="H5804" s="103" t="s">
        <v>1116</v>
      </c>
      <c r="I5804" s="104" t="s">
        <v>1117</v>
      </c>
      <c r="J5804" s="105">
        <f>1+J5750</f>
        <v>45380</v>
      </c>
      <c r="K5804" s="106" t="s">
        <v>1118</v>
      </c>
    </row>
    <row r="5805" spans="1:11" x14ac:dyDescent="0.3">
      <c r="A5805" s="443" t="s">
        <v>2</v>
      </c>
      <c r="B5805" s="444"/>
      <c r="C5805" s="444"/>
      <c r="D5805" s="444"/>
      <c r="E5805" s="444"/>
      <c r="F5805" s="444"/>
      <c r="G5805" s="445"/>
      <c r="H5805" s="107" t="s">
        <v>1120</v>
      </c>
      <c r="I5805" s="108" t="s">
        <v>1121</v>
      </c>
      <c r="J5805" s="109" t="s">
        <v>1122</v>
      </c>
      <c r="K5805" s="110" t="s">
        <v>1123</v>
      </c>
    </row>
    <row r="5806" spans="1:11" x14ac:dyDescent="0.3">
      <c r="A5806" s="446"/>
      <c r="B5806" s="447"/>
      <c r="C5806" s="447"/>
      <c r="D5806" s="447"/>
      <c r="E5806" s="447"/>
      <c r="F5806" s="447"/>
      <c r="G5806" s="448"/>
      <c r="H5806" s="107" t="s">
        <v>1124</v>
      </c>
      <c r="I5806" s="111" t="s">
        <v>1125</v>
      </c>
      <c r="J5806" s="112"/>
      <c r="K5806" s="113"/>
    </row>
    <row r="5807" spans="1:11" ht="15" thickBot="1" x14ac:dyDescent="0.35">
      <c r="A5807" s="114" t="s">
        <v>1103</v>
      </c>
      <c r="B5807" s="115"/>
      <c r="C5807" s="115"/>
      <c r="D5807" s="115"/>
      <c r="E5807" s="115"/>
      <c r="F5807" s="115"/>
      <c r="G5807" s="116"/>
      <c r="H5807" s="117" t="s">
        <v>1126</v>
      </c>
      <c r="I5807" s="117" t="s">
        <v>1125</v>
      </c>
      <c r="J5807" s="118"/>
      <c r="K5807" s="119"/>
    </row>
    <row r="5808" spans="1:11" ht="15" x14ac:dyDescent="0.3">
      <c r="A5808" s="440" t="s">
        <v>1127</v>
      </c>
      <c r="B5808" s="439"/>
      <c r="C5808" s="437"/>
      <c r="D5808" s="437"/>
      <c r="E5808" s="437"/>
      <c r="F5808" s="437"/>
      <c r="G5808" s="437"/>
      <c r="H5808" s="437"/>
      <c r="I5808" s="437"/>
      <c r="J5808" s="437"/>
      <c r="K5808" s="438"/>
    </row>
    <row r="5809" spans="1:11" ht="15" x14ac:dyDescent="0.3">
      <c r="A5809" s="441"/>
      <c r="B5809" s="458"/>
      <c r="C5809" s="456"/>
      <c r="D5809" s="456"/>
      <c r="E5809" s="456"/>
      <c r="F5809" s="456"/>
      <c r="G5809" s="456"/>
      <c r="H5809" s="456"/>
      <c r="I5809" s="456"/>
      <c r="J5809" s="456"/>
      <c r="K5809" s="457"/>
    </row>
    <row r="5810" spans="1:11" ht="15" x14ac:dyDescent="0.3">
      <c r="A5810" s="441"/>
      <c r="B5810" s="458"/>
      <c r="C5810" s="456"/>
      <c r="D5810" s="456"/>
      <c r="E5810" s="456"/>
      <c r="F5810" s="456"/>
      <c r="G5810" s="456"/>
      <c r="H5810" s="456"/>
      <c r="I5810" s="456"/>
      <c r="J5810" s="456"/>
      <c r="K5810" s="457"/>
    </row>
    <row r="5811" spans="1:11" ht="15" x14ac:dyDescent="0.3">
      <c r="A5811" s="441"/>
      <c r="B5811" s="458"/>
      <c r="C5811" s="456"/>
      <c r="D5811" s="456"/>
      <c r="E5811" s="456"/>
      <c r="F5811" s="456"/>
      <c r="G5811" s="456"/>
      <c r="H5811" s="456"/>
      <c r="I5811" s="456"/>
      <c r="J5811" s="456"/>
      <c r="K5811" s="457"/>
    </row>
    <row r="5812" spans="1:11" ht="15.6" thickBot="1" x14ac:dyDescent="0.35">
      <c r="A5812" s="442"/>
      <c r="B5812" s="477"/>
      <c r="C5812" s="475"/>
      <c r="D5812" s="475"/>
      <c r="E5812" s="475"/>
      <c r="F5812" s="475"/>
      <c r="G5812" s="475"/>
      <c r="H5812" s="475"/>
      <c r="I5812" s="475"/>
      <c r="J5812" s="475"/>
      <c r="K5812" s="476"/>
    </row>
    <row r="5813" spans="1:11" ht="15.6" thickBot="1" x14ac:dyDescent="0.35">
      <c r="A5813" s="465" t="s">
        <v>1128</v>
      </c>
      <c r="B5813" s="474" t="s">
        <v>1129</v>
      </c>
      <c r="C5813" s="472"/>
      <c r="D5813" s="472"/>
      <c r="E5813" s="472"/>
      <c r="F5813" s="120" t="s">
        <v>1130</v>
      </c>
      <c r="G5813" s="472" t="s">
        <v>1129</v>
      </c>
      <c r="H5813" s="472"/>
      <c r="I5813" s="472"/>
      <c r="J5813" s="473"/>
      <c r="K5813" s="121" t="s">
        <v>1130</v>
      </c>
    </row>
    <row r="5814" spans="1:11" ht="15" x14ac:dyDescent="0.3">
      <c r="A5814" s="466"/>
      <c r="B5814" s="471" t="s">
        <v>1131</v>
      </c>
      <c r="C5814" s="469"/>
      <c r="D5814" s="469"/>
      <c r="E5814" s="470"/>
      <c r="F5814" s="122"/>
      <c r="G5814" s="468" t="s">
        <v>1132</v>
      </c>
      <c r="H5814" s="469"/>
      <c r="I5814" s="469"/>
      <c r="J5814" s="470"/>
      <c r="K5814" s="123"/>
    </row>
    <row r="5815" spans="1:11" ht="15" x14ac:dyDescent="0.3">
      <c r="A5815" s="466"/>
      <c r="B5815" s="480" t="s">
        <v>1133</v>
      </c>
      <c r="C5815" s="481"/>
      <c r="D5815" s="481"/>
      <c r="E5815" s="482"/>
      <c r="F5815" s="124"/>
      <c r="G5815" s="483" t="s">
        <v>1134</v>
      </c>
      <c r="H5815" s="481"/>
      <c r="I5815" s="481"/>
      <c r="J5815" s="482"/>
      <c r="K5815" s="125"/>
    </row>
    <row r="5816" spans="1:11" ht="15" x14ac:dyDescent="0.3">
      <c r="A5816" s="466"/>
      <c r="B5816" s="480" t="s">
        <v>1135</v>
      </c>
      <c r="C5816" s="481"/>
      <c r="D5816" s="481"/>
      <c r="E5816" s="482"/>
      <c r="F5816" s="124"/>
      <c r="G5816" s="478" t="s">
        <v>1136</v>
      </c>
      <c r="H5816" s="460"/>
      <c r="I5816" s="460"/>
      <c r="J5816" s="479"/>
      <c r="K5816" s="125"/>
    </row>
    <row r="5817" spans="1:11" ht="15" x14ac:dyDescent="0.3">
      <c r="A5817" s="466"/>
      <c r="B5817" s="480" t="s">
        <v>1137</v>
      </c>
      <c r="C5817" s="481"/>
      <c r="D5817" s="481"/>
      <c r="E5817" s="482"/>
      <c r="F5817" s="124">
        <v>2</v>
      </c>
      <c r="G5817" s="478" t="s">
        <v>1138</v>
      </c>
      <c r="H5817" s="460"/>
      <c r="I5817" s="460"/>
      <c r="J5817" s="479"/>
      <c r="K5817" s="125"/>
    </row>
    <row r="5818" spans="1:11" ht="15" x14ac:dyDescent="0.3">
      <c r="A5818" s="466"/>
      <c r="B5818" s="480" t="s">
        <v>1139</v>
      </c>
      <c r="C5818" s="481"/>
      <c r="D5818" s="481"/>
      <c r="E5818" s="482"/>
      <c r="F5818" s="124"/>
      <c r="G5818" s="478" t="s">
        <v>1140</v>
      </c>
      <c r="H5818" s="460"/>
      <c r="I5818" s="460"/>
      <c r="J5818" s="479"/>
      <c r="K5818" s="125"/>
    </row>
    <row r="5819" spans="1:11" ht="15.6" thickBot="1" x14ac:dyDescent="0.35">
      <c r="A5819" s="467"/>
      <c r="B5819" s="487" t="s">
        <v>1141</v>
      </c>
      <c r="C5819" s="488"/>
      <c r="D5819" s="488"/>
      <c r="E5819" s="489"/>
      <c r="F5819" s="127">
        <v>2</v>
      </c>
      <c r="G5819" s="484" t="s">
        <v>1142</v>
      </c>
      <c r="H5819" s="485"/>
      <c r="I5819" s="485"/>
      <c r="J5819" s="486"/>
      <c r="K5819" s="128"/>
    </row>
    <row r="5820" spans="1:11" ht="15.6" x14ac:dyDescent="0.3">
      <c r="A5820" s="465" t="s">
        <v>1143</v>
      </c>
      <c r="B5820" s="434" t="s">
        <v>1180</v>
      </c>
      <c r="C5820" s="435"/>
      <c r="D5820" s="435"/>
      <c r="E5820" s="435"/>
      <c r="F5820" s="435"/>
      <c r="G5820" s="435"/>
      <c r="H5820" s="435"/>
      <c r="I5820" s="435"/>
      <c r="J5820" s="435"/>
      <c r="K5820" s="436"/>
    </row>
    <row r="5821" spans="1:11" ht="15" x14ac:dyDescent="0.3">
      <c r="A5821" s="466"/>
      <c r="B5821" s="132" t="s">
        <v>1223</v>
      </c>
      <c r="C5821" s="133"/>
      <c r="D5821" s="133"/>
      <c r="E5821" s="133"/>
      <c r="F5821" s="133"/>
      <c r="G5821" s="133"/>
      <c r="H5821" s="133"/>
      <c r="I5821" s="133"/>
      <c r="J5821" s="133"/>
      <c r="K5821" s="134"/>
    </row>
    <row r="5822" spans="1:11" ht="15" x14ac:dyDescent="0.3">
      <c r="A5822" s="466"/>
      <c r="B5822" s="428" t="s">
        <v>1224</v>
      </c>
      <c r="C5822" s="429"/>
      <c r="D5822" s="429"/>
      <c r="E5822" s="429"/>
      <c r="F5822" s="429"/>
      <c r="G5822" s="429"/>
      <c r="H5822" s="429"/>
      <c r="I5822" s="429"/>
      <c r="J5822" s="429"/>
      <c r="K5822" s="430"/>
    </row>
    <row r="5823" spans="1:11" ht="15" x14ac:dyDescent="0.3">
      <c r="A5823" s="466"/>
      <c r="B5823" s="428" t="s">
        <v>1228</v>
      </c>
      <c r="C5823" s="429"/>
      <c r="D5823" s="429"/>
      <c r="E5823" s="429"/>
      <c r="F5823" s="429"/>
      <c r="G5823" s="429"/>
      <c r="H5823" s="429"/>
      <c r="I5823" s="429"/>
      <c r="J5823" s="429"/>
      <c r="K5823" s="430"/>
    </row>
    <row r="5824" spans="1:11" ht="15.6" x14ac:dyDescent="0.3">
      <c r="A5824" s="466"/>
      <c r="B5824" s="425" t="s">
        <v>1190</v>
      </c>
      <c r="C5824" s="426"/>
      <c r="D5824" s="426"/>
      <c r="E5824" s="426"/>
      <c r="F5824" s="426"/>
      <c r="G5824" s="426"/>
      <c r="H5824" s="426"/>
      <c r="I5824" s="426"/>
      <c r="J5824" s="426"/>
      <c r="K5824" s="427"/>
    </row>
    <row r="5825" spans="1:11" ht="15" x14ac:dyDescent="0.3">
      <c r="A5825" s="466"/>
      <c r="B5825" s="428" t="s">
        <v>1239</v>
      </c>
      <c r="C5825" s="429"/>
      <c r="D5825" s="429"/>
      <c r="E5825" s="429"/>
      <c r="F5825" s="429"/>
      <c r="G5825" s="429"/>
      <c r="H5825" s="429"/>
      <c r="I5825" s="429"/>
      <c r="J5825" s="429"/>
      <c r="K5825" s="430"/>
    </row>
    <row r="5826" spans="1:11" ht="15" x14ac:dyDescent="0.3">
      <c r="A5826" s="466"/>
      <c r="B5826" s="428" t="s">
        <v>102</v>
      </c>
      <c r="C5826" s="429"/>
      <c r="D5826" s="429"/>
      <c r="E5826" s="429"/>
      <c r="F5826" s="429"/>
      <c r="G5826" s="429"/>
      <c r="H5826" s="429"/>
      <c r="I5826" s="429"/>
      <c r="J5826" s="429"/>
      <c r="K5826" s="430"/>
    </row>
    <row r="5827" spans="1:11" ht="15.6" x14ac:dyDescent="0.3">
      <c r="A5827" s="466"/>
      <c r="B5827" s="425" t="s">
        <v>1168</v>
      </c>
      <c r="C5827" s="426"/>
      <c r="D5827" s="426"/>
      <c r="E5827" s="426"/>
      <c r="F5827" s="426"/>
      <c r="G5827" s="426"/>
      <c r="H5827" s="426"/>
      <c r="I5827" s="426"/>
      <c r="J5827" s="426"/>
      <c r="K5827" s="427"/>
    </row>
    <row r="5828" spans="1:11" ht="15" x14ac:dyDescent="0.3">
      <c r="A5828" s="466"/>
      <c r="B5828" s="428" t="s">
        <v>1228</v>
      </c>
      <c r="C5828" s="429"/>
      <c r="D5828" s="429"/>
      <c r="E5828" s="429"/>
      <c r="F5828" s="429"/>
      <c r="G5828" s="429"/>
      <c r="H5828" s="429"/>
      <c r="I5828" s="429"/>
      <c r="J5828" s="429"/>
      <c r="K5828" s="430"/>
    </row>
    <row r="5829" spans="1:11" ht="15" x14ac:dyDescent="0.3">
      <c r="A5829" s="466"/>
      <c r="B5829" s="422"/>
      <c r="C5829" s="423"/>
      <c r="D5829" s="423"/>
      <c r="E5829" s="423"/>
      <c r="F5829" s="423"/>
      <c r="G5829" s="423"/>
      <c r="H5829" s="423"/>
      <c r="I5829" s="423"/>
      <c r="J5829" s="423"/>
      <c r="K5829" s="424"/>
    </row>
    <row r="5830" spans="1:11" ht="15" x14ac:dyDescent="0.3">
      <c r="A5830" s="466"/>
      <c r="B5830" s="422"/>
      <c r="C5830" s="423"/>
      <c r="D5830" s="423"/>
      <c r="E5830" s="423"/>
      <c r="F5830" s="423"/>
      <c r="G5830" s="423"/>
      <c r="H5830" s="423"/>
      <c r="I5830" s="423"/>
      <c r="J5830" s="423"/>
      <c r="K5830" s="424"/>
    </row>
    <row r="5831" spans="1:11" ht="15" x14ac:dyDescent="0.3">
      <c r="A5831" s="466"/>
      <c r="B5831" s="422"/>
      <c r="C5831" s="423"/>
      <c r="D5831" s="423"/>
      <c r="E5831" s="423"/>
      <c r="F5831" s="423"/>
      <c r="G5831" s="423"/>
      <c r="H5831" s="423"/>
      <c r="I5831" s="423"/>
      <c r="J5831" s="423"/>
      <c r="K5831" s="424"/>
    </row>
    <row r="5832" spans="1:11" ht="15" x14ac:dyDescent="0.3">
      <c r="A5832" s="466"/>
      <c r="B5832" s="416"/>
      <c r="C5832" s="417"/>
      <c r="D5832" s="417"/>
      <c r="E5832" s="417"/>
      <c r="F5832" s="417"/>
      <c r="G5832" s="417"/>
      <c r="H5832" s="417"/>
      <c r="I5832" s="417"/>
      <c r="J5832" s="417"/>
      <c r="K5832" s="418"/>
    </row>
    <row r="5833" spans="1:11" ht="15.6" thickBot="1" x14ac:dyDescent="0.35">
      <c r="A5833" s="466"/>
      <c r="B5833" s="477"/>
      <c r="C5833" s="475"/>
      <c r="D5833" s="475"/>
      <c r="E5833" s="475"/>
      <c r="F5833" s="475"/>
      <c r="G5833" s="475"/>
      <c r="H5833" s="475"/>
      <c r="I5833" s="475"/>
      <c r="J5833" s="475"/>
      <c r="K5833" s="476"/>
    </row>
    <row r="5834" spans="1:11" ht="15" x14ac:dyDescent="0.3">
      <c r="A5834" s="465" t="s">
        <v>1144</v>
      </c>
      <c r="B5834" s="439"/>
      <c r="C5834" s="437"/>
      <c r="D5834" s="437"/>
      <c r="E5834" s="437"/>
      <c r="F5834" s="437"/>
      <c r="G5834" s="437"/>
      <c r="H5834" s="437"/>
      <c r="I5834" s="437"/>
      <c r="J5834" s="437"/>
      <c r="K5834" s="438"/>
    </row>
    <row r="5835" spans="1:11" ht="15" x14ac:dyDescent="0.3">
      <c r="A5835" s="466"/>
      <c r="B5835" s="458"/>
      <c r="C5835" s="456"/>
      <c r="D5835" s="456"/>
      <c r="E5835" s="456"/>
      <c r="F5835" s="456"/>
      <c r="G5835" s="456"/>
      <c r="H5835" s="456"/>
      <c r="I5835" s="456"/>
      <c r="J5835" s="456"/>
      <c r="K5835" s="457"/>
    </row>
    <row r="5836" spans="1:11" ht="15" x14ac:dyDescent="0.3">
      <c r="A5836" s="466"/>
      <c r="B5836" s="458"/>
      <c r="C5836" s="456"/>
      <c r="D5836" s="456"/>
      <c r="E5836" s="456"/>
      <c r="F5836" s="456"/>
      <c r="G5836" s="456"/>
      <c r="H5836" s="456"/>
      <c r="I5836" s="456"/>
      <c r="J5836" s="456"/>
      <c r="K5836" s="457"/>
    </row>
    <row r="5837" spans="1:11" ht="15" x14ac:dyDescent="0.3">
      <c r="A5837" s="466"/>
      <c r="B5837" s="459"/>
      <c r="C5837" s="460"/>
      <c r="D5837" s="460"/>
      <c r="E5837" s="460"/>
      <c r="F5837" s="460"/>
      <c r="G5837" s="460"/>
      <c r="H5837" s="460"/>
      <c r="I5837" s="460"/>
      <c r="J5837" s="460"/>
      <c r="K5837" s="461"/>
    </row>
    <row r="5838" spans="1:11" ht="15" x14ac:dyDescent="0.3">
      <c r="A5838" s="466"/>
      <c r="B5838" s="458"/>
      <c r="C5838" s="456"/>
      <c r="D5838" s="456"/>
      <c r="E5838" s="456"/>
      <c r="F5838" s="456"/>
      <c r="G5838" s="456"/>
      <c r="H5838" s="456"/>
      <c r="I5838" s="456"/>
      <c r="J5838" s="456"/>
      <c r="K5838" s="457"/>
    </row>
    <row r="5839" spans="1:11" ht="15" x14ac:dyDescent="0.3">
      <c r="A5839" s="466"/>
      <c r="B5839" s="459"/>
      <c r="C5839" s="460"/>
      <c r="D5839" s="460"/>
      <c r="E5839" s="460"/>
      <c r="F5839" s="460"/>
      <c r="G5839" s="460"/>
      <c r="H5839" s="460"/>
      <c r="I5839" s="460"/>
      <c r="J5839" s="460"/>
      <c r="K5839" s="461"/>
    </row>
    <row r="5840" spans="1:11" ht="15" x14ac:dyDescent="0.3">
      <c r="A5840" s="466"/>
      <c r="B5840" s="458"/>
      <c r="C5840" s="456"/>
      <c r="D5840" s="456"/>
      <c r="E5840" s="456"/>
      <c r="F5840" s="456"/>
      <c r="G5840" s="456"/>
      <c r="H5840" s="456"/>
      <c r="I5840" s="456"/>
      <c r="J5840" s="456"/>
      <c r="K5840" s="457"/>
    </row>
    <row r="5841" spans="1:11" ht="15" x14ac:dyDescent="0.3">
      <c r="A5841" s="466"/>
      <c r="B5841" s="458"/>
      <c r="C5841" s="456"/>
      <c r="D5841" s="456"/>
      <c r="E5841" s="456"/>
      <c r="F5841" s="456"/>
      <c r="G5841" s="456"/>
      <c r="H5841" s="456"/>
      <c r="I5841" s="456"/>
      <c r="J5841" s="456"/>
      <c r="K5841" s="457"/>
    </row>
    <row r="5842" spans="1:11" ht="15" x14ac:dyDescent="0.3">
      <c r="A5842" s="466"/>
      <c r="B5842" s="458"/>
      <c r="C5842" s="456"/>
      <c r="D5842" s="456"/>
      <c r="E5842" s="456"/>
      <c r="F5842" s="456"/>
      <c r="G5842" s="456"/>
      <c r="H5842" s="456"/>
      <c r="I5842" s="456"/>
      <c r="J5842" s="456"/>
      <c r="K5842" s="457"/>
    </row>
    <row r="5843" spans="1:11" ht="15" x14ac:dyDescent="0.3">
      <c r="A5843" s="466"/>
      <c r="B5843" s="458"/>
      <c r="C5843" s="456"/>
      <c r="D5843" s="456"/>
      <c r="E5843" s="456"/>
      <c r="F5843" s="456"/>
      <c r="G5843" s="456"/>
      <c r="H5843" s="456"/>
      <c r="I5843" s="456"/>
      <c r="J5843" s="456"/>
      <c r="K5843" s="457"/>
    </row>
    <row r="5844" spans="1:11" ht="15" x14ac:dyDescent="0.3">
      <c r="A5844" s="466"/>
      <c r="B5844" s="458"/>
      <c r="C5844" s="456"/>
      <c r="D5844" s="456"/>
      <c r="E5844" s="456"/>
      <c r="F5844" s="456"/>
      <c r="G5844" s="456"/>
      <c r="H5844" s="456"/>
      <c r="I5844" s="456"/>
      <c r="J5844" s="456"/>
      <c r="K5844" s="457"/>
    </row>
    <row r="5845" spans="1:11" ht="15" x14ac:dyDescent="0.3">
      <c r="A5845" s="466"/>
      <c r="B5845" s="458"/>
      <c r="C5845" s="456"/>
      <c r="D5845" s="456"/>
      <c r="E5845" s="456"/>
      <c r="F5845" s="456"/>
      <c r="G5845" s="456"/>
      <c r="H5845" s="456"/>
      <c r="I5845" s="456"/>
      <c r="J5845" s="456"/>
      <c r="K5845" s="457"/>
    </row>
    <row r="5846" spans="1:11" ht="15" x14ac:dyDescent="0.3">
      <c r="A5846" s="466"/>
      <c r="B5846" s="458"/>
      <c r="C5846" s="456"/>
      <c r="D5846" s="456"/>
      <c r="E5846" s="456"/>
      <c r="F5846" s="456"/>
      <c r="G5846" s="456"/>
      <c r="H5846" s="456"/>
      <c r="I5846" s="456"/>
      <c r="J5846" s="456"/>
      <c r="K5846" s="457"/>
    </row>
    <row r="5847" spans="1:11" ht="15" x14ac:dyDescent="0.3">
      <c r="A5847" s="466"/>
      <c r="B5847" s="458"/>
      <c r="C5847" s="456"/>
      <c r="D5847" s="456"/>
      <c r="E5847" s="456"/>
      <c r="F5847" s="456"/>
      <c r="G5847" s="456"/>
      <c r="H5847" s="456"/>
      <c r="I5847" s="456"/>
      <c r="J5847" s="456"/>
      <c r="K5847" s="457"/>
    </row>
    <row r="5848" spans="1:11" ht="15.6" thickBot="1" x14ac:dyDescent="0.35">
      <c r="A5848" s="467"/>
      <c r="B5848" s="502"/>
      <c r="C5848" s="503"/>
      <c r="D5848" s="503"/>
      <c r="E5848" s="503"/>
      <c r="F5848" s="503"/>
      <c r="G5848" s="503"/>
      <c r="H5848" s="503"/>
      <c r="I5848" s="503"/>
      <c r="J5848" s="503"/>
      <c r="K5848" s="504"/>
    </row>
    <row r="5849" spans="1:11" x14ac:dyDescent="0.3">
      <c r="A5849" s="499" t="s">
        <v>1145</v>
      </c>
      <c r="B5849" s="491"/>
      <c r="C5849" s="491"/>
      <c r="D5849" s="491"/>
      <c r="E5849" s="491"/>
      <c r="F5849" s="491"/>
      <c r="G5849" s="490" t="s">
        <v>1146</v>
      </c>
      <c r="H5849" s="491"/>
      <c r="I5849" s="491"/>
      <c r="J5849" s="491"/>
      <c r="K5849" s="492"/>
    </row>
    <row r="5850" spans="1:11" x14ac:dyDescent="0.3">
      <c r="A5850" s="500"/>
      <c r="B5850" s="494"/>
      <c r="C5850" s="494"/>
      <c r="D5850" s="494"/>
      <c r="E5850" s="494"/>
      <c r="F5850" s="494"/>
      <c r="G5850" s="493"/>
      <c r="H5850" s="494"/>
      <c r="I5850" s="494"/>
      <c r="J5850" s="494"/>
      <c r="K5850" s="495"/>
    </row>
    <row r="5851" spans="1:11" x14ac:dyDescent="0.3">
      <c r="A5851" s="500"/>
      <c r="B5851" s="494"/>
      <c r="C5851" s="494"/>
      <c r="D5851" s="494"/>
      <c r="E5851" s="494"/>
      <c r="F5851" s="494"/>
      <c r="G5851" s="493"/>
      <c r="H5851" s="494"/>
      <c r="I5851" s="494"/>
      <c r="J5851" s="494"/>
      <c r="K5851" s="495"/>
    </row>
    <row r="5852" spans="1:11" ht="15" thickBot="1" x14ac:dyDescent="0.35">
      <c r="A5852" s="501"/>
      <c r="B5852" s="497"/>
      <c r="C5852" s="497"/>
      <c r="D5852" s="497"/>
      <c r="E5852" s="497"/>
      <c r="F5852" s="497"/>
      <c r="G5852" s="496"/>
      <c r="H5852" s="497"/>
      <c r="I5852" s="497"/>
      <c r="J5852" s="497"/>
      <c r="K5852" s="498"/>
    </row>
    <row r="5853" spans="1:11" x14ac:dyDescent="0.3">
      <c r="A5853" s="34"/>
      <c r="J5853" s="131"/>
    </row>
    <row r="5854" spans="1:11" x14ac:dyDescent="0.3">
      <c r="A5854" s="452"/>
      <c r="B5854" s="452"/>
      <c r="C5854" s="452"/>
      <c r="D5854" s="452"/>
      <c r="E5854" s="454" t="s">
        <v>1113</v>
      </c>
      <c r="F5854" s="454"/>
      <c r="G5854" s="454"/>
      <c r="H5854" s="454"/>
      <c r="I5854" s="452"/>
      <c r="J5854" s="452"/>
      <c r="K5854" s="452"/>
    </row>
    <row r="5855" spans="1:11" x14ac:dyDescent="0.3">
      <c r="A5855" s="452"/>
      <c r="B5855" s="452"/>
      <c r="C5855" s="452"/>
      <c r="D5855" s="452"/>
      <c r="E5855" s="454"/>
      <c r="F5855" s="454"/>
      <c r="G5855" s="454"/>
      <c r="H5855" s="454"/>
      <c r="I5855" s="452"/>
      <c r="J5855" s="452"/>
      <c r="K5855" s="452"/>
    </row>
    <row r="5856" spans="1:11" x14ac:dyDescent="0.3">
      <c r="A5856" s="453"/>
      <c r="B5856" s="453"/>
      <c r="C5856" s="453"/>
      <c r="D5856" s="453"/>
      <c r="E5856" s="455"/>
      <c r="F5856" s="455"/>
      <c r="G5856" s="455"/>
      <c r="H5856" s="455"/>
      <c r="I5856" s="453"/>
      <c r="J5856" s="453"/>
      <c r="K5856" s="453"/>
    </row>
    <row r="5857" spans="1:11" x14ac:dyDescent="0.3">
      <c r="A5857" s="449" t="s">
        <v>1147</v>
      </c>
      <c r="B5857" s="450"/>
      <c r="C5857" s="450"/>
      <c r="D5857" s="450"/>
      <c r="E5857" s="450"/>
      <c r="F5857" s="450"/>
      <c r="G5857" s="450"/>
      <c r="H5857" s="450"/>
      <c r="I5857" s="450"/>
      <c r="J5857" s="450"/>
      <c r="K5857" s="451"/>
    </row>
    <row r="5858" spans="1:11" ht="22.8" x14ac:dyDescent="0.3">
      <c r="A5858" s="100" t="s">
        <v>1115</v>
      </c>
      <c r="B5858" s="101"/>
      <c r="C5858" s="101"/>
      <c r="D5858" s="101"/>
      <c r="E5858" s="101"/>
      <c r="F5858" s="101"/>
      <c r="G5858" s="102"/>
      <c r="H5858" s="103" t="s">
        <v>1116</v>
      </c>
      <c r="I5858" s="104" t="s">
        <v>1117</v>
      </c>
      <c r="J5858" s="105">
        <f>3+J5804</f>
        <v>45383</v>
      </c>
      <c r="K5858" s="106" t="s">
        <v>1118</v>
      </c>
    </row>
    <row r="5859" spans="1:11" x14ac:dyDescent="0.3">
      <c r="A5859" s="443" t="s">
        <v>2</v>
      </c>
      <c r="B5859" s="444"/>
      <c r="C5859" s="444"/>
      <c r="D5859" s="444"/>
      <c r="E5859" s="444"/>
      <c r="F5859" s="444"/>
      <c r="G5859" s="445"/>
      <c r="H5859" s="107" t="s">
        <v>1120</v>
      </c>
      <c r="I5859" s="108" t="s">
        <v>1121</v>
      </c>
      <c r="J5859" s="109" t="s">
        <v>1122</v>
      </c>
      <c r="K5859" s="110" t="s">
        <v>1123</v>
      </c>
    </row>
    <row r="5860" spans="1:11" x14ac:dyDescent="0.3">
      <c r="A5860" s="446"/>
      <c r="B5860" s="447"/>
      <c r="C5860" s="447"/>
      <c r="D5860" s="447"/>
      <c r="E5860" s="447"/>
      <c r="F5860" s="447"/>
      <c r="G5860" s="448"/>
      <c r="H5860" s="107" t="s">
        <v>1124</v>
      </c>
      <c r="I5860" s="111" t="s">
        <v>1125</v>
      </c>
      <c r="J5860" s="112"/>
      <c r="K5860" s="113"/>
    </row>
    <row r="5861" spans="1:11" ht="15" thickBot="1" x14ac:dyDescent="0.35">
      <c r="A5861" s="114" t="s">
        <v>1103</v>
      </c>
      <c r="B5861" s="115"/>
      <c r="C5861" s="115"/>
      <c r="D5861" s="115"/>
      <c r="E5861" s="115"/>
      <c r="F5861" s="115"/>
      <c r="G5861" s="116"/>
      <c r="H5861" s="117" t="s">
        <v>1126</v>
      </c>
      <c r="I5861" s="117" t="s">
        <v>1125</v>
      </c>
      <c r="J5861" s="118"/>
      <c r="K5861" s="119"/>
    </row>
    <row r="5862" spans="1:11" ht="15" x14ac:dyDescent="0.3">
      <c r="A5862" s="440" t="s">
        <v>1127</v>
      </c>
      <c r="B5862" s="439"/>
      <c r="C5862" s="437"/>
      <c r="D5862" s="437"/>
      <c r="E5862" s="437"/>
      <c r="F5862" s="437"/>
      <c r="G5862" s="437"/>
      <c r="H5862" s="437"/>
      <c r="I5862" s="437"/>
      <c r="J5862" s="437"/>
      <c r="K5862" s="438"/>
    </row>
    <row r="5863" spans="1:11" ht="15" x14ac:dyDescent="0.3">
      <c r="A5863" s="441"/>
      <c r="B5863" s="458"/>
      <c r="C5863" s="456"/>
      <c r="D5863" s="456"/>
      <c r="E5863" s="456"/>
      <c r="F5863" s="456"/>
      <c r="G5863" s="456"/>
      <c r="H5863" s="456"/>
      <c r="I5863" s="456"/>
      <c r="J5863" s="456"/>
      <c r="K5863" s="457"/>
    </row>
    <row r="5864" spans="1:11" ht="15" x14ac:dyDescent="0.3">
      <c r="A5864" s="441"/>
      <c r="B5864" s="458"/>
      <c r="C5864" s="456"/>
      <c r="D5864" s="456"/>
      <c r="E5864" s="456"/>
      <c r="F5864" s="456"/>
      <c r="G5864" s="456"/>
      <c r="H5864" s="456"/>
      <c r="I5864" s="456"/>
      <c r="J5864" s="456"/>
      <c r="K5864" s="457"/>
    </row>
    <row r="5865" spans="1:11" ht="15" x14ac:dyDescent="0.3">
      <c r="A5865" s="441"/>
      <c r="B5865" s="458"/>
      <c r="C5865" s="456"/>
      <c r="D5865" s="456"/>
      <c r="E5865" s="456"/>
      <c r="F5865" s="456"/>
      <c r="G5865" s="456"/>
      <c r="H5865" s="456"/>
      <c r="I5865" s="456"/>
      <c r="J5865" s="456"/>
      <c r="K5865" s="457"/>
    </row>
    <row r="5866" spans="1:11" ht="15.6" thickBot="1" x14ac:dyDescent="0.35">
      <c r="A5866" s="442"/>
      <c r="B5866" s="477"/>
      <c r="C5866" s="475"/>
      <c r="D5866" s="475"/>
      <c r="E5866" s="475"/>
      <c r="F5866" s="475"/>
      <c r="G5866" s="475"/>
      <c r="H5866" s="475"/>
      <c r="I5866" s="475"/>
      <c r="J5866" s="475"/>
      <c r="K5866" s="476"/>
    </row>
    <row r="5867" spans="1:11" ht="15.6" thickBot="1" x14ac:dyDescent="0.35">
      <c r="A5867" s="465" t="s">
        <v>1128</v>
      </c>
      <c r="B5867" s="474" t="s">
        <v>1129</v>
      </c>
      <c r="C5867" s="472"/>
      <c r="D5867" s="472"/>
      <c r="E5867" s="472"/>
      <c r="F5867" s="120" t="s">
        <v>1130</v>
      </c>
      <c r="G5867" s="472" t="s">
        <v>1129</v>
      </c>
      <c r="H5867" s="472"/>
      <c r="I5867" s="472"/>
      <c r="J5867" s="473"/>
      <c r="K5867" s="121" t="s">
        <v>1130</v>
      </c>
    </row>
    <row r="5868" spans="1:11" ht="15" x14ac:dyDescent="0.3">
      <c r="A5868" s="466"/>
      <c r="B5868" s="471" t="s">
        <v>1131</v>
      </c>
      <c r="C5868" s="469"/>
      <c r="D5868" s="469"/>
      <c r="E5868" s="470"/>
      <c r="F5868" s="122"/>
      <c r="G5868" s="468" t="s">
        <v>1132</v>
      </c>
      <c r="H5868" s="469"/>
      <c r="I5868" s="469"/>
      <c r="J5868" s="470"/>
      <c r="K5868" s="123"/>
    </row>
    <row r="5869" spans="1:11" ht="15" x14ac:dyDescent="0.3">
      <c r="A5869" s="466"/>
      <c r="B5869" s="480" t="s">
        <v>1133</v>
      </c>
      <c r="C5869" s="481"/>
      <c r="D5869" s="481"/>
      <c r="E5869" s="482"/>
      <c r="F5869" s="124"/>
      <c r="G5869" s="483" t="s">
        <v>1134</v>
      </c>
      <c r="H5869" s="481"/>
      <c r="I5869" s="481"/>
      <c r="J5869" s="482"/>
      <c r="K5869" s="125"/>
    </row>
    <row r="5870" spans="1:11" ht="15" x14ac:dyDescent="0.3">
      <c r="A5870" s="466"/>
      <c r="B5870" s="480" t="s">
        <v>1135</v>
      </c>
      <c r="C5870" s="481"/>
      <c r="D5870" s="481"/>
      <c r="E5870" s="482"/>
      <c r="F5870" s="124"/>
      <c r="G5870" s="478" t="s">
        <v>1136</v>
      </c>
      <c r="H5870" s="460"/>
      <c r="I5870" s="460"/>
      <c r="J5870" s="479"/>
      <c r="K5870" s="125"/>
    </row>
    <row r="5871" spans="1:11" ht="15" x14ac:dyDescent="0.3">
      <c r="A5871" s="466"/>
      <c r="B5871" s="480" t="s">
        <v>1137</v>
      </c>
      <c r="C5871" s="481"/>
      <c r="D5871" s="481"/>
      <c r="E5871" s="482"/>
      <c r="F5871" s="124">
        <v>2</v>
      </c>
      <c r="G5871" s="478" t="s">
        <v>1138</v>
      </c>
      <c r="H5871" s="460"/>
      <c r="I5871" s="460"/>
      <c r="J5871" s="479"/>
      <c r="K5871" s="125"/>
    </row>
    <row r="5872" spans="1:11" ht="15" x14ac:dyDescent="0.3">
      <c r="A5872" s="466"/>
      <c r="B5872" s="480" t="s">
        <v>1139</v>
      </c>
      <c r="C5872" s="481"/>
      <c r="D5872" s="481"/>
      <c r="E5872" s="482"/>
      <c r="F5872" s="124"/>
      <c r="G5872" s="478" t="s">
        <v>1140</v>
      </c>
      <c r="H5872" s="460"/>
      <c r="I5872" s="460"/>
      <c r="J5872" s="479"/>
      <c r="K5872" s="125"/>
    </row>
    <row r="5873" spans="1:11" ht="15.6" thickBot="1" x14ac:dyDescent="0.35">
      <c r="A5873" s="467"/>
      <c r="B5873" s="487" t="s">
        <v>1141</v>
      </c>
      <c r="C5873" s="488"/>
      <c r="D5873" s="488"/>
      <c r="E5873" s="489"/>
      <c r="F5873" s="127">
        <v>2</v>
      </c>
      <c r="G5873" s="484" t="s">
        <v>1142</v>
      </c>
      <c r="H5873" s="485"/>
      <c r="I5873" s="485"/>
      <c r="J5873" s="486"/>
      <c r="K5873" s="128"/>
    </row>
    <row r="5874" spans="1:11" ht="15.6" x14ac:dyDescent="0.3">
      <c r="A5874" s="465" t="s">
        <v>1143</v>
      </c>
      <c r="B5874" s="434" t="s">
        <v>1180</v>
      </c>
      <c r="C5874" s="435"/>
      <c r="D5874" s="435"/>
      <c r="E5874" s="435"/>
      <c r="F5874" s="435"/>
      <c r="G5874" s="435"/>
      <c r="H5874" s="435"/>
      <c r="I5874" s="435"/>
      <c r="J5874" s="435"/>
      <c r="K5874" s="436"/>
    </row>
    <row r="5875" spans="1:11" ht="15" x14ac:dyDescent="0.3">
      <c r="A5875" s="466"/>
      <c r="B5875" s="132" t="s">
        <v>1223</v>
      </c>
      <c r="C5875" s="133"/>
      <c r="D5875" s="133"/>
      <c r="E5875" s="133"/>
      <c r="F5875" s="133"/>
      <c r="G5875" s="133"/>
      <c r="H5875" s="133"/>
      <c r="I5875" s="133"/>
      <c r="J5875" s="133"/>
      <c r="K5875" s="134"/>
    </row>
    <row r="5876" spans="1:11" ht="15" x14ac:dyDescent="0.3">
      <c r="A5876" s="466"/>
      <c r="B5876" s="428" t="s">
        <v>1224</v>
      </c>
      <c r="C5876" s="429"/>
      <c r="D5876" s="429"/>
      <c r="E5876" s="429"/>
      <c r="F5876" s="429"/>
      <c r="G5876" s="429"/>
      <c r="H5876" s="429"/>
      <c r="I5876" s="429"/>
      <c r="J5876" s="429"/>
      <c r="K5876" s="430"/>
    </row>
    <row r="5877" spans="1:11" ht="15" x14ac:dyDescent="0.3">
      <c r="A5877" s="466"/>
      <c r="B5877" s="428" t="s">
        <v>1228</v>
      </c>
      <c r="C5877" s="429"/>
      <c r="D5877" s="429"/>
      <c r="E5877" s="429"/>
      <c r="F5877" s="429"/>
      <c r="G5877" s="429"/>
      <c r="H5877" s="429"/>
      <c r="I5877" s="429"/>
      <c r="J5877" s="429"/>
      <c r="K5877" s="430"/>
    </row>
    <row r="5878" spans="1:11" ht="15.6" x14ac:dyDescent="0.3">
      <c r="A5878" s="466"/>
      <c r="B5878" s="425" t="s">
        <v>1190</v>
      </c>
      <c r="C5878" s="426"/>
      <c r="D5878" s="426"/>
      <c r="E5878" s="426"/>
      <c r="F5878" s="426"/>
      <c r="G5878" s="426"/>
      <c r="H5878" s="426"/>
      <c r="I5878" s="426"/>
      <c r="J5878" s="426"/>
      <c r="K5878" s="427"/>
    </row>
    <row r="5879" spans="1:11" ht="15" x14ac:dyDescent="0.3">
      <c r="A5879" s="466"/>
      <c r="B5879" s="428" t="s">
        <v>1239</v>
      </c>
      <c r="C5879" s="429"/>
      <c r="D5879" s="429"/>
      <c r="E5879" s="429"/>
      <c r="F5879" s="429"/>
      <c r="G5879" s="429"/>
      <c r="H5879" s="429"/>
      <c r="I5879" s="429"/>
      <c r="J5879" s="429"/>
      <c r="K5879" s="430"/>
    </row>
    <row r="5880" spans="1:11" ht="15" x14ac:dyDescent="0.3">
      <c r="A5880" s="466"/>
      <c r="B5880" s="428" t="s">
        <v>102</v>
      </c>
      <c r="C5880" s="429"/>
      <c r="D5880" s="429"/>
      <c r="E5880" s="429"/>
      <c r="F5880" s="429"/>
      <c r="G5880" s="429"/>
      <c r="H5880" s="429"/>
      <c r="I5880" s="429"/>
      <c r="J5880" s="429"/>
      <c r="K5880" s="430"/>
    </row>
    <row r="5881" spans="1:11" ht="15.6" x14ac:dyDescent="0.3">
      <c r="A5881" s="466"/>
      <c r="B5881" s="425" t="s">
        <v>1168</v>
      </c>
      <c r="C5881" s="426"/>
      <c r="D5881" s="426"/>
      <c r="E5881" s="426"/>
      <c r="F5881" s="426"/>
      <c r="G5881" s="426"/>
      <c r="H5881" s="426"/>
      <c r="I5881" s="426"/>
      <c r="J5881" s="426"/>
      <c r="K5881" s="427"/>
    </row>
    <row r="5882" spans="1:11" ht="15" x14ac:dyDescent="0.3">
      <c r="A5882" s="466"/>
      <c r="B5882" s="428" t="s">
        <v>1228</v>
      </c>
      <c r="C5882" s="429"/>
      <c r="D5882" s="429"/>
      <c r="E5882" s="429"/>
      <c r="F5882" s="429"/>
      <c r="G5882" s="429"/>
      <c r="H5882" s="429"/>
      <c r="I5882" s="429"/>
      <c r="J5882" s="429"/>
      <c r="K5882" s="430"/>
    </row>
    <row r="5883" spans="1:11" ht="15" x14ac:dyDescent="0.3">
      <c r="A5883" s="466"/>
      <c r="B5883" s="422"/>
      <c r="C5883" s="423"/>
      <c r="D5883" s="423"/>
      <c r="E5883" s="423"/>
      <c r="F5883" s="423"/>
      <c r="G5883" s="423"/>
      <c r="H5883" s="423"/>
      <c r="I5883" s="423"/>
      <c r="J5883" s="423"/>
      <c r="K5883" s="424"/>
    </row>
    <row r="5884" spans="1:11" ht="15" x14ac:dyDescent="0.3">
      <c r="A5884" s="466"/>
      <c r="B5884" s="422"/>
      <c r="C5884" s="423"/>
      <c r="D5884" s="423"/>
      <c r="E5884" s="423"/>
      <c r="F5884" s="423"/>
      <c r="G5884" s="423"/>
      <c r="H5884" s="423"/>
      <c r="I5884" s="423"/>
      <c r="J5884" s="423"/>
      <c r="K5884" s="424"/>
    </row>
    <row r="5885" spans="1:11" ht="15" x14ac:dyDescent="0.3">
      <c r="A5885" s="466"/>
      <c r="B5885" s="422"/>
      <c r="C5885" s="423"/>
      <c r="D5885" s="423"/>
      <c r="E5885" s="423"/>
      <c r="F5885" s="423"/>
      <c r="G5885" s="423"/>
      <c r="H5885" s="423"/>
      <c r="I5885" s="423"/>
      <c r="J5885" s="423"/>
      <c r="K5885" s="424"/>
    </row>
    <row r="5886" spans="1:11" ht="15" x14ac:dyDescent="0.3">
      <c r="A5886" s="466"/>
      <c r="B5886" s="458"/>
      <c r="C5886" s="456"/>
      <c r="D5886" s="456"/>
      <c r="E5886" s="456"/>
      <c r="F5886" s="456"/>
      <c r="G5886" s="456"/>
      <c r="H5886" s="456"/>
      <c r="I5886" s="456"/>
      <c r="J5886" s="456"/>
      <c r="K5886" s="457"/>
    </row>
    <row r="5887" spans="1:11" ht="15" x14ac:dyDescent="0.3">
      <c r="A5887" s="466"/>
      <c r="B5887" s="458"/>
      <c r="C5887" s="456"/>
      <c r="D5887" s="456"/>
      <c r="E5887" s="456"/>
      <c r="F5887" s="456"/>
      <c r="G5887" s="456"/>
      <c r="H5887" s="456"/>
      <c r="I5887" s="456"/>
      <c r="J5887" s="456"/>
      <c r="K5887" s="457"/>
    </row>
    <row r="5888" spans="1:11" ht="15.6" thickBot="1" x14ac:dyDescent="0.35">
      <c r="A5888" s="467"/>
      <c r="B5888" s="477"/>
      <c r="C5888" s="475"/>
      <c r="D5888" s="475"/>
      <c r="E5888" s="475"/>
      <c r="F5888" s="475"/>
      <c r="G5888" s="475"/>
      <c r="H5888" s="475"/>
      <c r="I5888" s="475"/>
      <c r="J5888" s="475"/>
      <c r="K5888" s="476"/>
    </row>
    <row r="5889" spans="1:11" ht="15" x14ac:dyDescent="0.3">
      <c r="A5889" s="465" t="s">
        <v>1144</v>
      </c>
      <c r="B5889" s="439"/>
      <c r="C5889" s="437"/>
      <c r="D5889" s="437"/>
      <c r="E5889" s="437"/>
      <c r="F5889" s="437"/>
      <c r="G5889" s="437"/>
      <c r="H5889" s="437"/>
      <c r="I5889" s="437"/>
      <c r="J5889" s="437"/>
      <c r="K5889" s="438"/>
    </row>
    <row r="5890" spans="1:11" ht="15" x14ac:dyDescent="0.3">
      <c r="A5890" s="466"/>
      <c r="B5890" s="458"/>
      <c r="C5890" s="456"/>
      <c r="D5890" s="456"/>
      <c r="E5890" s="456"/>
      <c r="F5890" s="456"/>
      <c r="G5890" s="456"/>
      <c r="H5890" s="456"/>
      <c r="I5890" s="456"/>
      <c r="J5890" s="456"/>
      <c r="K5890" s="457"/>
    </row>
    <row r="5891" spans="1:11" ht="15" x14ac:dyDescent="0.3">
      <c r="A5891" s="466"/>
      <c r="B5891" s="458"/>
      <c r="C5891" s="456"/>
      <c r="D5891" s="456"/>
      <c r="E5891" s="456"/>
      <c r="F5891" s="456"/>
      <c r="G5891" s="456"/>
      <c r="H5891" s="456"/>
      <c r="I5891" s="456"/>
      <c r="J5891" s="456"/>
      <c r="K5891" s="457"/>
    </row>
    <row r="5892" spans="1:11" ht="15" x14ac:dyDescent="0.3">
      <c r="A5892" s="466"/>
      <c r="B5892" s="458"/>
      <c r="C5892" s="456"/>
      <c r="D5892" s="456"/>
      <c r="E5892" s="456"/>
      <c r="F5892" s="456"/>
      <c r="G5892" s="456"/>
      <c r="H5892" s="456"/>
      <c r="I5892" s="456"/>
      <c r="J5892" s="456"/>
      <c r="K5892" s="457"/>
    </row>
    <row r="5893" spans="1:11" ht="15" x14ac:dyDescent="0.3">
      <c r="A5893" s="466"/>
      <c r="B5893" s="458"/>
      <c r="C5893" s="456"/>
      <c r="D5893" s="456"/>
      <c r="E5893" s="456"/>
      <c r="F5893" s="456"/>
      <c r="G5893" s="456"/>
      <c r="H5893" s="456"/>
      <c r="I5893" s="456"/>
      <c r="J5893" s="456"/>
      <c r="K5893" s="457"/>
    </row>
    <row r="5894" spans="1:11" ht="15" x14ac:dyDescent="0.3">
      <c r="A5894" s="466"/>
      <c r="B5894" s="458"/>
      <c r="C5894" s="456"/>
      <c r="D5894" s="456"/>
      <c r="E5894" s="456"/>
      <c r="F5894" s="456"/>
      <c r="G5894" s="456"/>
      <c r="H5894" s="456"/>
      <c r="I5894" s="456"/>
      <c r="J5894" s="456"/>
      <c r="K5894" s="457"/>
    </row>
    <row r="5895" spans="1:11" ht="15" x14ac:dyDescent="0.3">
      <c r="A5895" s="466"/>
      <c r="B5895" s="458"/>
      <c r="C5895" s="456"/>
      <c r="D5895" s="456"/>
      <c r="E5895" s="456"/>
      <c r="F5895" s="456"/>
      <c r="G5895" s="456"/>
      <c r="H5895" s="456"/>
      <c r="I5895" s="456"/>
      <c r="J5895" s="456"/>
      <c r="K5895" s="457"/>
    </row>
    <row r="5896" spans="1:11" ht="15" x14ac:dyDescent="0.3">
      <c r="A5896" s="466"/>
      <c r="B5896" s="458"/>
      <c r="C5896" s="456"/>
      <c r="D5896" s="456"/>
      <c r="E5896" s="456"/>
      <c r="F5896" s="456"/>
      <c r="G5896" s="456"/>
      <c r="H5896" s="456"/>
      <c r="I5896" s="456"/>
      <c r="J5896" s="456"/>
      <c r="K5896" s="457"/>
    </row>
    <row r="5897" spans="1:11" ht="15" x14ac:dyDescent="0.3">
      <c r="A5897" s="466"/>
      <c r="B5897" s="458"/>
      <c r="C5897" s="456"/>
      <c r="D5897" s="456"/>
      <c r="E5897" s="456"/>
      <c r="F5897" s="456"/>
      <c r="G5897" s="456"/>
      <c r="H5897" s="456"/>
      <c r="I5897" s="456"/>
      <c r="J5897" s="456"/>
      <c r="K5897" s="457"/>
    </row>
    <row r="5898" spans="1:11" ht="15" x14ac:dyDescent="0.3">
      <c r="A5898" s="466"/>
      <c r="B5898" s="458"/>
      <c r="C5898" s="456"/>
      <c r="D5898" s="456"/>
      <c r="E5898" s="456"/>
      <c r="F5898" s="456"/>
      <c r="G5898" s="456"/>
      <c r="H5898" s="456"/>
      <c r="I5898" s="456"/>
      <c r="J5898" s="456"/>
      <c r="K5898" s="457"/>
    </row>
    <row r="5899" spans="1:11" ht="15" x14ac:dyDescent="0.3">
      <c r="A5899" s="466"/>
      <c r="B5899" s="458"/>
      <c r="C5899" s="456"/>
      <c r="D5899" s="456"/>
      <c r="E5899" s="456"/>
      <c r="F5899" s="456"/>
      <c r="G5899" s="456"/>
      <c r="H5899" s="456"/>
      <c r="I5899" s="456"/>
      <c r="J5899" s="456"/>
      <c r="K5899" s="457"/>
    </row>
    <row r="5900" spans="1:11" ht="15" x14ac:dyDescent="0.3">
      <c r="A5900" s="466"/>
      <c r="B5900" s="458"/>
      <c r="C5900" s="456"/>
      <c r="D5900" s="456"/>
      <c r="E5900" s="456"/>
      <c r="F5900" s="456"/>
      <c r="G5900" s="456"/>
      <c r="H5900" s="456"/>
      <c r="I5900" s="456"/>
      <c r="J5900" s="456"/>
      <c r="K5900" s="457"/>
    </row>
    <row r="5901" spans="1:11" ht="15" x14ac:dyDescent="0.3">
      <c r="A5901" s="466"/>
      <c r="B5901" s="458"/>
      <c r="C5901" s="456"/>
      <c r="D5901" s="456"/>
      <c r="E5901" s="456"/>
      <c r="F5901" s="456"/>
      <c r="G5901" s="456"/>
      <c r="H5901" s="456"/>
      <c r="I5901" s="456"/>
      <c r="J5901" s="456"/>
      <c r="K5901" s="457"/>
    </row>
    <row r="5902" spans="1:11" ht="15.6" thickBot="1" x14ac:dyDescent="0.35">
      <c r="A5902" s="467"/>
      <c r="B5902" s="502"/>
      <c r="C5902" s="503"/>
      <c r="D5902" s="503"/>
      <c r="E5902" s="503"/>
      <c r="F5902" s="503"/>
      <c r="G5902" s="503"/>
      <c r="H5902" s="503"/>
      <c r="I5902" s="503"/>
      <c r="J5902" s="503"/>
      <c r="K5902" s="504"/>
    </row>
    <row r="5903" spans="1:11" x14ac:dyDescent="0.3">
      <c r="A5903" s="499" t="s">
        <v>1145</v>
      </c>
      <c r="B5903" s="491"/>
      <c r="C5903" s="491"/>
      <c r="D5903" s="491"/>
      <c r="E5903" s="491"/>
      <c r="F5903" s="491"/>
      <c r="G5903" s="490" t="s">
        <v>1146</v>
      </c>
      <c r="H5903" s="491"/>
      <c r="I5903" s="491"/>
      <c r="J5903" s="491"/>
      <c r="K5903" s="492"/>
    </row>
    <row r="5904" spans="1:11" x14ac:dyDescent="0.3">
      <c r="A5904" s="500"/>
      <c r="B5904" s="494"/>
      <c r="C5904" s="494"/>
      <c r="D5904" s="494"/>
      <c r="E5904" s="494"/>
      <c r="F5904" s="494"/>
      <c r="G5904" s="493"/>
      <c r="H5904" s="494"/>
      <c r="I5904" s="494"/>
      <c r="J5904" s="494"/>
      <c r="K5904" s="495"/>
    </row>
    <row r="5905" spans="1:11" x14ac:dyDescent="0.3">
      <c r="A5905" s="500"/>
      <c r="B5905" s="494"/>
      <c r="C5905" s="494"/>
      <c r="D5905" s="494"/>
      <c r="E5905" s="494"/>
      <c r="F5905" s="494"/>
      <c r="G5905" s="493"/>
      <c r="H5905" s="494"/>
      <c r="I5905" s="494"/>
      <c r="J5905" s="494"/>
      <c r="K5905" s="495"/>
    </row>
    <row r="5906" spans="1:11" ht="15" thickBot="1" x14ac:dyDescent="0.35">
      <c r="A5906" s="501"/>
      <c r="B5906" s="497"/>
      <c r="C5906" s="497"/>
      <c r="D5906" s="497"/>
      <c r="E5906" s="497"/>
      <c r="F5906" s="497"/>
      <c r="G5906" s="496"/>
      <c r="H5906" s="497"/>
      <c r="I5906" s="497"/>
      <c r="J5906" s="497"/>
      <c r="K5906" s="498"/>
    </row>
    <row r="5908" spans="1:11" x14ac:dyDescent="0.3">
      <c r="A5908" s="452"/>
      <c r="B5908" s="452"/>
      <c r="C5908" s="452"/>
      <c r="D5908" s="452"/>
      <c r="E5908" s="454" t="s">
        <v>1113</v>
      </c>
      <c r="F5908" s="454"/>
      <c r="G5908" s="454"/>
      <c r="H5908" s="454"/>
      <c r="I5908" s="452"/>
      <c r="J5908" s="452"/>
      <c r="K5908" s="452"/>
    </row>
    <row r="5909" spans="1:11" x14ac:dyDescent="0.3">
      <c r="A5909" s="452"/>
      <c r="B5909" s="452"/>
      <c r="C5909" s="452"/>
      <c r="D5909" s="452"/>
      <c r="E5909" s="454"/>
      <c r="F5909" s="454"/>
      <c r="G5909" s="454"/>
      <c r="H5909" s="454"/>
      <c r="I5909" s="452"/>
      <c r="J5909" s="452"/>
      <c r="K5909" s="452"/>
    </row>
    <row r="5910" spans="1:11" x14ac:dyDescent="0.3">
      <c r="A5910" s="453"/>
      <c r="B5910" s="453"/>
      <c r="C5910" s="453"/>
      <c r="D5910" s="453"/>
      <c r="E5910" s="455"/>
      <c r="F5910" s="455"/>
      <c r="G5910" s="455"/>
      <c r="H5910" s="455"/>
      <c r="I5910" s="453"/>
      <c r="J5910" s="453"/>
      <c r="K5910" s="453"/>
    </row>
    <row r="5911" spans="1:11" x14ac:dyDescent="0.3">
      <c r="A5911" s="449" t="s">
        <v>1147</v>
      </c>
      <c r="B5911" s="450"/>
      <c r="C5911" s="450"/>
      <c r="D5911" s="450"/>
      <c r="E5911" s="450"/>
      <c r="F5911" s="450"/>
      <c r="G5911" s="450"/>
      <c r="H5911" s="450"/>
      <c r="I5911" s="450"/>
      <c r="J5911" s="450"/>
      <c r="K5911" s="451"/>
    </row>
    <row r="5912" spans="1:11" ht="22.8" x14ac:dyDescent="0.3">
      <c r="A5912" s="100" t="s">
        <v>0</v>
      </c>
      <c r="B5912" s="101"/>
      <c r="C5912" s="101"/>
      <c r="D5912" s="101"/>
      <c r="E5912" s="101"/>
      <c r="F5912" s="101"/>
      <c r="G5912" s="102"/>
      <c r="H5912" s="103" t="s">
        <v>1191</v>
      </c>
      <c r="I5912" s="104" t="s">
        <v>1117</v>
      </c>
      <c r="J5912" s="105">
        <f>1+J5858</f>
        <v>45384</v>
      </c>
      <c r="K5912" s="106" t="s">
        <v>1118</v>
      </c>
    </row>
    <row r="5913" spans="1:11" x14ac:dyDescent="0.3">
      <c r="A5913" s="443" t="s">
        <v>2</v>
      </c>
      <c r="B5913" s="444"/>
      <c r="C5913" s="444"/>
      <c r="D5913" s="444"/>
      <c r="E5913" s="444"/>
      <c r="F5913" s="444"/>
      <c r="G5913" s="445"/>
      <c r="H5913" s="107" t="s">
        <v>1120</v>
      </c>
      <c r="I5913" s="108" t="s">
        <v>1121</v>
      </c>
      <c r="J5913" s="109" t="s">
        <v>1122</v>
      </c>
      <c r="K5913" s="110" t="s">
        <v>1123</v>
      </c>
    </row>
    <row r="5914" spans="1:11" x14ac:dyDescent="0.3">
      <c r="A5914" s="446"/>
      <c r="B5914" s="447"/>
      <c r="C5914" s="447"/>
      <c r="D5914" s="447"/>
      <c r="E5914" s="447"/>
      <c r="F5914" s="447"/>
      <c r="G5914" s="448"/>
      <c r="H5914" s="107" t="s">
        <v>1124</v>
      </c>
      <c r="I5914" s="111" t="s">
        <v>1125</v>
      </c>
      <c r="J5914" s="112"/>
      <c r="K5914" s="113"/>
    </row>
    <row r="5915" spans="1:11" ht="15" thickBot="1" x14ac:dyDescent="0.35">
      <c r="A5915" s="114" t="s">
        <v>1103</v>
      </c>
      <c r="B5915" s="115"/>
      <c r="C5915" s="115"/>
      <c r="D5915" s="115"/>
      <c r="E5915" s="115"/>
      <c r="F5915" s="115"/>
      <c r="G5915" s="116"/>
      <c r="H5915" s="117" t="s">
        <v>1126</v>
      </c>
      <c r="I5915" s="117" t="s">
        <v>1125</v>
      </c>
      <c r="J5915" s="118"/>
      <c r="K5915" s="119"/>
    </row>
    <row r="5916" spans="1:11" ht="15" x14ac:dyDescent="0.3">
      <c r="A5916" s="440" t="s">
        <v>1127</v>
      </c>
      <c r="B5916" s="439"/>
      <c r="C5916" s="437"/>
      <c r="D5916" s="437"/>
      <c r="E5916" s="437"/>
      <c r="F5916" s="437"/>
      <c r="G5916" s="437"/>
      <c r="H5916" s="437"/>
      <c r="I5916" s="437"/>
      <c r="J5916" s="437"/>
      <c r="K5916" s="438"/>
    </row>
    <row r="5917" spans="1:11" ht="15" x14ac:dyDescent="0.3">
      <c r="A5917" s="441"/>
      <c r="B5917" s="458"/>
      <c r="C5917" s="456"/>
      <c r="D5917" s="456"/>
      <c r="E5917" s="456"/>
      <c r="F5917" s="456"/>
      <c r="G5917" s="456"/>
      <c r="H5917" s="456"/>
      <c r="I5917" s="456"/>
      <c r="J5917" s="456"/>
      <c r="K5917" s="457"/>
    </row>
    <row r="5918" spans="1:11" ht="15" x14ac:dyDescent="0.3">
      <c r="A5918" s="441"/>
      <c r="B5918" s="458"/>
      <c r="C5918" s="456"/>
      <c r="D5918" s="456"/>
      <c r="E5918" s="456"/>
      <c r="F5918" s="456"/>
      <c r="G5918" s="456"/>
      <c r="H5918" s="456"/>
      <c r="I5918" s="456"/>
      <c r="J5918" s="456"/>
      <c r="K5918" s="457"/>
    </row>
    <row r="5919" spans="1:11" ht="15" x14ac:dyDescent="0.3">
      <c r="A5919" s="441"/>
      <c r="B5919" s="458"/>
      <c r="C5919" s="456"/>
      <c r="D5919" s="456"/>
      <c r="E5919" s="456"/>
      <c r="F5919" s="456"/>
      <c r="G5919" s="456"/>
      <c r="H5919" s="456"/>
      <c r="I5919" s="456"/>
      <c r="J5919" s="456"/>
      <c r="K5919" s="457"/>
    </row>
    <row r="5920" spans="1:11" ht="15.6" thickBot="1" x14ac:dyDescent="0.35">
      <c r="A5920" s="442"/>
      <c r="B5920" s="477"/>
      <c r="C5920" s="475"/>
      <c r="D5920" s="475"/>
      <c r="E5920" s="475"/>
      <c r="F5920" s="475"/>
      <c r="G5920" s="475"/>
      <c r="H5920" s="475"/>
      <c r="I5920" s="475"/>
      <c r="J5920" s="475"/>
      <c r="K5920" s="476"/>
    </row>
    <row r="5921" spans="1:11" ht="15.6" thickBot="1" x14ac:dyDescent="0.35">
      <c r="A5921" s="465" t="s">
        <v>1128</v>
      </c>
      <c r="B5921" s="474" t="s">
        <v>1129</v>
      </c>
      <c r="C5921" s="472"/>
      <c r="D5921" s="472"/>
      <c r="E5921" s="472"/>
      <c r="F5921" s="120" t="s">
        <v>1130</v>
      </c>
      <c r="G5921" s="472" t="s">
        <v>1129</v>
      </c>
      <c r="H5921" s="472"/>
      <c r="I5921" s="472"/>
      <c r="J5921" s="473"/>
      <c r="K5921" s="121" t="s">
        <v>1130</v>
      </c>
    </row>
    <row r="5922" spans="1:11" ht="15" x14ac:dyDescent="0.3">
      <c r="A5922" s="466"/>
      <c r="B5922" s="471" t="s">
        <v>1131</v>
      </c>
      <c r="C5922" s="469"/>
      <c r="D5922" s="469"/>
      <c r="E5922" s="470"/>
      <c r="F5922" s="122"/>
      <c r="G5922" s="468" t="s">
        <v>1132</v>
      </c>
      <c r="H5922" s="469"/>
      <c r="I5922" s="469"/>
      <c r="J5922" s="470"/>
      <c r="K5922" s="123"/>
    </row>
    <row r="5923" spans="1:11" ht="15" x14ac:dyDescent="0.3">
      <c r="A5923" s="466"/>
      <c r="B5923" s="480" t="s">
        <v>1133</v>
      </c>
      <c r="C5923" s="481"/>
      <c r="D5923" s="481"/>
      <c r="E5923" s="482"/>
      <c r="F5923" s="124"/>
      <c r="G5923" s="483" t="s">
        <v>1134</v>
      </c>
      <c r="H5923" s="481"/>
      <c r="I5923" s="481"/>
      <c r="J5923" s="482"/>
      <c r="K5923" s="125"/>
    </row>
    <row r="5924" spans="1:11" ht="15" x14ac:dyDescent="0.3">
      <c r="A5924" s="466"/>
      <c r="B5924" s="480" t="s">
        <v>1135</v>
      </c>
      <c r="C5924" s="481"/>
      <c r="D5924" s="481"/>
      <c r="E5924" s="482"/>
      <c r="F5924" s="124"/>
      <c r="G5924" s="478" t="s">
        <v>1136</v>
      </c>
      <c r="H5924" s="460"/>
      <c r="I5924" s="460"/>
      <c r="J5924" s="479"/>
      <c r="K5924" s="125"/>
    </row>
    <row r="5925" spans="1:11" ht="15" x14ac:dyDescent="0.3">
      <c r="A5925" s="466"/>
      <c r="B5925" s="480" t="s">
        <v>1137</v>
      </c>
      <c r="C5925" s="481"/>
      <c r="D5925" s="481"/>
      <c r="E5925" s="482"/>
      <c r="F5925" s="124">
        <v>2</v>
      </c>
      <c r="G5925" s="478" t="s">
        <v>1138</v>
      </c>
      <c r="H5925" s="460"/>
      <c r="I5925" s="460"/>
      <c r="J5925" s="479"/>
      <c r="K5925" s="125"/>
    </row>
    <row r="5926" spans="1:11" ht="15" x14ac:dyDescent="0.3">
      <c r="A5926" s="466"/>
      <c r="B5926" s="480" t="s">
        <v>1139</v>
      </c>
      <c r="C5926" s="481"/>
      <c r="D5926" s="481"/>
      <c r="E5926" s="482"/>
      <c r="F5926" s="124"/>
      <c r="G5926" s="478" t="s">
        <v>1140</v>
      </c>
      <c r="H5926" s="460"/>
      <c r="I5926" s="460"/>
      <c r="J5926" s="479"/>
      <c r="K5926" s="125"/>
    </row>
    <row r="5927" spans="1:11" ht="15.6" thickBot="1" x14ac:dyDescent="0.35">
      <c r="A5927" s="467"/>
      <c r="B5927" s="487" t="s">
        <v>1141</v>
      </c>
      <c r="C5927" s="488"/>
      <c r="D5927" s="488"/>
      <c r="E5927" s="489"/>
      <c r="F5927" s="127">
        <v>2</v>
      </c>
      <c r="G5927" s="484" t="s">
        <v>1142</v>
      </c>
      <c r="H5927" s="485"/>
      <c r="I5927" s="485"/>
      <c r="J5927" s="486"/>
      <c r="K5927" s="128"/>
    </row>
    <row r="5928" spans="1:11" ht="15.6" x14ac:dyDescent="0.3">
      <c r="A5928" s="465" t="s">
        <v>1143</v>
      </c>
      <c r="B5928" s="434" t="s">
        <v>1180</v>
      </c>
      <c r="C5928" s="435"/>
      <c r="D5928" s="435"/>
      <c r="E5928" s="435"/>
      <c r="F5928" s="435"/>
      <c r="G5928" s="435"/>
      <c r="H5928" s="435"/>
      <c r="I5928" s="435"/>
      <c r="J5928" s="435"/>
      <c r="K5928" s="436"/>
    </row>
    <row r="5929" spans="1:11" ht="15" x14ac:dyDescent="0.3">
      <c r="A5929" s="466"/>
      <c r="B5929" s="132" t="s">
        <v>1223</v>
      </c>
      <c r="C5929" s="133"/>
      <c r="D5929" s="133"/>
      <c r="E5929" s="133"/>
      <c r="F5929" s="133"/>
      <c r="G5929" s="133"/>
      <c r="H5929" s="133"/>
      <c r="I5929" s="133"/>
      <c r="J5929" s="133"/>
      <c r="K5929" s="134"/>
    </row>
    <row r="5930" spans="1:11" ht="15" x14ac:dyDescent="0.3">
      <c r="A5930" s="466"/>
      <c r="B5930" s="428" t="s">
        <v>1224</v>
      </c>
      <c r="C5930" s="429"/>
      <c r="D5930" s="429"/>
      <c r="E5930" s="429"/>
      <c r="F5930" s="429"/>
      <c r="G5930" s="429"/>
      <c r="H5930" s="429"/>
      <c r="I5930" s="429"/>
      <c r="J5930" s="429"/>
      <c r="K5930" s="430"/>
    </row>
    <row r="5931" spans="1:11" ht="15" x14ac:dyDescent="0.3">
      <c r="A5931" s="466"/>
      <c r="B5931" s="428" t="s">
        <v>1228</v>
      </c>
      <c r="C5931" s="429"/>
      <c r="D5931" s="429"/>
      <c r="E5931" s="429"/>
      <c r="F5931" s="429"/>
      <c r="G5931" s="429"/>
      <c r="H5931" s="429"/>
      <c r="I5931" s="429"/>
      <c r="J5931" s="429"/>
      <c r="K5931" s="430"/>
    </row>
    <row r="5932" spans="1:11" ht="15.6" x14ac:dyDescent="0.3">
      <c r="A5932" s="466"/>
      <c r="B5932" s="425" t="s">
        <v>1190</v>
      </c>
      <c r="C5932" s="426"/>
      <c r="D5932" s="426"/>
      <c r="E5932" s="426"/>
      <c r="F5932" s="426"/>
      <c r="G5932" s="426"/>
      <c r="H5932" s="426"/>
      <c r="I5932" s="426"/>
      <c r="J5932" s="426"/>
      <c r="K5932" s="427"/>
    </row>
    <row r="5933" spans="1:11" ht="15" x14ac:dyDescent="0.3">
      <c r="A5933" s="466"/>
      <c r="B5933" s="428" t="s">
        <v>1239</v>
      </c>
      <c r="C5933" s="429"/>
      <c r="D5933" s="429"/>
      <c r="E5933" s="429"/>
      <c r="F5933" s="429"/>
      <c r="G5933" s="429"/>
      <c r="H5933" s="429"/>
      <c r="I5933" s="429"/>
      <c r="J5933" s="429"/>
      <c r="K5933" s="430"/>
    </row>
    <row r="5934" spans="1:11" ht="15" x14ac:dyDescent="0.3">
      <c r="A5934" s="466"/>
      <c r="B5934" s="428" t="s">
        <v>102</v>
      </c>
      <c r="C5934" s="429"/>
      <c r="D5934" s="429"/>
      <c r="E5934" s="429"/>
      <c r="F5934" s="429"/>
      <c r="G5934" s="429"/>
      <c r="H5934" s="429"/>
      <c r="I5934" s="429"/>
      <c r="J5934" s="429"/>
      <c r="K5934" s="430"/>
    </row>
    <row r="5935" spans="1:11" ht="15.6" x14ac:dyDescent="0.3">
      <c r="A5935" s="466"/>
      <c r="B5935" s="425" t="s">
        <v>1168</v>
      </c>
      <c r="C5935" s="426"/>
      <c r="D5935" s="426"/>
      <c r="E5935" s="426"/>
      <c r="F5935" s="426"/>
      <c r="G5935" s="426"/>
      <c r="H5935" s="426"/>
      <c r="I5935" s="426"/>
      <c r="J5935" s="426"/>
      <c r="K5935" s="427"/>
    </row>
    <row r="5936" spans="1:11" ht="15" x14ac:dyDescent="0.3">
      <c r="A5936" s="466"/>
      <c r="B5936" s="428" t="s">
        <v>1228</v>
      </c>
      <c r="C5936" s="429"/>
      <c r="D5936" s="429"/>
      <c r="E5936" s="429"/>
      <c r="F5936" s="429"/>
      <c r="G5936" s="429"/>
      <c r="H5936" s="429"/>
      <c r="I5936" s="429"/>
      <c r="J5936" s="429"/>
      <c r="K5936" s="430"/>
    </row>
    <row r="5937" spans="1:11" ht="15" x14ac:dyDescent="0.3">
      <c r="A5937" s="466"/>
      <c r="B5937" s="422"/>
      <c r="C5937" s="423"/>
      <c r="D5937" s="423"/>
      <c r="E5937" s="423"/>
      <c r="F5937" s="423"/>
      <c r="G5937" s="423"/>
      <c r="H5937" s="423"/>
      <c r="I5937" s="423"/>
      <c r="J5937" s="423"/>
      <c r="K5937" s="424"/>
    </row>
    <row r="5938" spans="1:11" ht="15" x14ac:dyDescent="0.3">
      <c r="A5938" s="466"/>
      <c r="B5938" s="422"/>
      <c r="C5938" s="423"/>
      <c r="D5938" s="423"/>
      <c r="E5938" s="423"/>
      <c r="F5938" s="423"/>
      <c r="G5938" s="423"/>
      <c r="H5938" s="423"/>
      <c r="I5938" s="423"/>
      <c r="J5938" s="423"/>
      <c r="K5938" s="424"/>
    </row>
    <row r="5939" spans="1:11" ht="15" x14ac:dyDescent="0.3">
      <c r="A5939" s="466"/>
      <c r="B5939" s="422"/>
      <c r="C5939" s="423"/>
      <c r="D5939" s="423"/>
      <c r="E5939" s="423"/>
      <c r="F5939" s="423"/>
      <c r="G5939" s="423"/>
      <c r="H5939" s="423"/>
      <c r="I5939" s="423"/>
      <c r="J5939" s="423"/>
      <c r="K5939" s="424"/>
    </row>
    <row r="5940" spans="1:11" ht="15" x14ac:dyDescent="0.3">
      <c r="A5940" s="466"/>
      <c r="B5940" s="416"/>
      <c r="C5940" s="417"/>
      <c r="D5940" s="417"/>
      <c r="E5940" s="417"/>
      <c r="F5940" s="417"/>
      <c r="G5940" s="417"/>
      <c r="H5940" s="417"/>
      <c r="I5940" s="417"/>
      <c r="J5940" s="417"/>
      <c r="K5940" s="418"/>
    </row>
    <row r="5941" spans="1:11" ht="15.6" thickBot="1" x14ac:dyDescent="0.35">
      <c r="A5941" s="467"/>
      <c r="B5941" s="477"/>
      <c r="C5941" s="475"/>
      <c r="D5941" s="475"/>
      <c r="E5941" s="475"/>
      <c r="F5941" s="475"/>
      <c r="G5941" s="475"/>
      <c r="H5941" s="475"/>
      <c r="I5941" s="475"/>
      <c r="J5941" s="475"/>
      <c r="K5941" s="476"/>
    </row>
    <row r="5942" spans="1:11" ht="15" x14ac:dyDescent="0.3">
      <c r="A5942" s="465" t="s">
        <v>1144</v>
      </c>
      <c r="B5942" s="439"/>
      <c r="C5942" s="437"/>
      <c r="D5942" s="437"/>
      <c r="E5942" s="437"/>
      <c r="F5942" s="437"/>
      <c r="G5942" s="437"/>
      <c r="H5942" s="437"/>
      <c r="I5942" s="437"/>
      <c r="J5942" s="437"/>
      <c r="K5942" s="438"/>
    </row>
    <row r="5943" spans="1:11" ht="15" x14ac:dyDescent="0.3">
      <c r="A5943" s="466"/>
      <c r="B5943" s="458"/>
      <c r="C5943" s="456"/>
      <c r="D5943" s="456"/>
      <c r="E5943" s="456"/>
      <c r="F5943" s="456"/>
      <c r="G5943" s="456"/>
      <c r="H5943" s="456"/>
      <c r="I5943" s="456"/>
      <c r="J5943" s="456"/>
      <c r="K5943" s="457"/>
    </row>
    <row r="5944" spans="1:11" ht="15" x14ac:dyDescent="0.3">
      <c r="A5944" s="466"/>
      <c r="B5944" s="458"/>
      <c r="C5944" s="456"/>
      <c r="D5944" s="456"/>
      <c r="E5944" s="456"/>
      <c r="F5944" s="456"/>
      <c r="G5944" s="456"/>
      <c r="H5944" s="456"/>
      <c r="I5944" s="456"/>
      <c r="J5944" s="456"/>
      <c r="K5944" s="457"/>
    </row>
    <row r="5945" spans="1:11" ht="15" x14ac:dyDescent="0.3">
      <c r="A5945" s="466"/>
      <c r="B5945" s="458"/>
      <c r="C5945" s="456"/>
      <c r="D5945" s="456"/>
      <c r="E5945" s="456"/>
      <c r="F5945" s="456"/>
      <c r="G5945" s="456"/>
      <c r="H5945" s="456"/>
      <c r="I5945" s="456"/>
      <c r="J5945" s="456"/>
      <c r="K5945" s="457"/>
    </row>
    <row r="5946" spans="1:11" ht="15" x14ac:dyDescent="0.3">
      <c r="A5946" s="466"/>
      <c r="B5946" s="458"/>
      <c r="C5946" s="456"/>
      <c r="D5946" s="456"/>
      <c r="E5946" s="456"/>
      <c r="F5946" s="456"/>
      <c r="G5946" s="456"/>
      <c r="H5946" s="456"/>
      <c r="I5946" s="456"/>
      <c r="J5946" s="456"/>
      <c r="K5946" s="457"/>
    </row>
    <row r="5947" spans="1:11" ht="15" x14ac:dyDescent="0.3">
      <c r="A5947" s="466"/>
      <c r="B5947" s="458"/>
      <c r="C5947" s="456"/>
      <c r="D5947" s="456"/>
      <c r="E5947" s="456"/>
      <c r="F5947" s="456"/>
      <c r="G5947" s="456"/>
      <c r="H5947" s="456"/>
      <c r="I5947" s="456"/>
      <c r="J5947" s="456"/>
      <c r="K5947" s="457"/>
    </row>
    <row r="5948" spans="1:11" ht="15" x14ac:dyDescent="0.3">
      <c r="A5948" s="466"/>
      <c r="B5948" s="458"/>
      <c r="C5948" s="456"/>
      <c r="D5948" s="456"/>
      <c r="E5948" s="456"/>
      <c r="F5948" s="456"/>
      <c r="G5948" s="456"/>
      <c r="H5948" s="456"/>
      <c r="I5948" s="456"/>
      <c r="J5948" s="456"/>
      <c r="K5948" s="457"/>
    </row>
    <row r="5949" spans="1:11" ht="15" x14ac:dyDescent="0.3">
      <c r="A5949" s="466"/>
      <c r="B5949" s="458"/>
      <c r="C5949" s="456"/>
      <c r="D5949" s="456"/>
      <c r="E5949" s="456"/>
      <c r="F5949" s="456"/>
      <c r="G5949" s="456"/>
      <c r="H5949" s="456"/>
      <c r="I5949" s="456"/>
      <c r="J5949" s="456"/>
      <c r="K5949" s="457"/>
    </row>
    <row r="5950" spans="1:11" ht="15" x14ac:dyDescent="0.3">
      <c r="A5950" s="466"/>
      <c r="B5950" s="458"/>
      <c r="C5950" s="456"/>
      <c r="D5950" s="456"/>
      <c r="E5950" s="456"/>
      <c r="F5950" s="456"/>
      <c r="G5950" s="456"/>
      <c r="H5950" s="456"/>
      <c r="I5950" s="456"/>
      <c r="J5950" s="456"/>
      <c r="K5950" s="457"/>
    </row>
    <row r="5951" spans="1:11" ht="15" x14ac:dyDescent="0.3">
      <c r="A5951" s="466"/>
      <c r="B5951" s="458"/>
      <c r="C5951" s="456"/>
      <c r="D5951" s="456"/>
      <c r="E5951" s="456"/>
      <c r="F5951" s="456"/>
      <c r="G5951" s="456"/>
      <c r="H5951" s="456"/>
      <c r="I5951" s="456"/>
      <c r="J5951" s="456"/>
      <c r="K5951" s="457"/>
    </row>
    <row r="5952" spans="1:11" ht="15" x14ac:dyDescent="0.3">
      <c r="A5952" s="466"/>
      <c r="B5952" s="458"/>
      <c r="C5952" s="456"/>
      <c r="D5952" s="456"/>
      <c r="E5952" s="456"/>
      <c r="F5952" s="456"/>
      <c r="G5952" s="456"/>
      <c r="H5952" s="456"/>
      <c r="I5952" s="456"/>
      <c r="J5952" s="456"/>
      <c r="K5952" s="457"/>
    </row>
    <row r="5953" spans="1:11" ht="15" x14ac:dyDescent="0.3">
      <c r="A5953" s="466"/>
      <c r="B5953" s="458"/>
      <c r="C5953" s="456"/>
      <c r="D5953" s="456"/>
      <c r="E5953" s="456"/>
      <c r="F5953" s="456"/>
      <c r="G5953" s="456"/>
      <c r="H5953" s="456"/>
      <c r="I5953" s="456"/>
      <c r="J5953" s="456"/>
      <c r="K5953" s="457"/>
    </row>
    <row r="5954" spans="1:11" ht="15" x14ac:dyDescent="0.3">
      <c r="A5954" s="466"/>
      <c r="B5954" s="458"/>
      <c r="C5954" s="456"/>
      <c r="D5954" s="456"/>
      <c r="E5954" s="456"/>
      <c r="F5954" s="456"/>
      <c r="G5954" s="456"/>
      <c r="H5954" s="456"/>
      <c r="I5954" s="456"/>
      <c r="J5954" s="456"/>
      <c r="K5954" s="457"/>
    </row>
    <row r="5955" spans="1:11" ht="15" x14ac:dyDescent="0.3">
      <c r="A5955" s="466"/>
      <c r="B5955" s="458"/>
      <c r="C5955" s="456"/>
      <c r="D5955" s="456"/>
      <c r="E5955" s="456"/>
      <c r="F5955" s="456"/>
      <c r="G5955" s="456"/>
      <c r="H5955" s="456"/>
      <c r="I5955" s="456"/>
      <c r="J5955" s="456"/>
      <c r="K5955" s="457"/>
    </row>
    <row r="5956" spans="1:11" ht="15.6" thickBot="1" x14ac:dyDescent="0.35">
      <c r="A5956" s="467"/>
      <c r="B5956" s="502"/>
      <c r="C5956" s="503"/>
      <c r="D5956" s="503"/>
      <c r="E5956" s="503"/>
      <c r="F5956" s="503"/>
      <c r="G5956" s="503"/>
      <c r="H5956" s="503"/>
      <c r="I5956" s="503"/>
      <c r="J5956" s="503"/>
      <c r="K5956" s="504"/>
    </row>
    <row r="5957" spans="1:11" x14ac:dyDescent="0.3">
      <c r="A5957" s="499" t="s">
        <v>1145</v>
      </c>
      <c r="B5957" s="491"/>
      <c r="C5957" s="491"/>
      <c r="D5957" s="491"/>
      <c r="E5957" s="491"/>
      <c r="F5957" s="491"/>
      <c r="G5957" s="490" t="s">
        <v>1146</v>
      </c>
      <c r="H5957" s="491"/>
      <c r="I5957" s="491"/>
      <c r="J5957" s="491"/>
      <c r="K5957" s="492"/>
    </row>
    <row r="5958" spans="1:11" x14ac:dyDescent="0.3">
      <c r="A5958" s="500"/>
      <c r="B5958" s="494"/>
      <c r="C5958" s="494"/>
      <c r="D5958" s="494"/>
      <c r="E5958" s="494"/>
      <c r="F5958" s="494"/>
      <c r="G5958" s="493"/>
      <c r="H5958" s="494"/>
      <c r="I5958" s="494"/>
      <c r="J5958" s="494"/>
      <c r="K5958" s="495"/>
    </row>
    <row r="5959" spans="1:11" x14ac:dyDescent="0.3">
      <c r="A5959" s="500"/>
      <c r="B5959" s="494"/>
      <c r="C5959" s="494"/>
      <c r="D5959" s="494"/>
      <c r="E5959" s="494"/>
      <c r="F5959" s="494"/>
      <c r="G5959" s="493"/>
      <c r="H5959" s="494"/>
      <c r="I5959" s="494"/>
      <c r="J5959" s="494"/>
      <c r="K5959" s="495"/>
    </row>
    <row r="5960" spans="1:11" ht="15" thickBot="1" x14ac:dyDescent="0.35">
      <c r="A5960" s="501"/>
      <c r="B5960" s="497"/>
      <c r="C5960" s="497"/>
      <c r="D5960" s="497"/>
      <c r="E5960" s="497"/>
      <c r="F5960" s="497"/>
      <c r="G5960" s="496"/>
      <c r="H5960" s="497"/>
      <c r="I5960" s="497"/>
      <c r="J5960" s="497"/>
      <c r="K5960" s="498"/>
    </row>
    <row r="5961" spans="1:11" x14ac:dyDescent="0.3">
      <c r="A5961" s="34"/>
      <c r="J5961" s="131"/>
    </row>
    <row r="5962" spans="1:11" x14ac:dyDescent="0.3">
      <c r="A5962" s="452"/>
      <c r="B5962" s="452"/>
      <c r="C5962" s="452"/>
      <c r="D5962" s="452"/>
      <c r="E5962" s="454" t="s">
        <v>1113</v>
      </c>
      <c r="F5962" s="454"/>
      <c r="G5962" s="454"/>
      <c r="H5962" s="454"/>
      <c r="I5962" s="452"/>
      <c r="J5962" s="452"/>
      <c r="K5962" s="452"/>
    </row>
    <row r="5963" spans="1:11" x14ac:dyDescent="0.3">
      <c r="A5963" s="452"/>
      <c r="B5963" s="452"/>
      <c r="C5963" s="452"/>
      <c r="D5963" s="452"/>
      <c r="E5963" s="454"/>
      <c r="F5963" s="454"/>
      <c r="G5963" s="454"/>
      <c r="H5963" s="454"/>
      <c r="I5963" s="452"/>
      <c r="J5963" s="452"/>
      <c r="K5963" s="452"/>
    </row>
    <row r="5964" spans="1:11" x14ac:dyDescent="0.3">
      <c r="A5964" s="453"/>
      <c r="B5964" s="453"/>
      <c r="C5964" s="453"/>
      <c r="D5964" s="453"/>
      <c r="E5964" s="455"/>
      <c r="F5964" s="455"/>
      <c r="G5964" s="455"/>
      <c r="H5964" s="455"/>
      <c r="I5964" s="453"/>
      <c r="J5964" s="453"/>
      <c r="K5964" s="453"/>
    </row>
    <row r="5965" spans="1:11" x14ac:dyDescent="0.3">
      <c r="A5965" s="505" t="s">
        <v>1114</v>
      </c>
      <c r="B5965" s="450"/>
      <c r="C5965" s="450"/>
      <c r="D5965" s="450"/>
      <c r="E5965" s="450"/>
      <c r="F5965" s="450"/>
      <c r="G5965" s="450"/>
      <c r="H5965" s="450"/>
      <c r="I5965" s="450"/>
      <c r="J5965" s="450"/>
      <c r="K5965" s="451"/>
    </row>
    <row r="5966" spans="1:11" ht="22.8" x14ac:dyDescent="0.3">
      <c r="A5966" s="100" t="s">
        <v>1115</v>
      </c>
      <c r="B5966" s="101"/>
      <c r="C5966" s="101"/>
      <c r="D5966" s="101"/>
      <c r="E5966" s="101"/>
      <c r="F5966" s="101"/>
      <c r="G5966" s="102"/>
      <c r="H5966" s="103" t="s">
        <v>1116</v>
      </c>
      <c r="I5966" s="104" t="s">
        <v>1117</v>
      </c>
      <c r="J5966" s="105">
        <f>1+J5912</f>
        <v>45385</v>
      </c>
      <c r="K5966" s="106" t="s">
        <v>1118</v>
      </c>
    </row>
    <row r="5967" spans="1:11" x14ac:dyDescent="0.3">
      <c r="A5967" s="443" t="s">
        <v>2</v>
      </c>
      <c r="B5967" s="444"/>
      <c r="C5967" s="444"/>
      <c r="D5967" s="444"/>
      <c r="E5967" s="444"/>
      <c r="F5967" s="444"/>
      <c r="G5967" s="445"/>
      <c r="H5967" s="107" t="s">
        <v>1120</v>
      </c>
      <c r="I5967" s="108" t="s">
        <v>1121</v>
      </c>
      <c r="J5967" s="109" t="s">
        <v>1122</v>
      </c>
      <c r="K5967" s="110" t="s">
        <v>1123</v>
      </c>
    </row>
    <row r="5968" spans="1:11" x14ac:dyDescent="0.3">
      <c r="A5968" s="446"/>
      <c r="B5968" s="447"/>
      <c r="C5968" s="447"/>
      <c r="D5968" s="447"/>
      <c r="E5968" s="447"/>
      <c r="F5968" s="447"/>
      <c r="G5968" s="448"/>
      <c r="H5968" s="107" t="s">
        <v>1124</v>
      </c>
      <c r="I5968" s="111" t="s">
        <v>1125</v>
      </c>
      <c r="J5968" s="112"/>
      <c r="K5968" s="113"/>
    </row>
    <row r="5969" spans="1:11" ht="15" thickBot="1" x14ac:dyDescent="0.35">
      <c r="A5969" s="114" t="s">
        <v>1103</v>
      </c>
      <c r="B5969" s="115"/>
      <c r="C5969" s="115"/>
      <c r="D5969" s="115"/>
      <c r="E5969" s="115"/>
      <c r="F5969" s="115"/>
      <c r="G5969" s="116"/>
      <c r="H5969" s="117" t="s">
        <v>1126</v>
      </c>
      <c r="I5969" s="117" t="s">
        <v>1125</v>
      </c>
      <c r="J5969" s="118"/>
      <c r="K5969" s="119"/>
    </row>
    <row r="5970" spans="1:11" ht="15" x14ac:dyDescent="0.3">
      <c r="A5970" s="440" t="s">
        <v>1127</v>
      </c>
      <c r="B5970" s="439"/>
      <c r="C5970" s="437"/>
      <c r="D5970" s="437"/>
      <c r="E5970" s="437"/>
      <c r="F5970" s="437"/>
      <c r="G5970" s="437"/>
      <c r="H5970" s="437"/>
      <c r="I5970" s="437"/>
      <c r="J5970" s="437"/>
      <c r="K5970" s="438"/>
    </row>
    <row r="5971" spans="1:11" ht="15" x14ac:dyDescent="0.3">
      <c r="A5971" s="441"/>
      <c r="B5971" s="458"/>
      <c r="C5971" s="456"/>
      <c r="D5971" s="456"/>
      <c r="E5971" s="456"/>
      <c r="F5971" s="456"/>
      <c r="G5971" s="456"/>
      <c r="H5971" s="456"/>
      <c r="I5971" s="456"/>
      <c r="J5971" s="456"/>
      <c r="K5971" s="457"/>
    </row>
    <row r="5972" spans="1:11" ht="15" x14ac:dyDescent="0.3">
      <c r="A5972" s="441"/>
      <c r="B5972" s="458"/>
      <c r="C5972" s="456"/>
      <c r="D5972" s="456"/>
      <c r="E5972" s="456"/>
      <c r="F5972" s="456"/>
      <c r="G5972" s="456"/>
      <c r="H5972" s="456"/>
      <c r="I5972" s="456"/>
      <c r="J5972" s="456"/>
      <c r="K5972" s="457"/>
    </row>
    <row r="5973" spans="1:11" ht="15" x14ac:dyDescent="0.3">
      <c r="A5973" s="441"/>
      <c r="B5973" s="458"/>
      <c r="C5973" s="456"/>
      <c r="D5973" s="456"/>
      <c r="E5973" s="456"/>
      <c r="F5973" s="456"/>
      <c r="G5973" s="456"/>
      <c r="H5973" s="456"/>
      <c r="I5973" s="456"/>
      <c r="J5973" s="456"/>
      <c r="K5973" s="457"/>
    </row>
    <row r="5974" spans="1:11" ht="15.6" thickBot="1" x14ac:dyDescent="0.35">
      <c r="A5974" s="442"/>
      <c r="B5974" s="477"/>
      <c r="C5974" s="475"/>
      <c r="D5974" s="475"/>
      <c r="E5974" s="475"/>
      <c r="F5974" s="475"/>
      <c r="G5974" s="475"/>
      <c r="H5974" s="475"/>
      <c r="I5974" s="475"/>
      <c r="J5974" s="475"/>
      <c r="K5974" s="476"/>
    </row>
    <row r="5975" spans="1:11" ht="15.6" thickBot="1" x14ac:dyDescent="0.35">
      <c r="A5975" s="465" t="s">
        <v>1128</v>
      </c>
      <c r="B5975" s="474" t="s">
        <v>1129</v>
      </c>
      <c r="C5975" s="472"/>
      <c r="D5975" s="472"/>
      <c r="E5975" s="472"/>
      <c r="F5975" s="120" t="s">
        <v>1130</v>
      </c>
      <c r="G5975" s="472" t="s">
        <v>1129</v>
      </c>
      <c r="H5975" s="472"/>
      <c r="I5975" s="472"/>
      <c r="J5975" s="473"/>
      <c r="K5975" s="121" t="s">
        <v>1130</v>
      </c>
    </row>
    <row r="5976" spans="1:11" ht="15" x14ac:dyDescent="0.3">
      <c r="A5976" s="466"/>
      <c r="B5976" s="471" t="s">
        <v>1131</v>
      </c>
      <c r="C5976" s="469"/>
      <c r="D5976" s="469"/>
      <c r="E5976" s="470"/>
      <c r="F5976" s="122"/>
      <c r="G5976" s="468" t="s">
        <v>1132</v>
      </c>
      <c r="H5976" s="469"/>
      <c r="I5976" s="469"/>
      <c r="J5976" s="470"/>
      <c r="K5976" s="123"/>
    </row>
    <row r="5977" spans="1:11" ht="15" x14ac:dyDescent="0.3">
      <c r="A5977" s="466"/>
      <c r="B5977" s="480" t="s">
        <v>1133</v>
      </c>
      <c r="C5977" s="481"/>
      <c r="D5977" s="481"/>
      <c r="E5977" s="482"/>
      <c r="F5977" s="124"/>
      <c r="G5977" s="483" t="s">
        <v>1134</v>
      </c>
      <c r="H5977" s="481"/>
      <c r="I5977" s="481"/>
      <c r="J5977" s="482"/>
      <c r="K5977" s="125"/>
    </row>
    <row r="5978" spans="1:11" ht="15" x14ac:dyDescent="0.3">
      <c r="A5978" s="466"/>
      <c r="B5978" s="480" t="s">
        <v>1135</v>
      </c>
      <c r="C5978" s="481"/>
      <c r="D5978" s="481"/>
      <c r="E5978" s="482"/>
      <c r="F5978" s="124"/>
      <c r="G5978" s="478" t="s">
        <v>1136</v>
      </c>
      <c r="H5978" s="460"/>
      <c r="I5978" s="460"/>
      <c r="J5978" s="479"/>
      <c r="K5978" s="125"/>
    </row>
    <row r="5979" spans="1:11" ht="15" x14ac:dyDescent="0.3">
      <c r="A5979" s="466"/>
      <c r="B5979" s="480" t="s">
        <v>1137</v>
      </c>
      <c r="C5979" s="481"/>
      <c r="D5979" s="481"/>
      <c r="E5979" s="482"/>
      <c r="F5979" s="124">
        <v>2</v>
      </c>
      <c r="G5979" s="478" t="s">
        <v>1138</v>
      </c>
      <c r="H5979" s="460"/>
      <c r="I5979" s="460"/>
      <c r="J5979" s="479"/>
      <c r="K5979" s="125"/>
    </row>
    <row r="5980" spans="1:11" ht="15" x14ac:dyDescent="0.3">
      <c r="A5980" s="466"/>
      <c r="B5980" s="480" t="s">
        <v>1139</v>
      </c>
      <c r="C5980" s="481"/>
      <c r="D5980" s="481"/>
      <c r="E5980" s="482"/>
      <c r="F5980" s="124"/>
      <c r="G5980" s="478" t="s">
        <v>1140</v>
      </c>
      <c r="H5980" s="460"/>
      <c r="I5980" s="460"/>
      <c r="J5980" s="479"/>
      <c r="K5980" s="125"/>
    </row>
    <row r="5981" spans="1:11" ht="15.6" thickBot="1" x14ac:dyDescent="0.35">
      <c r="A5981" s="467"/>
      <c r="B5981" s="487" t="s">
        <v>1141</v>
      </c>
      <c r="C5981" s="488"/>
      <c r="D5981" s="488"/>
      <c r="E5981" s="489"/>
      <c r="F5981" s="127">
        <v>2</v>
      </c>
      <c r="G5981" s="484" t="s">
        <v>1142</v>
      </c>
      <c r="H5981" s="485"/>
      <c r="I5981" s="485"/>
      <c r="J5981" s="486"/>
      <c r="K5981" s="128"/>
    </row>
    <row r="5982" spans="1:11" ht="15.6" x14ac:dyDescent="0.3">
      <c r="A5982" s="465" t="s">
        <v>1143</v>
      </c>
      <c r="B5982" s="434" t="s">
        <v>1180</v>
      </c>
      <c r="C5982" s="435"/>
      <c r="D5982" s="435"/>
      <c r="E5982" s="435"/>
      <c r="F5982" s="435"/>
      <c r="G5982" s="435"/>
      <c r="H5982" s="435"/>
      <c r="I5982" s="435"/>
      <c r="J5982" s="435"/>
      <c r="K5982" s="436"/>
    </row>
    <row r="5983" spans="1:11" ht="15" x14ac:dyDescent="0.3">
      <c r="A5983" s="466"/>
      <c r="B5983" s="132" t="s">
        <v>1223</v>
      </c>
      <c r="C5983" s="133"/>
      <c r="D5983" s="133"/>
      <c r="E5983" s="133"/>
      <c r="F5983" s="133"/>
      <c r="G5983" s="133"/>
      <c r="H5983" s="133"/>
      <c r="I5983" s="133"/>
      <c r="J5983" s="133"/>
      <c r="K5983" s="134"/>
    </row>
    <row r="5984" spans="1:11" ht="15" x14ac:dyDescent="0.3">
      <c r="A5984" s="466"/>
      <c r="B5984" s="428" t="s">
        <v>1224</v>
      </c>
      <c r="C5984" s="429"/>
      <c r="D5984" s="429"/>
      <c r="E5984" s="429"/>
      <c r="F5984" s="429"/>
      <c r="G5984" s="429"/>
      <c r="H5984" s="429"/>
      <c r="I5984" s="429"/>
      <c r="J5984" s="429"/>
      <c r="K5984" s="430"/>
    </row>
    <row r="5985" spans="1:11" ht="15" x14ac:dyDescent="0.3">
      <c r="A5985" s="466"/>
      <c r="B5985" s="428" t="s">
        <v>1228</v>
      </c>
      <c r="C5985" s="429"/>
      <c r="D5985" s="429"/>
      <c r="E5985" s="429"/>
      <c r="F5985" s="429"/>
      <c r="G5985" s="429"/>
      <c r="H5985" s="429"/>
      <c r="I5985" s="429"/>
      <c r="J5985" s="429"/>
      <c r="K5985" s="430"/>
    </row>
    <row r="5986" spans="1:11" ht="15.6" x14ac:dyDescent="0.3">
      <c r="A5986" s="466"/>
      <c r="B5986" s="425" t="s">
        <v>1190</v>
      </c>
      <c r="C5986" s="426"/>
      <c r="D5986" s="426"/>
      <c r="E5986" s="426"/>
      <c r="F5986" s="426"/>
      <c r="G5986" s="426"/>
      <c r="H5986" s="426"/>
      <c r="I5986" s="426"/>
      <c r="J5986" s="426"/>
      <c r="K5986" s="427"/>
    </row>
    <row r="5987" spans="1:11" ht="15" x14ac:dyDescent="0.3">
      <c r="A5987" s="466"/>
      <c r="B5987" s="428" t="s">
        <v>1239</v>
      </c>
      <c r="C5987" s="429"/>
      <c r="D5987" s="429"/>
      <c r="E5987" s="429"/>
      <c r="F5987" s="429"/>
      <c r="G5987" s="429"/>
      <c r="H5987" s="429"/>
      <c r="I5987" s="429"/>
      <c r="J5987" s="429"/>
      <c r="K5987" s="430"/>
    </row>
    <row r="5988" spans="1:11" ht="15" x14ac:dyDescent="0.3">
      <c r="A5988" s="466"/>
      <c r="B5988" s="428" t="s">
        <v>102</v>
      </c>
      <c r="C5988" s="429"/>
      <c r="D5988" s="429"/>
      <c r="E5988" s="429"/>
      <c r="F5988" s="429"/>
      <c r="G5988" s="429"/>
      <c r="H5988" s="429"/>
      <c r="I5988" s="429"/>
      <c r="J5988" s="429"/>
      <c r="K5988" s="430"/>
    </row>
    <row r="5989" spans="1:11" ht="15.6" x14ac:dyDescent="0.3">
      <c r="A5989" s="466"/>
      <c r="B5989" s="425" t="s">
        <v>1168</v>
      </c>
      <c r="C5989" s="426"/>
      <c r="D5989" s="426"/>
      <c r="E5989" s="426"/>
      <c r="F5989" s="426"/>
      <c r="G5989" s="426"/>
      <c r="H5989" s="426"/>
      <c r="I5989" s="426"/>
      <c r="J5989" s="426"/>
      <c r="K5989" s="427"/>
    </row>
    <row r="5990" spans="1:11" ht="15" x14ac:dyDescent="0.3">
      <c r="A5990" s="466"/>
      <c r="B5990" s="428" t="s">
        <v>1228</v>
      </c>
      <c r="C5990" s="429"/>
      <c r="D5990" s="429"/>
      <c r="E5990" s="429"/>
      <c r="F5990" s="429"/>
      <c r="G5990" s="429"/>
      <c r="H5990" s="429"/>
      <c r="I5990" s="429"/>
      <c r="J5990" s="429"/>
      <c r="K5990" s="430"/>
    </row>
    <row r="5991" spans="1:11" ht="15" x14ac:dyDescent="0.3">
      <c r="A5991" s="466"/>
      <c r="B5991" s="422"/>
      <c r="C5991" s="423"/>
      <c r="D5991" s="423"/>
      <c r="E5991" s="423"/>
      <c r="F5991" s="423"/>
      <c r="G5991" s="423"/>
      <c r="H5991" s="423"/>
      <c r="I5991" s="423"/>
      <c r="J5991" s="423"/>
      <c r="K5991" s="424"/>
    </row>
    <row r="5992" spans="1:11" ht="15" x14ac:dyDescent="0.3">
      <c r="A5992" s="466"/>
      <c r="B5992" s="422"/>
      <c r="C5992" s="423"/>
      <c r="D5992" s="423"/>
      <c r="E5992" s="423"/>
      <c r="F5992" s="423"/>
      <c r="G5992" s="423"/>
      <c r="H5992" s="423"/>
      <c r="I5992" s="423"/>
      <c r="J5992" s="423"/>
      <c r="K5992" s="424"/>
    </row>
    <row r="5993" spans="1:11" ht="15" x14ac:dyDescent="0.3">
      <c r="A5993" s="466"/>
      <c r="B5993" s="422"/>
      <c r="C5993" s="423"/>
      <c r="D5993" s="423"/>
      <c r="E5993" s="423"/>
      <c r="F5993" s="423"/>
      <c r="G5993" s="423"/>
      <c r="H5993" s="423"/>
      <c r="I5993" s="423"/>
      <c r="J5993" s="423"/>
      <c r="K5993" s="424"/>
    </row>
    <row r="5994" spans="1:11" ht="15" x14ac:dyDescent="0.3">
      <c r="A5994" s="466"/>
      <c r="B5994" s="416"/>
      <c r="C5994" s="417"/>
      <c r="D5994" s="417"/>
      <c r="E5994" s="417"/>
      <c r="F5994" s="417"/>
      <c r="G5994" s="417"/>
      <c r="H5994" s="417"/>
      <c r="I5994" s="417"/>
      <c r="J5994" s="417"/>
      <c r="K5994" s="418"/>
    </row>
    <row r="5995" spans="1:11" ht="15.6" thickBot="1" x14ac:dyDescent="0.35">
      <c r="A5995" s="467"/>
      <c r="B5995" s="477"/>
      <c r="C5995" s="475"/>
      <c r="D5995" s="475"/>
      <c r="E5995" s="475"/>
      <c r="F5995" s="475"/>
      <c r="G5995" s="475"/>
      <c r="H5995" s="475"/>
      <c r="I5995" s="475"/>
      <c r="J5995" s="475"/>
      <c r="K5995" s="476"/>
    </row>
    <row r="5996" spans="1:11" ht="15" x14ac:dyDescent="0.3">
      <c r="A5996" s="465" t="s">
        <v>1144</v>
      </c>
      <c r="B5996" s="439"/>
      <c r="C5996" s="437"/>
      <c r="D5996" s="437"/>
      <c r="E5996" s="437"/>
      <c r="F5996" s="437"/>
      <c r="G5996" s="437"/>
      <c r="H5996" s="437"/>
      <c r="I5996" s="437"/>
      <c r="J5996" s="437"/>
      <c r="K5996" s="438"/>
    </row>
    <row r="5997" spans="1:11" ht="15" x14ac:dyDescent="0.3">
      <c r="A5997" s="466"/>
      <c r="B5997" s="458"/>
      <c r="C5997" s="456"/>
      <c r="D5997" s="456"/>
      <c r="E5997" s="456"/>
      <c r="F5997" s="456"/>
      <c r="G5997" s="456"/>
      <c r="H5997" s="456"/>
      <c r="I5997" s="456"/>
      <c r="J5997" s="456"/>
      <c r="K5997" s="457"/>
    </row>
    <row r="5998" spans="1:11" ht="15" x14ac:dyDescent="0.3">
      <c r="A5998" s="466"/>
      <c r="B5998" s="458"/>
      <c r="C5998" s="456"/>
      <c r="D5998" s="456"/>
      <c r="E5998" s="456"/>
      <c r="F5998" s="456"/>
      <c r="G5998" s="456"/>
      <c r="H5998" s="456"/>
      <c r="I5998" s="456"/>
      <c r="J5998" s="456"/>
      <c r="K5998" s="457"/>
    </row>
    <row r="5999" spans="1:11" ht="15" x14ac:dyDescent="0.3">
      <c r="A5999" s="466"/>
      <c r="B5999" s="459"/>
      <c r="C5999" s="460"/>
      <c r="D5999" s="460"/>
      <c r="E5999" s="460"/>
      <c r="F5999" s="460"/>
      <c r="G5999" s="460"/>
      <c r="H5999" s="460"/>
      <c r="I5999" s="460"/>
      <c r="J5999" s="460"/>
      <c r="K5999" s="461"/>
    </row>
    <row r="6000" spans="1:11" ht="15" x14ac:dyDescent="0.3">
      <c r="A6000" s="466"/>
      <c r="B6000" s="458"/>
      <c r="C6000" s="456"/>
      <c r="D6000" s="456"/>
      <c r="E6000" s="456"/>
      <c r="F6000" s="456"/>
      <c r="G6000" s="456"/>
      <c r="H6000" s="456"/>
      <c r="I6000" s="456"/>
      <c r="J6000" s="456"/>
      <c r="K6000" s="457"/>
    </row>
    <row r="6001" spans="1:11" ht="15" x14ac:dyDescent="0.3">
      <c r="A6001" s="466"/>
      <c r="B6001" s="459"/>
      <c r="C6001" s="460"/>
      <c r="D6001" s="460"/>
      <c r="E6001" s="460"/>
      <c r="F6001" s="460"/>
      <c r="G6001" s="460"/>
      <c r="H6001" s="460"/>
      <c r="I6001" s="460"/>
      <c r="J6001" s="460"/>
      <c r="K6001" s="461"/>
    </row>
    <row r="6002" spans="1:11" ht="15" x14ac:dyDescent="0.3">
      <c r="A6002" s="466"/>
      <c r="B6002" s="458"/>
      <c r="C6002" s="456"/>
      <c r="D6002" s="456"/>
      <c r="E6002" s="456"/>
      <c r="F6002" s="456"/>
      <c r="G6002" s="456"/>
      <c r="H6002" s="456"/>
      <c r="I6002" s="456"/>
      <c r="J6002" s="456"/>
      <c r="K6002" s="457"/>
    </row>
    <row r="6003" spans="1:11" ht="15" x14ac:dyDescent="0.3">
      <c r="A6003" s="466"/>
      <c r="B6003" s="458"/>
      <c r="C6003" s="456"/>
      <c r="D6003" s="456"/>
      <c r="E6003" s="456"/>
      <c r="F6003" s="456"/>
      <c r="G6003" s="456"/>
      <c r="H6003" s="456"/>
      <c r="I6003" s="456"/>
      <c r="J6003" s="456"/>
      <c r="K6003" s="457"/>
    </row>
    <row r="6004" spans="1:11" ht="15" x14ac:dyDescent="0.3">
      <c r="A6004" s="466"/>
      <c r="B6004" s="458"/>
      <c r="C6004" s="456"/>
      <c r="D6004" s="456"/>
      <c r="E6004" s="456"/>
      <c r="F6004" s="456"/>
      <c r="G6004" s="456"/>
      <c r="H6004" s="456"/>
      <c r="I6004" s="456"/>
      <c r="J6004" s="456"/>
      <c r="K6004" s="457"/>
    </row>
    <row r="6005" spans="1:11" ht="15" x14ac:dyDescent="0.3">
      <c r="A6005" s="466"/>
      <c r="B6005" s="458"/>
      <c r="C6005" s="456"/>
      <c r="D6005" s="456"/>
      <c r="E6005" s="456"/>
      <c r="F6005" s="456"/>
      <c r="G6005" s="456"/>
      <c r="H6005" s="456"/>
      <c r="I6005" s="456"/>
      <c r="J6005" s="456"/>
      <c r="K6005" s="457"/>
    </row>
    <row r="6006" spans="1:11" ht="15" x14ac:dyDescent="0.3">
      <c r="A6006" s="466"/>
      <c r="B6006" s="458"/>
      <c r="C6006" s="456"/>
      <c r="D6006" s="456"/>
      <c r="E6006" s="456"/>
      <c r="F6006" s="456"/>
      <c r="G6006" s="456"/>
      <c r="H6006" s="456"/>
      <c r="I6006" s="456"/>
      <c r="J6006" s="456"/>
      <c r="K6006" s="457"/>
    </row>
    <row r="6007" spans="1:11" ht="15" x14ac:dyDescent="0.3">
      <c r="A6007" s="466"/>
      <c r="B6007" s="458"/>
      <c r="C6007" s="456"/>
      <c r="D6007" s="456"/>
      <c r="E6007" s="456"/>
      <c r="F6007" s="456"/>
      <c r="G6007" s="456"/>
      <c r="H6007" s="456"/>
      <c r="I6007" s="456"/>
      <c r="J6007" s="456"/>
      <c r="K6007" s="457"/>
    </row>
    <row r="6008" spans="1:11" ht="15" x14ac:dyDescent="0.3">
      <c r="A6008" s="466"/>
      <c r="B6008" s="458"/>
      <c r="C6008" s="456"/>
      <c r="D6008" s="456"/>
      <c r="E6008" s="456"/>
      <c r="F6008" s="456"/>
      <c r="G6008" s="456"/>
      <c r="H6008" s="456"/>
      <c r="I6008" s="456"/>
      <c r="J6008" s="456"/>
      <c r="K6008" s="457"/>
    </row>
    <row r="6009" spans="1:11" ht="15" x14ac:dyDescent="0.3">
      <c r="A6009" s="466"/>
      <c r="B6009" s="458"/>
      <c r="C6009" s="456"/>
      <c r="D6009" s="456"/>
      <c r="E6009" s="456"/>
      <c r="F6009" s="456"/>
      <c r="G6009" s="456"/>
      <c r="H6009" s="456"/>
      <c r="I6009" s="456"/>
      <c r="J6009" s="456"/>
      <c r="K6009" s="457"/>
    </row>
    <row r="6010" spans="1:11" ht="15.6" thickBot="1" x14ac:dyDescent="0.35">
      <c r="A6010" s="467"/>
      <c r="B6010" s="502"/>
      <c r="C6010" s="503"/>
      <c r="D6010" s="503"/>
      <c r="E6010" s="503"/>
      <c r="F6010" s="503"/>
      <c r="G6010" s="503"/>
      <c r="H6010" s="503"/>
      <c r="I6010" s="503"/>
      <c r="J6010" s="503"/>
      <c r="K6010" s="504"/>
    </row>
    <row r="6011" spans="1:11" x14ac:dyDescent="0.3">
      <c r="A6011" s="499" t="s">
        <v>1145</v>
      </c>
      <c r="B6011" s="491"/>
      <c r="C6011" s="491"/>
      <c r="D6011" s="491"/>
      <c r="E6011" s="491"/>
      <c r="F6011" s="491"/>
      <c r="G6011" s="490" t="s">
        <v>1146</v>
      </c>
      <c r="H6011" s="491"/>
      <c r="I6011" s="491"/>
      <c r="J6011" s="491"/>
      <c r="K6011" s="492"/>
    </row>
    <row r="6012" spans="1:11" x14ac:dyDescent="0.3">
      <c r="A6012" s="500"/>
      <c r="B6012" s="494"/>
      <c r="C6012" s="494"/>
      <c r="D6012" s="494"/>
      <c r="E6012" s="494"/>
      <c r="F6012" s="494"/>
      <c r="G6012" s="493"/>
      <c r="H6012" s="494"/>
      <c r="I6012" s="494"/>
      <c r="J6012" s="494"/>
      <c r="K6012" s="495"/>
    </row>
    <row r="6013" spans="1:11" x14ac:dyDescent="0.3">
      <c r="A6013" s="500"/>
      <c r="B6013" s="494"/>
      <c r="C6013" s="494"/>
      <c r="D6013" s="494"/>
      <c r="E6013" s="494"/>
      <c r="F6013" s="494"/>
      <c r="G6013" s="493"/>
      <c r="H6013" s="494"/>
      <c r="I6013" s="494"/>
      <c r="J6013" s="494"/>
      <c r="K6013" s="495"/>
    </row>
    <row r="6014" spans="1:11" ht="15" thickBot="1" x14ac:dyDescent="0.35">
      <c r="A6014" s="501"/>
      <c r="B6014" s="497"/>
      <c r="C6014" s="497"/>
      <c r="D6014" s="497"/>
      <c r="E6014" s="497"/>
      <c r="F6014" s="497"/>
      <c r="G6014" s="496"/>
      <c r="H6014" s="497"/>
      <c r="I6014" s="497"/>
      <c r="J6014" s="497"/>
      <c r="K6014" s="498"/>
    </row>
    <row r="6015" spans="1:11" x14ac:dyDescent="0.3">
      <c r="A6015" s="34"/>
      <c r="J6015" s="131"/>
    </row>
    <row r="6016" spans="1:11" x14ac:dyDescent="0.3">
      <c r="A6016" s="452"/>
      <c r="B6016" s="452"/>
      <c r="C6016" s="452"/>
      <c r="D6016" s="452"/>
      <c r="E6016" s="454" t="s">
        <v>1113</v>
      </c>
      <c r="F6016" s="454"/>
      <c r="G6016" s="454"/>
      <c r="H6016" s="454"/>
      <c r="I6016" s="452"/>
      <c r="J6016" s="452"/>
      <c r="K6016" s="452"/>
    </row>
    <row r="6017" spans="1:11" x14ac:dyDescent="0.3">
      <c r="A6017" s="452"/>
      <c r="B6017" s="452"/>
      <c r="C6017" s="452"/>
      <c r="D6017" s="452"/>
      <c r="E6017" s="454"/>
      <c r="F6017" s="454"/>
      <c r="G6017" s="454"/>
      <c r="H6017" s="454"/>
      <c r="I6017" s="452"/>
      <c r="J6017" s="452"/>
      <c r="K6017" s="452"/>
    </row>
    <row r="6018" spans="1:11" x14ac:dyDescent="0.3">
      <c r="A6018" s="453"/>
      <c r="B6018" s="453"/>
      <c r="C6018" s="453"/>
      <c r="D6018" s="453"/>
      <c r="E6018" s="455"/>
      <c r="F6018" s="455"/>
      <c r="G6018" s="455"/>
      <c r="H6018" s="455"/>
      <c r="I6018" s="453"/>
      <c r="J6018" s="453"/>
      <c r="K6018" s="453"/>
    </row>
    <row r="6019" spans="1:11" x14ac:dyDescent="0.3">
      <c r="A6019" s="449" t="s">
        <v>1147</v>
      </c>
      <c r="B6019" s="450"/>
      <c r="C6019" s="450"/>
      <c r="D6019" s="450"/>
      <c r="E6019" s="450"/>
      <c r="F6019" s="450"/>
      <c r="G6019" s="450"/>
      <c r="H6019" s="450"/>
      <c r="I6019" s="450"/>
      <c r="J6019" s="450"/>
      <c r="K6019" s="451"/>
    </row>
    <row r="6020" spans="1:11" ht="22.8" x14ac:dyDescent="0.3">
      <c r="A6020" s="100" t="s">
        <v>1115</v>
      </c>
      <c r="B6020" s="101"/>
      <c r="C6020" s="101"/>
      <c r="D6020" s="101"/>
      <c r="E6020" s="101"/>
      <c r="F6020" s="101"/>
      <c r="G6020" s="102"/>
      <c r="H6020" s="103" t="s">
        <v>1116</v>
      </c>
      <c r="I6020" s="104" t="s">
        <v>1117</v>
      </c>
      <c r="J6020" s="105">
        <f>1+J5966</f>
        <v>45386</v>
      </c>
      <c r="K6020" s="106" t="s">
        <v>1118</v>
      </c>
    </row>
    <row r="6021" spans="1:11" x14ac:dyDescent="0.3">
      <c r="A6021" s="443" t="s">
        <v>2</v>
      </c>
      <c r="B6021" s="444"/>
      <c r="C6021" s="444"/>
      <c r="D6021" s="444"/>
      <c r="E6021" s="444"/>
      <c r="F6021" s="444"/>
      <c r="G6021" s="445"/>
      <c r="H6021" s="107" t="s">
        <v>1120</v>
      </c>
      <c r="I6021" s="108" t="s">
        <v>1121</v>
      </c>
      <c r="J6021" s="109" t="s">
        <v>1122</v>
      </c>
      <c r="K6021" s="110" t="s">
        <v>1123</v>
      </c>
    </row>
    <row r="6022" spans="1:11" x14ac:dyDescent="0.3">
      <c r="A6022" s="446"/>
      <c r="B6022" s="447"/>
      <c r="C6022" s="447"/>
      <c r="D6022" s="447"/>
      <c r="E6022" s="447"/>
      <c r="F6022" s="447"/>
      <c r="G6022" s="448"/>
      <c r="H6022" s="107" t="s">
        <v>1124</v>
      </c>
      <c r="I6022" s="111" t="s">
        <v>1125</v>
      </c>
      <c r="J6022" s="112"/>
      <c r="K6022" s="113"/>
    </row>
    <row r="6023" spans="1:11" ht="15" thickBot="1" x14ac:dyDescent="0.35">
      <c r="A6023" s="114" t="s">
        <v>1103</v>
      </c>
      <c r="B6023" s="115"/>
      <c r="C6023" s="115"/>
      <c r="D6023" s="115"/>
      <c r="E6023" s="115"/>
      <c r="F6023" s="115"/>
      <c r="G6023" s="116"/>
      <c r="H6023" s="117" t="s">
        <v>1126</v>
      </c>
      <c r="I6023" s="117" t="s">
        <v>1125</v>
      </c>
      <c r="J6023" s="118"/>
      <c r="K6023" s="119"/>
    </row>
    <row r="6024" spans="1:11" ht="15" x14ac:dyDescent="0.3">
      <c r="A6024" s="440" t="s">
        <v>1127</v>
      </c>
      <c r="B6024" s="439"/>
      <c r="C6024" s="437"/>
      <c r="D6024" s="437"/>
      <c r="E6024" s="437"/>
      <c r="F6024" s="437"/>
      <c r="G6024" s="437"/>
      <c r="H6024" s="437"/>
      <c r="I6024" s="437"/>
      <c r="J6024" s="437"/>
      <c r="K6024" s="438"/>
    </row>
    <row r="6025" spans="1:11" ht="15" x14ac:dyDescent="0.3">
      <c r="A6025" s="441"/>
      <c r="B6025" s="458"/>
      <c r="C6025" s="456"/>
      <c r="D6025" s="456"/>
      <c r="E6025" s="456"/>
      <c r="F6025" s="456"/>
      <c r="G6025" s="456"/>
      <c r="H6025" s="456"/>
      <c r="I6025" s="456"/>
      <c r="J6025" s="456"/>
      <c r="K6025" s="457"/>
    </row>
    <row r="6026" spans="1:11" ht="15" x14ac:dyDescent="0.3">
      <c r="A6026" s="441"/>
      <c r="B6026" s="458"/>
      <c r="C6026" s="456"/>
      <c r="D6026" s="456"/>
      <c r="E6026" s="456"/>
      <c r="F6026" s="456"/>
      <c r="G6026" s="456"/>
      <c r="H6026" s="456"/>
      <c r="I6026" s="456"/>
      <c r="J6026" s="456"/>
      <c r="K6026" s="457"/>
    </row>
    <row r="6027" spans="1:11" ht="15" x14ac:dyDescent="0.3">
      <c r="A6027" s="441"/>
      <c r="B6027" s="458"/>
      <c r="C6027" s="456"/>
      <c r="D6027" s="456"/>
      <c r="E6027" s="456"/>
      <c r="F6027" s="456"/>
      <c r="G6027" s="456"/>
      <c r="H6027" s="456"/>
      <c r="I6027" s="456"/>
      <c r="J6027" s="456"/>
      <c r="K6027" s="457"/>
    </row>
    <row r="6028" spans="1:11" ht="15.6" thickBot="1" x14ac:dyDescent="0.35">
      <c r="A6028" s="442"/>
      <c r="B6028" s="477"/>
      <c r="C6028" s="475"/>
      <c r="D6028" s="475"/>
      <c r="E6028" s="475"/>
      <c r="F6028" s="475"/>
      <c r="G6028" s="475"/>
      <c r="H6028" s="475"/>
      <c r="I6028" s="475"/>
      <c r="J6028" s="475"/>
      <c r="K6028" s="476"/>
    </row>
    <row r="6029" spans="1:11" ht="15.6" thickBot="1" x14ac:dyDescent="0.35">
      <c r="A6029" s="465" t="s">
        <v>1128</v>
      </c>
      <c r="B6029" s="474" t="s">
        <v>1129</v>
      </c>
      <c r="C6029" s="472"/>
      <c r="D6029" s="472"/>
      <c r="E6029" s="472"/>
      <c r="F6029" s="120" t="s">
        <v>1130</v>
      </c>
      <c r="G6029" s="472" t="s">
        <v>1129</v>
      </c>
      <c r="H6029" s="472"/>
      <c r="I6029" s="472"/>
      <c r="J6029" s="473"/>
      <c r="K6029" s="121" t="s">
        <v>1130</v>
      </c>
    </row>
    <row r="6030" spans="1:11" ht="15" x14ac:dyDescent="0.3">
      <c r="A6030" s="466"/>
      <c r="B6030" s="471" t="s">
        <v>1131</v>
      </c>
      <c r="C6030" s="469"/>
      <c r="D6030" s="469"/>
      <c r="E6030" s="470"/>
      <c r="F6030" s="122"/>
      <c r="G6030" s="468" t="s">
        <v>1132</v>
      </c>
      <c r="H6030" s="469"/>
      <c r="I6030" s="469"/>
      <c r="J6030" s="470"/>
      <c r="K6030" s="123"/>
    </row>
    <row r="6031" spans="1:11" ht="15" x14ac:dyDescent="0.3">
      <c r="A6031" s="466"/>
      <c r="B6031" s="480" t="s">
        <v>1133</v>
      </c>
      <c r="C6031" s="481"/>
      <c r="D6031" s="481"/>
      <c r="E6031" s="482"/>
      <c r="F6031" s="124"/>
      <c r="G6031" s="483" t="s">
        <v>1134</v>
      </c>
      <c r="H6031" s="481"/>
      <c r="I6031" s="481"/>
      <c r="J6031" s="482"/>
      <c r="K6031" s="125"/>
    </row>
    <row r="6032" spans="1:11" ht="15" x14ac:dyDescent="0.3">
      <c r="A6032" s="466"/>
      <c r="B6032" s="480" t="s">
        <v>1135</v>
      </c>
      <c r="C6032" s="481"/>
      <c r="D6032" s="481"/>
      <c r="E6032" s="482"/>
      <c r="F6032" s="124"/>
      <c r="G6032" s="478" t="s">
        <v>1136</v>
      </c>
      <c r="H6032" s="460"/>
      <c r="I6032" s="460"/>
      <c r="J6032" s="479"/>
      <c r="K6032" s="125"/>
    </row>
    <row r="6033" spans="1:11" ht="15" x14ac:dyDescent="0.3">
      <c r="A6033" s="466"/>
      <c r="B6033" s="480" t="s">
        <v>1137</v>
      </c>
      <c r="C6033" s="481"/>
      <c r="D6033" s="481"/>
      <c r="E6033" s="482"/>
      <c r="F6033" s="124">
        <v>2</v>
      </c>
      <c r="G6033" s="478" t="s">
        <v>1138</v>
      </c>
      <c r="H6033" s="460"/>
      <c r="I6033" s="460"/>
      <c r="J6033" s="479"/>
      <c r="K6033" s="125"/>
    </row>
    <row r="6034" spans="1:11" ht="15" x14ac:dyDescent="0.3">
      <c r="A6034" s="466"/>
      <c r="B6034" s="480" t="s">
        <v>1139</v>
      </c>
      <c r="C6034" s="481"/>
      <c r="D6034" s="481"/>
      <c r="E6034" s="482"/>
      <c r="F6034" s="124"/>
      <c r="G6034" s="478" t="s">
        <v>1140</v>
      </c>
      <c r="H6034" s="460"/>
      <c r="I6034" s="460"/>
      <c r="J6034" s="479"/>
      <c r="K6034" s="125"/>
    </row>
    <row r="6035" spans="1:11" ht="15.6" thickBot="1" x14ac:dyDescent="0.35">
      <c r="A6035" s="467"/>
      <c r="B6035" s="487" t="s">
        <v>1141</v>
      </c>
      <c r="C6035" s="488"/>
      <c r="D6035" s="488"/>
      <c r="E6035" s="489"/>
      <c r="F6035" s="127">
        <v>2</v>
      </c>
      <c r="G6035" s="484" t="s">
        <v>1142</v>
      </c>
      <c r="H6035" s="485"/>
      <c r="I6035" s="485"/>
      <c r="J6035" s="486"/>
      <c r="K6035" s="128"/>
    </row>
    <row r="6036" spans="1:11" ht="15.6" x14ac:dyDescent="0.3">
      <c r="A6036" s="465" t="s">
        <v>1143</v>
      </c>
      <c r="B6036" s="434" t="s">
        <v>1180</v>
      </c>
      <c r="C6036" s="435"/>
      <c r="D6036" s="435"/>
      <c r="E6036" s="435"/>
      <c r="F6036" s="435"/>
      <c r="G6036" s="435"/>
      <c r="H6036" s="435"/>
      <c r="I6036" s="435"/>
      <c r="J6036" s="435"/>
      <c r="K6036" s="436"/>
    </row>
    <row r="6037" spans="1:11" ht="15" x14ac:dyDescent="0.3">
      <c r="A6037" s="466"/>
      <c r="B6037" s="132" t="s">
        <v>1223</v>
      </c>
      <c r="C6037" s="133"/>
      <c r="D6037" s="133"/>
      <c r="E6037" s="133"/>
      <c r="F6037" s="133"/>
      <c r="G6037" s="133"/>
      <c r="H6037" s="133"/>
      <c r="I6037" s="133"/>
      <c r="J6037" s="133"/>
      <c r="K6037" s="134"/>
    </row>
    <row r="6038" spans="1:11" ht="15" x14ac:dyDescent="0.3">
      <c r="A6038" s="466"/>
      <c r="B6038" s="428" t="s">
        <v>1224</v>
      </c>
      <c r="C6038" s="429"/>
      <c r="D6038" s="429"/>
      <c r="E6038" s="429"/>
      <c r="F6038" s="429"/>
      <c r="G6038" s="429"/>
      <c r="H6038" s="429"/>
      <c r="I6038" s="429"/>
      <c r="J6038" s="429"/>
      <c r="K6038" s="430"/>
    </row>
    <row r="6039" spans="1:11" ht="15" x14ac:dyDescent="0.3">
      <c r="A6039" s="466"/>
      <c r="B6039" s="428" t="s">
        <v>1228</v>
      </c>
      <c r="C6039" s="429"/>
      <c r="D6039" s="429"/>
      <c r="E6039" s="429"/>
      <c r="F6039" s="429"/>
      <c r="G6039" s="429"/>
      <c r="H6039" s="429"/>
      <c r="I6039" s="429"/>
      <c r="J6039" s="429"/>
      <c r="K6039" s="430"/>
    </row>
    <row r="6040" spans="1:11" ht="15.6" x14ac:dyDescent="0.3">
      <c r="A6040" s="466"/>
      <c r="B6040" s="425" t="s">
        <v>1190</v>
      </c>
      <c r="C6040" s="426"/>
      <c r="D6040" s="426"/>
      <c r="E6040" s="426"/>
      <c r="F6040" s="426"/>
      <c r="G6040" s="426"/>
      <c r="H6040" s="426"/>
      <c r="I6040" s="426"/>
      <c r="J6040" s="426"/>
      <c r="K6040" s="427"/>
    </row>
    <row r="6041" spans="1:11" ht="15" x14ac:dyDescent="0.3">
      <c r="A6041" s="466"/>
      <c r="B6041" s="428" t="s">
        <v>1239</v>
      </c>
      <c r="C6041" s="429"/>
      <c r="D6041" s="429"/>
      <c r="E6041" s="429"/>
      <c r="F6041" s="429"/>
      <c r="G6041" s="429"/>
      <c r="H6041" s="429"/>
      <c r="I6041" s="429"/>
      <c r="J6041" s="429"/>
      <c r="K6041" s="430"/>
    </row>
    <row r="6042" spans="1:11" ht="15" x14ac:dyDescent="0.3">
      <c r="A6042" s="466"/>
      <c r="B6042" s="428" t="s">
        <v>102</v>
      </c>
      <c r="C6042" s="429"/>
      <c r="D6042" s="429"/>
      <c r="E6042" s="429"/>
      <c r="F6042" s="429"/>
      <c r="G6042" s="429"/>
      <c r="H6042" s="429"/>
      <c r="I6042" s="429"/>
      <c r="J6042" s="429"/>
      <c r="K6042" s="430"/>
    </row>
    <row r="6043" spans="1:11" ht="15.6" x14ac:dyDescent="0.3">
      <c r="A6043" s="466"/>
      <c r="B6043" s="425" t="s">
        <v>1168</v>
      </c>
      <c r="C6043" s="426"/>
      <c r="D6043" s="426"/>
      <c r="E6043" s="426"/>
      <c r="F6043" s="426"/>
      <c r="G6043" s="426"/>
      <c r="H6043" s="426"/>
      <c r="I6043" s="426"/>
      <c r="J6043" s="426"/>
      <c r="K6043" s="427"/>
    </row>
    <row r="6044" spans="1:11" ht="15" x14ac:dyDescent="0.3">
      <c r="A6044" s="466"/>
      <c r="B6044" s="428" t="s">
        <v>1228</v>
      </c>
      <c r="C6044" s="429"/>
      <c r="D6044" s="429"/>
      <c r="E6044" s="429"/>
      <c r="F6044" s="429"/>
      <c r="G6044" s="429"/>
      <c r="H6044" s="429"/>
      <c r="I6044" s="429"/>
      <c r="J6044" s="429"/>
      <c r="K6044" s="430"/>
    </row>
    <row r="6045" spans="1:11" ht="15" x14ac:dyDescent="0.3">
      <c r="A6045" s="466"/>
      <c r="B6045" s="422"/>
      <c r="C6045" s="423"/>
      <c r="D6045" s="423"/>
      <c r="E6045" s="423"/>
      <c r="F6045" s="423"/>
      <c r="G6045" s="423"/>
      <c r="H6045" s="423"/>
      <c r="I6045" s="423"/>
      <c r="J6045" s="423"/>
      <c r="K6045" s="424"/>
    </row>
    <row r="6046" spans="1:11" ht="15" x14ac:dyDescent="0.3">
      <c r="A6046" s="466"/>
      <c r="B6046" s="422"/>
      <c r="C6046" s="423"/>
      <c r="D6046" s="423"/>
      <c r="E6046" s="423"/>
      <c r="F6046" s="423"/>
      <c r="G6046" s="423"/>
      <c r="H6046" s="423"/>
      <c r="I6046" s="423"/>
      <c r="J6046" s="423"/>
      <c r="K6046" s="424"/>
    </row>
    <row r="6047" spans="1:11" ht="15" x14ac:dyDescent="0.3">
      <c r="A6047" s="466"/>
      <c r="B6047" s="422"/>
      <c r="C6047" s="423"/>
      <c r="D6047" s="423"/>
      <c r="E6047" s="423"/>
      <c r="F6047" s="423"/>
      <c r="G6047" s="423"/>
      <c r="H6047" s="423"/>
      <c r="I6047" s="423"/>
      <c r="J6047" s="423"/>
      <c r="K6047" s="424"/>
    </row>
    <row r="6048" spans="1:11" ht="15" x14ac:dyDescent="0.3">
      <c r="A6048" s="466"/>
      <c r="B6048" s="458"/>
      <c r="C6048" s="456"/>
      <c r="D6048" s="456"/>
      <c r="E6048" s="456"/>
      <c r="F6048" s="456"/>
      <c r="G6048" s="456"/>
      <c r="H6048" s="456"/>
      <c r="I6048" s="456"/>
      <c r="J6048" s="456"/>
      <c r="K6048" s="457"/>
    </row>
    <row r="6049" spans="1:11" ht="15" x14ac:dyDescent="0.3">
      <c r="A6049" s="466"/>
      <c r="B6049" s="458"/>
      <c r="C6049" s="456"/>
      <c r="D6049" s="456"/>
      <c r="E6049" s="456"/>
      <c r="F6049" s="456"/>
      <c r="G6049" s="456"/>
      <c r="H6049" s="456"/>
      <c r="I6049" s="456"/>
      <c r="J6049" s="456"/>
      <c r="K6049" s="457"/>
    </row>
    <row r="6050" spans="1:11" ht="15.6" thickBot="1" x14ac:dyDescent="0.35">
      <c r="A6050" s="467"/>
      <c r="B6050" s="477"/>
      <c r="C6050" s="475"/>
      <c r="D6050" s="475"/>
      <c r="E6050" s="475"/>
      <c r="F6050" s="475"/>
      <c r="G6050" s="475"/>
      <c r="H6050" s="475"/>
      <c r="I6050" s="475"/>
      <c r="J6050" s="475"/>
      <c r="K6050" s="476"/>
    </row>
    <row r="6051" spans="1:11" ht="15" x14ac:dyDescent="0.3">
      <c r="A6051" s="465" t="s">
        <v>1144</v>
      </c>
      <c r="B6051" s="439"/>
      <c r="C6051" s="437"/>
      <c r="D6051" s="437"/>
      <c r="E6051" s="437"/>
      <c r="F6051" s="437"/>
      <c r="G6051" s="437"/>
      <c r="H6051" s="437"/>
      <c r="I6051" s="437"/>
      <c r="J6051" s="437"/>
      <c r="K6051" s="438"/>
    </row>
    <row r="6052" spans="1:11" ht="15" x14ac:dyDescent="0.3">
      <c r="A6052" s="466"/>
      <c r="B6052" s="458"/>
      <c r="C6052" s="456"/>
      <c r="D6052" s="456"/>
      <c r="E6052" s="456"/>
      <c r="F6052" s="456"/>
      <c r="G6052" s="456"/>
      <c r="H6052" s="456"/>
      <c r="I6052" s="456"/>
      <c r="J6052" s="456"/>
      <c r="K6052" s="457"/>
    </row>
    <row r="6053" spans="1:11" ht="15" x14ac:dyDescent="0.3">
      <c r="A6053" s="466"/>
      <c r="B6053" s="458"/>
      <c r="C6053" s="456"/>
      <c r="D6053" s="456"/>
      <c r="E6053" s="456"/>
      <c r="F6053" s="456"/>
      <c r="G6053" s="456"/>
      <c r="H6053" s="456"/>
      <c r="I6053" s="456"/>
      <c r="J6053" s="456"/>
      <c r="K6053" s="457"/>
    </row>
    <row r="6054" spans="1:11" ht="15" x14ac:dyDescent="0.3">
      <c r="A6054" s="466"/>
      <c r="B6054" s="458"/>
      <c r="C6054" s="456"/>
      <c r="D6054" s="456"/>
      <c r="E6054" s="456"/>
      <c r="F6054" s="456"/>
      <c r="G6054" s="456"/>
      <c r="H6054" s="456"/>
      <c r="I6054" s="456"/>
      <c r="J6054" s="456"/>
      <c r="K6054" s="457"/>
    </row>
    <row r="6055" spans="1:11" ht="15" x14ac:dyDescent="0.3">
      <c r="A6055" s="466"/>
      <c r="B6055" s="458"/>
      <c r="C6055" s="456"/>
      <c r="D6055" s="456"/>
      <c r="E6055" s="456"/>
      <c r="F6055" s="456"/>
      <c r="G6055" s="456"/>
      <c r="H6055" s="456"/>
      <c r="I6055" s="456"/>
      <c r="J6055" s="456"/>
      <c r="K6055" s="457"/>
    </row>
    <row r="6056" spans="1:11" ht="15" x14ac:dyDescent="0.3">
      <c r="A6056" s="466"/>
      <c r="B6056" s="458"/>
      <c r="C6056" s="456"/>
      <c r="D6056" s="456"/>
      <c r="E6056" s="456"/>
      <c r="F6056" s="456"/>
      <c r="G6056" s="456"/>
      <c r="H6056" s="456"/>
      <c r="I6056" s="456"/>
      <c r="J6056" s="456"/>
      <c r="K6056" s="457"/>
    </row>
    <row r="6057" spans="1:11" ht="15" x14ac:dyDescent="0.3">
      <c r="A6057" s="466"/>
      <c r="B6057" s="458"/>
      <c r="C6057" s="456"/>
      <c r="D6057" s="456"/>
      <c r="E6057" s="456"/>
      <c r="F6057" s="456"/>
      <c r="G6057" s="456"/>
      <c r="H6057" s="456"/>
      <c r="I6057" s="456"/>
      <c r="J6057" s="456"/>
      <c r="K6057" s="457"/>
    </row>
    <row r="6058" spans="1:11" ht="15" x14ac:dyDescent="0.3">
      <c r="A6058" s="466"/>
      <c r="B6058" s="458"/>
      <c r="C6058" s="456"/>
      <c r="D6058" s="456"/>
      <c r="E6058" s="456"/>
      <c r="F6058" s="456"/>
      <c r="G6058" s="456"/>
      <c r="H6058" s="456"/>
      <c r="I6058" s="456"/>
      <c r="J6058" s="456"/>
      <c r="K6058" s="457"/>
    </row>
    <row r="6059" spans="1:11" ht="15" x14ac:dyDescent="0.3">
      <c r="A6059" s="466"/>
      <c r="B6059" s="458"/>
      <c r="C6059" s="456"/>
      <c r="D6059" s="456"/>
      <c r="E6059" s="456"/>
      <c r="F6059" s="456"/>
      <c r="G6059" s="456"/>
      <c r="H6059" s="456"/>
      <c r="I6059" s="456"/>
      <c r="J6059" s="456"/>
      <c r="K6059" s="457"/>
    </row>
    <row r="6060" spans="1:11" ht="15" x14ac:dyDescent="0.3">
      <c r="A6060" s="466"/>
      <c r="B6060" s="458"/>
      <c r="C6060" s="456"/>
      <c r="D6060" s="456"/>
      <c r="E6060" s="456"/>
      <c r="F6060" s="456"/>
      <c r="G6060" s="456"/>
      <c r="H6060" s="456"/>
      <c r="I6060" s="456"/>
      <c r="J6060" s="456"/>
      <c r="K6060" s="457"/>
    </row>
    <row r="6061" spans="1:11" ht="15" x14ac:dyDescent="0.3">
      <c r="A6061" s="466"/>
      <c r="B6061" s="458"/>
      <c r="C6061" s="456"/>
      <c r="D6061" s="456"/>
      <c r="E6061" s="456"/>
      <c r="F6061" s="456"/>
      <c r="G6061" s="456"/>
      <c r="H6061" s="456"/>
      <c r="I6061" s="456"/>
      <c r="J6061" s="456"/>
      <c r="K6061" s="457"/>
    </row>
    <row r="6062" spans="1:11" ht="15" x14ac:dyDescent="0.3">
      <c r="A6062" s="466"/>
      <c r="B6062" s="458"/>
      <c r="C6062" s="456"/>
      <c r="D6062" s="456"/>
      <c r="E6062" s="456"/>
      <c r="F6062" s="456"/>
      <c r="G6062" s="456"/>
      <c r="H6062" s="456"/>
      <c r="I6062" s="456"/>
      <c r="J6062" s="456"/>
      <c r="K6062" s="457"/>
    </row>
    <row r="6063" spans="1:11" ht="15" x14ac:dyDescent="0.3">
      <c r="A6063" s="466"/>
      <c r="B6063" s="458"/>
      <c r="C6063" s="456"/>
      <c r="D6063" s="456"/>
      <c r="E6063" s="456"/>
      <c r="F6063" s="456"/>
      <c r="G6063" s="456"/>
      <c r="H6063" s="456"/>
      <c r="I6063" s="456"/>
      <c r="J6063" s="456"/>
      <c r="K6063" s="457"/>
    </row>
    <row r="6064" spans="1:11" ht="15.6" thickBot="1" x14ac:dyDescent="0.35">
      <c r="A6064" s="467"/>
      <c r="B6064" s="502"/>
      <c r="C6064" s="503"/>
      <c r="D6064" s="503"/>
      <c r="E6064" s="503"/>
      <c r="F6064" s="503"/>
      <c r="G6064" s="503"/>
      <c r="H6064" s="503"/>
      <c r="I6064" s="503"/>
      <c r="J6064" s="503"/>
      <c r="K6064" s="504"/>
    </row>
    <row r="6065" spans="1:11" x14ac:dyDescent="0.3">
      <c r="A6065" s="499" t="s">
        <v>1145</v>
      </c>
      <c r="B6065" s="491"/>
      <c r="C6065" s="491"/>
      <c r="D6065" s="491"/>
      <c r="E6065" s="491"/>
      <c r="F6065" s="491"/>
      <c r="G6065" s="490" t="s">
        <v>1146</v>
      </c>
      <c r="H6065" s="491"/>
      <c r="I6065" s="491"/>
      <c r="J6065" s="491"/>
      <c r="K6065" s="492"/>
    </row>
    <row r="6066" spans="1:11" x14ac:dyDescent="0.3">
      <c r="A6066" s="500"/>
      <c r="B6066" s="494"/>
      <c r="C6066" s="494"/>
      <c r="D6066" s="494"/>
      <c r="E6066" s="494"/>
      <c r="F6066" s="494"/>
      <c r="G6066" s="493"/>
      <c r="H6066" s="494"/>
      <c r="I6066" s="494"/>
      <c r="J6066" s="494"/>
      <c r="K6066" s="495"/>
    </row>
    <row r="6067" spans="1:11" x14ac:dyDescent="0.3">
      <c r="A6067" s="500"/>
      <c r="B6067" s="494"/>
      <c r="C6067" s="494"/>
      <c r="D6067" s="494"/>
      <c r="E6067" s="494"/>
      <c r="F6067" s="494"/>
      <c r="G6067" s="493"/>
      <c r="H6067" s="494"/>
      <c r="I6067" s="494"/>
      <c r="J6067" s="494"/>
      <c r="K6067" s="495"/>
    </row>
    <row r="6068" spans="1:11" ht="15" thickBot="1" x14ac:dyDescent="0.35">
      <c r="A6068" s="501"/>
      <c r="B6068" s="497"/>
      <c r="C6068" s="497"/>
      <c r="D6068" s="497"/>
      <c r="E6068" s="497"/>
      <c r="F6068" s="497"/>
      <c r="G6068" s="496"/>
      <c r="H6068" s="497"/>
      <c r="I6068" s="497"/>
      <c r="J6068" s="497"/>
      <c r="K6068" s="498"/>
    </row>
    <row r="6070" spans="1:11" x14ac:dyDescent="0.3">
      <c r="A6070" s="452"/>
      <c r="B6070" s="452"/>
      <c r="C6070" s="452"/>
      <c r="D6070" s="452"/>
      <c r="E6070" s="454" t="s">
        <v>1113</v>
      </c>
      <c r="F6070" s="454"/>
      <c r="G6070" s="454"/>
      <c r="H6070" s="454"/>
      <c r="I6070" s="452"/>
      <c r="J6070" s="452"/>
      <c r="K6070" s="452"/>
    </row>
    <row r="6071" spans="1:11" x14ac:dyDescent="0.3">
      <c r="A6071" s="452"/>
      <c r="B6071" s="452"/>
      <c r="C6071" s="452"/>
      <c r="D6071" s="452"/>
      <c r="E6071" s="454"/>
      <c r="F6071" s="454"/>
      <c r="G6071" s="454"/>
      <c r="H6071" s="454"/>
      <c r="I6071" s="452"/>
      <c r="J6071" s="452"/>
      <c r="K6071" s="452"/>
    </row>
    <row r="6072" spans="1:11" x14ac:dyDescent="0.3">
      <c r="A6072" s="453"/>
      <c r="B6072" s="453"/>
      <c r="C6072" s="453"/>
      <c r="D6072" s="453"/>
      <c r="E6072" s="455"/>
      <c r="F6072" s="455"/>
      <c r="G6072" s="455"/>
      <c r="H6072" s="455"/>
      <c r="I6072" s="453"/>
      <c r="J6072" s="453"/>
      <c r="K6072" s="453"/>
    </row>
    <row r="6073" spans="1:11" x14ac:dyDescent="0.3">
      <c r="A6073" s="449" t="s">
        <v>1147</v>
      </c>
      <c r="B6073" s="450"/>
      <c r="C6073" s="450"/>
      <c r="D6073" s="450"/>
      <c r="E6073" s="450"/>
      <c r="F6073" s="450"/>
      <c r="G6073" s="450"/>
      <c r="H6073" s="450"/>
      <c r="I6073" s="450"/>
      <c r="J6073" s="450"/>
      <c r="K6073" s="451"/>
    </row>
    <row r="6074" spans="1:11" ht="22.8" x14ac:dyDescent="0.3">
      <c r="A6074" s="100" t="s">
        <v>1115</v>
      </c>
      <c r="B6074" s="101"/>
      <c r="C6074" s="101"/>
      <c r="D6074" s="101"/>
      <c r="E6074" s="101"/>
      <c r="F6074" s="101"/>
      <c r="G6074" s="102"/>
      <c r="H6074" s="103" t="s">
        <v>1116</v>
      </c>
      <c r="I6074" s="104" t="s">
        <v>1117</v>
      </c>
      <c r="J6074" s="105">
        <f>1+J6020</f>
        <v>45387</v>
      </c>
      <c r="K6074" s="106" t="s">
        <v>1118</v>
      </c>
    </row>
    <row r="6075" spans="1:11" x14ac:dyDescent="0.3">
      <c r="A6075" s="443" t="s">
        <v>2</v>
      </c>
      <c r="B6075" s="444"/>
      <c r="C6075" s="444"/>
      <c r="D6075" s="444"/>
      <c r="E6075" s="444"/>
      <c r="F6075" s="444"/>
      <c r="G6075" s="445"/>
      <c r="H6075" s="107" t="s">
        <v>1120</v>
      </c>
      <c r="I6075" s="108" t="s">
        <v>1121</v>
      </c>
      <c r="J6075" s="109" t="s">
        <v>1122</v>
      </c>
      <c r="K6075" s="110" t="s">
        <v>1123</v>
      </c>
    </row>
    <row r="6076" spans="1:11" x14ac:dyDescent="0.3">
      <c r="A6076" s="446"/>
      <c r="B6076" s="447"/>
      <c r="C6076" s="447"/>
      <c r="D6076" s="447"/>
      <c r="E6076" s="447"/>
      <c r="F6076" s="447"/>
      <c r="G6076" s="448"/>
      <c r="H6076" s="107" t="s">
        <v>1124</v>
      </c>
      <c r="I6076" s="111" t="s">
        <v>1125</v>
      </c>
      <c r="J6076" s="112"/>
      <c r="K6076" s="113"/>
    </row>
    <row r="6077" spans="1:11" ht="15" thickBot="1" x14ac:dyDescent="0.35">
      <c r="A6077" s="114" t="s">
        <v>1103</v>
      </c>
      <c r="B6077" s="115"/>
      <c r="C6077" s="115"/>
      <c r="D6077" s="115"/>
      <c r="E6077" s="115"/>
      <c r="F6077" s="115"/>
      <c r="G6077" s="116"/>
      <c r="H6077" s="117" t="s">
        <v>1126</v>
      </c>
      <c r="I6077" s="117" t="s">
        <v>1125</v>
      </c>
      <c r="J6077" s="118"/>
      <c r="K6077" s="119"/>
    </row>
    <row r="6078" spans="1:11" ht="15" x14ac:dyDescent="0.3">
      <c r="A6078" s="440" t="s">
        <v>1127</v>
      </c>
      <c r="B6078" s="439"/>
      <c r="C6078" s="437"/>
      <c r="D6078" s="437"/>
      <c r="E6078" s="437"/>
      <c r="F6078" s="437"/>
      <c r="G6078" s="437"/>
      <c r="H6078" s="437"/>
      <c r="I6078" s="437"/>
      <c r="J6078" s="437"/>
      <c r="K6078" s="438"/>
    </row>
    <row r="6079" spans="1:11" ht="15" x14ac:dyDescent="0.3">
      <c r="A6079" s="441"/>
      <c r="B6079" s="458"/>
      <c r="C6079" s="456"/>
      <c r="D6079" s="456"/>
      <c r="E6079" s="456"/>
      <c r="F6079" s="456"/>
      <c r="G6079" s="456"/>
      <c r="H6079" s="456"/>
      <c r="I6079" s="456"/>
      <c r="J6079" s="456"/>
      <c r="K6079" s="457"/>
    </row>
    <row r="6080" spans="1:11" ht="15" x14ac:dyDescent="0.3">
      <c r="A6080" s="441"/>
      <c r="B6080" s="458"/>
      <c r="C6080" s="456"/>
      <c r="D6080" s="456"/>
      <c r="E6080" s="456"/>
      <c r="F6080" s="456"/>
      <c r="G6080" s="456"/>
      <c r="H6080" s="456"/>
      <c r="I6080" s="456"/>
      <c r="J6080" s="456"/>
      <c r="K6080" s="457"/>
    </row>
    <row r="6081" spans="1:24" ht="15" x14ac:dyDescent="0.3">
      <c r="A6081" s="441"/>
      <c r="B6081" s="458"/>
      <c r="C6081" s="456"/>
      <c r="D6081" s="456"/>
      <c r="E6081" s="456"/>
      <c r="F6081" s="456"/>
      <c r="G6081" s="456"/>
      <c r="H6081" s="456"/>
      <c r="I6081" s="456"/>
      <c r="J6081" s="456"/>
      <c r="K6081" s="457"/>
    </row>
    <row r="6082" spans="1:24" ht="15.6" thickBot="1" x14ac:dyDescent="0.35">
      <c r="A6082" s="442"/>
      <c r="B6082" s="477"/>
      <c r="C6082" s="475"/>
      <c r="D6082" s="475"/>
      <c r="E6082" s="475"/>
      <c r="F6082" s="475"/>
      <c r="G6082" s="475"/>
      <c r="H6082" s="475"/>
      <c r="I6082" s="475"/>
      <c r="J6082" s="475"/>
      <c r="K6082" s="476"/>
    </row>
    <row r="6083" spans="1:24" ht="15.6" thickBot="1" x14ac:dyDescent="0.35">
      <c r="A6083" s="465" t="s">
        <v>1128</v>
      </c>
      <c r="B6083" s="474" t="s">
        <v>1129</v>
      </c>
      <c r="C6083" s="472"/>
      <c r="D6083" s="472"/>
      <c r="E6083" s="472"/>
      <c r="F6083" s="120" t="s">
        <v>1130</v>
      </c>
      <c r="G6083" s="472" t="s">
        <v>1129</v>
      </c>
      <c r="H6083" s="472"/>
      <c r="I6083" s="472"/>
      <c r="J6083" s="473"/>
      <c r="K6083" s="121" t="s">
        <v>1130</v>
      </c>
    </row>
    <row r="6084" spans="1:24" ht="15" x14ac:dyDescent="0.3">
      <c r="A6084" s="466"/>
      <c r="B6084" s="471" t="s">
        <v>1131</v>
      </c>
      <c r="C6084" s="469"/>
      <c r="D6084" s="469"/>
      <c r="E6084" s="470"/>
      <c r="F6084" s="122"/>
      <c r="G6084" s="468" t="s">
        <v>1132</v>
      </c>
      <c r="H6084" s="469"/>
      <c r="I6084" s="469"/>
      <c r="J6084" s="470"/>
      <c r="K6084" s="123"/>
    </row>
    <row r="6085" spans="1:24" ht="15" x14ac:dyDescent="0.3">
      <c r="A6085" s="466"/>
      <c r="B6085" s="480" t="s">
        <v>1133</v>
      </c>
      <c r="C6085" s="481"/>
      <c r="D6085" s="481"/>
      <c r="E6085" s="482"/>
      <c r="F6085" s="124"/>
      <c r="G6085" s="483" t="s">
        <v>1134</v>
      </c>
      <c r="H6085" s="481"/>
      <c r="I6085" s="481"/>
      <c r="J6085" s="482"/>
      <c r="K6085" s="125"/>
    </row>
    <row r="6086" spans="1:24" ht="15" x14ac:dyDescent="0.3">
      <c r="A6086" s="466"/>
      <c r="B6086" s="480" t="s">
        <v>1135</v>
      </c>
      <c r="C6086" s="481"/>
      <c r="D6086" s="481"/>
      <c r="E6086" s="482"/>
      <c r="F6086" s="124"/>
      <c r="G6086" s="478" t="s">
        <v>1136</v>
      </c>
      <c r="H6086" s="460"/>
      <c r="I6086" s="460"/>
      <c r="J6086" s="479"/>
      <c r="K6086" s="125"/>
    </row>
    <row r="6087" spans="1:24" ht="15" x14ac:dyDescent="0.3">
      <c r="A6087" s="466"/>
      <c r="B6087" s="480" t="s">
        <v>1137</v>
      </c>
      <c r="C6087" s="481"/>
      <c r="D6087" s="481"/>
      <c r="E6087" s="482"/>
      <c r="F6087" s="124">
        <v>2</v>
      </c>
      <c r="G6087" s="478" t="s">
        <v>1138</v>
      </c>
      <c r="H6087" s="460"/>
      <c r="I6087" s="460"/>
      <c r="J6087" s="479"/>
      <c r="K6087" s="125"/>
    </row>
    <row r="6088" spans="1:24" ht="15" x14ac:dyDescent="0.3">
      <c r="A6088" s="466"/>
      <c r="B6088" s="480" t="s">
        <v>1139</v>
      </c>
      <c r="C6088" s="481"/>
      <c r="D6088" s="481"/>
      <c r="E6088" s="482"/>
      <c r="F6088" s="124"/>
      <c r="G6088" s="478" t="s">
        <v>1140</v>
      </c>
      <c r="H6088" s="460"/>
      <c r="I6088" s="460"/>
      <c r="J6088" s="479"/>
      <c r="K6088" s="125"/>
    </row>
    <row r="6089" spans="1:24" ht="15.6" thickBot="1" x14ac:dyDescent="0.35">
      <c r="A6089" s="467"/>
      <c r="B6089" s="487" t="s">
        <v>1141</v>
      </c>
      <c r="C6089" s="488"/>
      <c r="D6089" s="488"/>
      <c r="E6089" s="489"/>
      <c r="F6089" s="127">
        <v>2</v>
      </c>
      <c r="G6089" s="484" t="s">
        <v>1142</v>
      </c>
      <c r="H6089" s="485"/>
      <c r="I6089" s="485"/>
      <c r="J6089" s="486"/>
      <c r="K6089" s="128"/>
    </row>
    <row r="6090" spans="1:24" ht="15.6" x14ac:dyDescent="0.3">
      <c r="A6090" s="465" t="s">
        <v>1143</v>
      </c>
      <c r="B6090" s="434" t="s">
        <v>1180</v>
      </c>
      <c r="C6090" s="435"/>
      <c r="D6090" s="435"/>
      <c r="E6090" s="435"/>
      <c r="F6090" s="435"/>
      <c r="G6090" s="435"/>
      <c r="H6090" s="435"/>
      <c r="I6090" s="435"/>
      <c r="J6090" s="435"/>
      <c r="K6090" s="436"/>
      <c r="O6090" s="434" t="s">
        <v>1180</v>
      </c>
      <c r="P6090" s="435"/>
      <c r="Q6090" s="435"/>
      <c r="R6090" s="435"/>
      <c r="S6090" s="435"/>
      <c r="T6090" s="435"/>
      <c r="U6090" s="435"/>
      <c r="V6090" s="435"/>
      <c r="W6090" s="435"/>
      <c r="X6090" s="436"/>
    </row>
    <row r="6091" spans="1:24" ht="15" x14ac:dyDescent="0.3">
      <c r="A6091" s="466"/>
      <c r="B6091" s="422" t="s">
        <v>1231</v>
      </c>
      <c r="C6091" s="423"/>
      <c r="D6091" s="423"/>
      <c r="E6091" s="423"/>
      <c r="F6091" s="423"/>
      <c r="G6091" s="423"/>
      <c r="H6091" s="423"/>
      <c r="I6091" s="423"/>
      <c r="J6091" s="423"/>
      <c r="K6091" s="424"/>
      <c r="O6091" s="132" t="s">
        <v>1223</v>
      </c>
      <c r="P6091" s="133"/>
      <c r="Q6091" s="133"/>
      <c r="R6091" s="133"/>
      <c r="S6091" s="133"/>
      <c r="T6091" s="133"/>
      <c r="U6091" s="133"/>
      <c r="V6091" s="133"/>
      <c r="W6091" s="133"/>
      <c r="X6091" s="134"/>
    </row>
    <row r="6092" spans="1:24" ht="15" x14ac:dyDescent="0.3">
      <c r="A6092" s="466"/>
      <c r="B6092" s="422" t="s">
        <v>1229</v>
      </c>
      <c r="C6092" s="423"/>
      <c r="D6092" s="423"/>
      <c r="E6092" s="423"/>
      <c r="F6092" s="423"/>
      <c r="G6092" s="423"/>
      <c r="H6092" s="423"/>
      <c r="I6092" s="423"/>
      <c r="J6092" s="423"/>
      <c r="K6092" s="424"/>
      <c r="O6092" s="428" t="s">
        <v>1224</v>
      </c>
      <c r="P6092" s="429"/>
      <c r="Q6092" s="429"/>
      <c r="R6092" s="429"/>
      <c r="S6092" s="429"/>
      <c r="T6092" s="429"/>
      <c r="U6092" s="429"/>
      <c r="V6092" s="429"/>
      <c r="W6092" s="429"/>
      <c r="X6092" s="430"/>
    </row>
    <row r="6093" spans="1:24" ht="15" x14ac:dyDescent="0.3">
      <c r="A6093" s="466"/>
      <c r="B6093" s="422" t="s">
        <v>1232</v>
      </c>
      <c r="C6093" s="423"/>
      <c r="D6093" s="423"/>
      <c r="E6093" s="423"/>
      <c r="F6093" s="423"/>
      <c r="G6093" s="423"/>
      <c r="H6093" s="423"/>
      <c r="I6093" s="423"/>
      <c r="J6093" s="423"/>
      <c r="K6093" s="424"/>
      <c r="O6093" s="428" t="s">
        <v>1228</v>
      </c>
      <c r="P6093" s="429"/>
      <c r="Q6093" s="429"/>
      <c r="R6093" s="429"/>
      <c r="S6093" s="429"/>
      <c r="T6093" s="429"/>
      <c r="U6093" s="429"/>
      <c r="V6093" s="429"/>
      <c r="W6093" s="429"/>
      <c r="X6093" s="430"/>
    </row>
    <row r="6094" spans="1:24" ht="15.6" x14ac:dyDescent="0.3">
      <c r="A6094" s="466"/>
      <c r="B6094" s="434" t="s">
        <v>1185</v>
      </c>
      <c r="C6094" s="435"/>
      <c r="D6094" s="435"/>
      <c r="E6094" s="435"/>
      <c r="F6094" s="435"/>
      <c r="G6094" s="435"/>
      <c r="H6094" s="435"/>
      <c r="I6094" s="435"/>
      <c r="J6094" s="435"/>
      <c r="K6094" s="436"/>
      <c r="O6094" s="425" t="s">
        <v>1190</v>
      </c>
      <c r="P6094" s="426"/>
      <c r="Q6094" s="426"/>
      <c r="R6094" s="426"/>
      <c r="S6094" s="426"/>
      <c r="T6094" s="426"/>
      <c r="U6094" s="426"/>
      <c r="V6094" s="426"/>
      <c r="W6094" s="426"/>
      <c r="X6094" s="427"/>
    </row>
    <row r="6095" spans="1:24" ht="15" x14ac:dyDescent="0.3">
      <c r="A6095" s="466"/>
      <c r="B6095" s="422" t="s">
        <v>1231</v>
      </c>
      <c r="C6095" s="423"/>
      <c r="D6095" s="423"/>
      <c r="E6095" s="423"/>
      <c r="F6095" s="423"/>
      <c r="G6095" s="423"/>
      <c r="H6095" s="423"/>
      <c r="I6095" s="423"/>
      <c r="J6095" s="423"/>
      <c r="K6095" s="424"/>
      <c r="O6095" s="428" t="s">
        <v>1239</v>
      </c>
      <c r="P6095" s="429"/>
      <c r="Q6095" s="429"/>
      <c r="R6095" s="429"/>
      <c r="S6095" s="429"/>
      <c r="T6095" s="429"/>
      <c r="U6095" s="429"/>
      <c r="V6095" s="429"/>
      <c r="W6095" s="429"/>
      <c r="X6095" s="430"/>
    </row>
    <row r="6096" spans="1:24" ht="15" x14ac:dyDescent="0.3">
      <c r="A6096" s="466"/>
      <c r="B6096" s="422" t="s">
        <v>1229</v>
      </c>
      <c r="C6096" s="423"/>
      <c r="D6096" s="423"/>
      <c r="E6096" s="423"/>
      <c r="F6096" s="423"/>
      <c r="G6096" s="423"/>
      <c r="H6096" s="423"/>
      <c r="I6096" s="423"/>
      <c r="J6096" s="423"/>
      <c r="K6096" s="424"/>
      <c r="O6096" s="428" t="s">
        <v>102</v>
      </c>
      <c r="P6096" s="429"/>
      <c r="Q6096" s="429"/>
      <c r="R6096" s="429"/>
      <c r="S6096" s="429"/>
      <c r="T6096" s="429"/>
      <c r="U6096" s="429"/>
      <c r="V6096" s="429"/>
      <c r="W6096" s="429"/>
      <c r="X6096" s="430"/>
    </row>
    <row r="6097" spans="1:24" ht="15.6" x14ac:dyDescent="0.3">
      <c r="A6097" s="466"/>
      <c r="B6097" s="422" t="s">
        <v>1232</v>
      </c>
      <c r="C6097" s="423"/>
      <c r="D6097" s="423"/>
      <c r="E6097" s="423"/>
      <c r="F6097" s="423"/>
      <c r="G6097" s="423"/>
      <c r="H6097" s="423"/>
      <c r="I6097" s="423"/>
      <c r="J6097" s="423"/>
      <c r="K6097" s="424"/>
      <c r="O6097" s="425" t="s">
        <v>1168</v>
      </c>
      <c r="P6097" s="426"/>
      <c r="Q6097" s="426"/>
      <c r="R6097" s="426"/>
      <c r="S6097" s="426"/>
      <c r="T6097" s="426"/>
      <c r="U6097" s="426"/>
      <c r="V6097" s="426"/>
      <c r="W6097" s="426"/>
      <c r="X6097" s="427"/>
    </row>
    <row r="6098" spans="1:24" ht="15.6" x14ac:dyDescent="0.3">
      <c r="A6098" s="466"/>
      <c r="B6098" s="425" t="s">
        <v>1168</v>
      </c>
      <c r="C6098" s="426"/>
      <c r="D6098" s="426"/>
      <c r="E6098" s="426"/>
      <c r="F6098" s="426"/>
      <c r="G6098" s="426"/>
      <c r="H6098" s="426"/>
      <c r="I6098" s="426"/>
      <c r="J6098" s="426"/>
      <c r="K6098" s="427"/>
      <c r="O6098" s="428" t="s">
        <v>1228</v>
      </c>
      <c r="P6098" s="429"/>
      <c r="Q6098" s="429"/>
      <c r="R6098" s="429"/>
      <c r="S6098" s="429"/>
      <c r="T6098" s="429"/>
      <c r="U6098" s="429"/>
      <c r="V6098" s="429"/>
      <c r="W6098" s="429"/>
      <c r="X6098" s="430"/>
    </row>
    <row r="6099" spans="1:24" ht="15" x14ac:dyDescent="0.3">
      <c r="A6099" s="466"/>
      <c r="B6099" s="428" t="s">
        <v>1228</v>
      </c>
      <c r="C6099" s="429"/>
      <c r="D6099" s="429"/>
      <c r="E6099" s="429"/>
      <c r="F6099" s="429"/>
      <c r="G6099" s="429"/>
      <c r="H6099" s="429"/>
      <c r="I6099" s="429"/>
      <c r="J6099" s="429"/>
      <c r="K6099" s="430"/>
    </row>
    <row r="6100" spans="1:24" ht="15" x14ac:dyDescent="0.3">
      <c r="A6100" s="466"/>
      <c r="B6100" s="458"/>
      <c r="C6100" s="456"/>
      <c r="D6100" s="456"/>
      <c r="E6100" s="456"/>
      <c r="F6100" s="456"/>
      <c r="G6100" s="456"/>
      <c r="H6100" s="456"/>
      <c r="I6100" s="456"/>
      <c r="J6100" s="456"/>
      <c r="K6100" s="457"/>
    </row>
    <row r="6101" spans="1:24" ht="15" x14ac:dyDescent="0.3">
      <c r="A6101" s="466"/>
      <c r="B6101" s="458"/>
      <c r="C6101" s="456"/>
      <c r="D6101" s="456"/>
      <c r="E6101" s="456"/>
      <c r="F6101" s="456"/>
      <c r="G6101" s="456"/>
      <c r="H6101" s="456"/>
      <c r="I6101" s="456"/>
      <c r="J6101" s="456"/>
      <c r="K6101" s="457"/>
    </row>
    <row r="6102" spans="1:24" ht="15" x14ac:dyDescent="0.3">
      <c r="A6102" s="466"/>
      <c r="B6102" s="458"/>
      <c r="C6102" s="456"/>
      <c r="D6102" s="456"/>
      <c r="E6102" s="456"/>
      <c r="F6102" s="456"/>
      <c r="G6102" s="456"/>
      <c r="H6102" s="456"/>
      <c r="I6102" s="456"/>
      <c r="J6102" s="456"/>
      <c r="K6102" s="457"/>
    </row>
    <row r="6103" spans="1:24" ht="15" x14ac:dyDescent="0.3">
      <c r="A6103" s="466"/>
      <c r="B6103" s="458"/>
      <c r="C6103" s="456"/>
      <c r="D6103" s="456"/>
      <c r="E6103" s="456"/>
      <c r="F6103" s="456"/>
      <c r="G6103" s="456"/>
      <c r="H6103" s="456"/>
      <c r="I6103" s="456"/>
      <c r="J6103" s="456"/>
      <c r="K6103" s="457"/>
    </row>
    <row r="6104" spans="1:24" ht="15.6" thickBot="1" x14ac:dyDescent="0.35">
      <c r="A6104" s="467"/>
      <c r="B6104" s="477"/>
      <c r="C6104" s="475"/>
      <c r="D6104" s="475"/>
      <c r="E6104" s="475"/>
      <c r="F6104" s="475"/>
      <c r="G6104" s="475"/>
      <c r="H6104" s="475"/>
      <c r="I6104" s="475"/>
      <c r="J6104" s="475"/>
      <c r="K6104" s="476"/>
    </row>
    <row r="6105" spans="1:24" ht="15" x14ac:dyDescent="0.3">
      <c r="A6105" s="465" t="s">
        <v>1144</v>
      </c>
      <c r="B6105" s="439"/>
      <c r="C6105" s="437"/>
      <c r="D6105" s="437"/>
      <c r="E6105" s="437"/>
      <c r="F6105" s="437"/>
      <c r="G6105" s="437"/>
      <c r="H6105" s="437"/>
      <c r="I6105" s="437"/>
      <c r="J6105" s="437"/>
      <c r="K6105" s="438"/>
    </row>
    <row r="6106" spans="1:24" ht="15" x14ac:dyDescent="0.3">
      <c r="A6106" s="466"/>
      <c r="B6106" s="458"/>
      <c r="C6106" s="456"/>
      <c r="D6106" s="456"/>
      <c r="E6106" s="456"/>
      <c r="F6106" s="456"/>
      <c r="G6106" s="456"/>
      <c r="H6106" s="456"/>
      <c r="I6106" s="456"/>
      <c r="J6106" s="456"/>
      <c r="K6106" s="457"/>
    </row>
    <row r="6107" spans="1:24" ht="15" x14ac:dyDescent="0.3">
      <c r="A6107" s="466"/>
      <c r="B6107" s="458"/>
      <c r="C6107" s="456"/>
      <c r="D6107" s="456"/>
      <c r="E6107" s="456"/>
      <c r="F6107" s="456"/>
      <c r="G6107" s="456"/>
      <c r="H6107" s="456"/>
      <c r="I6107" s="456"/>
      <c r="J6107" s="456"/>
      <c r="K6107" s="457"/>
    </row>
    <row r="6108" spans="1:24" ht="15" x14ac:dyDescent="0.3">
      <c r="A6108" s="466"/>
      <c r="B6108" s="458"/>
      <c r="C6108" s="456"/>
      <c r="D6108" s="456"/>
      <c r="E6108" s="456"/>
      <c r="F6108" s="456"/>
      <c r="G6108" s="456"/>
      <c r="H6108" s="456"/>
      <c r="I6108" s="456"/>
      <c r="J6108" s="456"/>
      <c r="K6108" s="457"/>
    </row>
    <row r="6109" spans="1:24" ht="15" x14ac:dyDescent="0.3">
      <c r="A6109" s="466"/>
      <c r="B6109" s="458"/>
      <c r="C6109" s="456"/>
      <c r="D6109" s="456"/>
      <c r="E6109" s="456"/>
      <c r="F6109" s="456"/>
      <c r="G6109" s="456"/>
      <c r="H6109" s="456"/>
      <c r="I6109" s="456"/>
      <c r="J6109" s="456"/>
      <c r="K6109" s="457"/>
    </row>
    <row r="6110" spans="1:24" ht="15" x14ac:dyDescent="0.3">
      <c r="A6110" s="466"/>
      <c r="B6110" s="458"/>
      <c r="C6110" s="456"/>
      <c r="D6110" s="456"/>
      <c r="E6110" s="456"/>
      <c r="F6110" s="456"/>
      <c r="G6110" s="456"/>
      <c r="H6110" s="456"/>
      <c r="I6110" s="456"/>
      <c r="J6110" s="456"/>
      <c r="K6110" s="457"/>
    </row>
    <row r="6111" spans="1:24" ht="15" x14ac:dyDescent="0.3">
      <c r="A6111" s="466"/>
      <c r="B6111" s="458"/>
      <c r="C6111" s="456"/>
      <c r="D6111" s="456"/>
      <c r="E6111" s="456"/>
      <c r="F6111" s="456"/>
      <c r="G6111" s="456"/>
      <c r="H6111" s="456"/>
      <c r="I6111" s="456"/>
      <c r="J6111" s="456"/>
      <c r="K6111" s="457"/>
    </row>
    <row r="6112" spans="1:24" ht="15" x14ac:dyDescent="0.3">
      <c r="A6112" s="466"/>
      <c r="B6112" s="458"/>
      <c r="C6112" s="456"/>
      <c r="D6112" s="456"/>
      <c r="E6112" s="456"/>
      <c r="F6112" s="456"/>
      <c r="G6112" s="456"/>
      <c r="H6112" s="456"/>
      <c r="I6112" s="456"/>
      <c r="J6112" s="456"/>
      <c r="K6112" s="457"/>
    </row>
    <row r="6113" spans="1:11" ht="15" x14ac:dyDescent="0.3">
      <c r="A6113" s="466"/>
      <c r="B6113" s="458"/>
      <c r="C6113" s="456"/>
      <c r="D6113" s="456"/>
      <c r="E6113" s="456"/>
      <c r="F6113" s="456"/>
      <c r="G6113" s="456"/>
      <c r="H6113" s="456"/>
      <c r="I6113" s="456"/>
      <c r="J6113" s="456"/>
      <c r="K6113" s="457"/>
    </row>
    <row r="6114" spans="1:11" ht="15" x14ac:dyDescent="0.3">
      <c r="A6114" s="466"/>
      <c r="B6114" s="458"/>
      <c r="C6114" s="456"/>
      <c r="D6114" s="456"/>
      <c r="E6114" s="456"/>
      <c r="F6114" s="456"/>
      <c r="G6114" s="456"/>
      <c r="H6114" s="456"/>
      <c r="I6114" s="456"/>
      <c r="J6114" s="456"/>
      <c r="K6114" s="457"/>
    </row>
    <row r="6115" spans="1:11" ht="15" x14ac:dyDescent="0.3">
      <c r="A6115" s="466"/>
      <c r="B6115" s="458"/>
      <c r="C6115" s="456"/>
      <c r="D6115" s="456"/>
      <c r="E6115" s="456"/>
      <c r="F6115" s="456"/>
      <c r="G6115" s="456"/>
      <c r="H6115" s="456"/>
      <c r="I6115" s="456"/>
      <c r="J6115" s="456"/>
      <c r="K6115" s="457"/>
    </row>
    <row r="6116" spans="1:11" ht="15" x14ac:dyDescent="0.3">
      <c r="A6116" s="466"/>
      <c r="B6116" s="458"/>
      <c r="C6116" s="456"/>
      <c r="D6116" s="456"/>
      <c r="E6116" s="456"/>
      <c r="F6116" s="456"/>
      <c r="G6116" s="456"/>
      <c r="H6116" s="456"/>
      <c r="I6116" s="456"/>
      <c r="J6116" s="456"/>
      <c r="K6116" s="457"/>
    </row>
    <row r="6117" spans="1:11" ht="15" x14ac:dyDescent="0.3">
      <c r="A6117" s="466"/>
      <c r="B6117" s="458"/>
      <c r="C6117" s="456"/>
      <c r="D6117" s="456"/>
      <c r="E6117" s="456"/>
      <c r="F6117" s="456"/>
      <c r="G6117" s="456"/>
      <c r="H6117" s="456"/>
      <c r="I6117" s="456"/>
      <c r="J6117" s="456"/>
      <c r="K6117" s="457"/>
    </row>
    <row r="6118" spans="1:11" ht="15.6" thickBot="1" x14ac:dyDescent="0.35">
      <c r="A6118" s="467"/>
      <c r="B6118" s="502"/>
      <c r="C6118" s="503"/>
      <c r="D6118" s="503"/>
      <c r="E6118" s="503"/>
      <c r="F6118" s="503"/>
      <c r="G6118" s="503"/>
      <c r="H6118" s="503"/>
      <c r="I6118" s="503"/>
      <c r="J6118" s="503"/>
      <c r="K6118" s="504"/>
    </row>
    <row r="6119" spans="1:11" x14ac:dyDescent="0.3">
      <c r="A6119" s="499" t="s">
        <v>1145</v>
      </c>
      <c r="B6119" s="491"/>
      <c r="C6119" s="491"/>
      <c r="D6119" s="491"/>
      <c r="E6119" s="491"/>
      <c r="F6119" s="491"/>
      <c r="G6119" s="490" t="s">
        <v>1146</v>
      </c>
      <c r="H6119" s="491"/>
      <c r="I6119" s="491"/>
      <c r="J6119" s="491"/>
      <c r="K6119" s="492"/>
    </row>
    <row r="6120" spans="1:11" x14ac:dyDescent="0.3">
      <c r="A6120" s="500"/>
      <c r="B6120" s="494"/>
      <c r="C6120" s="494"/>
      <c r="D6120" s="494"/>
      <c r="E6120" s="494"/>
      <c r="F6120" s="494"/>
      <c r="G6120" s="493"/>
      <c r="H6120" s="494"/>
      <c r="I6120" s="494"/>
      <c r="J6120" s="494"/>
      <c r="K6120" s="495"/>
    </row>
    <row r="6121" spans="1:11" x14ac:dyDescent="0.3">
      <c r="A6121" s="500"/>
      <c r="B6121" s="494"/>
      <c r="C6121" s="494"/>
      <c r="D6121" s="494"/>
      <c r="E6121" s="494"/>
      <c r="F6121" s="494"/>
      <c r="G6121" s="493"/>
      <c r="H6121" s="494"/>
      <c r="I6121" s="494"/>
      <c r="J6121" s="494"/>
      <c r="K6121" s="495"/>
    </row>
    <row r="6122" spans="1:11" ht="15" thickBot="1" x14ac:dyDescent="0.35">
      <c r="A6122" s="501"/>
      <c r="B6122" s="497"/>
      <c r="C6122" s="497"/>
      <c r="D6122" s="497"/>
      <c r="E6122" s="497"/>
      <c r="F6122" s="497"/>
      <c r="G6122" s="496"/>
      <c r="H6122" s="497"/>
      <c r="I6122" s="497"/>
      <c r="J6122" s="497"/>
      <c r="K6122" s="498"/>
    </row>
    <row r="6123" spans="1:11" x14ac:dyDescent="0.3">
      <c r="A6123" s="34"/>
      <c r="J6123" s="131"/>
    </row>
    <row r="6124" spans="1:11" x14ac:dyDescent="0.3">
      <c r="A6124" s="452"/>
      <c r="B6124" s="452"/>
      <c r="C6124" s="452"/>
      <c r="D6124" s="452"/>
      <c r="E6124" s="454" t="s">
        <v>1113</v>
      </c>
      <c r="F6124" s="454"/>
      <c r="G6124" s="454"/>
      <c r="H6124" s="454"/>
      <c r="I6124" s="452"/>
      <c r="J6124" s="452"/>
      <c r="K6124" s="452"/>
    </row>
    <row r="6125" spans="1:11" x14ac:dyDescent="0.3">
      <c r="A6125" s="452"/>
      <c r="B6125" s="452"/>
      <c r="C6125" s="452"/>
      <c r="D6125" s="452"/>
      <c r="E6125" s="454"/>
      <c r="F6125" s="454"/>
      <c r="G6125" s="454"/>
      <c r="H6125" s="454"/>
      <c r="I6125" s="452"/>
      <c r="J6125" s="452"/>
      <c r="K6125" s="452"/>
    </row>
    <row r="6126" spans="1:11" x14ac:dyDescent="0.3">
      <c r="A6126" s="453"/>
      <c r="B6126" s="453"/>
      <c r="C6126" s="453"/>
      <c r="D6126" s="453"/>
      <c r="E6126" s="455"/>
      <c r="F6126" s="455"/>
      <c r="G6126" s="455"/>
      <c r="H6126" s="455"/>
      <c r="I6126" s="453"/>
      <c r="J6126" s="453"/>
      <c r="K6126" s="453"/>
    </row>
    <row r="6127" spans="1:11" x14ac:dyDescent="0.3">
      <c r="A6127" s="505" t="s">
        <v>1114</v>
      </c>
      <c r="B6127" s="450"/>
      <c r="C6127" s="450"/>
      <c r="D6127" s="450"/>
      <c r="E6127" s="450"/>
      <c r="F6127" s="450"/>
      <c r="G6127" s="450"/>
      <c r="H6127" s="450"/>
      <c r="I6127" s="450"/>
      <c r="J6127" s="450"/>
      <c r="K6127" s="451"/>
    </row>
    <row r="6128" spans="1:11" ht="22.8" x14ac:dyDescent="0.3">
      <c r="A6128" s="100" t="s">
        <v>1115</v>
      </c>
      <c r="B6128" s="101"/>
      <c r="C6128" s="101"/>
      <c r="D6128" s="101"/>
      <c r="E6128" s="101"/>
      <c r="F6128" s="101"/>
      <c r="G6128" s="102"/>
      <c r="H6128" s="103" t="s">
        <v>1116</v>
      </c>
      <c r="I6128" s="104" t="s">
        <v>1117</v>
      </c>
      <c r="J6128" s="105">
        <f>3+J6074</f>
        <v>45390</v>
      </c>
      <c r="K6128" s="106" t="s">
        <v>1118</v>
      </c>
    </row>
    <row r="6129" spans="1:11" x14ac:dyDescent="0.3">
      <c r="A6129" s="443" t="s">
        <v>2</v>
      </c>
      <c r="B6129" s="444"/>
      <c r="C6129" s="444"/>
      <c r="D6129" s="444"/>
      <c r="E6129" s="444"/>
      <c r="F6129" s="444"/>
      <c r="G6129" s="445"/>
      <c r="H6129" s="107" t="s">
        <v>1120</v>
      </c>
      <c r="I6129" s="108" t="s">
        <v>1121</v>
      </c>
      <c r="J6129" s="109" t="s">
        <v>1122</v>
      </c>
      <c r="K6129" s="110" t="s">
        <v>1123</v>
      </c>
    </row>
    <row r="6130" spans="1:11" x14ac:dyDescent="0.3">
      <c r="A6130" s="446"/>
      <c r="B6130" s="447"/>
      <c r="C6130" s="447"/>
      <c r="D6130" s="447"/>
      <c r="E6130" s="447"/>
      <c r="F6130" s="447"/>
      <c r="G6130" s="448"/>
      <c r="H6130" s="107" t="s">
        <v>1124</v>
      </c>
      <c r="I6130" s="111" t="s">
        <v>1125</v>
      </c>
      <c r="J6130" s="112"/>
      <c r="K6130" s="113"/>
    </row>
    <row r="6131" spans="1:11" ht="15" thickBot="1" x14ac:dyDescent="0.35">
      <c r="A6131" s="114" t="s">
        <v>1103</v>
      </c>
      <c r="B6131" s="115"/>
      <c r="C6131" s="115"/>
      <c r="D6131" s="115"/>
      <c r="E6131" s="115"/>
      <c r="F6131" s="115"/>
      <c r="G6131" s="116"/>
      <c r="H6131" s="117" t="s">
        <v>1126</v>
      </c>
      <c r="I6131" s="117" t="s">
        <v>1125</v>
      </c>
      <c r="J6131" s="118"/>
      <c r="K6131" s="119"/>
    </row>
    <row r="6132" spans="1:11" ht="15" x14ac:dyDescent="0.3">
      <c r="A6132" s="440" t="s">
        <v>1127</v>
      </c>
      <c r="B6132" s="439"/>
      <c r="C6132" s="437"/>
      <c r="D6132" s="437"/>
      <c r="E6132" s="437"/>
      <c r="F6132" s="437"/>
      <c r="G6132" s="437"/>
      <c r="H6132" s="437"/>
      <c r="I6132" s="437"/>
      <c r="J6132" s="437"/>
      <c r="K6132" s="438"/>
    </row>
    <row r="6133" spans="1:11" ht="15" x14ac:dyDescent="0.3">
      <c r="A6133" s="441"/>
      <c r="B6133" s="458"/>
      <c r="C6133" s="456"/>
      <c r="D6133" s="456"/>
      <c r="E6133" s="456"/>
      <c r="F6133" s="456"/>
      <c r="G6133" s="456"/>
      <c r="H6133" s="456"/>
      <c r="I6133" s="456"/>
      <c r="J6133" s="456"/>
      <c r="K6133" s="457"/>
    </row>
    <row r="6134" spans="1:11" ht="15" x14ac:dyDescent="0.3">
      <c r="A6134" s="441"/>
      <c r="B6134" s="458"/>
      <c r="C6134" s="456"/>
      <c r="D6134" s="456"/>
      <c r="E6134" s="456"/>
      <c r="F6134" s="456"/>
      <c r="G6134" s="456"/>
      <c r="H6134" s="456"/>
      <c r="I6134" s="456"/>
      <c r="J6134" s="456"/>
      <c r="K6134" s="457"/>
    </row>
    <row r="6135" spans="1:11" ht="15" x14ac:dyDescent="0.3">
      <c r="A6135" s="441"/>
      <c r="B6135" s="458"/>
      <c r="C6135" s="456"/>
      <c r="D6135" s="456"/>
      <c r="E6135" s="456"/>
      <c r="F6135" s="456"/>
      <c r="G6135" s="456"/>
      <c r="H6135" s="456"/>
      <c r="I6135" s="456"/>
      <c r="J6135" s="456"/>
      <c r="K6135" s="457"/>
    </row>
    <row r="6136" spans="1:11" ht="15.6" thickBot="1" x14ac:dyDescent="0.35">
      <c r="A6136" s="442"/>
      <c r="B6136" s="477"/>
      <c r="C6136" s="475"/>
      <c r="D6136" s="475"/>
      <c r="E6136" s="475"/>
      <c r="F6136" s="475"/>
      <c r="G6136" s="475"/>
      <c r="H6136" s="475"/>
      <c r="I6136" s="475"/>
      <c r="J6136" s="475"/>
      <c r="K6136" s="476"/>
    </row>
    <row r="6137" spans="1:11" ht="15.6" thickBot="1" x14ac:dyDescent="0.35">
      <c r="A6137" s="465" t="s">
        <v>1128</v>
      </c>
      <c r="B6137" s="474" t="s">
        <v>1129</v>
      </c>
      <c r="C6137" s="472"/>
      <c r="D6137" s="472"/>
      <c r="E6137" s="472"/>
      <c r="F6137" s="120" t="s">
        <v>1130</v>
      </c>
      <c r="G6137" s="472" t="s">
        <v>1129</v>
      </c>
      <c r="H6137" s="472"/>
      <c r="I6137" s="472"/>
      <c r="J6137" s="473"/>
      <c r="K6137" s="121" t="s">
        <v>1130</v>
      </c>
    </row>
    <row r="6138" spans="1:11" ht="15" x14ac:dyDescent="0.3">
      <c r="A6138" s="466"/>
      <c r="B6138" s="471" t="s">
        <v>1131</v>
      </c>
      <c r="C6138" s="469"/>
      <c r="D6138" s="469"/>
      <c r="E6138" s="470"/>
      <c r="F6138" s="122"/>
      <c r="G6138" s="468" t="s">
        <v>1132</v>
      </c>
      <c r="H6138" s="469"/>
      <c r="I6138" s="469"/>
      <c r="J6138" s="470"/>
      <c r="K6138" s="123"/>
    </row>
    <row r="6139" spans="1:11" ht="15" x14ac:dyDescent="0.3">
      <c r="A6139" s="466"/>
      <c r="B6139" s="480" t="s">
        <v>1133</v>
      </c>
      <c r="C6139" s="481"/>
      <c r="D6139" s="481"/>
      <c r="E6139" s="482"/>
      <c r="F6139" s="124"/>
      <c r="G6139" s="483" t="s">
        <v>1134</v>
      </c>
      <c r="H6139" s="481"/>
      <c r="I6139" s="481"/>
      <c r="J6139" s="482"/>
      <c r="K6139" s="125"/>
    </row>
    <row r="6140" spans="1:11" ht="15" x14ac:dyDescent="0.3">
      <c r="A6140" s="466"/>
      <c r="B6140" s="480" t="s">
        <v>1135</v>
      </c>
      <c r="C6140" s="481"/>
      <c r="D6140" s="481"/>
      <c r="E6140" s="482"/>
      <c r="F6140" s="124"/>
      <c r="G6140" s="478" t="s">
        <v>1136</v>
      </c>
      <c r="H6140" s="460"/>
      <c r="I6140" s="460"/>
      <c r="J6140" s="479"/>
      <c r="K6140" s="125"/>
    </row>
    <row r="6141" spans="1:11" ht="15" x14ac:dyDescent="0.3">
      <c r="A6141" s="466"/>
      <c r="B6141" s="480" t="s">
        <v>1137</v>
      </c>
      <c r="C6141" s="481"/>
      <c r="D6141" s="481"/>
      <c r="E6141" s="482"/>
      <c r="F6141" s="124">
        <v>2</v>
      </c>
      <c r="G6141" s="478" t="s">
        <v>1138</v>
      </c>
      <c r="H6141" s="460"/>
      <c r="I6141" s="460"/>
      <c r="J6141" s="479"/>
      <c r="K6141" s="125"/>
    </row>
    <row r="6142" spans="1:11" ht="15" x14ac:dyDescent="0.3">
      <c r="A6142" s="466"/>
      <c r="B6142" s="480" t="s">
        <v>1139</v>
      </c>
      <c r="C6142" s="481"/>
      <c r="D6142" s="481"/>
      <c r="E6142" s="482"/>
      <c r="F6142" s="124"/>
      <c r="G6142" s="478" t="s">
        <v>1140</v>
      </c>
      <c r="H6142" s="460"/>
      <c r="I6142" s="460"/>
      <c r="J6142" s="479"/>
      <c r="K6142" s="125"/>
    </row>
    <row r="6143" spans="1:11" ht="15.6" thickBot="1" x14ac:dyDescent="0.35">
      <c r="A6143" s="467"/>
      <c r="B6143" s="487" t="s">
        <v>1141</v>
      </c>
      <c r="C6143" s="488"/>
      <c r="D6143" s="488"/>
      <c r="E6143" s="489"/>
      <c r="F6143" s="127">
        <v>2</v>
      </c>
      <c r="G6143" s="484" t="s">
        <v>1142</v>
      </c>
      <c r="H6143" s="485"/>
      <c r="I6143" s="485"/>
      <c r="J6143" s="486"/>
      <c r="K6143" s="128"/>
    </row>
    <row r="6144" spans="1:11" ht="15.6" x14ac:dyDescent="0.3">
      <c r="A6144" s="465" t="s">
        <v>1143</v>
      </c>
      <c r="B6144" s="434" t="s">
        <v>1180</v>
      </c>
      <c r="C6144" s="435"/>
      <c r="D6144" s="435"/>
      <c r="E6144" s="435"/>
      <c r="F6144" s="435"/>
      <c r="G6144" s="435"/>
      <c r="H6144" s="435"/>
      <c r="I6144" s="435"/>
      <c r="J6144" s="435"/>
      <c r="K6144" s="436"/>
    </row>
    <row r="6145" spans="1:11" ht="15" x14ac:dyDescent="0.3">
      <c r="A6145" s="466"/>
      <c r="B6145" s="422" t="s">
        <v>1231</v>
      </c>
      <c r="C6145" s="423"/>
      <c r="D6145" s="423"/>
      <c r="E6145" s="423"/>
      <c r="F6145" s="423"/>
      <c r="G6145" s="423"/>
      <c r="H6145" s="423"/>
      <c r="I6145" s="423"/>
      <c r="J6145" s="423"/>
      <c r="K6145" s="424"/>
    </row>
    <row r="6146" spans="1:11" ht="15" x14ac:dyDescent="0.3">
      <c r="A6146" s="466"/>
      <c r="B6146" s="422" t="s">
        <v>1229</v>
      </c>
      <c r="C6146" s="423"/>
      <c r="D6146" s="423"/>
      <c r="E6146" s="423"/>
      <c r="F6146" s="423"/>
      <c r="G6146" s="423"/>
      <c r="H6146" s="423"/>
      <c r="I6146" s="423"/>
      <c r="J6146" s="423"/>
      <c r="K6146" s="424"/>
    </row>
    <row r="6147" spans="1:11" ht="15" x14ac:dyDescent="0.3">
      <c r="A6147" s="466"/>
      <c r="B6147" s="422" t="s">
        <v>1232</v>
      </c>
      <c r="C6147" s="423"/>
      <c r="D6147" s="423"/>
      <c r="E6147" s="423"/>
      <c r="F6147" s="423"/>
      <c r="G6147" s="423"/>
      <c r="H6147" s="423"/>
      <c r="I6147" s="423"/>
      <c r="J6147" s="423"/>
      <c r="K6147" s="424"/>
    </row>
    <row r="6148" spans="1:11" ht="15.6" x14ac:dyDescent="0.3">
      <c r="A6148" s="466"/>
      <c r="B6148" s="434" t="s">
        <v>1185</v>
      </c>
      <c r="C6148" s="435"/>
      <c r="D6148" s="435"/>
      <c r="E6148" s="435"/>
      <c r="F6148" s="435"/>
      <c r="G6148" s="435"/>
      <c r="H6148" s="435"/>
      <c r="I6148" s="435"/>
      <c r="J6148" s="435"/>
      <c r="K6148" s="436"/>
    </row>
    <row r="6149" spans="1:11" ht="15" x14ac:dyDescent="0.3">
      <c r="A6149" s="466"/>
      <c r="B6149" s="422" t="s">
        <v>1231</v>
      </c>
      <c r="C6149" s="423"/>
      <c r="D6149" s="423"/>
      <c r="E6149" s="423"/>
      <c r="F6149" s="423"/>
      <c r="G6149" s="423"/>
      <c r="H6149" s="423"/>
      <c r="I6149" s="423"/>
      <c r="J6149" s="423"/>
      <c r="K6149" s="424"/>
    </row>
    <row r="6150" spans="1:11" ht="15" x14ac:dyDescent="0.3">
      <c r="A6150" s="466"/>
      <c r="B6150" s="422" t="s">
        <v>1229</v>
      </c>
      <c r="C6150" s="423"/>
      <c r="D6150" s="423"/>
      <c r="E6150" s="423"/>
      <c r="F6150" s="423"/>
      <c r="G6150" s="423"/>
      <c r="H6150" s="423"/>
      <c r="I6150" s="423"/>
      <c r="J6150" s="423"/>
      <c r="K6150" s="424"/>
    </row>
    <row r="6151" spans="1:11" ht="15" x14ac:dyDescent="0.3">
      <c r="A6151" s="466"/>
      <c r="B6151" s="422" t="s">
        <v>1232</v>
      </c>
      <c r="C6151" s="423"/>
      <c r="D6151" s="423"/>
      <c r="E6151" s="423"/>
      <c r="F6151" s="423"/>
      <c r="G6151" s="423"/>
      <c r="H6151" s="423"/>
      <c r="I6151" s="423"/>
      <c r="J6151" s="423"/>
      <c r="K6151" s="424"/>
    </row>
    <row r="6152" spans="1:11" ht="15.6" x14ac:dyDescent="0.3">
      <c r="A6152" s="466"/>
      <c r="B6152" s="425" t="s">
        <v>1168</v>
      </c>
      <c r="C6152" s="426"/>
      <c r="D6152" s="426"/>
      <c r="E6152" s="426"/>
      <c r="F6152" s="426"/>
      <c r="G6152" s="426"/>
      <c r="H6152" s="426"/>
      <c r="I6152" s="426"/>
      <c r="J6152" s="426"/>
      <c r="K6152" s="427"/>
    </row>
    <row r="6153" spans="1:11" ht="15" x14ac:dyDescent="0.3">
      <c r="A6153" s="466"/>
      <c r="B6153" s="428" t="s">
        <v>1228</v>
      </c>
      <c r="C6153" s="429"/>
      <c r="D6153" s="429"/>
      <c r="E6153" s="429"/>
      <c r="F6153" s="429"/>
      <c r="G6153" s="429"/>
      <c r="H6153" s="429"/>
      <c r="I6153" s="429"/>
      <c r="J6153" s="429"/>
      <c r="K6153" s="430"/>
    </row>
    <row r="6154" spans="1:11" ht="15" x14ac:dyDescent="0.3">
      <c r="A6154" s="466"/>
      <c r="B6154" s="458"/>
      <c r="C6154" s="456"/>
      <c r="D6154" s="456"/>
      <c r="E6154" s="456"/>
      <c r="F6154" s="456"/>
      <c r="G6154" s="456"/>
      <c r="H6154" s="456"/>
      <c r="I6154" s="456"/>
      <c r="J6154" s="456"/>
      <c r="K6154" s="457"/>
    </row>
    <row r="6155" spans="1:11" ht="15" x14ac:dyDescent="0.3">
      <c r="A6155" s="466"/>
      <c r="B6155" s="422"/>
      <c r="C6155" s="423"/>
      <c r="D6155" s="423"/>
      <c r="E6155" s="423"/>
      <c r="F6155" s="423"/>
      <c r="G6155" s="423"/>
      <c r="H6155" s="423"/>
      <c r="I6155" s="423"/>
      <c r="J6155" s="423"/>
      <c r="K6155" s="424"/>
    </row>
    <row r="6156" spans="1:11" ht="15" x14ac:dyDescent="0.3">
      <c r="A6156" s="466"/>
      <c r="B6156" s="416"/>
      <c r="C6156" s="417"/>
      <c r="D6156" s="417"/>
      <c r="E6156" s="417"/>
      <c r="F6156" s="417"/>
      <c r="G6156" s="417"/>
      <c r="H6156" s="417"/>
      <c r="I6156" s="417"/>
      <c r="J6156" s="417"/>
      <c r="K6156" s="418"/>
    </row>
    <row r="6157" spans="1:11" ht="15.6" thickBot="1" x14ac:dyDescent="0.35">
      <c r="A6157" s="466"/>
      <c r="B6157" s="477"/>
      <c r="C6157" s="475"/>
      <c r="D6157" s="475"/>
      <c r="E6157" s="475"/>
      <c r="F6157" s="475"/>
      <c r="G6157" s="475"/>
      <c r="H6157" s="475"/>
      <c r="I6157" s="475"/>
      <c r="J6157" s="475"/>
      <c r="K6157" s="476"/>
    </row>
    <row r="6158" spans="1:11" ht="15" x14ac:dyDescent="0.3">
      <c r="A6158" s="465" t="s">
        <v>1144</v>
      </c>
      <c r="B6158" s="439"/>
      <c r="C6158" s="437"/>
      <c r="D6158" s="437"/>
      <c r="E6158" s="437"/>
      <c r="F6158" s="437"/>
      <c r="G6158" s="437"/>
      <c r="H6158" s="437"/>
      <c r="I6158" s="437"/>
      <c r="J6158" s="437"/>
      <c r="K6158" s="438"/>
    </row>
    <row r="6159" spans="1:11" ht="15" x14ac:dyDescent="0.3">
      <c r="A6159" s="466"/>
      <c r="B6159" s="458"/>
      <c r="C6159" s="456"/>
      <c r="D6159" s="456"/>
      <c r="E6159" s="456"/>
      <c r="F6159" s="456"/>
      <c r="G6159" s="456"/>
      <c r="H6159" s="456"/>
      <c r="I6159" s="456"/>
      <c r="J6159" s="456"/>
      <c r="K6159" s="457"/>
    </row>
    <row r="6160" spans="1:11" ht="15" x14ac:dyDescent="0.3">
      <c r="A6160" s="466"/>
      <c r="B6160" s="458"/>
      <c r="C6160" s="456"/>
      <c r="D6160" s="456"/>
      <c r="E6160" s="456"/>
      <c r="F6160" s="456"/>
      <c r="G6160" s="456"/>
      <c r="H6160" s="456"/>
      <c r="I6160" s="456"/>
      <c r="J6160" s="456"/>
      <c r="K6160" s="457"/>
    </row>
    <row r="6161" spans="1:11" ht="15" x14ac:dyDescent="0.3">
      <c r="A6161" s="466"/>
      <c r="B6161" s="459"/>
      <c r="C6161" s="460"/>
      <c r="D6161" s="460"/>
      <c r="E6161" s="460"/>
      <c r="F6161" s="460"/>
      <c r="G6161" s="460"/>
      <c r="H6161" s="460"/>
      <c r="I6161" s="460"/>
      <c r="J6161" s="460"/>
      <c r="K6161" s="461"/>
    </row>
    <row r="6162" spans="1:11" ht="15" x14ac:dyDescent="0.3">
      <c r="A6162" s="466"/>
      <c r="B6162" s="458"/>
      <c r="C6162" s="456"/>
      <c r="D6162" s="456"/>
      <c r="E6162" s="456"/>
      <c r="F6162" s="456"/>
      <c r="G6162" s="456"/>
      <c r="H6162" s="456"/>
      <c r="I6162" s="456"/>
      <c r="J6162" s="456"/>
      <c r="K6162" s="457"/>
    </row>
    <row r="6163" spans="1:11" ht="15" x14ac:dyDescent="0.3">
      <c r="A6163" s="466"/>
      <c r="B6163" s="459"/>
      <c r="C6163" s="460"/>
      <c r="D6163" s="460"/>
      <c r="E6163" s="460"/>
      <c r="F6163" s="460"/>
      <c r="G6163" s="460"/>
      <c r="H6163" s="460"/>
      <c r="I6163" s="460"/>
      <c r="J6163" s="460"/>
      <c r="K6163" s="461"/>
    </row>
    <row r="6164" spans="1:11" ht="15" x14ac:dyDescent="0.3">
      <c r="A6164" s="466"/>
      <c r="B6164" s="458"/>
      <c r="C6164" s="456"/>
      <c r="D6164" s="456"/>
      <c r="E6164" s="456"/>
      <c r="F6164" s="456"/>
      <c r="G6164" s="456"/>
      <c r="H6164" s="456"/>
      <c r="I6164" s="456"/>
      <c r="J6164" s="456"/>
      <c r="K6164" s="457"/>
    </row>
    <row r="6165" spans="1:11" ht="15" x14ac:dyDescent="0.3">
      <c r="A6165" s="466"/>
      <c r="B6165" s="458"/>
      <c r="C6165" s="456"/>
      <c r="D6165" s="456"/>
      <c r="E6165" s="456"/>
      <c r="F6165" s="456"/>
      <c r="G6165" s="456"/>
      <c r="H6165" s="456"/>
      <c r="I6165" s="456"/>
      <c r="J6165" s="456"/>
      <c r="K6165" s="457"/>
    </row>
    <row r="6166" spans="1:11" ht="15" x14ac:dyDescent="0.3">
      <c r="A6166" s="466"/>
      <c r="B6166" s="458"/>
      <c r="C6166" s="456"/>
      <c r="D6166" s="456"/>
      <c r="E6166" s="456"/>
      <c r="F6166" s="456"/>
      <c r="G6166" s="456"/>
      <c r="H6166" s="456"/>
      <c r="I6166" s="456"/>
      <c r="J6166" s="456"/>
      <c r="K6166" s="457"/>
    </row>
    <row r="6167" spans="1:11" ht="15" x14ac:dyDescent="0.3">
      <c r="A6167" s="466"/>
      <c r="B6167" s="458"/>
      <c r="C6167" s="456"/>
      <c r="D6167" s="456"/>
      <c r="E6167" s="456"/>
      <c r="F6167" s="456"/>
      <c r="G6167" s="456"/>
      <c r="H6167" s="456"/>
      <c r="I6167" s="456"/>
      <c r="J6167" s="456"/>
      <c r="K6167" s="457"/>
    </row>
    <row r="6168" spans="1:11" ht="15" x14ac:dyDescent="0.3">
      <c r="A6168" s="466"/>
      <c r="B6168" s="458"/>
      <c r="C6168" s="456"/>
      <c r="D6168" s="456"/>
      <c r="E6168" s="456"/>
      <c r="F6168" s="456"/>
      <c r="G6168" s="456"/>
      <c r="H6168" s="456"/>
      <c r="I6168" s="456"/>
      <c r="J6168" s="456"/>
      <c r="K6168" s="457"/>
    </row>
    <row r="6169" spans="1:11" ht="15" x14ac:dyDescent="0.3">
      <c r="A6169" s="466"/>
      <c r="B6169" s="458"/>
      <c r="C6169" s="456"/>
      <c r="D6169" s="456"/>
      <c r="E6169" s="456"/>
      <c r="F6169" s="456"/>
      <c r="G6169" s="456"/>
      <c r="H6169" s="456"/>
      <c r="I6169" s="456"/>
      <c r="J6169" s="456"/>
      <c r="K6169" s="457"/>
    </row>
    <row r="6170" spans="1:11" ht="15" x14ac:dyDescent="0.3">
      <c r="A6170" s="466"/>
      <c r="B6170" s="458"/>
      <c r="C6170" s="456"/>
      <c r="D6170" s="456"/>
      <c r="E6170" s="456"/>
      <c r="F6170" s="456"/>
      <c r="G6170" s="456"/>
      <c r="H6170" s="456"/>
      <c r="I6170" s="456"/>
      <c r="J6170" s="456"/>
      <c r="K6170" s="457"/>
    </row>
    <row r="6171" spans="1:11" ht="15" x14ac:dyDescent="0.3">
      <c r="A6171" s="466"/>
      <c r="B6171" s="458"/>
      <c r="C6171" s="456"/>
      <c r="D6171" s="456"/>
      <c r="E6171" s="456"/>
      <c r="F6171" s="456"/>
      <c r="G6171" s="456"/>
      <c r="H6171" s="456"/>
      <c r="I6171" s="456"/>
      <c r="J6171" s="456"/>
      <c r="K6171" s="457"/>
    </row>
    <row r="6172" spans="1:11" ht="15.6" thickBot="1" x14ac:dyDescent="0.35">
      <c r="A6172" s="467"/>
      <c r="B6172" s="502"/>
      <c r="C6172" s="503"/>
      <c r="D6172" s="503"/>
      <c r="E6172" s="503"/>
      <c r="F6172" s="503"/>
      <c r="G6172" s="503"/>
      <c r="H6172" s="503"/>
      <c r="I6172" s="503"/>
      <c r="J6172" s="503"/>
      <c r="K6172" s="504"/>
    </row>
    <row r="6173" spans="1:11" x14ac:dyDescent="0.3">
      <c r="A6173" s="499" t="s">
        <v>1145</v>
      </c>
      <c r="B6173" s="491"/>
      <c r="C6173" s="491"/>
      <c r="D6173" s="491"/>
      <c r="E6173" s="491"/>
      <c r="F6173" s="491"/>
      <c r="G6173" s="490" t="s">
        <v>1146</v>
      </c>
      <c r="H6173" s="491"/>
      <c r="I6173" s="491"/>
      <c r="J6173" s="491"/>
      <c r="K6173" s="492"/>
    </row>
    <row r="6174" spans="1:11" x14ac:dyDescent="0.3">
      <c r="A6174" s="500"/>
      <c r="B6174" s="494"/>
      <c r="C6174" s="494"/>
      <c r="D6174" s="494"/>
      <c r="E6174" s="494"/>
      <c r="F6174" s="494"/>
      <c r="G6174" s="493"/>
      <c r="H6174" s="494"/>
      <c r="I6174" s="494"/>
      <c r="J6174" s="494"/>
      <c r="K6174" s="495"/>
    </row>
    <row r="6175" spans="1:11" x14ac:dyDescent="0.3">
      <c r="A6175" s="500"/>
      <c r="B6175" s="494"/>
      <c r="C6175" s="494"/>
      <c r="D6175" s="494"/>
      <c r="E6175" s="494"/>
      <c r="F6175" s="494"/>
      <c r="G6175" s="493"/>
      <c r="H6175" s="494"/>
      <c r="I6175" s="494"/>
      <c r="J6175" s="494"/>
      <c r="K6175" s="495"/>
    </row>
    <row r="6176" spans="1:11" ht="15" thickBot="1" x14ac:dyDescent="0.35">
      <c r="A6176" s="501"/>
      <c r="B6176" s="497"/>
      <c r="C6176" s="497"/>
      <c r="D6176" s="497"/>
      <c r="E6176" s="497"/>
      <c r="F6176" s="497"/>
      <c r="G6176" s="496"/>
      <c r="H6176" s="497"/>
      <c r="I6176" s="497"/>
      <c r="J6176" s="497"/>
      <c r="K6176" s="498"/>
    </row>
    <row r="6177" spans="1:11" x14ac:dyDescent="0.3">
      <c r="A6177" s="34"/>
      <c r="J6177" s="131"/>
    </row>
    <row r="6178" spans="1:11" x14ac:dyDescent="0.3">
      <c r="A6178" s="452"/>
      <c r="B6178" s="452"/>
      <c r="C6178" s="452"/>
      <c r="D6178" s="452"/>
      <c r="E6178" s="454" t="s">
        <v>1113</v>
      </c>
      <c r="F6178" s="454"/>
      <c r="G6178" s="454"/>
      <c r="H6178" s="454"/>
      <c r="I6178" s="452"/>
      <c r="J6178" s="452"/>
      <c r="K6178" s="452"/>
    </row>
    <row r="6179" spans="1:11" x14ac:dyDescent="0.3">
      <c r="A6179" s="452"/>
      <c r="B6179" s="452"/>
      <c r="C6179" s="452"/>
      <c r="D6179" s="452"/>
      <c r="E6179" s="454"/>
      <c r="F6179" s="454"/>
      <c r="G6179" s="454"/>
      <c r="H6179" s="454"/>
      <c r="I6179" s="452"/>
      <c r="J6179" s="452"/>
      <c r="K6179" s="452"/>
    </row>
    <row r="6180" spans="1:11" x14ac:dyDescent="0.3">
      <c r="A6180" s="453"/>
      <c r="B6180" s="453"/>
      <c r="C6180" s="453"/>
      <c r="D6180" s="453"/>
      <c r="E6180" s="455"/>
      <c r="F6180" s="455"/>
      <c r="G6180" s="455"/>
      <c r="H6180" s="455"/>
      <c r="I6180" s="453"/>
      <c r="J6180" s="453"/>
      <c r="K6180" s="453"/>
    </row>
    <row r="6181" spans="1:11" x14ac:dyDescent="0.3">
      <c r="A6181" s="449" t="s">
        <v>1147</v>
      </c>
      <c r="B6181" s="450"/>
      <c r="C6181" s="450"/>
      <c r="D6181" s="450"/>
      <c r="E6181" s="450"/>
      <c r="F6181" s="450"/>
      <c r="G6181" s="450"/>
      <c r="H6181" s="450"/>
      <c r="I6181" s="450"/>
      <c r="J6181" s="450"/>
      <c r="K6181" s="451"/>
    </row>
    <row r="6182" spans="1:11" ht="22.8" x14ac:dyDescent="0.3">
      <c r="A6182" s="100" t="s">
        <v>1115</v>
      </c>
      <c r="B6182" s="101"/>
      <c r="C6182" s="101"/>
      <c r="D6182" s="101"/>
      <c r="E6182" s="101"/>
      <c r="F6182" s="101"/>
      <c r="G6182" s="102"/>
      <c r="H6182" s="103" t="s">
        <v>1116</v>
      </c>
      <c r="I6182" s="104" t="s">
        <v>1117</v>
      </c>
      <c r="J6182" s="105">
        <f>1+J6128</f>
        <v>45391</v>
      </c>
      <c r="K6182" s="106" t="s">
        <v>1118</v>
      </c>
    </row>
    <row r="6183" spans="1:11" x14ac:dyDescent="0.3">
      <c r="A6183" s="443" t="s">
        <v>2</v>
      </c>
      <c r="B6183" s="444"/>
      <c r="C6183" s="444"/>
      <c r="D6183" s="444"/>
      <c r="E6183" s="444"/>
      <c r="F6183" s="444"/>
      <c r="G6183" s="445"/>
      <c r="H6183" s="107" t="s">
        <v>1120</v>
      </c>
      <c r="I6183" s="108" t="s">
        <v>1121</v>
      </c>
      <c r="J6183" s="109" t="s">
        <v>1122</v>
      </c>
      <c r="K6183" s="110" t="s">
        <v>1123</v>
      </c>
    </row>
    <row r="6184" spans="1:11" x14ac:dyDescent="0.3">
      <c r="A6184" s="446"/>
      <c r="B6184" s="447"/>
      <c r="C6184" s="447"/>
      <c r="D6184" s="447"/>
      <c r="E6184" s="447"/>
      <c r="F6184" s="447"/>
      <c r="G6184" s="448"/>
      <c r="H6184" s="107" t="s">
        <v>1124</v>
      </c>
      <c r="I6184" s="111" t="s">
        <v>1125</v>
      </c>
      <c r="J6184" s="112"/>
      <c r="K6184" s="113"/>
    </row>
    <row r="6185" spans="1:11" ht="15" thickBot="1" x14ac:dyDescent="0.35">
      <c r="A6185" s="114" t="s">
        <v>1103</v>
      </c>
      <c r="B6185" s="115"/>
      <c r="C6185" s="115"/>
      <c r="D6185" s="115"/>
      <c r="E6185" s="115"/>
      <c r="F6185" s="115"/>
      <c r="G6185" s="116"/>
      <c r="H6185" s="117" t="s">
        <v>1126</v>
      </c>
      <c r="I6185" s="117" t="s">
        <v>1125</v>
      </c>
      <c r="J6185" s="118"/>
      <c r="K6185" s="119"/>
    </row>
    <row r="6186" spans="1:11" ht="15" x14ac:dyDescent="0.3">
      <c r="A6186" s="440" t="s">
        <v>1127</v>
      </c>
      <c r="B6186" s="439"/>
      <c r="C6186" s="437"/>
      <c r="D6186" s="437"/>
      <c r="E6186" s="437"/>
      <c r="F6186" s="437"/>
      <c r="G6186" s="437"/>
      <c r="H6186" s="437"/>
      <c r="I6186" s="437"/>
      <c r="J6186" s="437"/>
      <c r="K6186" s="438"/>
    </row>
    <row r="6187" spans="1:11" ht="15" x14ac:dyDescent="0.3">
      <c r="A6187" s="441"/>
      <c r="B6187" s="458"/>
      <c r="C6187" s="456"/>
      <c r="D6187" s="456"/>
      <c r="E6187" s="456"/>
      <c r="F6187" s="456"/>
      <c r="G6187" s="456"/>
      <c r="H6187" s="456"/>
      <c r="I6187" s="456"/>
      <c r="J6187" s="456"/>
      <c r="K6187" s="457"/>
    </row>
    <row r="6188" spans="1:11" ht="15" x14ac:dyDescent="0.3">
      <c r="A6188" s="441"/>
      <c r="B6188" s="458"/>
      <c r="C6188" s="456"/>
      <c r="D6188" s="456"/>
      <c r="E6188" s="456"/>
      <c r="F6188" s="456"/>
      <c r="G6188" s="456"/>
      <c r="H6188" s="456"/>
      <c r="I6188" s="456"/>
      <c r="J6188" s="456"/>
      <c r="K6188" s="457"/>
    </row>
    <row r="6189" spans="1:11" ht="15" x14ac:dyDescent="0.3">
      <c r="A6189" s="441"/>
      <c r="B6189" s="458"/>
      <c r="C6189" s="456"/>
      <c r="D6189" s="456"/>
      <c r="E6189" s="456"/>
      <c r="F6189" s="456"/>
      <c r="G6189" s="456"/>
      <c r="H6189" s="456"/>
      <c r="I6189" s="456"/>
      <c r="J6189" s="456"/>
      <c r="K6189" s="457"/>
    </row>
    <row r="6190" spans="1:11" ht="15.6" thickBot="1" x14ac:dyDescent="0.35">
      <c r="A6190" s="442"/>
      <c r="B6190" s="477"/>
      <c r="C6190" s="475"/>
      <c r="D6190" s="475"/>
      <c r="E6190" s="475"/>
      <c r="F6190" s="475"/>
      <c r="G6190" s="475"/>
      <c r="H6190" s="475"/>
      <c r="I6190" s="475"/>
      <c r="J6190" s="475"/>
      <c r="K6190" s="476"/>
    </row>
    <row r="6191" spans="1:11" ht="15.6" thickBot="1" x14ac:dyDescent="0.35">
      <c r="A6191" s="465" t="s">
        <v>1128</v>
      </c>
      <c r="B6191" s="474" t="s">
        <v>1129</v>
      </c>
      <c r="C6191" s="472"/>
      <c r="D6191" s="472"/>
      <c r="E6191" s="472"/>
      <c r="F6191" s="120" t="s">
        <v>1130</v>
      </c>
      <c r="G6191" s="472" t="s">
        <v>1129</v>
      </c>
      <c r="H6191" s="472"/>
      <c r="I6191" s="472"/>
      <c r="J6191" s="473"/>
      <c r="K6191" s="121" t="s">
        <v>1130</v>
      </c>
    </row>
    <row r="6192" spans="1:11" ht="15" x14ac:dyDescent="0.3">
      <c r="A6192" s="466"/>
      <c r="B6192" s="471" t="s">
        <v>1131</v>
      </c>
      <c r="C6192" s="469"/>
      <c r="D6192" s="469"/>
      <c r="E6192" s="470"/>
      <c r="F6192" s="122"/>
      <c r="G6192" s="468" t="s">
        <v>1132</v>
      </c>
      <c r="H6192" s="469"/>
      <c r="I6192" s="469"/>
      <c r="J6192" s="470"/>
      <c r="K6192" s="123"/>
    </row>
    <row r="6193" spans="1:11" ht="15" x14ac:dyDescent="0.3">
      <c r="A6193" s="466"/>
      <c r="B6193" s="480" t="s">
        <v>1133</v>
      </c>
      <c r="C6193" s="481"/>
      <c r="D6193" s="481"/>
      <c r="E6193" s="482"/>
      <c r="F6193" s="124"/>
      <c r="G6193" s="483" t="s">
        <v>1134</v>
      </c>
      <c r="H6193" s="481"/>
      <c r="I6193" s="481"/>
      <c r="J6193" s="482"/>
      <c r="K6193" s="125"/>
    </row>
    <row r="6194" spans="1:11" ht="15" x14ac:dyDescent="0.3">
      <c r="A6194" s="466"/>
      <c r="B6194" s="480" t="s">
        <v>1135</v>
      </c>
      <c r="C6194" s="481"/>
      <c r="D6194" s="481"/>
      <c r="E6194" s="482"/>
      <c r="F6194" s="124"/>
      <c r="G6194" s="478" t="s">
        <v>1136</v>
      </c>
      <c r="H6194" s="460"/>
      <c r="I6194" s="460"/>
      <c r="J6194" s="479"/>
      <c r="K6194" s="125"/>
    </row>
    <row r="6195" spans="1:11" ht="15" x14ac:dyDescent="0.3">
      <c r="A6195" s="466"/>
      <c r="B6195" s="480" t="s">
        <v>1137</v>
      </c>
      <c r="C6195" s="481"/>
      <c r="D6195" s="481"/>
      <c r="E6195" s="482"/>
      <c r="F6195" s="124">
        <v>2</v>
      </c>
      <c r="G6195" s="478" t="s">
        <v>1138</v>
      </c>
      <c r="H6195" s="460"/>
      <c r="I6195" s="460"/>
      <c r="J6195" s="479"/>
      <c r="K6195" s="125"/>
    </row>
    <row r="6196" spans="1:11" ht="15" x14ac:dyDescent="0.3">
      <c r="A6196" s="466"/>
      <c r="B6196" s="480" t="s">
        <v>1139</v>
      </c>
      <c r="C6196" s="481"/>
      <c r="D6196" s="481"/>
      <c r="E6196" s="482"/>
      <c r="F6196" s="124"/>
      <c r="G6196" s="478" t="s">
        <v>1140</v>
      </c>
      <c r="H6196" s="460"/>
      <c r="I6196" s="460"/>
      <c r="J6196" s="479"/>
      <c r="K6196" s="125"/>
    </row>
    <row r="6197" spans="1:11" ht="15.6" thickBot="1" x14ac:dyDescent="0.35">
      <c r="A6197" s="467"/>
      <c r="B6197" s="487" t="s">
        <v>1141</v>
      </c>
      <c r="C6197" s="488"/>
      <c r="D6197" s="488"/>
      <c r="E6197" s="489"/>
      <c r="F6197" s="127">
        <v>2</v>
      </c>
      <c r="G6197" s="484" t="s">
        <v>1142</v>
      </c>
      <c r="H6197" s="485"/>
      <c r="I6197" s="485"/>
      <c r="J6197" s="486"/>
      <c r="K6197" s="128"/>
    </row>
    <row r="6198" spans="1:11" ht="15.6" x14ac:dyDescent="0.3">
      <c r="A6198" s="465" t="s">
        <v>1143</v>
      </c>
      <c r="B6198" s="434" t="s">
        <v>1180</v>
      </c>
      <c r="C6198" s="435"/>
      <c r="D6198" s="435"/>
      <c r="E6198" s="435"/>
      <c r="F6198" s="435"/>
      <c r="G6198" s="435"/>
      <c r="H6198" s="435"/>
      <c r="I6198" s="435"/>
      <c r="J6198" s="435"/>
      <c r="K6198" s="436"/>
    </row>
    <row r="6199" spans="1:11" ht="15" x14ac:dyDescent="0.3">
      <c r="A6199" s="466"/>
      <c r="B6199" s="422" t="s">
        <v>1231</v>
      </c>
      <c r="C6199" s="423"/>
      <c r="D6199" s="423"/>
      <c r="E6199" s="423"/>
      <c r="F6199" s="423"/>
      <c r="G6199" s="423"/>
      <c r="H6199" s="423"/>
      <c r="I6199" s="423"/>
      <c r="J6199" s="423"/>
      <c r="K6199" s="424"/>
    </row>
    <row r="6200" spans="1:11" ht="15" x14ac:dyDescent="0.3">
      <c r="A6200" s="466"/>
      <c r="B6200" s="422" t="s">
        <v>1229</v>
      </c>
      <c r="C6200" s="423"/>
      <c r="D6200" s="423"/>
      <c r="E6200" s="423"/>
      <c r="F6200" s="423"/>
      <c r="G6200" s="423"/>
      <c r="H6200" s="423"/>
      <c r="I6200" s="423"/>
      <c r="J6200" s="423"/>
      <c r="K6200" s="424"/>
    </row>
    <row r="6201" spans="1:11" ht="15" x14ac:dyDescent="0.3">
      <c r="A6201" s="466"/>
      <c r="B6201" s="422" t="s">
        <v>1232</v>
      </c>
      <c r="C6201" s="423"/>
      <c r="D6201" s="423"/>
      <c r="E6201" s="423"/>
      <c r="F6201" s="423"/>
      <c r="G6201" s="423"/>
      <c r="H6201" s="423"/>
      <c r="I6201" s="423"/>
      <c r="J6201" s="423"/>
      <c r="K6201" s="424"/>
    </row>
    <row r="6202" spans="1:11" ht="15.6" x14ac:dyDescent="0.3">
      <c r="A6202" s="466"/>
      <c r="B6202" s="434" t="s">
        <v>1185</v>
      </c>
      <c r="C6202" s="435"/>
      <c r="D6202" s="435"/>
      <c r="E6202" s="435"/>
      <c r="F6202" s="435"/>
      <c r="G6202" s="435"/>
      <c r="H6202" s="435"/>
      <c r="I6202" s="435"/>
      <c r="J6202" s="435"/>
      <c r="K6202" s="436"/>
    </row>
    <row r="6203" spans="1:11" ht="15" x14ac:dyDescent="0.3">
      <c r="A6203" s="466"/>
      <c r="B6203" s="422" t="s">
        <v>1231</v>
      </c>
      <c r="C6203" s="423"/>
      <c r="D6203" s="423"/>
      <c r="E6203" s="423"/>
      <c r="F6203" s="423"/>
      <c r="G6203" s="423"/>
      <c r="H6203" s="423"/>
      <c r="I6203" s="423"/>
      <c r="J6203" s="423"/>
      <c r="K6203" s="424"/>
    </row>
    <row r="6204" spans="1:11" ht="15" x14ac:dyDescent="0.3">
      <c r="A6204" s="466"/>
      <c r="B6204" s="422" t="s">
        <v>1229</v>
      </c>
      <c r="C6204" s="423"/>
      <c r="D6204" s="423"/>
      <c r="E6204" s="423"/>
      <c r="F6204" s="423"/>
      <c r="G6204" s="423"/>
      <c r="H6204" s="423"/>
      <c r="I6204" s="423"/>
      <c r="J6204" s="423"/>
      <c r="K6204" s="424"/>
    </row>
    <row r="6205" spans="1:11" ht="15" x14ac:dyDescent="0.3">
      <c r="A6205" s="466"/>
      <c r="B6205" s="422" t="s">
        <v>1232</v>
      </c>
      <c r="C6205" s="423"/>
      <c r="D6205" s="423"/>
      <c r="E6205" s="423"/>
      <c r="F6205" s="423"/>
      <c r="G6205" s="423"/>
      <c r="H6205" s="423"/>
      <c r="I6205" s="423"/>
      <c r="J6205" s="423"/>
      <c r="K6205" s="424"/>
    </row>
    <row r="6206" spans="1:11" ht="15.6" x14ac:dyDescent="0.3">
      <c r="A6206" s="466"/>
      <c r="B6206" s="425" t="s">
        <v>1168</v>
      </c>
      <c r="C6206" s="426"/>
      <c r="D6206" s="426"/>
      <c r="E6206" s="426"/>
      <c r="F6206" s="426"/>
      <c r="G6206" s="426"/>
      <c r="H6206" s="426"/>
      <c r="I6206" s="426"/>
      <c r="J6206" s="426"/>
      <c r="K6206" s="427"/>
    </row>
    <row r="6207" spans="1:11" ht="15" x14ac:dyDescent="0.3">
      <c r="A6207" s="466"/>
      <c r="B6207" s="428" t="s">
        <v>1228</v>
      </c>
      <c r="C6207" s="429"/>
      <c r="D6207" s="429"/>
      <c r="E6207" s="429"/>
      <c r="F6207" s="429"/>
      <c r="G6207" s="429"/>
      <c r="H6207" s="429"/>
      <c r="I6207" s="429"/>
      <c r="J6207" s="429"/>
      <c r="K6207" s="430"/>
    </row>
    <row r="6208" spans="1:11" ht="15" x14ac:dyDescent="0.3">
      <c r="A6208" s="466"/>
      <c r="B6208" s="458"/>
      <c r="C6208" s="456"/>
      <c r="D6208" s="456"/>
      <c r="E6208" s="456"/>
      <c r="F6208" s="456"/>
      <c r="G6208" s="456"/>
      <c r="H6208" s="456"/>
      <c r="I6208" s="456"/>
      <c r="J6208" s="456"/>
      <c r="K6208" s="457"/>
    </row>
    <row r="6209" spans="1:11" ht="15" x14ac:dyDescent="0.3">
      <c r="A6209" s="466"/>
      <c r="B6209" s="422"/>
      <c r="C6209" s="423"/>
      <c r="D6209" s="423"/>
      <c r="E6209" s="423"/>
      <c r="F6209" s="423"/>
      <c r="G6209" s="423"/>
      <c r="H6209" s="423"/>
      <c r="I6209" s="423"/>
      <c r="J6209" s="423"/>
      <c r="K6209" s="424"/>
    </row>
    <row r="6210" spans="1:11" ht="15" x14ac:dyDescent="0.3">
      <c r="A6210" s="466"/>
      <c r="B6210" s="416"/>
      <c r="C6210" s="417"/>
      <c r="D6210" s="417"/>
      <c r="E6210" s="417"/>
      <c r="F6210" s="417"/>
      <c r="G6210" s="417"/>
      <c r="H6210" s="417"/>
      <c r="I6210" s="417"/>
      <c r="J6210" s="417"/>
      <c r="K6210" s="418"/>
    </row>
    <row r="6211" spans="1:11" ht="15" x14ac:dyDescent="0.3">
      <c r="A6211" s="466"/>
      <c r="B6211" s="458"/>
      <c r="C6211" s="456"/>
      <c r="D6211" s="456"/>
      <c r="E6211" s="456"/>
      <c r="F6211" s="456"/>
      <c r="G6211" s="456"/>
      <c r="H6211" s="456"/>
      <c r="I6211" s="456"/>
      <c r="J6211" s="456"/>
      <c r="K6211" s="457"/>
    </row>
    <row r="6212" spans="1:11" ht="15.6" thickBot="1" x14ac:dyDescent="0.35">
      <c r="A6212" s="467"/>
      <c r="B6212" s="477"/>
      <c r="C6212" s="475"/>
      <c r="D6212" s="475"/>
      <c r="E6212" s="475"/>
      <c r="F6212" s="475"/>
      <c r="G6212" s="475"/>
      <c r="H6212" s="475"/>
      <c r="I6212" s="475"/>
      <c r="J6212" s="475"/>
      <c r="K6212" s="476"/>
    </row>
    <row r="6213" spans="1:11" ht="15" x14ac:dyDescent="0.3">
      <c r="A6213" s="465" t="s">
        <v>1144</v>
      </c>
      <c r="B6213" s="439"/>
      <c r="C6213" s="437"/>
      <c r="D6213" s="437"/>
      <c r="E6213" s="437"/>
      <c r="F6213" s="437"/>
      <c r="G6213" s="437"/>
      <c r="H6213" s="437"/>
      <c r="I6213" s="437"/>
      <c r="J6213" s="437"/>
      <c r="K6213" s="438"/>
    </row>
    <row r="6214" spans="1:11" ht="15" x14ac:dyDescent="0.3">
      <c r="A6214" s="466"/>
      <c r="B6214" s="458"/>
      <c r="C6214" s="456"/>
      <c r="D6214" s="456"/>
      <c r="E6214" s="456"/>
      <c r="F6214" s="456"/>
      <c r="G6214" s="456"/>
      <c r="H6214" s="456"/>
      <c r="I6214" s="456"/>
      <c r="J6214" s="456"/>
      <c r="K6214" s="457"/>
    </row>
    <row r="6215" spans="1:11" ht="15" x14ac:dyDescent="0.3">
      <c r="A6215" s="466"/>
      <c r="B6215" s="458"/>
      <c r="C6215" s="456"/>
      <c r="D6215" s="456"/>
      <c r="E6215" s="456"/>
      <c r="F6215" s="456"/>
      <c r="G6215" s="456"/>
      <c r="H6215" s="456"/>
      <c r="I6215" s="456"/>
      <c r="J6215" s="456"/>
      <c r="K6215" s="457"/>
    </row>
    <row r="6216" spans="1:11" ht="15" x14ac:dyDescent="0.3">
      <c r="A6216" s="466"/>
      <c r="B6216" s="458"/>
      <c r="C6216" s="456"/>
      <c r="D6216" s="456"/>
      <c r="E6216" s="456"/>
      <c r="F6216" s="456"/>
      <c r="G6216" s="456"/>
      <c r="H6216" s="456"/>
      <c r="I6216" s="456"/>
      <c r="J6216" s="456"/>
      <c r="K6216" s="457"/>
    </row>
    <row r="6217" spans="1:11" ht="15" x14ac:dyDescent="0.3">
      <c r="A6217" s="466"/>
      <c r="B6217" s="458"/>
      <c r="C6217" s="456"/>
      <c r="D6217" s="456"/>
      <c r="E6217" s="456"/>
      <c r="F6217" s="456"/>
      <c r="G6217" s="456"/>
      <c r="H6217" s="456"/>
      <c r="I6217" s="456"/>
      <c r="J6217" s="456"/>
      <c r="K6217" s="457"/>
    </row>
    <row r="6218" spans="1:11" ht="15" x14ac:dyDescent="0.3">
      <c r="A6218" s="466"/>
      <c r="B6218" s="458"/>
      <c r="C6218" s="456"/>
      <c r="D6218" s="456"/>
      <c r="E6218" s="456"/>
      <c r="F6218" s="456"/>
      <c r="G6218" s="456"/>
      <c r="H6218" s="456"/>
      <c r="I6218" s="456"/>
      <c r="J6218" s="456"/>
      <c r="K6218" s="457"/>
    </row>
    <row r="6219" spans="1:11" ht="15" x14ac:dyDescent="0.3">
      <c r="A6219" s="466"/>
      <c r="B6219" s="458"/>
      <c r="C6219" s="456"/>
      <c r="D6219" s="456"/>
      <c r="E6219" s="456"/>
      <c r="F6219" s="456"/>
      <c r="G6219" s="456"/>
      <c r="H6219" s="456"/>
      <c r="I6219" s="456"/>
      <c r="J6219" s="456"/>
      <c r="K6219" s="457"/>
    </row>
    <row r="6220" spans="1:11" ht="15" x14ac:dyDescent="0.3">
      <c r="A6220" s="466"/>
      <c r="B6220" s="458"/>
      <c r="C6220" s="456"/>
      <c r="D6220" s="456"/>
      <c r="E6220" s="456"/>
      <c r="F6220" s="456"/>
      <c r="G6220" s="456"/>
      <c r="H6220" s="456"/>
      <c r="I6220" s="456"/>
      <c r="J6220" s="456"/>
      <c r="K6220" s="457"/>
    </row>
    <row r="6221" spans="1:11" ht="15" x14ac:dyDescent="0.3">
      <c r="A6221" s="466"/>
      <c r="B6221" s="458"/>
      <c r="C6221" s="456"/>
      <c r="D6221" s="456"/>
      <c r="E6221" s="456"/>
      <c r="F6221" s="456"/>
      <c r="G6221" s="456"/>
      <c r="H6221" s="456"/>
      <c r="I6221" s="456"/>
      <c r="J6221" s="456"/>
      <c r="K6221" s="457"/>
    </row>
    <row r="6222" spans="1:11" ht="15" x14ac:dyDescent="0.3">
      <c r="A6222" s="466"/>
      <c r="B6222" s="458"/>
      <c r="C6222" s="456"/>
      <c r="D6222" s="456"/>
      <c r="E6222" s="456"/>
      <c r="F6222" s="456"/>
      <c r="G6222" s="456"/>
      <c r="H6222" s="456"/>
      <c r="I6222" s="456"/>
      <c r="J6222" s="456"/>
      <c r="K6222" s="457"/>
    </row>
    <row r="6223" spans="1:11" ht="15" x14ac:dyDescent="0.3">
      <c r="A6223" s="466"/>
      <c r="B6223" s="458"/>
      <c r="C6223" s="456"/>
      <c r="D6223" s="456"/>
      <c r="E6223" s="456"/>
      <c r="F6223" s="456"/>
      <c r="G6223" s="456"/>
      <c r="H6223" s="456"/>
      <c r="I6223" s="456"/>
      <c r="J6223" s="456"/>
      <c r="K6223" s="457"/>
    </row>
    <row r="6224" spans="1:11" ht="15" x14ac:dyDescent="0.3">
      <c r="A6224" s="466"/>
      <c r="B6224" s="458"/>
      <c r="C6224" s="456"/>
      <c r="D6224" s="456"/>
      <c r="E6224" s="456"/>
      <c r="F6224" s="456"/>
      <c r="G6224" s="456"/>
      <c r="H6224" s="456"/>
      <c r="I6224" s="456"/>
      <c r="J6224" s="456"/>
      <c r="K6224" s="457"/>
    </row>
    <row r="6225" spans="1:11" ht="15" x14ac:dyDescent="0.3">
      <c r="A6225" s="466"/>
      <c r="B6225" s="458"/>
      <c r="C6225" s="456"/>
      <c r="D6225" s="456"/>
      <c r="E6225" s="456"/>
      <c r="F6225" s="456"/>
      <c r="G6225" s="456"/>
      <c r="H6225" s="456"/>
      <c r="I6225" s="456"/>
      <c r="J6225" s="456"/>
      <c r="K6225" s="457"/>
    </row>
    <row r="6226" spans="1:11" ht="15.6" thickBot="1" x14ac:dyDescent="0.35">
      <c r="A6226" s="467"/>
      <c r="B6226" s="502"/>
      <c r="C6226" s="503"/>
      <c r="D6226" s="503"/>
      <c r="E6226" s="503"/>
      <c r="F6226" s="503"/>
      <c r="G6226" s="503"/>
      <c r="H6226" s="503"/>
      <c r="I6226" s="503"/>
      <c r="J6226" s="503"/>
      <c r="K6226" s="504"/>
    </row>
    <row r="6227" spans="1:11" x14ac:dyDescent="0.3">
      <c r="A6227" s="499" t="s">
        <v>1145</v>
      </c>
      <c r="B6227" s="491"/>
      <c r="C6227" s="491"/>
      <c r="D6227" s="491"/>
      <c r="E6227" s="491"/>
      <c r="F6227" s="491"/>
      <c r="G6227" s="490" t="s">
        <v>1146</v>
      </c>
      <c r="H6227" s="491"/>
      <c r="I6227" s="491"/>
      <c r="J6227" s="491"/>
      <c r="K6227" s="492"/>
    </row>
    <row r="6228" spans="1:11" x14ac:dyDescent="0.3">
      <c r="A6228" s="500"/>
      <c r="B6228" s="494"/>
      <c r="C6228" s="494"/>
      <c r="D6228" s="494"/>
      <c r="E6228" s="494"/>
      <c r="F6228" s="494"/>
      <c r="G6228" s="493"/>
      <c r="H6228" s="494"/>
      <c r="I6228" s="494"/>
      <c r="J6228" s="494"/>
      <c r="K6228" s="495"/>
    </row>
    <row r="6229" spans="1:11" x14ac:dyDescent="0.3">
      <c r="A6229" s="500"/>
      <c r="B6229" s="494"/>
      <c r="C6229" s="494"/>
      <c r="D6229" s="494"/>
      <c r="E6229" s="494"/>
      <c r="F6229" s="494"/>
      <c r="G6229" s="493"/>
      <c r="H6229" s="494"/>
      <c r="I6229" s="494"/>
      <c r="J6229" s="494"/>
      <c r="K6229" s="495"/>
    </row>
    <row r="6230" spans="1:11" ht="15" thickBot="1" x14ac:dyDescent="0.35">
      <c r="A6230" s="501"/>
      <c r="B6230" s="497"/>
      <c r="C6230" s="497"/>
      <c r="D6230" s="497"/>
      <c r="E6230" s="497"/>
      <c r="F6230" s="497"/>
      <c r="G6230" s="496"/>
      <c r="H6230" s="497"/>
      <c r="I6230" s="497"/>
      <c r="J6230" s="497"/>
      <c r="K6230" s="498"/>
    </row>
    <row r="6232" spans="1:11" x14ac:dyDescent="0.3">
      <c r="A6232" s="452"/>
      <c r="B6232" s="452"/>
      <c r="C6232" s="452"/>
      <c r="D6232" s="452"/>
      <c r="E6232" s="454" t="s">
        <v>1113</v>
      </c>
      <c r="F6232" s="454"/>
      <c r="G6232" s="454"/>
      <c r="H6232" s="454"/>
      <c r="I6232" s="452"/>
      <c r="J6232" s="452"/>
      <c r="K6232" s="452"/>
    </row>
    <row r="6233" spans="1:11" x14ac:dyDescent="0.3">
      <c r="A6233" s="452"/>
      <c r="B6233" s="452"/>
      <c r="C6233" s="452"/>
      <c r="D6233" s="452"/>
      <c r="E6233" s="454"/>
      <c r="F6233" s="454"/>
      <c r="G6233" s="454"/>
      <c r="H6233" s="454"/>
      <c r="I6233" s="452"/>
      <c r="J6233" s="452"/>
      <c r="K6233" s="452"/>
    </row>
    <row r="6234" spans="1:11" x14ac:dyDescent="0.3">
      <c r="A6234" s="453"/>
      <c r="B6234" s="453"/>
      <c r="C6234" s="453"/>
      <c r="D6234" s="453"/>
      <c r="E6234" s="455"/>
      <c r="F6234" s="455"/>
      <c r="G6234" s="455"/>
      <c r="H6234" s="455"/>
      <c r="I6234" s="453"/>
      <c r="J6234" s="453"/>
      <c r="K6234" s="453"/>
    </row>
    <row r="6235" spans="1:11" x14ac:dyDescent="0.3">
      <c r="A6235" s="449" t="s">
        <v>1147</v>
      </c>
      <c r="B6235" s="450"/>
      <c r="C6235" s="450"/>
      <c r="D6235" s="450"/>
      <c r="E6235" s="450"/>
      <c r="F6235" s="450"/>
      <c r="G6235" s="450"/>
      <c r="H6235" s="450"/>
      <c r="I6235" s="450"/>
      <c r="J6235" s="450"/>
      <c r="K6235" s="451"/>
    </row>
    <row r="6236" spans="1:11" ht="22.8" x14ac:dyDescent="0.3">
      <c r="A6236" s="100" t="s">
        <v>0</v>
      </c>
      <c r="B6236" s="101"/>
      <c r="C6236" s="101"/>
      <c r="D6236" s="101"/>
      <c r="E6236" s="101"/>
      <c r="F6236" s="101"/>
      <c r="G6236" s="102"/>
      <c r="H6236" s="103" t="s">
        <v>1191</v>
      </c>
      <c r="I6236" s="104" t="s">
        <v>1117</v>
      </c>
      <c r="J6236" s="105">
        <f>+J6182+1</f>
        <v>45392</v>
      </c>
      <c r="K6236" s="106" t="s">
        <v>1118</v>
      </c>
    </row>
    <row r="6237" spans="1:11" x14ac:dyDescent="0.3">
      <c r="A6237" s="443" t="s">
        <v>2</v>
      </c>
      <c r="B6237" s="444"/>
      <c r="C6237" s="444"/>
      <c r="D6237" s="444"/>
      <c r="E6237" s="444"/>
      <c r="F6237" s="444"/>
      <c r="G6237" s="445"/>
      <c r="H6237" s="107" t="s">
        <v>1120</v>
      </c>
      <c r="I6237" s="108" t="s">
        <v>1121</v>
      </c>
      <c r="J6237" s="109" t="s">
        <v>1122</v>
      </c>
      <c r="K6237" s="110" t="s">
        <v>1123</v>
      </c>
    </row>
    <row r="6238" spans="1:11" x14ac:dyDescent="0.3">
      <c r="A6238" s="446"/>
      <c r="B6238" s="447"/>
      <c r="C6238" s="447"/>
      <c r="D6238" s="447"/>
      <c r="E6238" s="447"/>
      <c r="F6238" s="447"/>
      <c r="G6238" s="448"/>
      <c r="H6238" s="107" t="s">
        <v>1124</v>
      </c>
      <c r="I6238" s="111" t="s">
        <v>1125</v>
      </c>
      <c r="J6238" s="112"/>
      <c r="K6238" s="113"/>
    </row>
    <row r="6239" spans="1:11" ht="15" thickBot="1" x14ac:dyDescent="0.35">
      <c r="A6239" s="114" t="s">
        <v>1103</v>
      </c>
      <c r="B6239" s="115"/>
      <c r="C6239" s="115"/>
      <c r="D6239" s="115"/>
      <c r="E6239" s="115"/>
      <c r="F6239" s="115"/>
      <c r="G6239" s="116"/>
      <c r="H6239" s="117" t="s">
        <v>1126</v>
      </c>
      <c r="I6239" s="117" t="s">
        <v>1125</v>
      </c>
      <c r="J6239" s="118"/>
      <c r="K6239" s="119"/>
    </row>
    <row r="6240" spans="1:11" ht="15" x14ac:dyDescent="0.3">
      <c r="A6240" s="440" t="s">
        <v>1127</v>
      </c>
      <c r="B6240" s="439"/>
      <c r="C6240" s="437"/>
      <c r="D6240" s="437"/>
      <c r="E6240" s="437"/>
      <c r="F6240" s="437"/>
      <c r="G6240" s="437"/>
      <c r="H6240" s="437"/>
      <c r="I6240" s="437"/>
      <c r="J6240" s="437"/>
      <c r="K6240" s="438"/>
    </row>
    <row r="6241" spans="1:11" ht="15" x14ac:dyDescent="0.3">
      <c r="A6241" s="441"/>
      <c r="B6241" s="458"/>
      <c r="C6241" s="456"/>
      <c r="D6241" s="456"/>
      <c r="E6241" s="456"/>
      <c r="F6241" s="456"/>
      <c r="G6241" s="456"/>
      <c r="H6241" s="456"/>
      <c r="I6241" s="456"/>
      <c r="J6241" s="456"/>
      <c r="K6241" s="457"/>
    </row>
    <row r="6242" spans="1:11" ht="15" x14ac:dyDescent="0.3">
      <c r="A6242" s="441"/>
      <c r="B6242" s="458"/>
      <c r="C6242" s="456"/>
      <c r="D6242" s="456"/>
      <c r="E6242" s="456"/>
      <c r="F6242" s="456"/>
      <c r="G6242" s="456"/>
      <c r="H6242" s="456"/>
      <c r="I6242" s="456"/>
      <c r="J6242" s="456"/>
      <c r="K6242" s="457"/>
    </row>
    <row r="6243" spans="1:11" ht="15" x14ac:dyDescent="0.3">
      <c r="A6243" s="441"/>
      <c r="B6243" s="458"/>
      <c r="C6243" s="456"/>
      <c r="D6243" s="456"/>
      <c r="E6243" s="456"/>
      <c r="F6243" s="456"/>
      <c r="G6243" s="456"/>
      <c r="H6243" s="456"/>
      <c r="I6243" s="456"/>
      <c r="J6243" s="456"/>
      <c r="K6243" s="457"/>
    </row>
    <row r="6244" spans="1:11" ht="15.6" thickBot="1" x14ac:dyDescent="0.35">
      <c r="A6244" s="442"/>
      <c r="B6244" s="477"/>
      <c r="C6244" s="475"/>
      <c r="D6244" s="475"/>
      <c r="E6244" s="475"/>
      <c r="F6244" s="475"/>
      <c r="G6244" s="475"/>
      <c r="H6244" s="475"/>
      <c r="I6244" s="475"/>
      <c r="J6244" s="475"/>
      <c r="K6244" s="476"/>
    </row>
    <row r="6245" spans="1:11" ht="15.6" thickBot="1" x14ac:dyDescent="0.35">
      <c r="A6245" s="465" t="s">
        <v>1128</v>
      </c>
      <c r="B6245" s="474" t="s">
        <v>1129</v>
      </c>
      <c r="C6245" s="472"/>
      <c r="D6245" s="472"/>
      <c r="E6245" s="472"/>
      <c r="F6245" s="120" t="s">
        <v>1130</v>
      </c>
      <c r="G6245" s="472" t="s">
        <v>1129</v>
      </c>
      <c r="H6245" s="472"/>
      <c r="I6245" s="472"/>
      <c r="J6245" s="473"/>
      <c r="K6245" s="121" t="s">
        <v>1130</v>
      </c>
    </row>
    <row r="6246" spans="1:11" ht="15" x14ac:dyDescent="0.3">
      <c r="A6246" s="466"/>
      <c r="B6246" s="471" t="s">
        <v>1131</v>
      </c>
      <c r="C6246" s="469"/>
      <c r="D6246" s="469"/>
      <c r="E6246" s="470"/>
      <c r="F6246" s="122"/>
      <c r="G6246" s="468" t="s">
        <v>1132</v>
      </c>
      <c r="H6246" s="469"/>
      <c r="I6246" s="469"/>
      <c r="J6246" s="470"/>
      <c r="K6246" s="123"/>
    </row>
    <row r="6247" spans="1:11" ht="15" x14ac:dyDescent="0.3">
      <c r="A6247" s="466"/>
      <c r="B6247" s="480" t="s">
        <v>1133</v>
      </c>
      <c r="C6247" s="481"/>
      <c r="D6247" s="481"/>
      <c r="E6247" s="482"/>
      <c r="F6247" s="124"/>
      <c r="G6247" s="483" t="s">
        <v>1134</v>
      </c>
      <c r="H6247" s="481"/>
      <c r="I6247" s="481"/>
      <c r="J6247" s="482"/>
      <c r="K6247" s="125"/>
    </row>
    <row r="6248" spans="1:11" ht="15" x14ac:dyDescent="0.3">
      <c r="A6248" s="466"/>
      <c r="B6248" s="480" t="s">
        <v>1135</v>
      </c>
      <c r="C6248" s="481"/>
      <c r="D6248" s="481"/>
      <c r="E6248" s="482"/>
      <c r="F6248" s="124"/>
      <c r="G6248" s="478" t="s">
        <v>1136</v>
      </c>
      <c r="H6248" s="460"/>
      <c r="I6248" s="460"/>
      <c r="J6248" s="479"/>
      <c r="K6248" s="125"/>
    </row>
    <row r="6249" spans="1:11" ht="15" x14ac:dyDescent="0.3">
      <c r="A6249" s="466"/>
      <c r="B6249" s="480" t="s">
        <v>1137</v>
      </c>
      <c r="C6249" s="481"/>
      <c r="D6249" s="481"/>
      <c r="E6249" s="482"/>
      <c r="F6249" s="124">
        <v>2</v>
      </c>
      <c r="G6249" s="478" t="s">
        <v>1138</v>
      </c>
      <c r="H6249" s="460"/>
      <c r="I6249" s="460"/>
      <c r="J6249" s="479"/>
      <c r="K6249" s="125"/>
    </row>
    <row r="6250" spans="1:11" ht="15" x14ac:dyDescent="0.3">
      <c r="A6250" s="466"/>
      <c r="B6250" s="480" t="s">
        <v>1139</v>
      </c>
      <c r="C6250" s="481"/>
      <c r="D6250" s="481"/>
      <c r="E6250" s="482"/>
      <c r="F6250" s="124"/>
      <c r="G6250" s="478" t="s">
        <v>1140</v>
      </c>
      <c r="H6250" s="460"/>
      <c r="I6250" s="460"/>
      <c r="J6250" s="479"/>
      <c r="K6250" s="125"/>
    </row>
    <row r="6251" spans="1:11" ht="15.6" thickBot="1" x14ac:dyDescent="0.35">
      <c r="A6251" s="467"/>
      <c r="B6251" s="487" t="s">
        <v>1141</v>
      </c>
      <c r="C6251" s="488"/>
      <c r="D6251" s="488"/>
      <c r="E6251" s="489"/>
      <c r="F6251" s="127">
        <v>2</v>
      </c>
      <c r="G6251" s="484" t="s">
        <v>1142</v>
      </c>
      <c r="H6251" s="485"/>
      <c r="I6251" s="485"/>
      <c r="J6251" s="486"/>
      <c r="K6251" s="128"/>
    </row>
    <row r="6252" spans="1:11" ht="15.6" x14ac:dyDescent="0.3">
      <c r="A6252" s="465" t="s">
        <v>1143</v>
      </c>
      <c r="B6252" s="434" t="s">
        <v>1180</v>
      </c>
      <c r="C6252" s="435"/>
      <c r="D6252" s="435"/>
      <c r="E6252" s="435"/>
      <c r="F6252" s="435"/>
      <c r="G6252" s="435"/>
      <c r="H6252" s="435"/>
      <c r="I6252" s="435"/>
      <c r="J6252" s="435"/>
      <c r="K6252" s="436"/>
    </row>
    <row r="6253" spans="1:11" ht="15" x14ac:dyDescent="0.3">
      <c r="A6253" s="466"/>
      <c r="B6253" s="422" t="s">
        <v>1231</v>
      </c>
      <c r="C6253" s="423"/>
      <c r="D6253" s="423"/>
      <c r="E6253" s="423"/>
      <c r="F6253" s="423"/>
      <c r="G6253" s="423"/>
      <c r="H6253" s="423"/>
      <c r="I6253" s="423"/>
      <c r="J6253" s="423"/>
      <c r="K6253" s="424"/>
    </row>
    <row r="6254" spans="1:11" ht="15" x14ac:dyDescent="0.3">
      <c r="A6254" s="466"/>
      <c r="B6254" s="422" t="s">
        <v>1229</v>
      </c>
      <c r="C6254" s="423"/>
      <c r="D6254" s="423"/>
      <c r="E6254" s="423"/>
      <c r="F6254" s="423"/>
      <c r="G6254" s="423"/>
      <c r="H6254" s="423"/>
      <c r="I6254" s="423"/>
      <c r="J6254" s="423"/>
      <c r="K6254" s="424"/>
    </row>
    <row r="6255" spans="1:11" ht="15" x14ac:dyDescent="0.3">
      <c r="A6255" s="466"/>
      <c r="B6255" s="422" t="s">
        <v>1232</v>
      </c>
      <c r="C6255" s="423"/>
      <c r="D6255" s="423"/>
      <c r="E6255" s="423"/>
      <c r="F6255" s="423"/>
      <c r="G6255" s="423"/>
      <c r="H6255" s="423"/>
      <c r="I6255" s="423"/>
      <c r="J6255" s="423"/>
      <c r="K6255" s="424"/>
    </row>
    <row r="6256" spans="1:11" ht="15.6" x14ac:dyDescent="0.3">
      <c r="A6256" s="466"/>
      <c r="B6256" s="434" t="s">
        <v>1185</v>
      </c>
      <c r="C6256" s="435"/>
      <c r="D6256" s="435"/>
      <c r="E6256" s="435"/>
      <c r="F6256" s="435"/>
      <c r="G6256" s="435"/>
      <c r="H6256" s="435"/>
      <c r="I6256" s="435"/>
      <c r="J6256" s="435"/>
      <c r="K6256" s="436"/>
    </row>
    <row r="6257" spans="1:11" ht="15" x14ac:dyDescent="0.3">
      <c r="A6257" s="466"/>
      <c r="B6257" s="422" t="s">
        <v>1231</v>
      </c>
      <c r="C6257" s="423"/>
      <c r="D6257" s="423"/>
      <c r="E6257" s="423"/>
      <c r="F6257" s="423"/>
      <c r="G6257" s="423"/>
      <c r="H6257" s="423"/>
      <c r="I6257" s="423"/>
      <c r="J6257" s="423"/>
      <c r="K6257" s="424"/>
    </row>
    <row r="6258" spans="1:11" ht="15" x14ac:dyDescent="0.3">
      <c r="A6258" s="466"/>
      <c r="B6258" s="422" t="s">
        <v>1229</v>
      </c>
      <c r="C6258" s="423"/>
      <c r="D6258" s="423"/>
      <c r="E6258" s="423"/>
      <c r="F6258" s="423"/>
      <c r="G6258" s="423"/>
      <c r="H6258" s="423"/>
      <c r="I6258" s="423"/>
      <c r="J6258" s="423"/>
      <c r="K6258" s="424"/>
    </row>
    <row r="6259" spans="1:11" ht="15" x14ac:dyDescent="0.3">
      <c r="A6259" s="466"/>
      <c r="B6259" s="422" t="s">
        <v>1232</v>
      </c>
      <c r="C6259" s="423"/>
      <c r="D6259" s="423"/>
      <c r="E6259" s="423"/>
      <c r="F6259" s="423"/>
      <c r="G6259" s="423"/>
      <c r="H6259" s="423"/>
      <c r="I6259" s="423"/>
      <c r="J6259" s="423"/>
      <c r="K6259" s="424"/>
    </row>
    <row r="6260" spans="1:11" ht="15.6" x14ac:dyDescent="0.3">
      <c r="A6260" s="466"/>
      <c r="B6260" s="425" t="s">
        <v>1168</v>
      </c>
      <c r="C6260" s="426"/>
      <c r="D6260" s="426"/>
      <c r="E6260" s="426"/>
      <c r="F6260" s="426"/>
      <c r="G6260" s="426"/>
      <c r="H6260" s="426"/>
      <c r="I6260" s="426"/>
      <c r="J6260" s="426"/>
      <c r="K6260" s="427"/>
    </row>
    <row r="6261" spans="1:11" ht="15" x14ac:dyDescent="0.3">
      <c r="A6261" s="466"/>
      <c r="B6261" s="428" t="s">
        <v>1228</v>
      </c>
      <c r="C6261" s="429"/>
      <c r="D6261" s="429"/>
      <c r="E6261" s="429"/>
      <c r="F6261" s="429"/>
      <c r="G6261" s="429"/>
      <c r="H6261" s="429"/>
      <c r="I6261" s="429"/>
      <c r="J6261" s="429"/>
      <c r="K6261" s="430"/>
    </row>
    <row r="6262" spans="1:11" ht="15" x14ac:dyDescent="0.3">
      <c r="A6262" s="466"/>
      <c r="B6262" s="458"/>
      <c r="C6262" s="456"/>
      <c r="D6262" s="456"/>
      <c r="E6262" s="456"/>
      <c r="F6262" s="456"/>
      <c r="G6262" s="456"/>
      <c r="H6262" s="456"/>
      <c r="I6262" s="456"/>
      <c r="J6262" s="456"/>
      <c r="K6262" s="457"/>
    </row>
    <row r="6263" spans="1:11" ht="15" x14ac:dyDescent="0.3">
      <c r="A6263" s="466"/>
      <c r="B6263" s="422"/>
      <c r="C6263" s="423"/>
      <c r="D6263" s="423"/>
      <c r="E6263" s="423"/>
      <c r="F6263" s="423"/>
      <c r="G6263" s="423"/>
      <c r="H6263" s="423"/>
      <c r="I6263" s="423"/>
      <c r="J6263" s="423"/>
      <c r="K6263" s="424"/>
    </row>
    <row r="6264" spans="1:11" ht="15" x14ac:dyDescent="0.3">
      <c r="A6264" s="466"/>
      <c r="B6264" s="416"/>
      <c r="C6264" s="417"/>
      <c r="D6264" s="417"/>
      <c r="E6264" s="417"/>
      <c r="F6264" s="417"/>
      <c r="G6264" s="417"/>
      <c r="H6264" s="417"/>
      <c r="I6264" s="417"/>
      <c r="J6264" s="417"/>
      <c r="K6264" s="418"/>
    </row>
    <row r="6265" spans="1:11" ht="15.6" thickBot="1" x14ac:dyDescent="0.35">
      <c r="A6265" s="466"/>
      <c r="B6265" s="416"/>
      <c r="C6265" s="417"/>
      <c r="D6265" s="417"/>
      <c r="E6265" s="417"/>
      <c r="F6265" s="417"/>
      <c r="G6265" s="417"/>
      <c r="H6265" s="417"/>
      <c r="I6265" s="417"/>
      <c r="J6265" s="417"/>
      <c r="K6265" s="418"/>
    </row>
    <row r="6266" spans="1:11" ht="15" x14ac:dyDescent="0.3">
      <c r="A6266" s="465" t="s">
        <v>1144</v>
      </c>
      <c r="B6266" s="439"/>
      <c r="C6266" s="437"/>
      <c r="D6266" s="437"/>
      <c r="E6266" s="437"/>
      <c r="F6266" s="437"/>
      <c r="G6266" s="437"/>
      <c r="H6266" s="437"/>
      <c r="I6266" s="437"/>
      <c r="J6266" s="437"/>
      <c r="K6266" s="438"/>
    </row>
    <row r="6267" spans="1:11" ht="15" x14ac:dyDescent="0.3">
      <c r="A6267" s="466"/>
      <c r="B6267" s="458"/>
      <c r="C6267" s="456"/>
      <c r="D6267" s="456"/>
      <c r="E6267" s="456"/>
      <c r="F6267" s="456"/>
      <c r="G6267" s="456"/>
      <c r="H6267" s="456"/>
      <c r="I6267" s="456"/>
      <c r="J6267" s="456"/>
      <c r="K6267" s="457"/>
    </row>
    <row r="6268" spans="1:11" ht="15" x14ac:dyDescent="0.3">
      <c r="A6268" s="466"/>
      <c r="B6268" s="458"/>
      <c r="C6268" s="456"/>
      <c r="D6268" s="456"/>
      <c r="E6268" s="456"/>
      <c r="F6268" s="456"/>
      <c r="G6268" s="456"/>
      <c r="H6268" s="456"/>
      <c r="I6268" s="456"/>
      <c r="J6268" s="456"/>
      <c r="K6268" s="457"/>
    </row>
    <row r="6269" spans="1:11" ht="15" x14ac:dyDescent="0.3">
      <c r="A6269" s="466"/>
      <c r="B6269" s="458"/>
      <c r="C6269" s="456"/>
      <c r="D6269" s="456"/>
      <c r="E6269" s="456"/>
      <c r="F6269" s="456"/>
      <c r="G6269" s="456"/>
      <c r="H6269" s="456"/>
      <c r="I6269" s="456"/>
      <c r="J6269" s="456"/>
      <c r="K6269" s="457"/>
    </row>
    <row r="6270" spans="1:11" ht="15" x14ac:dyDescent="0.3">
      <c r="A6270" s="466"/>
      <c r="B6270" s="458"/>
      <c r="C6270" s="456"/>
      <c r="D6270" s="456"/>
      <c r="E6270" s="456"/>
      <c r="F6270" s="456"/>
      <c r="G6270" s="456"/>
      <c r="H6270" s="456"/>
      <c r="I6270" s="456"/>
      <c r="J6270" s="456"/>
      <c r="K6270" s="457"/>
    </row>
    <row r="6271" spans="1:11" ht="15" x14ac:dyDescent="0.3">
      <c r="A6271" s="466"/>
      <c r="B6271" s="458"/>
      <c r="C6271" s="456"/>
      <c r="D6271" s="456"/>
      <c r="E6271" s="456"/>
      <c r="F6271" s="456"/>
      <c r="G6271" s="456"/>
      <c r="H6271" s="456"/>
      <c r="I6271" s="456"/>
      <c r="J6271" s="456"/>
      <c r="K6271" s="457"/>
    </row>
    <row r="6272" spans="1:11" ht="15" x14ac:dyDescent="0.3">
      <c r="A6272" s="466"/>
      <c r="B6272" s="458"/>
      <c r="C6272" s="456"/>
      <c r="D6272" s="456"/>
      <c r="E6272" s="456"/>
      <c r="F6272" s="456"/>
      <c r="G6272" s="456"/>
      <c r="H6272" s="456"/>
      <c r="I6272" s="456"/>
      <c r="J6272" s="456"/>
      <c r="K6272" s="457"/>
    </row>
    <row r="6273" spans="1:11" ht="15" x14ac:dyDescent="0.3">
      <c r="A6273" s="466"/>
      <c r="B6273" s="458"/>
      <c r="C6273" s="456"/>
      <c r="D6273" s="456"/>
      <c r="E6273" s="456"/>
      <c r="F6273" s="456"/>
      <c r="G6273" s="456"/>
      <c r="H6273" s="456"/>
      <c r="I6273" s="456"/>
      <c r="J6273" s="456"/>
      <c r="K6273" s="457"/>
    </row>
    <row r="6274" spans="1:11" ht="15" x14ac:dyDescent="0.3">
      <c r="A6274" s="466"/>
      <c r="B6274" s="458"/>
      <c r="C6274" s="456"/>
      <c r="D6274" s="456"/>
      <c r="E6274" s="456"/>
      <c r="F6274" s="456"/>
      <c r="G6274" s="456"/>
      <c r="H6274" s="456"/>
      <c r="I6274" s="456"/>
      <c r="J6274" s="456"/>
      <c r="K6274" s="457"/>
    </row>
    <row r="6275" spans="1:11" ht="15" x14ac:dyDescent="0.3">
      <c r="A6275" s="466"/>
      <c r="B6275" s="458"/>
      <c r="C6275" s="456"/>
      <c r="D6275" s="456"/>
      <c r="E6275" s="456"/>
      <c r="F6275" s="456"/>
      <c r="G6275" s="456"/>
      <c r="H6275" s="456"/>
      <c r="I6275" s="456"/>
      <c r="J6275" s="456"/>
      <c r="K6275" s="457"/>
    </row>
    <row r="6276" spans="1:11" ht="15" x14ac:dyDescent="0.3">
      <c r="A6276" s="466"/>
      <c r="B6276" s="458"/>
      <c r="C6276" s="456"/>
      <c r="D6276" s="456"/>
      <c r="E6276" s="456"/>
      <c r="F6276" s="456"/>
      <c r="G6276" s="456"/>
      <c r="H6276" s="456"/>
      <c r="I6276" s="456"/>
      <c r="J6276" s="456"/>
      <c r="K6276" s="457"/>
    </row>
    <row r="6277" spans="1:11" ht="15" x14ac:dyDescent="0.3">
      <c r="A6277" s="466"/>
      <c r="B6277" s="458"/>
      <c r="C6277" s="456"/>
      <c r="D6277" s="456"/>
      <c r="E6277" s="456"/>
      <c r="F6277" s="456"/>
      <c r="G6277" s="456"/>
      <c r="H6277" s="456"/>
      <c r="I6277" s="456"/>
      <c r="J6277" s="456"/>
      <c r="K6277" s="457"/>
    </row>
    <row r="6278" spans="1:11" ht="15" x14ac:dyDescent="0.3">
      <c r="A6278" s="466"/>
      <c r="B6278" s="458"/>
      <c r="C6278" s="456"/>
      <c r="D6278" s="456"/>
      <c r="E6278" s="456"/>
      <c r="F6278" s="456"/>
      <c r="G6278" s="456"/>
      <c r="H6278" s="456"/>
      <c r="I6278" s="456"/>
      <c r="J6278" s="456"/>
      <c r="K6278" s="457"/>
    </row>
    <row r="6279" spans="1:11" ht="15" x14ac:dyDescent="0.3">
      <c r="A6279" s="466"/>
      <c r="B6279" s="458"/>
      <c r="C6279" s="456"/>
      <c r="D6279" s="456"/>
      <c r="E6279" s="456"/>
      <c r="F6279" s="456"/>
      <c r="G6279" s="456"/>
      <c r="H6279" s="456"/>
      <c r="I6279" s="456"/>
      <c r="J6279" s="456"/>
      <c r="K6279" s="457"/>
    </row>
    <row r="6280" spans="1:11" ht="15.6" thickBot="1" x14ac:dyDescent="0.35">
      <c r="A6280" s="467"/>
      <c r="B6280" s="502"/>
      <c r="C6280" s="503"/>
      <c r="D6280" s="503"/>
      <c r="E6280" s="503"/>
      <c r="F6280" s="503"/>
      <c r="G6280" s="503"/>
      <c r="H6280" s="503"/>
      <c r="I6280" s="503"/>
      <c r="J6280" s="503"/>
      <c r="K6280" s="504"/>
    </row>
    <row r="6281" spans="1:11" x14ac:dyDescent="0.3">
      <c r="A6281" s="499" t="s">
        <v>1145</v>
      </c>
      <c r="B6281" s="491"/>
      <c r="C6281" s="491"/>
      <c r="D6281" s="491"/>
      <c r="E6281" s="491"/>
      <c r="F6281" s="491"/>
      <c r="G6281" s="490" t="s">
        <v>1146</v>
      </c>
      <c r="H6281" s="491"/>
      <c r="I6281" s="491"/>
      <c r="J6281" s="491"/>
      <c r="K6281" s="492"/>
    </row>
    <row r="6282" spans="1:11" x14ac:dyDescent="0.3">
      <c r="A6282" s="500"/>
      <c r="B6282" s="494"/>
      <c r="C6282" s="494"/>
      <c r="D6282" s="494"/>
      <c r="E6282" s="494"/>
      <c r="F6282" s="494"/>
      <c r="G6282" s="493"/>
      <c r="H6282" s="494"/>
      <c r="I6282" s="494"/>
      <c r="J6282" s="494"/>
      <c r="K6282" s="495"/>
    </row>
    <row r="6283" spans="1:11" x14ac:dyDescent="0.3">
      <c r="A6283" s="500"/>
      <c r="B6283" s="494"/>
      <c r="C6283" s="494"/>
      <c r="D6283" s="494"/>
      <c r="E6283" s="494"/>
      <c r="F6283" s="494"/>
      <c r="G6283" s="493"/>
      <c r="H6283" s="494"/>
      <c r="I6283" s="494"/>
      <c r="J6283" s="494"/>
      <c r="K6283" s="495"/>
    </row>
    <row r="6284" spans="1:11" ht="15" thickBot="1" x14ac:dyDescent="0.35">
      <c r="A6284" s="501"/>
      <c r="B6284" s="497"/>
      <c r="C6284" s="497"/>
      <c r="D6284" s="497"/>
      <c r="E6284" s="497"/>
      <c r="F6284" s="497"/>
      <c r="G6284" s="496"/>
      <c r="H6284" s="497"/>
      <c r="I6284" s="497"/>
      <c r="J6284" s="497"/>
      <c r="K6284" s="498"/>
    </row>
    <row r="6285" spans="1:11" x14ac:dyDescent="0.3">
      <c r="A6285" s="34"/>
      <c r="J6285" s="131"/>
    </row>
    <row r="6286" spans="1:11" x14ac:dyDescent="0.3">
      <c r="A6286" s="452"/>
      <c r="B6286" s="452"/>
      <c r="C6286" s="452"/>
      <c r="D6286" s="452"/>
      <c r="E6286" s="454" t="s">
        <v>1113</v>
      </c>
      <c r="F6286" s="454"/>
      <c r="G6286" s="454"/>
      <c r="H6286" s="454"/>
      <c r="I6286" s="452"/>
      <c r="J6286" s="452"/>
      <c r="K6286" s="452"/>
    </row>
    <row r="6287" spans="1:11" x14ac:dyDescent="0.3">
      <c r="A6287" s="452"/>
      <c r="B6287" s="452"/>
      <c r="C6287" s="452"/>
      <c r="D6287" s="452"/>
      <c r="E6287" s="454"/>
      <c r="F6287" s="454"/>
      <c r="G6287" s="454"/>
      <c r="H6287" s="454"/>
      <c r="I6287" s="452"/>
      <c r="J6287" s="452"/>
      <c r="K6287" s="452"/>
    </row>
    <row r="6288" spans="1:11" x14ac:dyDescent="0.3">
      <c r="A6288" s="453"/>
      <c r="B6288" s="453"/>
      <c r="C6288" s="453"/>
      <c r="D6288" s="453"/>
      <c r="E6288" s="455"/>
      <c r="F6288" s="455"/>
      <c r="G6288" s="455"/>
      <c r="H6288" s="455"/>
      <c r="I6288" s="453"/>
      <c r="J6288" s="453"/>
      <c r="K6288" s="453"/>
    </row>
    <row r="6289" spans="1:11" x14ac:dyDescent="0.3">
      <c r="A6289" s="505" t="s">
        <v>1114</v>
      </c>
      <c r="B6289" s="450"/>
      <c r="C6289" s="450"/>
      <c r="D6289" s="450"/>
      <c r="E6289" s="450"/>
      <c r="F6289" s="450"/>
      <c r="G6289" s="450"/>
      <c r="H6289" s="450"/>
      <c r="I6289" s="450"/>
      <c r="J6289" s="450"/>
      <c r="K6289" s="451"/>
    </row>
    <row r="6290" spans="1:11" ht="22.8" x14ac:dyDescent="0.3">
      <c r="A6290" s="100" t="s">
        <v>1115</v>
      </c>
      <c r="B6290" s="101"/>
      <c r="C6290" s="101"/>
      <c r="D6290" s="101"/>
      <c r="E6290" s="101"/>
      <c r="F6290" s="101"/>
      <c r="G6290" s="102"/>
      <c r="H6290" s="103" t="s">
        <v>1116</v>
      </c>
      <c r="I6290" s="104" t="s">
        <v>1117</v>
      </c>
      <c r="J6290" s="105">
        <f>1+J6236</f>
        <v>45393</v>
      </c>
      <c r="K6290" s="106" t="s">
        <v>1118</v>
      </c>
    </row>
    <row r="6291" spans="1:11" x14ac:dyDescent="0.3">
      <c r="A6291" s="443" t="s">
        <v>2</v>
      </c>
      <c r="B6291" s="444"/>
      <c r="C6291" s="444"/>
      <c r="D6291" s="444"/>
      <c r="E6291" s="444"/>
      <c r="F6291" s="444"/>
      <c r="G6291" s="445"/>
      <c r="H6291" s="107" t="s">
        <v>1120</v>
      </c>
      <c r="I6291" s="108" t="s">
        <v>1121</v>
      </c>
      <c r="J6291" s="109" t="s">
        <v>1122</v>
      </c>
      <c r="K6291" s="110" t="s">
        <v>1123</v>
      </c>
    </row>
    <row r="6292" spans="1:11" x14ac:dyDescent="0.3">
      <c r="A6292" s="446"/>
      <c r="B6292" s="447"/>
      <c r="C6292" s="447"/>
      <c r="D6292" s="447"/>
      <c r="E6292" s="447"/>
      <c r="F6292" s="447"/>
      <c r="G6292" s="448"/>
      <c r="H6292" s="107" t="s">
        <v>1124</v>
      </c>
      <c r="I6292" s="111" t="s">
        <v>1125</v>
      </c>
      <c r="J6292" s="112"/>
      <c r="K6292" s="113"/>
    </row>
    <row r="6293" spans="1:11" ht="15" thickBot="1" x14ac:dyDescent="0.35">
      <c r="A6293" s="114" t="s">
        <v>1103</v>
      </c>
      <c r="B6293" s="115"/>
      <c r="C6293" s="115"/>
      <c r="D6293" s="115"/>
      <c r="E6293" s="115"/>
      <c r="F6293" s="115"/>
      <c r="G6293" s="116"/>
      <c r="H6293" s="117" t="s">
        <v>1126</v>
      </c>
      <c r="I6293" s="117" t="s">
        <v>1125</v>
      </c>
      <c r="J6293" s="118"/>
      <c r="K6293" s="119"/>
    </row>
    <row r="6294" spans="1:11" ht="15" x14ac:dyDescent="0.3">
      <c r="A6294" s="440" t="s">
        <v>1127</v>
      </c>
      <c r="B6294" s="439"/>
      <c r="C6294" s="437"/>
      <c r="D6294" s="437"/>
      <c r="E6294" s="437"/>
      <c r="F6294" s="437"/>
      <c r="G6294" s="437"/>
      <c r="H6294" s="437"/>
      <c r="I6294" s="437"/>
      <c r="J6294" s="437"/>
      <c r="K6294" s="438"/>
    </row>
    <row r="6295" spans="1:11" ht="15" x14ac:dyDescent="0.3">
      <c r="A6295" s="441"/>
      <c r="B6295" s="458"/>
      <c r="C6295" s="456"/>
      <c r="D6295" s="456"/>
      <c r="E6295" s="456"/>
      <c r="F6295" s="456"/>
      <c r="G6295" s="456"/>
      <c r="H6295" s="456"/>
      <c r="I6295" s="456"/>
      <c r="J6295" s="456"/>
      <c r="K6295" s="457"/>
    </row>
    <row r="6296" spans="1:11" ht="15" x14ac:dyDescent="0.3">
      <c r="A6296" s="441"/>
      <c r="B6296" s="458"/>
      <c r="C6296" s="456"/>
      <c r="D6296" s="456"/>
      <c r="E6296" s="456"/>
      <c r="F6296" s="456"/>
      <c r="G6296" s="456"/>
      <c r="H6296" s="456"/>
      <c r="I6296" s="456"/>
      <c r="J6296" s="456"/>
      <c r="K6296" s="457"/>
    </row>
    <row r="6297" spans="1:11" ht="15" x14ac:dyDescent="0.3">
      <c r="A6297" s="441"/>
      <c r="B6297" s="458"/>
      <c r="C6297" s="456"/>
      <c r="D6297" s="456"/>
      <c r="E6297" s="456"/>
      <c r="F6297" s="456"/>
      <c r="G6297" s="456"/>
      <c r="H6297" s="456"/>
      <c r="I6297" s="456"/>
      <c r="J6297" s="456"/>
      <c r="K6297" s="457"/>
    </row>
    <row r="6298" spans="1:11" ht="15.6" thickBot="1" x14ac:dyDescent="0.35">
      <c r="A6298" s="442"/>
      <c r="B6298" s="477"/>
      <c r="C6298" s="475"/>
      <c r="D6298" s="475"/>
      <c r="E6298" s="475"/>
      <c r="F6298" s="475"/>
      <c r="G6298" s="475"/>
      <c r="H6298" s="475"/>
      <c r="I6298" s="475"/>
      <c r="J6298" s="475"/>
      <c r="K6298" s="476"/>
    </row>
    <row r="6299" spans="1:11" ht="15.6" thickBot="1" x14ac:dyDescent="0.35">
      <c r="A6299" s="465" t="s">
        <v>1128</v>
      </c>
      <c r="B6299" s="474" t="s">
        <v>1129</v>
      </c>
      <c r="C6299" s="472"/>
      <c r="D6299" s="472"/>
      <c r="E6299" s="472"/>
      <c r="F6299" s="120" t="s">
        <v>1130</v>
      </c>
      <c r="G6299" s="472" t="s">
        <v>1129</v>
      </c>
      <c r="H6299" s="472"/>
      <c r="I6299" s="472"/>
      <c r="J6299" s="473"/>
      <c r="K6299" s="121" t="s">
        <v>1130</v>
      </c>
    </row>
    <row r="6300" spans="1:11" ht="15" x14ac:dyDescent="0.3">
      <c r="A6300" s="466"/>
      <c r="B6300" s="471" t="s">
        <v>1131</v>
      </c>
      <c r="C6300" s="469"/>
      <c r="D6300" s="469"/>
      <c r="E6300" s="470"/>
      <c r="F6300" s="122"/>
      <c r="G6300" s="468" t="s">
        <v>1132</v>
      </c>
      <c r="H6300" s="469"/>
      <c r="I6300" s="469"/>
      <c r="J6300" s="470"/>
      <c r="K6300" s="123"/>
    </row>
    <row r="6301" spans="1:11" ht="15" x14ac:dyDescent="0.3">
      <c r="A6301" s="466"/>
      <c r="B6301" s="480" t="s">
        <v>1133</v>
      </c>
      <c r="C6301" s="481"/>
      <c r="D6301" s="481"/>
      <c r="E6301" s="482"/>
      <c r="F6301" s="124"/>
      <c r="G6301" s="483" t="s">
        <v>1134</v>
      </c>
      <c r="H6301" s="481"/>
      <c r="I6301" s="481"/>
      <c r="J6301" s="482"/>
      <c r="K6301" s="125"/>
    </row>
    <row r="6302" spans="1:11" ht="15" x14ac:dyDescent="0.3">
      <c r="A6302" s="466"/>
      <c r="B6302" s="480" t="s">
        <v>1135</v>
      </c>
      <c r="C6302" s="481"/>
      <c r="D6302" s="481"/>
      <c r="E6302" s="482"/>
      <c r="F6302" s="124"/>
      <c r="G6302" s="478" t="s">
        <v>1136</v>
      </c>
      <c r="H6302" s="460"/>
      <c r="I6302" s="460"/>
      <c r="J6302" s="479"/>
      <c r="K6302" s="125"/>
    </row>
    <row r="6303" spans="1:11" ht="15" x14ac:dyDescent="0.3">
      <c r="A6303" s="466"/>
      <c r="B6303" s="480" t="s">
        <v>1137</v>
      </c>
      <c r="C6303" s="481"/>
      <c r="D6303" s="481"/>
      <c r="E6303" s="482"/>
      <c r="F6303" s="124">
        <v>2</v>
      </c>
      <c r="G6303" s="478" t="s">
        <v>1138</v>
      </c>
      <c r="H6303" s="460"/>
      <c r="I6303" s="460"/>
      <c r="J6303" s="479"/>
      <c r="K6303" s="125"/>
    </row>
    <row r="6304" spans="1:11" ht="15" x14ac:dyDescent="0.3">
      <c r="A6304" s="466"/>
      <c r="B6304" s="480" t="s">
        <v>1139</v>
      </c>
      <c r="C6304" s="481"/>
      <c r="D6304" s="481"/>
      <c r="E6304" s="482"/>
      <c r="F6304" s="124"/>
      <c r="G6304" s="478" t="s">
        <v>1140</v>
      </c>
      <c r="H6304" s="460"/>
      <c r="I6304" s="460"/>
      <c r="J6304" s="479"/>
      <c r="K6304" s="125"/>
    </row>
    <row r="6305" spans="1:11" ht="15.6" thickBot="1" x14ac:dyDescent="0.35">
      <c r="A6305" s="467"/>
      <c r="B6305" s="487" t="s">
        <v>1141</v>
      </c>
      <c r="C6305" s="488"/>
      <c r="D6305" s="488"/>
      <c r="E6305" s="489"/>
      <c r="F6305" s="127">
        <v>2</v>
      </c>
      <c r="G6305" s="484" t="s">
        <v>1142</v>
      </c>
      <c r="H6305" s="485"/>
      <c r="I6305" s="485"/>
      <c r="J6305" s="486"/>
      <c r="K6305" s="128"/>
    </row>
    <row r="6306" spans="1:11" ht="15.6" x14ac:dyDescent="0.3">
      <c r="A6306" s="465" t="s">
        <v>1143</v>
      </c>
      <c r="B6306" s="434" t="s">
        <v>1180</v>
      </c>
      <c r="C6306" s="435"/>
      <c r="D6306" s="435"/>
      <c r="E6306" s="435"/>
      <c r="F6306" s="435"/>
      <c r="G6306" s="435"/>
      <c r="H6306" s="435"/>
      <c r="I6306" s="435"/>
      <c r="J6306" s="435"/>
      <c r="K6306" s="436"/>
    </row>
    <row r="6307" spans="1:11" ht="15" x14ac:dyDescent="0.3">
      <c r="A6307" s="466"/>
      <c r="B6307" s="422" t="s">
        <v>1231</v>
      </c>
      <c r="C6307" s="423"/>
      <c r="D6307" s="423"/>
      <c r="E6307" s="423"/>
      <c r="F6307" s="423"/>
      <c r="G6307" s="423"/>
      <c r="H6307" s="423"/>
      <c r="I6307" s="423"/>
      <c r="J6307" s="423"/>
      <c r="K6307" s="424"/>
    </row>
    <row r="6308" spans="1:11" ht="15" x14ac:dyDescent="0.3">
      <c r="A6308" s="466"/>
      <c r="B6308" s="422" t="s">
        <v>1229</v>
      </c>
      <c r="C6308" s="423"/>
      <c r="D6308" s="423"/>
      <c r="E6308" s="423"/>
      <c r="F6308" s="423"/>
      <c r="G6308" s="423"/>
      <c r="H6308" s="423"/>
      <c r="I6308" s="423"/>
      <c r="J6308" s="423"/>
      <c r="K6308" s="424"/>
    </row>
    <row r="6309" spans="1:11" ht="15" x14ac:dyDescent="0.3">
      <c r="A6309" s="466"/>
      <c r="B6309" s="422" t="s">
        <v>1232</v>
      </c>
      <c r="C6309" s="423"/>
      <c r="D6309" s="423"/>
      <c r="E6309" s="423"/>
      <c r="F6309" s="423"/>
      <c r="G6309" s="423"/>
      <c r="H6309" s="423"/>
      <c r="I6309" s="423"/>
      <c r="J6309" s="423"/>
      <c r="K6309" s="424"/>
    </row>
    <row r="6310" spans="1:11" ht="15.6" x14ac:dyDescent="0.3">
      <c r="A6310" s="466"/>
      <c r="B6310" s="434" t="s">
        <v>1185</v>
      </c>
      <c r="C6310" s="435"/>
      <c r="D6310" s="435"/>
      <c r="E6310" s="435"/>
      <c r="F6310" s="435"/>
      <c r="G6310" s="435"/>
      <c r="H6310" s="435"/>
      <c r="I6310" s="435"/>
      <c r="J6310" s="435"/>
      <c r="K6310" s="436"/>
    </row>
    <row r="6311" spans="1:11" ht="15" x14ac:dyDescent="0.3">
      <c r="A6311" s="466"/>
      <c r="B6311" s="422" t="s">
        <v>1231</v>
      </c>
      <c r="C6311" s="423"/>
      <c r="D6311" s="423"/>
      <c r="E6311" s="423"/>
      <c r="F6311" s="423"/>
      <c r="G6311" s="423"/>
      <c r="H6311" s="423"/>
      <c r="I6311" s="423"/>
      <c r="J6311" s="423"/>
      <c r="K6311" s="424"/>
    </row>
    <row r="6312" spans="1:11" ht="15" x14ac:dyDescent="0.3">
      <c r="A6312" s="466"/>
      <c r="B6312" s="422" t="s">
        <v>1229</v>
      </c>
      <c r="C6312" s="423"/>
      <c r="D6312" s="423"/>
      <c r="E6312" s="423"/>
      <c r="F6312" s="423"/>
      <c r="G6312" s="423"/>
      <c r="H6312" s="423"/>
      <c r="I6312" s="423"/>
      <c r="J6312" s="423"/>
      <c r="K6312" s="424"/>
    </row>
    <row r="6313" spans="1:11" ht="15" x14ac:dyDescent="0.3">
      <c r="A6313" s="466"/>
      <c r="B6313" s="422" t="s">
        <v>1232</v>
      </c>
      <c r="C6313" s="423"/>
      <c r="D6313" s="423"/>
      <c r="E6313" s="423"/>
      <c r="F6313" s="423"/>
      <c r="G6313" s="423"/>
      <c r="H6313" s="423"/>
      <c r="I6313" s="423"/>
      <c r="J6313" s="423"/>
      <c r="K6313" s="424"/>
    </row>
    <row r="6314" spans="1:11" ht="15.6" x14ac:dyDescent="0.3">
      <c r="A6314" s="466"/>
      <c r="B6314" s="425" t="s">
        <v>1168</v>
      </c>
      <c r="C6314" s="426"/>
      <c r="D6314" s="426"/>
      <c r="E6314" s="426"/>
      <c r="F6314" s="426"/>
      <c r="G6314" s="426"/>
      <c r="H6314" s="426"/>
      <c r="I6314" s="426"/>
      <c r="J6314" s="426"/>
      <c r="K6314" s="427"/>
    </row>
    <row r="6315" spans="1:11" ht="15" x14ac:dyDescent="0.3">
      <c r="A6315" s="466"/>
      <c r="B6315" s="428" t="s">
        <v>1228</v>
      </c>
      <c r="C6315" s="429"/>
      <c r="D6315" s="429"/>
      <c r="E6315" s="429"/>
      <c r="F6315" s="429"/>
      <c r="G6315" s="429"/>
      <c r="H6315" s="429"/>
      <c r="I6315" s="429"/>
      <c r="J6315" s="429"/>
      <c r="K6315" s="430"/>
    </row>
    <row r="6316" spans="1:11" ht="15" x14ac:dyDescent="0.3">
      <c r="A6316" s="466"/>
      <c r="B6316" s="458"/>
      <c r="C6316" s="456"/>
      <c r="D6316" s="456"/>
      <c r="E6316" s="456"/>
      <c r="F6316" s="456"/>
      <c r="G6316" s="456"/>
      <c r="H6316" s="456"/>
      <c r="I6316" s="456"/>
      <c r="J6316" s="456"/>
      <c r="K6316" s="457"/>
    </row>
    <row r="6317" spans="1:11" ht="15" x14ac:dyDescent="0.3">
      <c r="A6317" s="466"/>
      <c r="B6317" s="422"/>
      <c r="C6317" s="423"/>
      <c r="D6317" s="423"/>
      <c r="E6317" s="423"/>
      <c r="F6317" s="423"/>
      <c r="G6317" s="423"/>
      <c r="H6317" s="423"/>
      <c r="I6317" s="423"/>
      <c r="J6317" s="423"/>
      <c r="K6317" s="424"/>
    </row>
    <row r="6318" spans="1:11" ht="15" x14ac:dyDescent="0.3">
      <c r="A6318" s="466"/>
      <c r="B6318" s="416"/>
      <c r="C6318" s="417"/>
      <c r="D6318" s="417"/>
      <c r="E6318" s="417"/>
      <c r="F6318" s="417"/>
      <c r="G6318" s="417"/>
      <c r="H6318" s="417"/>
      <c r="I6318" s="417"/>
      <c r="J6318" s="417"/>
      <c r="K6318" s="418"/>
    </row>
    <row r="6319" spans="1:11" ht="15" x14ac:dyDescent="0.3">
      <c r="A6319" s="466"/>
      <c r="B6319" s="458"/>
      <c r="C6319" s="456"/>
      <c r="D6319" s="456"/>
      <c r="E6319" s="456"/>
      <c r="F6319" s="456"/>
      <c r="G6319" s="456"/>
      <c r="H6319" s="456"/>
      <c r="I6319" s="456"/>
      <c r="J6319" s="456"/>
      <c r="K6319" s="457"/>
    </row>
    <row r="6320" spans="1:11" ht="15.6" thickBot="1" x14ac:dyDescent="0.35">
      <c r="A6320" s="467"/>
      <c r="B6320" s="477"/>
      <c r="C6320" s="475"/>
      <c r="D6320" s="475"/>
      <c r="E6320" s="475"/>
      <c r="F6320" s="475"/>
      <c r="G6320" s="475"/>
      <c r="H6320" s="475"/>
      <c r="I6320" s="475"/>
      <c r="J6320" s="475"/>
      <c r="K6320" s="476"/>
    </row>
    <row r="6321" spans="1:11" ht="15" x14ac:dyDescent="0.3">
      <c r="A6321" s="465" t="s">
        <v>1144</v>
      </c>
      <c r="B6321" s="439"/>
      <c r="C6321" s="437"/>
      <c r="D6321" s="437"/>
      <c r="E6321" s="437"/>
      <c r="F6321" s="437"/>
      <c r="G6321" s="437"/>
      <c r="H6321" s="437"/>
      <c r="I6321" s="437"/>
      <c r="J6321" s="437"/>
      <c r="K6321" s="438"/>
    </row>
    <row r="6322" spans="1:11" ht="15" x14ac:dyDescent="0.3">
      <c r="A6322" s="466"/>
      <c r="B6322" s="458"/>
      <c r="C6322" s="456"/>
      <c r="D6322" s="456"/>
      <c r="E6322" s="456"/>
      <c r="F6322" s="456"/>
      <c r="G6322" s="456"/>
      <c r="H6322" s="456"/>
      <c r="I6322" s="456"/>
      <c r="J6322" s="456"/>
      <c r="K6322" s="457"/>
    </row>
    <row r="6323" spans="1:11" ht="15" x14ac:dyDescent="0.3">
      <c r="A6323" s="466"/>
      <c r="B6323" s="458"/>
      <c r="C6323" s="456"/>
      <c r="D6323" s="456"/>
      <c r="E6323" s="456"/>
      <c r="F6323" s="456"/>
      <c r="G6323" s="456"/>
      <c r="H6323" s="456"/>
      <c r="I6323" s="456"/>
      <c r="J6323" s="456"/>
      <c r="K6323" s="457"/>
    </row>
    <row r="6324" spans="1:11" ht="15" x14ac:dyDescent="0.3">
      <c r="A6324" s="466"/>
      <c r="B6324" s="459"/>
      <c r="C6324" s="460"/>
      <c r="D6324" s="460"/>
      <c r="E6324" s="460"/>
      <c r="F6324" s="460"/>
      <c r="G6324" s="460"/>
      <c r="H6324" s="460"/>
      <c r="I6324" s="460"/>
      <c r="J6324" s="460"/>
      <c r="K6324" s="461"/>
    </row>
    <row r="6325" spans="1:11" ht="15" x14ac:dyDescent="0.3">
      <c r="A6325" s="466"/>
      <c r="B6325" s="458"/>
      <c r="C6325" s="456"/>
      <c r="D6325" s="456"/>
      <c r="E6325" s="456"/>
      <c r="F6325" s="456"/>
      <c r="G6325" s="456"/>
      <c r="H6325" s="456"/>
      <c r="I6325" s="456"/>
      <c r="J6325" s="456"/>
      <c r="K6325" s="457"/>
    </row>
    <row r="6326" spans="1:11" ht="15" x14ac:dyDescent="0.3">
      <c r="A6326" s="466"/>
      <c r="B6326" s="459"/>
      <c r="C6326" s="460"/>
      <c r="D6326" s="460"/>
      <c r="E6326" s="460"/>
      <c r="F6326" s="460"/>
      <c r="G6326" s="460"/>
      <c r="H6326" s="460"/>
      <c r="I6326" s="460"/>
      <c r="J6326" s="460"/>
      <c r="K6326" s="461"/>
    </row>
    <row r="6327" spans="1:11" ht="15" x14ac:dyDescent="0.3">
      <c r="A6327" s="466"/>
      <c r="B6327" s="458"/>
      <c r="C6327" s="456"/>
      <c r="D6327" s="456"/>
      <c r="E6327" s="456"/>
      <c r="F6327" s="456"/>
      <c r="G6327" s="456"/>
      <c r="H6327" s="456"/>
      <c r="I6327" s="456"/>
      <c r="J6327" s="456"/>
      <c r="K6327" s="457"/>
    </row>
    <row r="6328" spans="1:11" ht="15" x14ac:dyDescent="0.3">
      <c r="A6328" s="466"/>
      <c r="B6328" s="458"/>
      <c r="C6328" s="456"/>
      <c r="D6328" s="456"/>
      <c r="E6328" s="456"/>
      <c r="F6328" s="456"/>
      <c r="G6328" s="456"/>
      <c r="H6328" s="456"/>
      <c r="I6328" s="456"/>
      <c r="J6328" s="456"/>
      <c r="K6328" s="457"/>
    </row>
    <row r="6329" spans="1:11" ht="15" x14ac:dyDescent="0.3">
      <c r="A6329" s="466"/>
      <c r="B6329" s="458"/>
      <c r="C6329" s="456"/>
      <c r="D6329" s="456"/>
      <c r="E6329" s="456"/>
      <c r="F6329" s="456"/>
      <c r="G6329" s="456"/>
      <c r="H6329" s="456"/>
      <c r="I6329" s="456"/>
      <c r="J6329" s="456"/>
      <c r="K6329" s="457"/>
    </row>
    <row r="6330" spans="1:11" ht="15" x14ac:dyDescent="0.3">
      <c r="A6330" s="466"/>
      <c r="B6330" s="458"/>
      <c r="C6330" s="456"/>
      <c r="D6330" s="456"/>
      <c r="E6330" s="456"/>
      <c r="F6330" s="456"/>
      <c r="G6330" s="456"/>
      <c r="H6330" s="456"/>
      <c r="I6330" s="456"/>
      <c r="J6330" s="456"/>
      <c r="K6330" s="457"/>
    </row>
    <row r="6331" spans="1:11" ht="15" x14ac:dyDescent="0.3">
      <c r="A6331" s="466"/>
      <c r="B6331" s="458"/>
      <c r="C6331" s="456"/>
      <c r="D6331" s="456"/>
      <c r="E6331" s="456"/>
      <c r="F6331" s="456"/>
      <c r="G6331" s="456"/>
      <c r="H6331" s="456"/>
      <c r="I6331" s="456"/>
      <c r="J6331" s="456"/>
      <c r="K6331" s="457"/>
    </row>
    <row r="6332" spans="1:11" ht="15" x14ac:dyDescent="0.3">
      <c r="A6332" s="466"/>
      <c r="B6332" s="458"/>
      <c r="C6332" s="456"/>
      <c r="D6332" s="456"/>
      <c r="E6332" s="456"/>
      <c r="F6332" s="456"/>
      <c r="G6332" s="456"/>
      <c r="H6332" s="456"/>
      <c r="I6332" s="456"/>
      <c r="J6332" s="456"/>
      <c r="K6332" s="457"/>
    </row>
    <row r="6333" spans="1:11" ht="15" x14ac:dyDescent="0.3">
      <c r="A6333" s="466"/>
      <c r="B6333" s="458"/>
      <c r="C6333" s="456"/>
      <c r="D6333" s="456"/>
      <c r="E6333" s="456"/>
      <c r="F6333" s="456"/>
      <c r="G6333" s="456"/>
      <c r="H6333" s="456"/>
      <c r="I6333" s="456"/>
      <c r="J6333" s="456"/>
      <c r="K6333" s="457"/>
    </row>
    <row r="6334" spans="1:11" ht="15.6" thickBot="1" x14ac:dyDescent="0.35">
      <c r="A6334" s="467"/>
      <c r="B6334" s="502"/>
      <c r="C6334" s="503"/>
      <c r="D6334" s="503"/>
      <c r="E6334" s="503"/>
      <c r="F6334" s="503"/>
      <c r="G6334" s="503"/>
      <c r="H6334" s="503"/>
      <c r="I6334" s="503"/>
      <c r="J6334" s="503"/>
      <c r="K6334" s="504"/>
    </row>
    <row r="6335" spans="1:11" x14ac:dyDescent="0.3">
      <c r="A6335" s="499" t="s">
        <v>1145</v>
      </c>
      <c r="B6335" s="491"/>
      <c r="C6335" s="491"/>
      <c r="D6335" s="491"/>
      <c r="E6335" s="491"/>
      <c r="F6335" s="491"/>
      <c r="G6335" s="490" t="s">
        <v>1146</v>
      </c>
      <c r="H6335" s="491"/>
      <c r="I6335" s="491"/>
      <c r="J6335" s="491"/>
      <c r="K6335" s="492"/>
    </row>
    <row r="6336" spans="1:11" x14ac:dyDescent="0.3">
      <c r="A6336" s="500"/>
      <c r="B6336" s="494"/>
      <c r="C6336" s="494"/>
      <c r="D6336" s="494"/>
      <c r="E6336" s="494"/>
      <c r="F6336" s="494"/>
      <c r="G6336" s="493"/>
      <c r="H6336" s="494"/>
      <c r="I6336" s="494"/>
      <c r="J6336" s="494"/>
      <c r="K6336" s="495"/>
    </row>
    <row r="6337" spans="1:11" x14ac:dyDescent="0.3">
      <c r="A6337" s="500"/>
      <c r="B6337" s="494"/>
      <c r="C6337" s="494"/>
      <c r="D6337" s="494"/>
      <c r="E6337" s="494"/>
      <c r="F6337" s="494"/>
      <c r="G6337" s="493"/>
      <c r="H6337" s="494"/>
      <c r="I6337" s="494"/>
      <c r="J6337" s="494"/>
      <c r="K6337" s="495"/>
    </row>
    <row r="6338" spans="1:11" ht="15" thickBot="1" x14ac:dyDescent="0.35">
      <c r="A6338" s="501"/>
      <c r="B6338" s="497"/>
      <c r="C6338" s="497"/>
      <c r="D6338" s="497"/>
      <c r="E6338" s="497"/>
      <c r="F6338" s="497"/>
      <c r="G6338" s="496"/>
      <c r="H6338" s="497"/>
      <c r="I6338" s="497"/>
      <c r="J6338" s="497"/>
      <c r="K6338" s="498"/>
    </row>
    <row r="6339" spans="1:11" x14ac:dyDescent="0.3">
      <c r="A6339" s="34"/>
      <c r="J6339" s="131"/>
    </row>
    <row r="6340" spans="1:11" x14ac:dyDescent="0.3">
      <c r="A6340" s="452"/>
      <c r="B6340" s="452"/>
      <c r="C6340" s="452"/>
      <c r="D6340" s="452"/>
      <c r="E6340" s="454" t="s">
        <v>1113</v>
      </c>
      <c r="F6340" s="454"/>
      <c r="G6340" s="454"/>
      <c r="H6340" s="454"/>
      <c r="I6340" s="452"/>
      <c r="J6340" s="452"/>
      <c r="K6340" s="452"/>
    </row>
    <row r="6341" spans="1:11" x14ac:dyDescent="0.3">
      <c r="A6341" s="452"/>
      <c r="B6341" s="452"/>
      <c r="C6341" s="452"/>
      <c r="D6341" s="452"/>
      <c r="E6341" s="454"/>
      <c r="F6341" s="454"/>
      <c r="G6341" s="454"/>
      <c r="H6341" s="454"/>
      <c r="I6341" s="452"/>
      <c r="J6341" s="452"/>
      <c r="K6341" s="452"/>
    </row>
    <row r="6342" spans="1:11" x14ac:dyDescent="0.3">
      <c r="A6342" s="453"/>
      <c r="B6342" s="453"/>
      <c r="C6342" s="453"/>
      <c r="D6342" s="453"/>
      <c r="E6342" s="455"/>
      <c r="F6342" s="455"/>
      <c r="G6342" s="455"/>
      <c r="H6342" s="455"/>
      <c r="I6342" s="453"/>
      <c r="J6342" s="453"/>
      <c r="K6342" s="453"/>
    </row>
    <row r="6343" spans="1:11" x14ac:dyDescent="0.3">
      <c r="A6343" s="449" t="s">
        <v>1147</v>
      </c>
      <c r="B6343" s="450"/>
      <c r="C6343" s="450"/>
      <c r="D6343" s="450"/>
      <c r="E6343" s="450"/>
      <c r="F6343" s="450"/>
      <c r="G6343" s="450"/>
      <c r="H6343" s="450"/>
      <c r="I6343" s="450"/>
      <c r="J6343" s="450"/>
      <c r="K6343" s="451"/>
    </row>
    <row r="6344" spans="1:11" ht="22.8" x14ac:dyDescent="0.3">
      <c r="A6344" s="100" t="s">
        <v>1115</v>
      </c>
      <c r="B6344" s="101"/>
      <c r="C6344" s="101"/>
      <c r="D6344" s="101"/>
      <c r="E6344" s="101"/>
      <c r="F6344" s="101"/>
      <c r="G6344" s="102"/>
      <c r="H6344" s="103" t="s">
        <v>1116</v>
      </c>
      <c r="I6344" s="104" t="s">
        <v>1117</v>
      </c>
      <c r="J6344" s="105">
        <f>1+J6290</f>
        <v>45394</v>
      </c>
      <c r="K6344" s="106" t="s">
        <v>1118</v>
      </c>
    </row>
    <row r="6345" spans="1:11" x14ac:dyDescent="0.3">
      <c r="A6345" s="443" t="s">
        <v>2</v>
      </c>
      <c r="B6345" s="444"/>
      <c r="C6345" s="444"/>
      <c r="D6345" s="444"/>
      <c r="E6345" s="444"/>
      <c r="F6345" s="444"/>
      <c r="G6345" s="445"/>
      <c r="H6345" s="107" t="s">
        <v>1120</v>
      </c>
      <c r="I6345" s="108" t="s">
        <v>1121</v>
      </c>
      <c r="J6345" s="109" t="s">
        <v>1122</v>
      </c>
      <c r="K6345" s="110" t="s">
        <v>1123</v>
      </c>
    </row>
    <row r="6346" spans="1:11" x14ac:dyDescent="0.3">
      <c r="A6346" s="446"/>
      <c r="B6346" s="447"/>
      <c r="C6346" s="447"/>
      <c r="D6346" s="447"/>
      <c r="E6346" s="447"/>
      <c r="F6346" s="447"/>
      <c r="G6346" s="448"/>
      <c r="H6346" s="107" t="s">
        <v>1124</v>
      </c>
      <c r="I6346" s="111" t="s">
        <v>1125</v>
      </c>
      <c r="J6346" s="112"/>
      <c r="K6346" s="113"/>
    </row>
    <row r="6347" spans="1:11" ht="15" thickBot="1" x14ac:dyDescent="0.35">
      <c r="A6347" s="114" t="s">
        <v>1103</v>
      </c>
      <c r="B6347" s="115"/>
      <c r="C6347" s="115"/>
      <c r="D6347" s="115"/>
      <c r="E6347" s="115"/>
      <c r="F6347" s="115"/>
      <c r="G6347" s="116"/>
      <c r="H6347" s="117" t="s">
        <v>1126</v>
      </c>
      <c r="I6347" s="117" t="s">
        <v>1125</v>
      </c>
      <c r="J6347" s="118"/>
      <c r="K6347" s="119"/>
    </row>
    <row r="6348" spans="1:11" ht="15" x14ac:dyDescent="0.3">
      <c r="A6348" s="440" t="s">
        <v>1127</v>
      </c>
      <c r="B6348" s="439"/>
      <c r="C6348" s="437"/>
      <c r="D6348" s="437"/>
      <c r="E6348" s="437"/>
      <c r="F6348" s="437"/>
      <c r="G6348" s="437"/>
      <c r="H6348" s="437"/>
      <c r="I6348" s="437"/>
      <c r="J6348" s="437"/>
      <c r="K6348" s="438"/>
    </row>
    <row r="6349" spans="1:11" ht="15" x14ac:dyDescent="0.3">
      <c r="A6349" s="441"/>
      <c r="B6349" s="458"/>
      <c r="C6349" s="456"/>
      <c r="D6349" s="456"/>
      <c r="E6349" s="456"/>
      <c r="F6349" s="456"/>
      <c r="G6349" s="456"/>
      <c r="H6349" s="456"/>
      <c r="I6349" s="456"/>
      <c r="J6349" s="456"/>
      <c r="K6349" s="457"/>
    </row>
    <row r="6350" spans="1:11" ht="15" x14ac:dyDescent="0.3">
      <c r="A6350" s="441"/>
      <c r="B6350" s="458"/>
      <c r="C6350" s="456"/>
      <c r="D6350" s="456"/>
      <c r="E6350" s="456"/>
      <c r="F6350" s="456"/>
      <c r="G6350" s="456"/>
      <c r="H6350" s="456"/>
      <c r="I6350" s="456"/>
      <c r="J6350" s="456"/>
      <c r="K6350" s="457"/>
    </row>
    <row r="6351" spans="1:11" ht="15" x14ac:dyDescent="0.3">
      <c r="A6351" s="441"/>
      <c r="B6351" s="458"/>
      <c r="C6351" s="456"/>
      <c r="D6351" s="456"/>
      <c r="E6351" s="456"/>
      <c r="F6351" s="456"/>
      <c r="G6351" s="456"/>
      <c r="H6351" s="456"/>
      <c r="I6351" s="456"/>
      <c r="J6351" s="456"/>
      <c r="K6351" s="457"/>
    </row>
    <row r="6352" spans="1:11" ht="15.6" thickBot="1" x14ac:dyDescent="0.35">
      <c r="A6352" s="442"/>
      <c r="B6352" s="477"/>
      <c r="C6352" s="475"/>
      <c r="D6352" s="475"/>
      <c r="E6352" s="475"/>
      <c r="F6352" s="475"/>
      <c r="G6352" s="475"/>
      <c r="H6352" s="475"/>
      <c r="I6352" s="475"/>
      <c r="J6352" s="475"/>
      <c r="K6352" s="476"/>
    </row>
    <row r="6353" spans="1:11" ht="15.6" thickBot="1" x14ac:dyDescent="0.35">
      <c r="A6353" s="465" t="s">
        <v>1128</v>
      </c>
      <c r="B6353" s="474" t="s">
        <v>1129</v>
      </c>
      <c r="C6353" s="472"/>
      <c r="D6353" s="472"/>
      <c r="E6353" s="472"/>
      <c r="F6353" s="120" t="s">
        <v>1130</v>
      </c>
      <c r="G6353" s="472" t="s">
        <v>1129</v>
      </c>
      <c r="H6353" s="472"/>
      <c r="I6353" s="472"/>
      <c r="J6353" s="473"/>
      <c r="K6353" s="121" t="s">
        <v>1130</v>
      </c>
    </row>
    <row r="6354" spans="1:11" ht="15" x14ac:dyDescent="0.3">
      <c r="A6354" s="466"/>
      <c r="B6354" s="471" t="s">
        <v>1131</v>
      </c>
      <c r="C6354" s="469"/>
      <c r="D6354" s="469"/>
      <c r="E6354" s="470"/>
      <c r="F6354" s="122"/>
      <c r="G6354" s="468" t="s">
        <v>1132</v>
      </c>
      <c r="H6354" s="469"/>
      <c r="I6354" s="469"/>
      <c r="J6354" s="470"/>
      <c r="K6354" s="123"/>
    </row>
    <row r="6355" spans="1:11" ht="15" x14ac:dyDescent="0.3">
      <c r="A6355" s="466"/>
      <c r="B6355" s="480" t="s">
        <v>1133</v>
      </c>
      <c r="C6355" s="481"/>
      <c r="D6355" s="481"/>
      <c r="E6355" s="482"/>
      <c r="F6355" s="124"/>
      <c r="G6355" s="483" t="s">
        <v>1134</v>
      </c>
      <c r="H6355" s="481"/>
      <c r="I6355" s="481"/>
      <c r="J6355" s="482"/>
      <c r="K6355" s="125"/>
    </row>
    <row r="6356" spans="1:11" ht="15" x14ac:dyDescent="0.3">
      <c r="A6356" s="466"/>
      <c r="B6356" s="480" t="s">
        <v>1135</v>
      </c>
      <c r="C6356" s="481"/>
      <c r="D6356" s="481"/>
      <c r="E6356" s="482"/>
      <c r="F6356" s="124"/>
      <c r="G6356" s="478" t="s">
        <v>1136</v>
      </c>
      <c r="H6356" s="460"/>
      <c r="I6356" s="460"/>
      <c r="J6356" s="479"/>
      <c r="K6356" s="125"/>
    </row>
    <row r="6357" spans="1:11" ht="15" x14ac:dyDescent="0.3">
      <c r="A6357" s="466"/>
      <c r="B6357" s="480" t="s">
        <v>1137</v>
      </c>
      <c r="C6357" s="481"/>
      <c r="D6357" s="481"/>
      <c r="E6357" s="482"/>
      <c r="F6357" s="124">
        <v>2</v>
      </c>
      <c r="G6357" s="478" t="s">
        <v>1138</v>
      </c>
      <c r="H6357" s="460"/>
      <c r="I6357" s="460"/>
      <c r="J6357" s="479"/>
      <c r="K6357" s="125"/>
    </row>
    <row r="6358" spans="1:11" ht="15" x14ac:dyDescent="0.3">
      <c r="A6358" s="466"/>
      <c r="B6358" s="480" t="s">
        <v>1139</v>
      </c>
      <c r="C6358" s="481"/>
      <c r="D6358" s="481"/>
      <c r="E6358" s="482"/>
      <c r="F6358" s="124"/>
      <c r="G6358" s="478" t="s">
        <v>1140</v>
      </c>
      <c r="H6358" s="460"/>
      <c r="I6358" s="460"/>
      <c r="J6358" s="479"/>
      <c r="K6358" s="125"/>
    </row>
    <row r="6359" spans="1:11" ht="15.6" thickBot="1" x14ac:dyDescent="0.35">
      <c r="A6359" s="467"/>
      <c r="B6359" s="487" t="s">
        <v>1141</v>
      </c>
      <c r="C6359" s="488"/>
      <c r="D6359" s="488"/>
      <c r="E6359" s="489"/>
      <c r="F6359" s="127">
        <v>2</v>
      </c>
      <c r="G6359" s="484" t="s">
        <v>1142</v>
      </c>
      <c r="H6359" s="485"/>
      <c r="I6359" s="485"/>
      <c r="J6359" s="486"/>
      <c r="K6359" s="128"/>
    </row>
    <row r="6360" spans="1:11" ht="15.6" x14ac:dyDescent="0.3">
      <c r="A6360" s="465" t="s">
        <v>1143</v>
      </c>
      <c r="B6360" s="434" t="s">
        <v>1180</v>
      </c>
      <c r="C6360" s="435"/>
      <c r="D6360" s="435"/>
      <c r="E6360" s="435"/>
      <c r="F6360" s="435"/>
      <c r="G6360" s="435"/>
      <c r="H6360" s="435"/>
      <c r="I6360" s="435"/>
      <c r="J6360" s="435"/>
      <c r="K6360" s="436"/>
    </row>
    <row r="6361" spans="1:11" ht="15" x14ac:dyDescent="0.3">
      <c r="A6361" s="466"/>
      <c r="B6361" s="422" t="s">
        <v>1231</v>
      </c>
      <c r="C6361" s="423"/>
      <c r="D6361" s="423"/>
      <c r="E6361" s="423"/>
      <c r="F6361" s="423"/>
      <c r="G6361" s="423"/>
      <c r="H6361" s="423"/>
      <c r="I6361" s="423"/>
      <c r="J6361" s="423"/>
      <c r="K6361" s="424"/>
    </row>
    <row r="6362" spans="1:11" ht="15" x14ac:dyDescent="0.3">
      <c r="A6362" s="466"/>
      <c r="B6362" s="422" t="s">
        <v>1229</v>
      </c>
      <c r="C6362" s="423"/>
      <c r="D6362" s="423"/>
      <c r="E6362" s="423"/>
      <c r="F6362" s="423"/>
      <c r="G6362" s="423"/>
      <c r="H6362" s="423"/>
      <c r="I6362" s="423"/>
      <c r="J6362" s="423"/>
      <c r="K6362" s="424"/>
    </row>
    <row r="6363" spans="1:11" ht="15" x14ac:dyDescent="0.3">
      <c r="A6363" s="466"/>
      <c r="B6363" s="422" t="s">
        <v>1232</v>
      </c>
      <c r="C6363" s="423"/>
      <c r="D6363" s="423"/>
      <c r="E6363" s="423"/>
      <c r="F6363" s="423"/>
      <c r="G6363" s="423"/>
      <c r="H6363" s="423"/>
      <c r="I6363" s="423"/>
      <c r="J6363" s="423"/>
      <c r="K6363" s="424"/>
    </row>
    <row r="6364" spans="1:11" ht="15.6" x14ac:dyDescent="0.3">
      <c r="A6364" s="466"/>
      <c r="B6364" s="434" t="s">
        <v>1185</v>
      </c>
      <c r="C6364" s="435"/>
      <c r="D6364" s="435"/>
      <c r="E6364" s="435"/>
      <c r="F6364" s="435"/>
      <c r="G6364" s="435"/>
      <c r="H6364" s="435"/>
      <c r="I6364" s="435"/>
      <c r="J6364" s="435"/>
      <c r="K6364" s="436"/>
    </row>
    <row r="6365" spans="1:11" ht="15" x14ac:dyDescent="0.3">
      <c r="A6365" s="466"/>
      <c r="B6365" s="422" t="s">
        <v>1231</v>
      </c>
      <c r="C6365" s="423"/>
      <c r="D6365" s="423"/>
      <c r="E6365" s="423"/>
      <c r="F6365" s="423"/>
      <c r="G6365" s="423"/>
      <c r="H6365" s="423"/>
      <c r="I6365" s="423"/>
      <c r="J6365" s="423"/>
      <c r="K6365" s="424"/>
    </row>
    <row r="6366" spans="1:11" ht="15" x14ac:dyDescent="0.3">
      <c r="A6366" s="466"/>
      <c r="B6366" s="422" t="s">
        <v>1229</v>
      </c>
      <c r="C6366" s="423"/>
      <c r="D6366" s="423"/>
      <c r="E6366" s="423"/>
      <c r="F6366" s="423"/>
      <c r="G6366" s="423"/>
      <c r="H6366" s="423"/>
      <c r="I6366" s="423"/>
      <c r="J6366" s="423"/>
      <c r="K6366" s="424"/>
    </row>
    <row r="6367" spans="1:11" ht="15" x14ac:dyDescent="0.3">
      <c r="A6367" s="466"/>
      <c r="B6367" s="422" t="s">
        <v>1232</v>
      </c>
      <c r="C6367" s="423"/>
      <c r="D6367" s="423"/>
      <c r="E6367" s="423"/>
      <c r="F6367" s="423"/>
      <c r="G6367" s="423"/>
      <c r="H6367" s="423"/>
      <c r="I6367" s="423"/>
      <c r="J6367" s="423"/>
      <c r="K6367" s="424"/>
    </row>
    <row r="6368" spans="1:11" ht="15.6" x14ac:dyDescent="0.3">
      <c r="A6368" s="466"/>
      <c r="B6368" s="425" t="s">
        <v>1168</v>
      </c>
      <c r="C6368" s="426"/>
      <c r="D6368" s="426"/>
      <c r="E6368" s="426"/>
      <c r="F6368" s="426"/>
      <c r="G6368" s="426"/>
      <c r="H6368" s="426"/>
      <c r="I6368" s="426"/>
      <c r="J6368" s="426"/>
      <c r="K6368" s="427"/>
    </row>
    <row r="6369" spans="1:11" ht="15" x14ac:dyDescent="0.3">
      <c r="A6369" s="466"/>
      <c r="B6369" s="428" t="s">
        <v>1228</v>
      </c>
      <c r="C6369" s="429"/>
      <c r="D6369" s="429"/>
      <c r="E6369" s="429"/>
      <c r="F6369" s="429"/>
      <c r="G6369" s="429"/>
      <c r="H6369" s="429"/>
      <c r="I6369" s="429"/>
      <c r="J6369" s="429"/>
      <c r="K6369" s="430"/>
    </row>
    <row r="6370" spans="1:11" ht="15" x14ac:dyDescent="0.3">
      <c r="A6370" s="466"/>
      <c r="B6370" s="458"/>
      <c r="C6370" s="456"/>
      <c r="D6370" s="456"/>
      <c r="E6370" s="456"/>
      <c r="F6370" s="456"/>
      <c r="G6370" s="456"/>
      <c r="H6370" s="456"/>
      <c r="I6370" s="456"/>
      <c r="J6370" s="456"/>
      <c r="K6370" s="457"/>
    </row>
    <row r="6371" spans="1:11" ht="15" x14ac:dyDescent="0.3">
      <c r="A6371" s="466"/>
      <c r="B6371" s="422"/>
      <c r="C6371" s="423"/>
      <c r="D6371" s="423"/>
      <c r="E6371" s="423"/>
      <c r="F6371" s="423"/>
      <c r="G6371" s="423"/>
      <c r="H6371" s="423"/>
      <c r="I6371" s="423"/>
      <c r="J6371" s="423"/>
      <c r="K6371" s="424"/>
    </row>
    <row r="6372" spans="1:11" ht="15" x14ac:dyDescent="0.3">
      <c r="A6372" s="466"/>
      <c r="B6372" s="416"/>
      <c r="C6372" s="417"/>
      <c r="D6372" s="417"/>
      <c r="E6372" s="417"/>
      <c r="F6372" s="417"/>
      <c r="G6372" s="417"/>
      <c r="H6372" s="417"/>
      <c r="I6372" s="417"/>
      <c r="J6372" s="417"/>
      <c r="K6372" s="418"/>
    </row>
    <row r="6373" spans="1:11" ht="15" x14ac:dyDescent="0.3">
      <c r="A6373" s="466"/>
      <c r="B6373" s="458"/>
      <c r="C6373" s="456"/>
      <c r="D6373" s="456"/>
      <c r="E6373" s="456"/>
      <c r="F6373" s="456"/>
      <c r="G6373" s="456"/>
      <c r="H6373" s="456"/>
      <c r="I6373" s="456"/>
      <c r="J6373" s="456"/>
      <c r="K6373" s="457"/>
    </row>
    <row r="6374" spans="1:11" ht="15.6" thickBot="1" x14ac:dyDescent="0.35">
      <c r="A6374" s="467"/>
      <c r="B6374" s="477"/>
      <c r="C6374" s="475"/>
      <c r="D6374" s="475"/>
      <c r="E6374" s="475"/>
      <c r="F6374" s="475"/>
      <c r="G6374" s="475"/>
      <c r="H6374" s="475"/>
      <c r="I6374" s="475"/>
      <c r="J6374" s="475"/>
      <c r="K6374" s="476"/>
    </row>
    <row r="6375" spans="1:11" ht="15" x14ac:dyDescent="0.3">
      <c r="A6375" s="465" t="s">
        <v>1144</v>
      </c>
      <c r="B6375" s="439"/>
      <c r="C6375" s="437"/>
      <c r="D6375" s="437"/>
      <c r="E6375" s="437"/>
      <c r="F6375" s="437"/>
      <c r="G6375" s="437"/>
      <c r="H6375" s="437"/>
      <c r="I6375" s="437"/>
      <c r="J6375" s="437"/>
      <c r="K6375" s="438"/>
    </row>
    <row r="6376" spans="1:11" ht="15" x14ac:dyDescent="0.3">
      <c r="A6376" s="466"/>
      <c r="B6376" s="458"/>
      <c r="C6376" s="456"/>
      <c r="D6376" s="456"/>
      <c r="E6376" s="456"/>
      <c r="F6376" s="456"/>
      <c r="G6376" s="456"/>
      <c r="H6376" s="456"/>
      <c r="I6376" s="456"/>
      <c r="J6376" s="456"/>
      <c r="K6376" s="457"/>
    </row>
    <row r="6377" spans="1:11" ht="15" x14ac:dyDescent="0.3">
      <c r="A6377" s="466"/>
      <c r="B6377" s="458"/>
      <c r="C6377" s="456"/>
      <c r="D6377" s="456"/>
      <c r="E6377" s="456"/>
      <c r="F6377" s="456"/>
      <c r="G6377" s="456"/>
      <c r="H6377" s="456"/>
      <c r="I6377" s="456"/>
      <c r="J6377" s="456"/>
      <c r="K6377" s="457"/>
    </row>
    <row r="6378" spans="1:11" ht="15" x14ac:dyDescent="0.3">
      <c r="A6378" s="466"/>
      <c r="B6378" s="458"/>
      <c r="C6378" s="456"/>
      <c r="D6378" s="456"/>
      <c r="E6378" s="456"/>
      <c r="F6378" s="456"/>
      <c r="G6378" s="456"/>
      <c r="H6378" s="456"/>
      <c r="I6378" s="456"/>
      <c r="J6378" s="456"/>
      <c r="K6378" s="457"/>
    </row>
    <row r="6379" spans="1:11" ht="15" x14ac:dyDescent="0.3">
      <c r="A6379" s="466"/>
      <c r="B6379" s="458"/>
      <c r="C6379" s="456"/>
      <c r="D6379" s="456"/>
      <c r="E6379" s="456"/>
      <c r="F6379" s="456"/>
      <c r="G6379" s="456"/>
      <c r="H6379" s="456"/>
      <c r="I6379" s="456"/>
      <c r="J6379" s="456"/>
      <c r="K6379" s="457"/>
    </row>
    <row r="6380" spans="1:11" ht="15" x14ac:dyDescent="0.3">
      <c r="A6380" s="466"/>
      <c r="B6380" s="458"/>
      <c r="C6380" s="456"/>
      <c r="D6380" s="456"/>
      <c r="E6380" s="456"/>
      <c r="F6380" s="456"/>
      <c r="G6380" s="456"/>
      <c r="H6380" s="456"/>
      <c r="I6380" s="456"/>
      <c r="J6380" s="456"/>
      <c r="K6380" s="457"/>
    </row>
    <row r="6381" spans="1:11" ht="15" x14ac:dyDescent="0.3">
      <c r="A6381" s="466"/>
      <c r="B6381" s="458"/>
      <c r="C6381" s="456"/>
      <c r="D6381" s="456"/>
      <c r="E6381" s="456"/>
      <c r="F6381" s="456"/>
      <c r="G6381" s="456"/>
      <c r="H6381" s="456"/>
      <c r="I6381" s="456"/>
      <c r="J6381" s="456"/>
      <c r="K6381" s="457"/>
    </row>
    <row r="6382" spans="1:11" ht="15" x14ac:dyDescent="0.3">
      <c r="A6382" s="466"/>
      <c r="B6382" s="458"/>
      <c r="C6382" s="456"/>
      <c r="D6382" s="456"/>
      <c r="E6382" s="456"/>
      <c r="F6382" s="456"/>
      <c r="G6382" s="456"/>
      <c r="H6382" s="456"/>
      <c r="I6382" s="456"/>
      <c r="J6382" s="456"/>
      <c r="K6382" s="457"/>
    </row>
    <row r="6383" spans="1:11" ht="15" x14ac:dyDescent="0.3">
      <c r="A6383" s="466"/>
      <c r="B6383" s="458"/>
      <c r="C6383" s="456"/>
      <c r="D6383" s="456"/>
      <c r="E6383" s="456"/>
      <c r="F6383" s="456"/>
      <c r="G6383" s="456"/>
      <c r="H6383" s="456"/>
      <c r="I6383" s="456"/>
      <c r="J6383" s="456"/>
      <c r="K6383" s="457"/>
    </row>
    <row r="6384" spans="1:11" ht="15" x14ac:dyDescent="0.3">
      <c r="A6384" s="466"/>
      <c r="B6384" s="458"/>
      <c r="C6384" s="456"/>
      <c r="D6384" s="456"/>
      <c r="E6384" s="456"/>
      <c r="F6384" s="456"/>
      <c r="G6384" s="456"/>
      <c r="H6384" s="456"/>
      <c r="I6384" s="456"/>
      <c r="J6384" s="456"/>
      <c r="K6384" s="457"/>
    </row>
    <row r="6385" spans="1:11" ht="15" x14ac:dyDescent="0.3">
      <c r="A6385" s="466"/>
      <c r="B6385" s="458"/>
      <c r="C6385" s="456"/>
      <c r="D6385" s="456"/>
      <c r="E6385" s="456"/>
      <c r="F6385" s="456"/>
      <c r="G6385" s="456"/>
      <c r="H6385" s="456"/>
      <c r="I6385" s="456"/>
      <c r="J6385" s="456"/>
      <c r="K6385" s="457"/>
    </row>
    <row r="6386" spans="1:11" ht="15" x14ac:dyDescent="0.3">
      <c r="A6386" s="466"/>
      <c r="B6386" s="458"/>
      <c r="C6386" s="456"/>
      <c r="D6386" s="456"/>
      <c r="E6386" s="456"/>
      <c r="F6386" s="456"/>
      <c r="G6386" s="456"/>
      <c r="H6386" s="456"/>
      <c r="I6386" s="456"/>
      <c r="J6386" s="456"/>
      <c r="K6386" s="457"/>
    </row>
    <row r="6387" spans="1:11" ht="15" x14ac:dyDescent="0.3">
      <c r="A6387" s="466"/>
      <c r="B6387" s="458"/>
      <c r="C6387" s="456"/>
      <c r="D6387" s="456"/>
      <c r="E6387" s="456"/>
      <c r="F6387" s="456"/>
      <c r="G6387" s="456"/>
      <c r="H6387" s="456"/>
      <c r="I6387" s="456"/>
      <c r="J6387" s="456"/>
      <c r="K6387" s="457"/>
    </row>
    <row r="6388" spans="1:11" ht="15.6" thickBot="1" x14ac:dyDescent="0.35">
      <c r="A6388" s="467"/>
      <c r="B6388" s="502"/>
      <c r="C6388" s="503"/>
      <c r="D6388" s="503"/>
      <c r="E6388" s="503"/>
      <c r="F6388" s="503"/>
      <c r="G6388" s="503"/>
      <c r="H6388" s="503"/>
      <c r="I6388" s="503"/>
      <c r="J6388" s="503"/>
      <c r="K6388" s="504"/>
    </row>
    <row r="6389" spans="1:11" x14ac:dyDescent="0.3">
      <c r="A6389" s="499" t="s">
        <v>1145</v>
      </c>
      <c r="B6389" s="491"/>
      <c r="C6389" s="491"/>
      <c r="D6389" s="491"/>
      <c r="E6389" s="491"/>
      <c r="F6389" s="491"/>
      <c r="G6389" s="490" t="s">
        <v>1146</v>
      </c>
      <c r="H6389" s="491"/>
      <c r="I6389" s="491"/>
      <c r="J6389" s="491"/>
      <c r="K6389" s="492"/>
    </row>
    <row r="6390" spans="1:11" x14ac:dyDescent="0.3">
      <c r="A6390" s="500"/>
      <c r="B6390" s="494"/>
      <c r="C6390" s="494"/>
      <c r="D6390" s="494"/>
      <c r="E6390" s="494"/>
      <c r="F6390" s="494"/>
      <c r="G6390" s="493"/>
      <c r="H6390" s="494"/>
      <c r="I6390" s="494"/>
      <c r="J6390" s="494"/>
      <c r="K6390" s="495"/>
    </row>
    <row r="6391" spans="1:11" x14ac:dyDescent="0.3">
      <c r="A6391" s="500"/>
      <c r="B6391" s="494"/>
      <c r="C6391" s="494"/>
      <c r="D6391" s="494"/>
      <c r="E6391" s="494"/>
      <c r="F6391" s="494"/>
      <c r="G6391" s="493"/>
      <c r="H6391" s="494"/>
      <c r="I6391" s="494"/>
      <c r="J6391" s="494"/>
      <c r="K6391" s="495"/>
    </row>
    <row r="6392" spans="1:11" ht="15" thickBot="1" x14ac:dyDescent="0.35">
      <c r="A6392" s="501"/>
      <c r="B6392" s="497"/>
      <c r="C6392" s="497"/>
      <c r="D6392" s="497"/>
      <c r="E6392" s="497"/>
      <c r="F6392" s="497"/>
      <c r="G6392" s="496"/>
      <c r="H6392" s="497"/>
      <c r="I6392" s="497"/>
      <c r="J6392" s="497"/>
      <c r="K6392" s="498"/>
    </row>
    <row r="6394" spans="1:11" x14ac:dyDescent="0.3">
      <c r="A6394" s="452"/>
      <c r="B6394" s="452"/>
      <c r="C6394" s="452"/>
      <c r="D6394" s="452"/>
      <c r="E6394" s="454" t="s">
        <v>1113</v>
      </c>
      <c r="F6394" s="454"/>
      <c r="G6394" s="454"/>
      <c r="H6394" s="454"/>
      <c r="I6394" s="452"/>
      <c r="J6394" s="452"/>
      <c r="K6394" s="452"/>
    </row>
    <row r="6395" spans="1:11" x14ac:dyDescent="0.3">
      <c r="A6395" s="452"/>
      <c r="B6395" s="452"/>
      <c r="C6395" s="452"/>
      <c r="D6395" s="452"/>
      <c r="E6395" s="454"/>
      <c r="F6395" s="454"/>
      <c r="G6395" s="454"/>
      <c r="H6395" s="454"/>
      <c r="I6395" s="452"/>
      <c r="J6395" s="452"/>
      <c r="K6395" s="452"/>
    </row>
    <row r="6396" spans="1:11" x14ac:dyDescent="0.3">
      <c r="A6396" s="453"/>
      <c r="B6396" s="453"/>
      <c r="C6396" s="453"/>
      <c r="D6396" s="453"/>
      <c r="E6396" s="455"/>
      <c r="F6396" s="455"/>
      <c r="G6396" s="455"/>
      <c r="H6396" s="455"/>
      <c r="I6396" s="453"/>
      <c r="J6396" s="453"/>
      <c r="K6396" s="453"/>
    </row>
    <row r="6397" spans="1:11" x14ac:dyDescent="0.3">
      <c r="A6397" s="449" t="s">
        <v>1147</v>
      </c>
      <c r="B6397" s="450"/>
      <c r="C6397" s="450"/>
      <c r="D6397" s="450"/>
      <c r="E6397" s="450"/>
      <c r="F6397" s="450"/>
      <c r="G6397" s="450"/>
      <c r="H6397" s="450"/>
      <c r="I6397" s="450"/>
      <c r="J6397" s="450"/>
      <c r="K6397" s="451"/>
    </row>
    <row r="6398" spans="1:11" ht="22.8" x14ac:dyDescent="0.3">
      <c r="A6398" s="100" t="s">
        <v>0</v>
      </c>
      <c r="B6398" s="101"/>
      <c r="C6398" s="101"/>
      <c r="D6398" s="101"/>
      <c r="E6398" s="101"/>
      <c r="F6398" s="101"/>
      <c r="G6398" s="102"/>
      <c r="H6398" s="103" t="s">
        <v>1191</v>
      </c>
      <c r="I6398" s="104" t="s">
        <v>1117</v>
      </c>
      <c r="J6398" s="105">
        <f>3+J6344</f>
        <v>45397</v>
      </c>
      <c r="K6398" s="106" t="s">
        <v>1118</v>
      </c>
    </row>
    <row r="6399" spans="1:11" x14ac:dyDescent="0.3">
      <c r="A6399" s="443" t="s">
        <v>2</v>
      </c>
      <c r="B6399" s="444"/>
      <c r="C6399" s="444"/>
      <c r="D6399" s="444"/>
      <c r="E6399" s="444"/>
      <c r="F6399" s="444"/>
      <c r="G6399" s="445"/>
      <c r="H6399" s="107" t="s">
        <v>1120</v>
      </c>
      <c r="I6399" s="108" t="s">
        <v>1121</v>
      </c>
      <c r="J6399" s="109" t="s">
        <v>1122</v>
      </c>
      <c r="K6399" s="110" t="s">
        <v>1123</v>
      </c>
    </row>
    <row r="6400" spans="1:11" x14ac:dyDescent="0.3">
      <c r="A6400" s="446"/>
      <c r="B6400" s="447"/>
      <c r="C6400" s="447"/>
      <c r="D6400" s="447"/>
      <c r="E6400" s="447"/>
      <c r="F6400" s="447"/>
      <c r="G6400" s="448"/>
      <c r="H6400" s="107" t="s">
        <v>1124</v>
      </c>
      <c r="I6400" s="111" t="s">
        <v>1125</v>
      </c>
      <c r="J6400" s="112"/>
      <c r="K6400" s="113"/>
    </row>
    <row r="6401" spans="1:11" ht="15" thickBot="1" x14ac:dyDescent="0.35">
      <c r="A6401" s="114" t="s">
        <v>1103</v>
      </c>
      <c r="B6401" s="115"/>
      <c r="C6401" s="115"/>
      <c r="D6401" s="115"/>
      <c r="E6401" s="115"/>
      <c r="F6401" s="115"/>
      <c r="G6401" s="116"/>
      <c r="H6401" s="117" t="s">
        <v>1126</v>
      </c>
      <c r="I6401" s="117" t="s">
        <v>1125</v>
      </c>
      <c r="J6401" s="118"/>
      <c r="K6401" s="119"/>
    </row>
    <row r="6402" spans="1:11" ht="15" x14ac:dyDescent="0.3">
      <c r="A6402" s="440" t="s">
        <v>1127</v>
      </c>
      <c r="B6402" s="439"/>
      <c r="C6402" s="437"/>
      <c r="D6402" s="437"/>
      <c r="E6402" s="437"/>
      <c r="F6402" s="437"/>
      <c r="G6402" s="437"/>
      <c r="H6402" s="437"/>
      <c r="I6402" s="437"/>
      <c r="J6402" s="437"/>
      <c r="K6402" s="438"/>
    </row>
    <row r="6403" spans="1:11" ht="15" x14ac:dyDescent="0.3">
      <c r="A6403" s="441"/>
      <c r="B6403" s="458"/>
      <c r="C6403" s="456"/>
      <c r="D6403" s="456"/>
      <c r="E6403" s="456"/>
      <c r="F6403" s="456"/>
      <c r="G6403" s="456"/>
      <c r="H6403" s="456"/>
      <c r="I6403" s="456"/>
      <c r="J6403" s="456"/>
      <c r="K6403" s="457"/>
    </row>
    <row r="6404" spans="1:11" ht="15" x14ac:dyDescent="0.3">
      <c r="A6404" s="441"/>
      <c r="B6404" s="458"/>
      <c r="C6404" s="456"/>
      <c r="D6404" s="456"/>
      <c r="E6404" s="456"/>
      <c r="F6404" s="456"/>
      <c r="G6404" s="456"/>
      <c r="H6404" s="456"/>
      <c r="I6404" s="456"/>
      <c r="J6404" s="456"/>
      <c r="K6404" s="457"/>
    </row>
    <row r="6405" spans="1:11" ht="15" x14ac:dyDescent="0.3">
      <c r="A6405" s="441"/>
      <c r="B6405" s="458"/>
      <c r="C6405" s="456"/>
      <c r="D6405" s="456"/>
      <c r="E6405" s="456"/>
      <c r="F6405" s="456"/>
      <c r="G6405" s="456"/>
      <c r="H6405" s="456"/>
      <c r="I6405" s="456"/>
      <c r="J6405" s="456"/>
      <c r="K6405" s="457"/>
    </row>
    <row r="6406" spans="1:11" ht="15.6" thickBot="1" x14ac:dyDescent="0.35">
      <c r="A6406" s="442"/>
      <c r="B6406" s="477"/>
      <c r="C6406" s="475"/>
      <c r="D6406" s="475"/>
      <c r="E6406" s="475"/>
      <c r="F6406" s="475"/>
      <c r="G6406" s="475"/>
      <c r="H6406" s="475"/>
      <c r="I6406" s="475"/>
      <c r="J6406" s="475"/>
      <c r="K6406" s="476"/>
    </row>
    <row r="6407" spans="1:11" ht="15.6" thickBot="1" x14ac:dyDescent="0.35">
      <c r="A6407" s="465" t="s">
        <v>1128</v>
      </c>
      <c r="B6407" s="474" t="s">
        <v>1129</v>
      </c>
      <c r="C6407" s="472"/>
      <c r="D6407" s="472"/>
      <c r="E6407" s="472"/>
      <c r="F6407" s="120" t="s">
        <v>1130</v>
      </c>
      <c r="G6407" s="472" t="s">
        <v>1129</v>
      </c>
      <c r="H6407" s="472"/>
      <c r="I6407" s="472"/>
      <c r="J6407" s="473"/>
      <c r="K6407" s="121" t="s">
        <v>1130</v>
      </c>
    </row>
    <row r="6408" spans="1:11" ht="15" x14ac:dyDescent="0.3">
      <c r="A6408" s="466"/>
      <c r="B6408" s="471" t="s">
        <v>1131</v>
      </c>
      <c r="C6408" s="469"/>
      <c r="D6408" s="469"/>
      <c r="E6408" s="470"/>
      <c r="F6408" s="122"/>
      <c r="G6408" s="468" t="s">
        <v>1132</v>
      </c>
      <c r="H6408" s="469"/>
      <c r="I6408" s="469"/>
      <c r="J6408" s="470"/>
      <c r="K6408" s="123"/>
    </row>
    <row r="6409" spans="1:11" ht="15" x14ac:dyDescent="0.3">
      <c r="A6409" s="466"/>
      <c r="B6409" s="480" t="s">
        <v>1133</v>
      </c>
      <c r="C6409" s="481"/>
      <c r="D6409" s="481"/>
      <c r="E6409" s="482"/>
      <c r="F6409" s="124"/>
      <c r="G6409" s="483" t="s">
        <v>1134</v>
      </c>
      <c r="H6409" s="481"/>
      <c r="I6409" s="481"/>
      <c r="J6409" s="482"/>
      <c r="K6409" s="125"/>
    </row>
    <row r="6410" spans="1:11" ht="15" x14ac:dyDescent="0.3">
      <c r="A6410" s="466"/>
      <c r="B6410" s="480" t="s">
        <v>1135</v>
      </c>
      <c r="C6410" s="481"/>
      <c r="D6410" s="481"/>
      <c r="E6410" s="482"/>
      <c r="F6410" s="124"/>
      <c r="G6410" s="478" t="s">
        <v>1136</v>
      </c>
      <c r="H6410" s="460"/>
      <c r="I6410" s="460"/>
      <c r="J6410" s="479"/>
      <c r="K6410" s="125"/>
    </row>
    <row r="6411" spans="1:11" ht="15" x14ac:dyDescent="0.3">
      <c r="A6411" s="466"/>
      <c r="B6411" s="480" t="s">
        <v>1137</v>
      </c>
      <c r="C6411" s="481"/>
      <c r="D6411" s="481"/>
      <c r="E6411" s="482"/>
      <c r="F6411" s="124">
        <v>2</v>
      </c>
      <c r="G6411" s="478" t="s">
        <v>1138</v>
      </c>
      <c r="H6411" s="460"/>
      <c r="I6411" s="460"/>
      <c r="J6411" s="479"/>
      <c r="K6411" s="125"/>
    </row>
    <row r="6412" spans="1:11" ht="15" x14ac:dyDescent="0.3">
      <c r="A6412" s="466"/>
      <c r="B6412" s="480" t="s">
        <v>1139</v>
      </c>
      <c r="C6412" s="481"/>
      <c r="D6412" s="481"/>
      <c r="E6412" s="482"/>
      <c r="F6412" s="124"/>
      <c r="G6412" s="478" t="s">
        <v>1140</v>
      </c>
      <c r="H6412" s="460"/>
      <c r="I6412" s="460"/>
      <c r="J6412" s="479"/>
      <c r="K6412" s="125"/>
    </row>
    <row r="6413" spans="1:11" ht="15.6" thickBot="1" x14ac:dyDescent="0.35">
      <c r="A6413" s="467"/>
      <c r="B6413" s="487" t="s">
        <v>1141</v>
      </c>
      <c r="C6413" s="488"/>
      <c r="D6413" s="488"/>
      <c r="E6413" s="489"/>
      <c r="F6413" s="127">
        <v>2</v>
      </c>
      <c r="G6413" s="484" t="s">
        <v>1142</v>
      </c>
      <c r="H6413" s="485"/>
      <c r="I6413" s="485"/>
      <c r="J6413" s="486"/>
      <c r="K6413" s="128"/>
    </row>
    <row r="6414" spans="1:11" ht="15.6" x14ac:dyDescent="0.3">
      <c r="A6414" s="465" t="s">
        <v>1143</v>
      </c>
      <c r="B6414" s="434" t="s">
        <v>1180</v>
      </c>
      <c r="C6414" s="435"/>
      <c r="D6414" s="435"/>
      <c r="E6414" s="435"/>
      <c r="F6414" s="435"/>
      <c r="G6414" s="435"/>
      <c r="H6414" s="435"/>
      <c r="I6414" s="435"/>
      <c r="J6414" s="435"/>
      <c r="K6414" s="436"/>
    </row>
    <row r="6415" spans="1:11" ht="15" x14ac:dyDescent="0.3">
      <c r="A6415" s="466"/>
      <c r="B6415" s="422" t="s">
        <v>1231</v>
      </c>
      <c r="C6415" s="423"/>
      <c r="D6415" s="423"/>
      <c r="E6415" s="423"/>
      <c r="F6415" s="423"/>
      <c r="G6415" s="423"/>
      <c r="H6415" s="423"/>
      <c r="I6415" s="423"/>
      <c r="J6415" s="423"/>
      <c r="K6415" s="424"/>
    </row>
    <row r="6416" spans="1:11" ht="15" x14ac:dyDescent="0.3">
      <c r="A6416" s="466"/>
      <c r="B6416" s="422" t="s">
        <v>1229</v>
      </c>
      <c r="C6416" s="423"/>
      <c r="D6416" s="423"/>
      <c r="E6416" s="423"/>
      <c r="F6416" s="423"/>
      <c r="G6416" s="423"/>
      <c r="H6416" s="423"/>
      <c r="I6416" s="423"/>
      <c r="J6416" s="423"/>
      <c r="K6416" s="424"/>
    </row>
    <row r="6417" spans="1:11" ht="15" x14ac:dyDescent="0.3">
      <c r="A6417" s="466"/>
      <c r="B6417" s="422" t="s">
        <v>1232</v>
      </c>
      <c r="C6417" s="423"/>
      <c r="D6417" s="423"/>
      <c r="E6417" s="423"/>
      <c r="F6417" s="423"/>
      <c r="G6417" s="423"/>
      <c r="H6417" s="423"/>
      <c r="I6417" s="423"/>
      <c r="J6417" s="423"/>
      <c r="K6417" s="424"/>
    </row>
    <row r="6418" spans="1:11" ht="15.6" x14ac:dyDescent="0.3">
      <c r="A6418" s="466"/>
      <c r="B6418" s="434" t="s">
        <v>1185</v>
      </c>
      <c r="C6418" s="435"/>
      <c r="D6418" s="435"/>
      <c r="E6418" s="435"/>
      <c r="F6418" s="435"/>
      <c r="G6418" s="435"/>
      <c r="H6418" s="435"/>
      <c r="I6418" s="435"/>
      <c r="J6418" s="435"/>
      <c r="K6418" s="436"/>
    </row>
    <row r="6419" spans="1:11" ht="15" x14ac:dyDescent="0.3">
      <c r="A6419" s="466"/>
      <c r="B6419" s="422" t="s">
        <v>1231</v>
      </c>
      <c r="C6419" s="423"/>
      <c r="D6419" s="423"/>
      <c r="E6419" s="423"/>
      <c r="F6419" s="423"/>
      <c r="G6419" s="423"/>
      <c r="H6419" s="423"/>
      <c r="I6419" s="423"/>
      <c r="J6419" s="423"/>
      <c r="K6419" s="424"/>
    </row>
    <row r="6420" spans="1:11" ht="15" x14ac:dyDescent="0.3">
      <c r="A6420" s="466"/>
      <c r="B6420" s="422" t="s">
        <v>1229</v>
      </c>
      <c r="C6420" s="423"/>
      <c r="D6420" s="423"/>
      <c r="E6420" s="423"/>
      <c r="F6420" s="423"/>
      <c r="G6420" s="423"/>
      <c r="H6420" s="423"/>
      <c r="I6420" s="423"/>
      <c r="J6420" s="423"/>
      <c r="K6420" s="424"/>
    </row>
    <row r="6421" spans="1:11" ht="15" x14ac:dyDescent="0.3">
      <c r="A6421" s="466"/>
      <c r="B6421" s="422" t="s">
        <v>1232</v>
      </c>
      <c r="C6421" s="423"/>
      <c r="D6421" s="423"/>
      <c r="E6421" s="423"/>
      <c r="F6421" s="423"/>
      <c r="G6421" s="423"/>
      <c r="H6421" s="423"/>
      <c r="I6421" s="423"/>
      <c r="J6421" s="423"/>
      <c r="K6421" s="424"/>
    </row>
    <row r="6422" spans="1:11" ht="15.6" x14ac:dyDescent="0.3">
      <c r="A6422" s="466"/>
      <c r="B6422" s="425" t="s">
        <v>1168</v>
      </c>
      <c r="C6422" s="426"/>
      <c r="D6422" s="426"/>
      <c r="E6422" s="426"/>
      <c r="F6422" s="426"/>
      <c r="G6422" s="426"/>
      <c r="H6422" s="426"/>
      <c r="I6422" s="426"/>
      <c r="J6422" s="426"/>
      <c r="K6422" s="427"/>
    </row>
    <row r="6423" spans="1:11" ht="15" x14ac:dyDescent="0.3">
      <c r="A6423" s="466"/>
      <c r="B6423" s="428" t="s">
        <v>1228</v>
      </c>
      <c r="C6423" s="429"/>
      <c r="D6423" s="429"/>
      <c r="E6423" s="429"/>
      <c r="F6423" s="429"/>
      <c r="G6423" s="429"/>
      <c r="H6423" s="429"/>
      <c r="I6423" s="429"/>
      <c r="J6423" s="429"/>
      <c r="K6423" s="430"/>
    </row>
    <row r="6424" spans="1:11" ht="15.6" x14ac:dyDescent="0.3">
      <c r="A6424" s="466"/>
      <c r="B6424" s="431" t="s">
        <v>1240</v>
      </c>
      <c r="C6424" s="432"/>
      <c r="D6424" s="432"/>
      <c r="E6424" s="432"/>
      <c r="F6424" s="432"/>
      <c r="G6424" s="432"/>
      <c r="H6424" s="432"/>
      <c r="I6424" s="432"/>
      <c r="J6424" s="432"/>
      <c r="K6424" s="433"/>
    </row>
    <row r="6425" spans="1:11" ht="15" x14ac:dyDescent="0.3">
      <c r="A6425" s="466"/>
      <c r="B6425" s="422" t="s">
        <v>1241</v>
      </c>
      <c r="C6425" s="423"/>
      <c r="D6425" s="423"/>
      <c r="E6425" s="423"/>
      <c r="F6425" s="423"/>
      <c r="G6425" s="423"/>
      <c r="H6425" s="423"/>
      <c r="I6425" s="423"/>
      <c r="J6425" s="423"/>
      <c r="K6425" s="424"/>
    </row>
    <row r="6426" spans="1:11" ht="15" x14ac:dyDescent="0.3">
      <c r="A6426" s="466"/>
      <c r="B6426" s="416" t="s">
        <v>1242</v>
      </c>
      <c r="C6426" s="417"/>
      <c r="D6426" s="417"/>
      <c r="E6426" s="417"/>
      <c r="F6426" s="417"/>
      <c r="G6426" s="417"/>
      <c r="H6426" s="417"/>
      <c r="I6426" s="417"/>
      <c r="J6426" s="417"/>
      <c r="K6426" s="418"/>
    </row>
    <row r="6427" spans="1:11" ht="15.6" thickBot="1" x14ac:dyDescent="0.35">
      <c r="A6427" s="467"/>
      <c r="B6427" s="419" t="s">
        <v>1161</v>
      </c>
      <c r="C6427" s="420"/>
      <c r="D6427" s="420"/>
      <c r="E6427" s="420"/>
      <c r="F6427" s="420"/>
      <c r="G6427" s="420"/>
      <c r="H6427" s="420"/>
      <c r="I6427" s="420"/>
      <c r="J6427" s="420"/>
      <c r="K6427" s="421"/>
    </row>
    <row r="6428" spans="1:11" ht="15" x14ac:dyDescent="0.3">
      <c r="A6428" s="465" t="s">
        <v>1144</v>
      </c>
      <c r="B6428" s="439"/>
      <c r="C6428" s="437"/>
      <c r="D6428" s="437"/>
      <c r="E6428" s="437"/>
      <c r="F6428" s="437"/>
      <c r="G6428" s="437"/>
      <c r="H6428" s="437"/>
      <c r="I6428" s="437"/>
      <c r="J6428" s="437"/>
      <c r="K6428" s="438"/>
    </row>
    <row r="6429" spans="1:11" ht="15" x14ac:dyDescent="0.3">
      <c r="A6429" s="466"/>
      <c r="B6429" s="458"/>
      <c r="C6429" s="456"/>
      <c r="D6429" s="456"/>
      <c r="E6429" s="456"/>
      <c r="F6429" s="456"/>
      <c r="G6429" s="456"/>
      <c r="H6429" s="456"/>
      <c r="I6429" s="456"/>
      <c r="J6429" s="456"/>
      <c r="K6429" s="457"/>
    </row>
    <row r="6430" spans="1:11" ht="15" x14ac:dyDescent="0.3">
      <c r="A6430" s="466"/>
      <c r="B6430" s="458"/>
      <c r="C6430" s="456"/>
      <c r="D6430" s="456"/>
      <c r="E6430" s="456"/>
      <c r="F6430" s="456"/>
      <c r="G6430" s="456"/>
      <c r="H6430" s="456"/>
      <c r="I6430" s="456"/>
      <c r="J6430" s="456"/>
      <c r="K6430" s="457"/>
    </row>
    <row r="6431" spans="1:11" ht="15" x14ac:dyDescent="0.3">
      <c r="A6431" s="466"/>
      <c r="B6431" s="458"/>
      <c r="C6431" s="456"/>
      <c r="D6431" s="456"/>
      <c r="E6431" s="456"/>
      <c r="F6431" s="456"/>
      <c r="G6431" s="456"/>
      <c r="H6431" s="456"/>
      <c r="I6431" s="456"/>
      <c r="J6431" s="456"/>
      <c r="K6431" s="457"/>
    </row>
    <row r="6432" spans="1:11" ht="15" x14ac:dyDescent="0.3">
      <c r="A6432" s="466"/>
      <c r="B6432" s="458"/>
      <c r="C6432" s="456"/>
      <c r="D6432" s="456"/>
      <c r="E6432" s="456"/>
      <c r="F6432" s="456"/>
      <c r="G6432" s="456"/>
      <c r="H6432" s="456"/>
      <c r="I6432" s="456"/>
      <c r="J6432" s="456"/>
      <c r="K6432" s="457"/>
    </row>
    <row r="6433" spans="1:11" ht="15" x14ac:dyDescent="0.3">
      <c r="A6433" s="466"/>
      <c r="B6433" s="458"/>
      <c r="C6433" s="456"/>
      <c r="D6433" s="456"/>
      <c r="E6433" s="456"/>
      <c r="F6433" s="456"/>
      <c r="G6433" s="456"/>
      <c r="H6433" s="456"/>
      <c r="I6433" s="456"/>
      <c r="J6433" s="456"/>
      <c r="K6433" s="457"/>
    </row>
    <row r="6434" spans="1:11" ht="15" x14ac:dyDescent="0.3">
      <c r="A6434" s="466"/>
      <c r="B6434" s="458"/>
      <c r="C6434" s="456"/>
      <c r="D6434" s="456"/>
      <c r="E6434" s="456"/>
      <c r="F6434" s="456"/>
      <c r="G6434" s="456"/>
      <c r="H6434" s="456"/>
      <c r="I6434" s="456"/>
      <c r="J6434" s="456"/>
      <c r="K6434" s="457"/>
    </row>
    <row r="6435" spans="1:11" ht="15" x14ac:dyDescent="0.3">
      <c r="A6435" s="466"/>
      <c r="B6435" s="458"/>
      <c r="C6435" s="456"/>
      <c r="D6435" s="456"/>
      <c r="E6435" s="456"/>
      <c r="F6435" s="456"/>
      <c r="G6435" s="456"/>
      <c r="H6435" s="456"/>
      <c r="I6435" s="456"/>
      <c r="J6435" s="456"/>
      <c r="K6435" s="457"/>
    </row>
    <row r="6436" spans="1:11" ht="15" x14ac:dyDescent="0.3">
      <c r="A6436" s="466"/>
      <c r="B6436" s="458"/>
      <c r="C6436" s="456"/>
      <c r="D6436" s="456"/>
      <c r="E6436" s="456"/>
      <c r="F6436" s="456"/>
      <c r="G6436" s="456"/>
      <c r="H6436" s="456"/>
      <c r="I6436" s="456"/>
      <c r="J6436" s="456"/>
      <c r="K6436" s="457"/>
    </row>
    <row r="6437" spans="1:11" ht="15" x14ac:dyDescent="0.3">
      <c r="A6437" s="466"/>
      <c r="B6437" s="458"/>
      <c r="C6437" s="456"/>
      <c r="D6437" s="456"/>
      <c r="E6437" s="456"/>
      <c r="F6437" s="456"/>
      <c r="G6437" s="456"/>
      <c r="H6437" s="456"/>
      <c r="I6437" s="456"/>
      <c r="J6437" s="456"/>
      <c r="K6437" s="457"/>
    </row>
    <row r="6438" spans="1:11" ht="15" x14ac:dyDescent="0.3">
      <c r="A6438" s="466"/>
      <c r="B6438" s="458"/>
      <c r="C6438" s="456"/>
      <c r="D6438" s="456"/>
      <c r="E6438" s="456"/>
      <c r="F6438" s="456"/>
      <c r="G6438" s="456"/>
      <c r="H6438" s="456"/>
      <c r="I6438" s="456"/>
      <c r="J6438" s="456"/>
      <c r="K6438" s="457"/>
    </row>
    <row r="6439" spans="1:11" ht="15" x14ac:dyDescent="0.3">
      <c r="A6439" s="466"/>
      <c r="B6439" s="458"/>
      <c r="C6439" s="456"/>
      <c r="D6439" s="456"/>
      <c r="E6439" s="456"/>
      <c r="F6439" s="456"/>
      <c r="G6439" s="456"/>
      <c r="H6439" s="456"/>
      <c r="I6439" s="456"/>
      <c r="J6439" s="456"/>
      <c r="K6439" s="457"/>
    </row>
    <row r="6440" spans="1:11" ht="15" x14ac:dyDescent="0.3">
      <c r="A6440" s="466"/>
      <c r="B6440" s="458"/>
      <c r="C6440" s="456"/>
      <c r="D6440" s="456"/>
      <c r="E6440" s="456"/>
      <c r="F6440" s="456"/>
      <c r="G6440" s="456"/>
      <c r="H6440" s="456"/>
      <c r="I6440" s="456"/>
      <c r="J6440" s="456"/>
      <c r="K6440" s="457"/>
    </row>
    <row r="6441" spans="1:11" ht="15" x14ac:dyDescent="0.3">
      <c r="A6441" s="466"/>
      <c r="B6441" s="458"/>
      <c r="C6441" s="456"/>
      <c r="D6441" s="456"/>
      <c r="E6441" s="456"/>
      <c r="F6441" s="456"/>
      <c r="G6441" s="456"/>
      <c r="H6441" s="456"/>
      <c r="I6441" s="456"/>
      <c r="J6441" s="456"/>
      <c r="K6441" s="457"/>
    </row>
    <row r="6442" spans="1:11" ht="15.6" thickBot="1" x14ac:dyDescent="0.35">
      <c r="A6442" s="467"/>
      <c r="B6442" s="502"/>
      <c r="C6442" s="503"/>
      <c r="D6442" s="503"/>
      <c r="E6442" s="503"/>
      <c r="F6442" s="503"/>
      <c r="G6442" s="503"/>
      <c r="H6442" s="503"/>
      <c r="I6442" s="503"/>
      <c r="J6442" s="503"/>
      <c r="K6442" s="504"/>
    </row>
    <row r="6443" spans="1:11" x14ac:dyDescent="0.3">
      <c r="A6443" s="499" t="s">
        <v>1145</v>
      </c>
      <c r="B6443" s="491"/>
      <c r="C6443" s="491"/>
      <c r="D6443" s="491"/>
      <c r="E6443" s="491"/>
      <c r="F6443" s="491"/>
      <c r="G6443" s="490" t="s">
        <v>1146</v>
      </c>
      <c r="H6443" s="491"/>
      <c r="I6443" s="491"/>
      <c r="J6443" s="491"/>
      <c r="K6443" s="492"/>
    </row>
    <row r="6444" spans="1:11" x14ac:dyDescent="0.3">
      <c r="A6444" s="500"/>
      <c r="B6444" s="494"/>
      <c r="C6444" s="494"/>
      <c r="D6444" s="494"/>
      <c r="E6444" s="494"/>
      <c r="F6444" s="494"/>
      <c r="G6444" s="493"/>
      <c r="H6444" s="494"/>
      <c r="I6444" s="494"/>
      <c r="J6444" s="494"/>
      <c r="K6444" s="495"/>
    </row>
    <row r="6445" spans="1:11" x14ac:dyDescent="0.3">
      <c r="A6445" s="500"/>
      <c r="B6445" s="494"/>
      <c r="C6445" s="494"/>
      <c r="D6445" s="494"/>
      <c r="E6445" s="494"/>
      <c r="F6445" s="494"/>
      <c r="G6445" s="493"/>
      <c r="H6445" s="494"/>
      <c r="I6445" s="494"/>
      <c r="J6445" s="494"/>
      <c r="K6445" s="495"/>
    </row>
    <row r="6446" spans="1:11" ht="15" thickBot="1" x14ac:dyDescent="0.35">
      <c r="A6446" s="501"/>
      <c r="B6446" s="497"/>
      <c r="C6446" s="497"/>
      <c r="D6446" s="497"/>
      <c r="E6446" s="497"/>
      <c r="F6446" s="497"/>
      <c r="G6446" s="496"/>
      <c r="H6446" s="497"/>
      <c r="I6446" s="497"/>
      <c r="J6446" s="497"/>
      <c r="K6446" s="498"/>
    </row>
    <row r="6447" spans="1:11" x14ac:dyDescent="0.3">
      <c r="A6447" s="34"/>
      <c r="J6447" s="131"/>
    </row>
    <row r="6448" spans="1:11" x14ac:dyDescent="0.3">
      <c r="A6448" s="452"/>
      <c r="B6448" s="452"/>
      <c r="C6448" s="452"/>
      <c r="D6448" s="452"/>
      <c r="E6448" s="454" t="s">
        <v>1113</v>
      </c>
      <c r="F6448" s="454"/>
      <c r="G6448" s="454"/>
      <c r="H6448" s="454"/>
      <c r="I6448" s="452"/>
      <c r="J6448" s="452"/>
      <c r="K6448" s="452"/>
    </row>
    <row r="6449" spans="1:11" x14ac:dyDescent="0.3">
      <c r="A6449" s="452"/>
      <c r="B6449" s="452"/>
      <c r="C6449" s="452"/>
      <c r="D6449" s="452"/>
      <c r="E6449" s="454"/>
      <c r="F6449" s="454"/>
      <c r="G6449" s="454"/>
      <c r="H6449" s="454"/>
      <c r="I6449" s="452"/>
      <c r="J6449" s="452"/>
      <c r="K6449" s="452"/>
    </row>
    <row r="6450" spans="1:11" x14ac:dyDescent="0.3">
      <c r="A6450" s="453"/>
      <c r="B6450" s="453"/>
      <c r="C6450" s="453"/>
      <c r="D6450" s="453"/>
      <c r="E6450" s="455"/>
      <c r="F6450" s="455"/>
      <c r="G6450" s="455"/>
      <c r="H6450" s="455"/>
      <c r="I6450" s="453"/>
      <c r="J6450" s="453"/>
      <c r="K6450" s="453"/>
    </row>
    <row r="6451" spans="1:11" x14ac:dyDescent="0.3">
      <c r="A6451" s="505" t="s">
        <v>1114</v>
      </c>
      <c r="B6451" s="450"/>
      <c r="C6451" s="450"/>
      <c r="D6451" s="450"/>
      <c r="E6451" s="450"/>
      <c r="F6451" s="450"/>
      <c r="G6451" s="450"/>
      <c r="H6451" s="450"/>
      <c r="I6451" s="450"/>
      <c r="J6451" s="450"/>
      <c r="K6451" s="451"/>
    </row>
    <row r="6452" spans="1:11" ht="22.8" x14ac:dyDescent="0.3">
      <c r="A6452" s="100" t="s">
        <v>0</v>
      </c>
      <c r="B6452" s="101"/>
      <c r="C6452" s="101"/>
      <c r="D6452" s="101"/>
      <c r="E6452" s="101"/>
      <c r="F6452" s="101"/>
      <c r="G6452" s="102"/>
      <c r="H6452" s="103" t="s">
        <v>1191</v>
      </c>
      <c r="I6452" s="104" t="s">
        <v>1117</v>
      </c>
      <c r="J6452" s="105">
        <f>1+J6398</f>
        <v>45398</v>
      </c>
      <c r="K6452" s="106" t="s">
        <v>1118</v>
      </c>
    </row>
    <row r="6453" spans="1:11" x14ac:dyDescent="0.3">
      <c r="A6453" s="443" t="s">
        <v>2</v>
      </c>
      <c r="B6453" s="444"/>
      <c r="C6453" s="444"/>
      <c r="D6453" s="444"/>
      <c r="E6453" s="444"/>
      <c r="F6453" s="444"/>
      <c r="G6453" s="445"/>
      <c r="H6453" s="107" t="s">
        <v>1120</v>
      </c>
      <c r="I6453" s="108" t="s">
        <v>1121</v>
      </c>
      <c r="J6453" s="109" t="s">
        <v>1122</v>
      </c>
      <c r="K6453" s="110" t="s">
        <v>1123</v>
      </c>
    </row>
    <row r="6454" spans="1:11" x14ac:dyDescent="0.3">
      <c r="A6454" s="446"/>
      <c r="B6454" s="447"/>
      <c r="C6454" s="447"/>
      <c r="D6454" s="447"/>
      <c r="E6454" s="447"/>
      <c r="F6454" s="447"/>
      <c r="G6454" s="448"/>
      <c r="H6454" s="107" t="s">
        <v>1124</v>
      </c>
      <c r="I6454" s="111" t="s">
        <v>1125</v>
      </c>
      <c r="J6454" s="112"/>
      <c r="K6454" s="113"/>
    </row>
    <row r="6455" spans="1:11" ht="15" thickBot="1" x14ac:dyDescent="0.35">
      <c r="A6455" s="114" t="s">
        <v>1103</v>
      </c>
      <c r="B6455" s="115"/>
      <c r="C6455" s="115"/>
      <c r="D6455" s="115"/>
      <c r="E6455" s="115"/>
      <c r="F6455" s="115"/>
      <c r="G6455" s="116"/>
      <c r="H6455" s="117" t="s">
        <v>1126</v>
      </c>
      <c r="I6455" s="117" t="s">
        <v>1125</v>
      </c>
      <c r="J6455" s="118"/>
      <c r="K6455" s="119"/>
    </row>
    <row r="6456" spans="1:11" ht="15" x14ac:dyDescent="0.3">
      <c r="A6456" s="440" t="s">
        <v>1127</v>
      </c>
      <c r="B6456" s="439"/>
      <c r="C6456" s="437"/>
      <c r="D6456" s="437"/>
      <c r="E6456" s="437"/>
      <c r="F6456" s="437"/>
      <c r="G6456" s="437"/>
      <c r="H6456" s="437"/>
      <c r="I6456" s="437"/>
      <c r="J6456" s="437"/>
      <c r="K6456" s="438"/>
    </row>
    <row r="6457" spans="1:11" ht="15" x14ac:dyDescent="0.3">
      <c r="A6457" s="441"/>
      <c r="B6457" s="458"/>
      <c r="C6457" s="456"/>
      <c r="D6457" s="456"/>
      <c r="E6457" s="456"/>
      <c r="F6457" s="456"/>
      <c r="G6457" s="456"/>
      <c r="H6457" s="456"/>
      <c r="I6457" s="456"/>
      <c r="J6457" s="456"/>
      <c r="K6457" s="457"/>
    </row>
    <row r="6458" spans="1:11" ht="15" x14ac:dyDescent="0.3">
      <c r="A6458" s="441"/>
      <c r="B6458" s="458"/>
      <c r="C6458" s="456"/>
      <c r="D6458" s="456"/>
      <c r="E6458" s="456"/>
      <c r="F6458" s="456"/>
      <c r="G6458" s="456"/>
      <c r="H6458" s="456"/>
      <c r="I6458" s="456"/>
      <c r="J6458" s="456"/>
      <c r="K6458" s="457"/>
    </row>
    <row r="6459" spans="1:11" ht="15" x14ac:dyDescent="0.3">
      <c r="A6459" s="441"/>
      <c r="B6459" s="458"/>
      <c r="C6459" s="456"/>
      <c r="D6459" s="456"/>
      <c r="E6459" s="456"/>
      <c r="F6459" s="456"/>
      <c r="G6459" s="456"/>
      <c r="H6459" s="456"/>
      <c r="I6459" s="456"/>
      <c r="J6459" s="456"/>
      <c r="K6459" s="457"/>
    </row>
    <row r="6460" spans="1:11" ht="15.6" thickBot="1" x14ac:dyDescent="0.35">
      <c r="A6460" s="442"/>
      <c r="B6460" s="477"/>
      <c r="C6460" s="475"/>
      <c r="D6460" s="475"/>
      <c r="E6460" s="475"/>
      <c r="F6460" s="475"/>
      <c r="G6460" s="475"/>
      <c r="H6460" s="475"/>
      <c r="I6460" s="475"/>
      <c r="J6460" s="475"/>
      <c r="K6460" s="476"/>
    </row>
    <row r="6461" spans="1:11" ht="15.6" thickBot="1" x14ac:dyDescent="0.35">
      <c r="A6461" s="465" t="s">
        <v>1128</v>
      </c>
      <c r="B6461" s="474" t="s">
        <v>1129</v>
      </c>
      <c r="C6461" s="472"/>
      <c r="D6461" s="472"/>
      <c r="E6461" s="472"/>
      <c r="F6461" s="120" t="s">
        <v>1130</v>
      </c>
      <c r="G6461" s="472" t="s">
        <v>1129</v>
      </c>
      <c r="H6461" s="472"/>
      <c r="I6461" s="472"/>
      <c r="J6461" s="473"/>
      <c r="K6461" s="121" t="s">
        <v>1130</v>
      </c>
    </row>
    <row r="6462" spans="1:11" ht="15" x14ac:dyDescent="0.3">
      <c r="A6462" s="466"/>
      <c r="B6462" s="471" t="s">
        <v>1131</v>
      </c>
      <c r="C6462" s="469"/>
      <c r="D6462" s="469"/>
      <c r="E6462" s="470"/>
      <c r="F6462" s="122"/>
      <c r="G6462" s="468" t="s">
        <v>1132</v>
      </c>
      <c r="H6462" s="469"/>
      <c r="I6462" s="469"/>
      <c r="J6462" s="470"/>
      <c r="K6462" s="123"/>
    </row>
    <row r="6463" spans="1:11" ht="15" x14ac:dyDescent="0.3">
      <c r="A6463" s="466"/>
      <c r="B6463" s="480" t="s">
        <v>1133</v>
      </c>
      <c r="C6463" s="481"/>
      <c r="D6463" s="481"/>
      <c r="E6463" s="482"/>
      <c r="F6463" s="124"/>
      <c r="G6463" s="483" t="s">
        <v>1134</v>
      </c>
      <c r="H6463" s="481"/>
      <c r="I6463" s="481"/>
      <c r="J6463" s="482"/>
      <c r="K6463" s="125"/>
    </row>
    <row r="6464" spans="1:11" ht="15" x14ac:dyDescent="0.3">
      <c r="A6464" s="466"/>
      <c r="B6464" s="480" t="s">
        <v>1135</v>
      </c>
      <c r="C6464" s="481"/>
      <c r="D6464" s="481"/>
      <c r="E6464" s="482"/>
      <c r="F6464" s="124"/>
      <c r="G6464" s="478" t="s">
        <v>1136</v>
      </c>
      <c r="H6464" s="460"/>
      <c r="I6464" s="460"/>
      <c r="J6464" s="479"/>
      <c r="K6464" s="125"/>
    </row>
    <row r="6465" spans="1:25" ht="15" x14ac:dyDescent="0.3">
      <c r="A6465" s="466"/>
      <c r="B6465" s="480" t="s">
        <v>1137</v>
      </c>
      <c r="C6465" s="481"/>
      <c r="D6465" s="481"/>
      <c r="E6465" s="482"/>
      <c r="F6465" s="124">
        <v>2</v>
      </c>
      <c r="G6465" s="478" t="s">
        <v>1138</v>
      </c>
      <c r="H6465" s="460"/>
      <c r="I6465" s="460"/>
      <c r="J6465" s="479"/>
      <c r="K6465" s="125"/>
    </row>
    <row r="6466" spans="1:25" ht="15" x14ac:dyDescent="0.3">
      <c r="A6466" s="466"/>
      <c r="B6466" s="480" t="s">
        <v>1139</v>
      </c>
      <c r="C6466" s="481"/>
      <c r="D6466" s="481"/>
      <c r="E6466" s="482"/>
      <c r="F6466" s="124"/>
      <c r="G6466" s="478" t="s">
        <v>1140</v>
      </c>
      <c r="H6466" s="460"/>
      <c r="I6466" s="460"/>
      <c r="J6466" s="479"/>
      <c r="K6466" s="125"/>
    </row>
    <row r="6467" spans="1:25" ht="15.6" thickBot="1" x14ac:dyDescent="0.35">
      <c r="A6467" s="467"/>
      <c r="B6467" s="487" t="s">
        <v>1141</v>
      </c>
      <c r="C6467" s="488"/>
      <c r="D6467" s="488"/>
      <c r="E6467" s="489"/>
      <c r="F6467" s="127">
        <v>2</v>
      </c>
      <c r="G6467" s="484" t="s">
        <v>1142</v>
      </c>
      <c r="H6467" s="485"/>
      <c r="I6467" s="485"/>
      <c r="J6467" s="486"/>
      <c r="K6467" s="128"/>
    </row>
    <row r="6468" spans="1:25" ht="15.6" x14ac:dyDescent="0.3">
      <c r="A6468" s="465" t="s">
        <v>1143</v>
      </c>
      <c r="B6468" s="431" t="s">
        <v>1240</v>
      </c>
      <c r="C6468" s="432"/>
      <c r="D6468" s="432"/>
      <c r="E6468" s="432"/>
      <c r="F6468" s="432"/>
      <c r="G6468" s="432"/>
      <c r="H6468" s="432"/>
      <c r="I6468" s="432"/>
      <c r="J6468" s="432"/>
      <c r="K6468" s="433"/>
      <c r="P6468" s="434" t="s">
        <v>1180</v>
      </c>
      <c r="Q6468" s="435"/>
      <c r="R6468" s="435"/>
      <c r="S6468" s="435"/>
      <c r="T6468" s="435"/>
      <c r="U6468" s="435"/>
      <c r="V6468" s="435"/>
      <c r="W6468" s="435"/>
      <c r="X6468" s="435"/>
      <c r="Y6468" s="436"/>
    </row>
    <row r="6469" spans="1:25" ht="15" x14ac:dyDescent="0.3">
      <c r="A6469" s="466"/>
      <c r="B6469" s="422" t="s">
        <v>1241</v>
      </c>
      <c r="C6469" s="423"/>
      <c r="D6469" s="423"/>
      <c r="E6469" s="423"/>
      <c r="F6469" s="423"/>
      <c r="G6469" s="423"/>
      <c r="H6469" s="423"/>
      <c r="I6469" s="423"/>
      <c r="J6469" s="423"/>
      <c r="K6469" s="424"/>
      <c r="P6469" s="422" t="s">
        <v>1231</v>
      </c>
      <c r="Q6469" s="423"/>
      <c r="R6469" s="423"/>
      <c r="S6469" s="423"/>
      <c r="T6469" s="423"/>
      <c r="U6469" s="423"/>
      <c r="V6469" s="423"/>
      <c r="W6469" s="423"/>
      <c r="X6469" s="423"/>
      <c r="Y6469" s="424"/>
    </row>
    <row r="6470" spans="1:25" ht="15" x14ac:dyDescent="0.3">
      <c r="A6470" s="466"/>
      <c r="B6470" s="416" t="s">
        <v>1242</v>
      </c>
      <c r="C6470" s="417"/>
      <c r="D6470" s="417"/>
      <c r="E6470" s="417"/>
      <c r="F6470" s="417"/>
      <c r="G6470" s="417"/>
      <c r="H6470" s="417"/>
      <c r="I6470" s="417"/>
      <c r="J6470" s="417"/>
      <c r="K6470" s="418"/>
      <c r="P6470" s="422" t="s">
        <v>1229</v>
      </c>
      <c r="Q6470" s="423"/>
      <c r="R6470" s="423"/>
      <c r="S6470" s="423"/>
      <c r="T6470" s="423"/>
      <c r="U6470" s="423"/>
      <c r="V6470" s="423"/>
      <c r="W6470" s="423"/>
      <c r="X6470" s="423"/>
      <c r="Y6470" s="424"/>
    </row>
    <row r="6471" spans="1:25" ht="15" x14ac:dyDescent="0.3">
      <c r="A6471" s="466"/>
      <c r="B6471" s="422" t="s">
        <v>1161</v>
      </c>
      <c r="C6471" s="423"/>
      <c r="D6471" s="423"/>
      <c r="E6471" s="423"/>
      <c r="F6471" s="423"/>
      <c r="G6471" s="423"/>
      <c r="H6471" s="423"/>
      <c r="I6471" s="423"/>
      <c r="J6471" s="423"/>
      <c r="K6471" s="424"/>
      <c r="P6471" s="422" t="s">
        <v>1232</v>
      </c>
      <c r="Q6471" s="423"/>
      <c r="R6471" s="423"/>
      <c r="S6471" s="423"/>
      <c r="T6471" s="423"/>
      <c r="U6471" s="423"/>
      <c r="V6471" s="423"/>
      <c r="W6471" s="423"/>
      <c r="X6471" s="423"/>
      <c r="Y6471" s="424"/>
    </row>
    <row r="6472" spans="1:25" ht="15.6" x14ac:dyDescent="0.3">
      <c r="A6472" s="466"/>
      <c r="B6472" s="425" t="s">
        <v>1243</v>
      </c>
      <c r="C6472" s="426"/>
      <c r="D6472" s="426"/>
      <c r="E6472" s="426"/>
      <c r="F6472" s="426"/>
      <c r="G6472" s="426"/>
      <c r="H6472" s="426"/>
      <c r="I6472" s="426"/>
      <c r="J6472" s="426"/>
      <c r="K6472" s="427"/>
      <c r="P6472" s="434" t="s">
        <v>1185</v>
      </c>
      <c r="Q6472" s="435"/>
      <c r="R6472" s="435"/>
      <c r="S6472" s="435"/>
      <c r="T6472" s="435"/>
      <c r="U6472" s="435"/>
      <c r="V6472" s="435"/>
      <c r="W6472" s="435"/>
      <c r="X6472" s="435"/>
      <c r="Y6472" s="436"/>
    </row>
    <row r="6473" spans="1:25" ht="15" x14ac:dyDescent="0.3">
      <c r="A6473" s="466"/>
      <c r="B6473" s="422" t="s">
        <v>1241</v>
      </c>
      <c r="C6473" s="423"/>
      <c r="D6473" s="423"/>
      <c r="E6473" s="423"/>
      <c r="F6473" s="423"/>
      <c r="G6473" s="423"/>
      <c r="H6473" s="423"/>
      <c r="I6473" s="423"/>
      <c r="J6473" s="423"/>
      <c r="K6473" s="424"/>
      <c r="P6473" s="422" t="s">
        <v>1231</v>
      </c>
      <c r="Q6473" s="423"/>
      <c r="R6473" s="423"/>
      <c r="S6473" s="423"/>
      <c r="T6473" s="423"/>
      <c r="U6473" s="423"/>
      <c r="V6473" s="423"/>
      <c r="W6473" s="423"/>
      <c r="X6473" s="423"/>
      <c r="Y6473" s="424"/>
    </row>
    <row r="6474" spans="1:25" ht="15" x14ac:dyDescent="0.3">
      <c r="A6474" s="466"/>
      <c r="B6474" s="416" t="s">
        <v>1242</v>
      </c>
      <c r="C6474" s="417"/>
      <c r="D6474" s="417"/>
      <c r="E6474" s="417"/>
      <c r="F6474" s="417"/>
      <c r="G6474" s="417"/>
      <c r="H6474" s="417"/>
      <c r="I6474" s="417"/>
      <c r="J6474" s="417"/>
      <c r="K6474" s="418"/>
      <c r="P6474" s="422" t="s">
        <v>1229</v>
      </c>
      <c r="Q6474" s="423"/>
      <c r="R6474" s="423"/>
      <c r="S6474" s="423"/>
      <c r="T6474" s="423"/>
      <c r="U6474" s="423"/>
      <c r="V6474" s="423"/>
      <c r="W6474" s="423"/>
      <c r="X6474" s="423"/>
      <c r="Y6474" s="424"/>
    </row>
    <row r="6475" spans="1:25" ht="15" x14ac:dyDescent="0.3">
      <c r="A6475" s="466"/>
      <c r="B6475" s="422" t="s">
        <v>1161</v>
      </c>
      <c r="C6475" s="423"/>
      <c r="D6475" s="423"/>
      <c r="E6475" s="423"/>
      <c r="F6475" s="423"/>
      <c r="G6475" s="423"/>
      <c r="H6475" s="423"/>
      <c r="I6475" s="423"/>
      <c r="J6475" s="423"/>
      <c r="K6475" s="424"/>
      <c r="P6475" s="422" t="s">
        <v>1232</v>
      </c>
      <c r="Q6475" s="423"/>
      <c r="R6475" s="423"/>
      <c r="S6475" s="423"/>
      <c r="T6475" s="423"/>
      <c r="U6475" s="423"/>
      <c r="V6475" s="423"/>
      <c r="W6475" s="423"/>
      <c r="X6475" s="423"/>
      <c r="Y6475" s="424"/>
    </row>
    <row r="6476" spans="1:25" ht="15.6" x14ac:dyDescent="0.3">
      <c r="A6476" s="466"/>
      <c r="B6476" s="425"/>
      <c r="C6476" s="426"/>
      <c r="D6476" s="426"/>
      <c r="E6476" s="426"/>
      <c r="F6476" s="426"/>
      <c r="G6476" s="426"/>
      <c r="H6476" s="426"/>
      <c r="I6476" s="426"/>
      <c r="J6476" s="426"/>
      <c r="K6476" s="427"/>
      <c r="P6476" s="425" t="s">
        <v>1168</v>
      </c>
      <c r="Q6476" s="426"/>
      <c r="R6476" s="426"/>
      <c r="S6476" s="426"/>
      <c r="T6476" s="426"/>
      <c r="U6476" s="426"/>
      <c r="V6476" s="426"/>
      <c r="W6476" s="426"/>
      <c r="X6476" s="426"/>
      <c r="Y6476" s="427"/>
    </row>
    <row r="6477" spans="1:25" ht="15" x14ac:dyDescent="0.3">
      <c r="A6477" s="466"/>
      <c r="B6477" s="422"/>
      <c r="C6477" s="423"/>
      <c r="D6477" s="423"/>
      <c r="E6477" s="423"/>
      <c r="F6477" s="423"/>
      <c r="G6477" s="423"/>
      <c r="H6477" s="423"/>
      <c r="I6477" s="423"/>
      <c r="J6477" s="423"/>
      <c r="K6477" s="424"/>
      <c r="P6477" s="428" t="s">
        <v>1228</v>
      </c>
      <c r="Q6477" s="429"/>
      <c r="R6477" s="429"/>
      <c r="S6477" s="429"/>
      <c r="T6477" s="429"/>
      <c r="U6477" s="429"/>
      <c r="V6477" s="429"/>
      <c r="W6477" s="429"/>
      <c r="X6477" s="429"/>
      <c r="Y6477" s="430"/>
    </row>
    <row r="6478" spans="1:25" ht="15.6" x14ac:dyDescent="0.3">
      <c r="A6478" s="466"/>
      <c r="B6478" s="422"/>
      <c r="C6478" s="423"/>
      <c r="D6478" s="423"/>
      <c r="E6478" s="423"/>
      <c r="F6478" s="423"/>
      <c r="G6478" s="423"/>
      <c r="H6478" s="423"/>
      <c r="I6478" s="423"/>
      <c r="J6478" s="423"/>
      <c r="K6478" s="424"/>
      <c r="P6478" s="431" t="s">
        <v>1240</v>
      </c>
      <c r="Q6478" s="432"/>
      <c r="R6478" s="432"/>
      <c r="S6478" s="432"/>
      <c r="T6478" s="432"/>
      <c r="U6478" s="432"/>
      <c r="V6478" s="432"/>
      <c r="W6478" s="432"/>
      <c r="X6478" s="432"/>
      <c r="Y6478" s="433"/>
    </row>
    <row r="6479" spans="1:25" ht="15" x14ac:dyDescent="0.3">
      <c r="A6479" s="466"/>
      <c r="B6479" s="422"/>
      <c r="C6479" s="423"/>
      <c r="D6479" s="423"/>
      <c r="E6479" s="423"/>
      <c r="F6479" s="423"/>
      <c r="G6479" s="423"/>
      <c r="H6479" s="423"/>
      <c r="I6479" s="423"/>
      <c r="J6479" s="423"/>
      <c r="K6479" s="424"/>
      <c r="P6479" s="422" t="s">
        <v>1241</v>
      </c>
      <c r="Q6479" s="423"/>
      <c r="R6479" s="423"/>
      <c r="S6479" s="423"/>
      <c r="T6479" s="423"/>
      <c r="U6479" s="423"/>
      <c r="V6479" s="423"/>
      <c r="W6479" s="423"/>
      <c r="X6479" s="423"/>
      <c r="Y6479" s="424"/>
    </row>
    <row r="6480" spans="1:25" ht="15" x14ac:dyDescent="0.3">
      <c r="A6480" s="466"/>
      <c r="B6480" s="416"/>
      <c r="C6480" s="417"/>
      <c r="D6480" s="417"/>
      <c r="E6480" s="417"/>
      <c r="F6480" s="417"/>
      <c r="G6480" s="417"/>
      <c r="H6480" s="417"/>
      <c r="I6480" s="417"/>
      <c r="J6480" s="417"/>
      <c r="K6480" s="418"/>
      <c r="P6480" s="416" t="s">
        <v>1242</v>
      </c>
      <c r="Q6480" s="417"/>
      <c r="R6480" s="417"/>
      <c r="S6480" s="417"/>
      <c r="T6480" s="417"/>
      <c r="U6480" s="417"/>
      <c r="V6480" s="417"/>
      <c r="W6480" s="417"/>
      <c r="X6480" s="417"/>
      <c r="Y6480" s="418"/>
    </row>
    <row r="6481" spans="1:25" ht="15.6" thickBot="1" x14ac:dyDescent="0.35">
      <c r="A6481" s="467"/>
      <c r="B6481" s="477"/>
      <c r="C6481" s="475"/>
      <c r="D6481" s="475"/>
      <c r="E6481" s="475"/>
      <c r="F6481" s="475"/>
      <c r="G6481" s="475"/>
      <c r="H6481" s="475"/>
      <c r="I6481" s="475"/>
      <c r="J6481" s="475"/>
      <c r="K6481" s="476"/>
      <c r="P6481" s="419" t="s">
        <v>1161</v>
      </c>
      <c r="Q6481" s="420"/>
      <c r="R6481" s="420"/>
      <c r="S6481" s="420"/>
      <c r="T6481" s="420"/>
      <c r="U6481" s="420"/>
      <c r="V6481" s="420"/>
      <c r="W6481" s="420"/>
      <c r="X6481" s="420"/>
      <c r="Y6481" s="421"/>
    </row>
    <row r="6482" spans="1:25" ht="15" x14ac:dyDescent="0.3">
      <c r="A6482" s="465" t="s">
        <v>1144</v>
      </c>
      <c r="B6482" s="439"/>
      <c r="C6482" s="437"/>
      <c r="D6482" s="437"/>
      <c r="E6482" s="437"/>
      <c r="F6482" s="437"/>
      <c r="G6482" s="437"/>
      <c r="H6482" s="437"/>
      <c r="I6482" s="437"/>
      <c r="J6482" s="437"/>
      <c r="K6482" s="438"/>
    </row>
    <row r="6483" spans="1:25" ht="15" x14ac:dyDescent="0.3">
      <c r="A6483" s="466"/>
      <c r="B6483" s="458"/>
      <c r="C6483" s="456"/>
      <c r="D6483" s="456"/>
      <c r="E6483" s="456"/>
      <c r="F6483" s="456"/>
      <c r="G6483" s="456"/>
      <c r="H6483" s="456"/>
      <c r="I6483" s="456"/>
      <c r="J6483" s="456"/>
      <c r="K6483" s="457"/>
    </row>
    <row r="6484" spans="1:25" ht="15" x14ac:dyDescent="0.3">
      <c r="A6484" s="466"/>
      <c r="B6484" s="458"/>
      <c r="C6484" s="456"/>
      <c r="D6484" s="456"/>
      <c r="E6484" s="456"/>
      <c r="F6484" s="456"/>
      <c r="G6484" s="456"/>
      <c r="H6484" s="456"/>
      <c r="I6484" s="456"/>
      <c r="J6484" s="456"/>
      <c r="K6484" s="457"/>
    </row>
    <row r="6485" spans="1:25" ht="15" x14ac:dyDescent="0.3">
      <c r="A6485" s="466"/>
      <c r="B6485" s="459"/>
      <c r="C6485" s="460"/>
      <c r="D6485" s="460"/>
      <c r="E6485" s="460"/>
      <c r="F6485" s="460"/>
      <c r="G6485" s="460"/>
      <c r="H6485" s="460"/>
      <c r="I6485" s="460"/>
      <c r="J6485" s="460"/>
      <c r="K6485" s="461"/>
    </row>
    <row r="6486" spans="1:25" ht="15" x14ac:dyDescent="0.3">
      <c r="A6486" s="466"/>
      <c r="B6486" s="458"/>
      <c r="C6486" s="456"/>
      <c r="D6486" s="456"/>
      <c r="E6486" s="456"/>
      <c r="F6486" s="456"/>
      <c r="G6486" s="456"/>
      <c r="H6486" s="456"/>
      <c r="I6486" s="456"/>
      <c r="J6486" s="456"/>
      <c r="K6486" s="457"/>
    </row>
    <row r="6487" spans="1:25" ht="15" x14ac:dyDescent="0.3">
      <c r="A6487" s="466"/>
      <c r="B6487" s="459"/>
      <c r="C6487" s="460"/>
      <c r="D6487" s="460"/>
      <c r="E6487" s="460"/>
      <c r="F6487" s="460"/>
      <c r="G6487" s="460"/>
      <c r="H6487" s="460"/>
      <c r="I6487" s="460"/>
      <c r="J6487" s="460"/>
      <c r="K6487" s="461"/>
    </row>
    <row r="6488" spans="1:25" ht="15" x14ac:dyDescent="0.3">
      <c r="A6488" s="466"/>
      <c r="B6488" s="458"/>
      <c r="C6488" s="456"/>
      <c r="D6488" s="456"/>
      <c r="E6488" s="456"/>
      <c r="F6488" s="456"/>
      <c r="G6488" s="456"/>
      <c r="H6488" s="456"/>
      <c r="I6488" s="456"/>
      <c r="J6488" s="456"/>
      <c r="K6488" s="457"/>
    </row>
    <row r="6489" spans="1:25" ht="15" x14ac:dyDescent="0.3">
      <c r="A6489" s="466"/>
      <c r="B6489" s="458"/>
      <c r="C6489" s="456"/>
      <c r="D6489" s="456"/>
      <c r="E6489" s="456"/>
      <c r="F6489" s="456"/>
      <c r="G6489" s="456"/>
      <c r="H6489" s="456"/>
      <c r="I6489" s="456"/>
      <c r="J6489" s="456"/>
      <c r="K6489" s="457"/>
    </row>
    <row r="6490" spans="1:25" ht="15" x14ac:dyDescent="0.3">
      <c r="A6490" s="466"/>
      <c r="B6490" s="458"/>
      <c r="C6490" s="456"/>
      <c r="D6490" s="456"/>
      <c r="E6490" s="456"/>
      <c r="F6490" s="456"/>
      <c r="G6490" s="456"/>
      <c r="H6490" s="456"/>
      <c r="I6490" s="456"/>
      <c r="J6490" s="456"/>
      <c r="K6490" s="457"/>
    </row>
    <row r="6491" spans="1:25" ht="15" x14ac:dyDescent="0.3">
      <c r="A6491" s="466"/>
      <c r="B6491" s="458"/>
      <c r="C6491" s="456"/>
      <c r="D6491" s="456"/>
      <c r="E6491" s="456"/>
      <c r="F6491" s="456"/>
      <c r="G6491" s="456"/>
      <c r="H6491" s="456"/>
      <c r="I6491" s="456"/>
      <c r="J6491" s="456"/>
      <c r="K6491" s="457"/>
    </row>
    <row r="6492" spans="1:25" ht="15" x14ac:dyDescent="0.3">
      <c r="A6492" s="466"/>
      <c r="B6492" s="458"/>
      <c r="C6492" s="456"/>
      <c r="D6492" s="456"/>
      <c r="E6492" s="456"/>
      <c r="F6492" s="456"/>
      <c r="G6492" s="456"/>
      <c r="H6492" s="456"/>
      <c r="I6492" s="456"/>
      <c r="J6492" s="456"/>
      <c r="K6492" s="457"/>
    </row>
    <row r="6493" spans="1:25" ht="15" x14ac:dyDescent="0.3">
      <c r="A6493" s="466"/>
      <c r="B6493" s="458"/>
      <c r="C6493" s="456"/>
      <c r="D6493" s="456"/>
      <c r="E6493" s="456"/>
      <c r="F6493" s="456"/>
      <c r="G6493" s="456"/>
      <c r="H6493" s="456"/>
      <c r="I6493" s="456"/>
      <c r="J6493" s="456"/>
      <c r="K6493" s="457"/>
    </row>
    <row r="6494" spans="1:25" ht="15" x14ac:dyDescent="0.3">
      <c r="A6494" s="466"/>
      <c r="B6494" s="458"/>
      <c r="C6494" s="456"/>
      <c r="D6494" s="456"/>
      <c r="E6494" s="456"/>
      <c r="F6494" s="456"/>
      <c r="G6494" s="456"/>
      <c r="H6494" s="456"/>
      <c r="I6494" s="456"/>
      <c r="J6494" s="456"/>
      <c r="K6494" s="457"/>
    </row>
    <row r="6495" spans="1:25" ht="15" x14ac:dyDescent="0.3">
      <c r="A6495" s="466"/>
      <c r="B6495" s="458"/>
      <c r="C6495" s="456"/>
      <c r="D6495" s="456"/>
      <c r="E6495" s="456"/>
      <c r="F6495" s="456"/>
      <c r="G6495" s="456"/>
      <c r="H6495" s="456"/>
      <c r="I6495" s="456"/>
      <c r="J6495" s="456"/>
      <c r="K6495" s="457"/>
    </row>
    <row r="6496" spans="1:25" ht="15.6" thickBot="1" x14ac:dyDescent="0.35">
      <c r="A6496" s="467"/>
      <c r="B6496" s="502"/>
      <c r="C6496" s="503"/>
      <c r="D6496" s="503"/>
      <c r="E6496" s="503"/>
      <c r="F6496" s="503"/>
      <c r="G6496" s="503"/>
      <c r="H6496" s="503"/>
      <c r="I6496" s="503"/>
      <c r="J6496" s="503"/>
      <c r="K6496" s="504"/>
    </row>
    <row r="6497" spans="1:11" x14ac:dyDescent="0.3">
      <c r="A6497" s="499" t="s">
        <v>1145</v>
      </c>
      <c r="B6497" s="491"/>
      <c r="C6497" s="491"/>
      <c r="D6497" s="491"/>
      <c r="E6497" s="491"/>
      <c r="F6497" s="491"/>
      <c r="G6497" s="490" t="s">
        <v>1146</v>
      </c>
      <c r="H6497" s="491"/>
      <c r="I6497" s="491"/>
      <c r="J6497" s="491"/>
      <c r="K6497" s="492"/>
    </row>
    <row r="6498" spans="1:11" x14ac:dyDescent="0.3">
      <c r="A6498" s="500"/>
      <c r="B6498" s="494"/>
      <c r="C6498" s="494"/>
      <c r="D6498" s="494"/>
      <c r="E6498" s="494"/>
      <c r="F6498" s="494"/>
      <c r="G6498" s="493"/>
      <c r="H6498" s="494"/>
      <c r="I6498" s="494"/>
      <c r="J6498" s="494"/>
      <c r="K6498" s="495"/>
    </row>
    <row r="6499" spans="1:11" x14ac:dyDescent="0.3">
      <c r="A6499" s="500"/>
      <c r="B6499" s="494"/>
      <c r="C6499" s="494"/>
      <c r="D6499" s="494"/>
      <c r="E6499" s="494"/>
      <c r="F6499" s="494"/>
      <c r="G6499" s="493"/>
      <c r="H6499" s="494"/>
      <c r="I6499" s="494"/>
      <c r="J6499" s="494"/>
      <c r="K6499" s="495"/>
    </row>
    <row r="6500" spans="1:11" ht="15" thickBot="1" x14ac:dyDescent="0.35">
      <c r="A6500" s="501"/>
      <c r="B6500" s="497"/>
      <c r="C6500" s="497"/>
      <c r="D6500" s="497"/>
      <c r="E6500" s="497"/>
      <c r="F6500" s="497"/>
      <c r="G6500" s="496"/>
      <c r="H6500" s="497"/>
      <c r="I6500" s="497"/>
      <c r="J6500" s="497"/>
      <c r="K6500" s="498"/>
    </row>
    <row r="6501" spans="1:11" x14ac:dyDescent="0.3">
      <c r="A6501" s="34"/>
      <c r="J6501" s="131"/>
    </row>
    <row r="6502" spans="1:11" x14ac:dyDescent="0.3">
      <c r="A6502" s="452"/>
      <c r="B6502" s="452"/>
      <c r="C6502" s="452"/>
      <c r="D6502" s="452"/>
      <c r="E6502" s="454" t="s">
        <v>1113</v>
      </c>
      <c r="F6502" s="454"/>
      <c r="G6502" s="454"/>
      <c r="H6502" s="454"/>
      <c r="I6502" s="452"/>
      <c r="J6502" s="452"/>
      <c r="K6502" s="452"/>
    </row>
    <row r="6503" spans="1:11" x14ac:dyDescent="0.3">
      <c r="A6503" s="452"/>
      <c r="B6503" s="452"/>
      <c r="C6503" s="452"/>
      <c r="D6503" s="452"/>
      <c r="E6503" s="454"/>
      <c r="F6503" s="454"/>
      <c r="G6503" s="454"/>
      <c r="H6503" s="454"/>
      <c r="I6503" s="452"/>
      <c r="J6503" s="452"/>
      <c r="K6503" s="452"/>
    </row>
    <row r="6504" spans="1:11" x14ac:dyDescent="0.3">
      <c r="A6504" s="453"/>
      <c r="B6504" s="453"/>
      <c r="C6504" s="453"/>
      <c r="D6504" s="453"/>
      <c r="E6504" s="455"/>
      <c r="F6504" s="455"/>
      <c r="G6504" s="455"/>
      <c r="H6504" s="455"/>
      <c r="I6504" s="453"/>
      <c r="J6504" s="453"/>
      <c r="K6504" s="453"/>
    </row>
    <row r="6505" spans="1:11" x14ac:dyDescent="0.3">
      <c r="A6505" s="449" t="s">
        <v>1147</v>
      </c>
      <c r="B6505" s="450"/>
      <c r="C6505" s="450"/>
      <c r="D6505" s="450"/>
      <c r="E6505" s="450"/>
      <c r="F6505" s="450"/>
      <c r="G6505" s="450"/>
      <c r="H6505" s="450"/>
      <c r="I6505" s="450"/>
      <c r="J6505" s="450"/>
      <c r="K6505" s="451"/>
    </row>
    <row r="6506" spans="1:11" ht="22.8" x14ac:dyDescent="0.3">
      <c r="A6506" s="100" t="s">
        <v>0</v>
      </c>
      <c r="B6506" s="101"/>
      <c r="C6506" s="101"/>
      <c r="D6506" s="101"/>
      <c r="E6506" s="101"/>
      <c r="F6506" s="101"/>
      <c r="G6506" s="102"/>
      <c r="H6506" s="103" t="s">
        <v>1191</v>
      </c>
      <c r="I6506" s="104" t="s">
        <v>1117</v>
      </c>
      <c r="J6506" s="105">
        <f>1+J6452</f>
        <v>45399</v>
      </c>
      <c r="K6506" s="106" t="s">
        <v>1118</v>
      </c>
    </row>
    <row r="6507" spans="1:11" x14ac:dyDescent="0.3">
      <c r="A6507" s="443" t="s">
        <v>2</v>
      </c>
      <c r="B6507" s="444"/>
      <c r="C6507" s="444"/>
      <c r="D6507" s="444"/>
      <c r="E6507" s="444"/>
      <c r="F6507" s="444"/>
      <c r="G6507" s="445"/>
      <c r="H6507" s="107" t="s">
        <v>1120</v>
      </c>
      <c r="I6507" s="108" t="s">
        <v>1121</v>
      </c>
      <c r="J6507" s="109" t="s">
        <v>1122</v>
      </c>
      <c r="K6507" s="110" t="s">
        <v>1123</v>
      </c>
    </row>
    <row r="6508" spans="1:11" x14ac:dyDescent="0.3">
      <c r="A6508" s="446"/>
      <c r="B6508" s="447"/>
      <c r="C6508" s="447"/>
      <c r="D6508" s="447"/>
      <c r="E6508" s="447"/>
      <c r="F6508" s="447"/>
      <c r="G6508" s="448"/>
      <c r="H6508" s="107" t="s">
        <v>1124</v>
      </c>
      <c r="I6508" s="111" t="s">
        <v>1125</v>
      </c>
      <c r="J6508" s="112"/>
      <c r="K6508" s="113"/>
    </row>
    <row r="6509" spans="1:11" ht="15" thickBot="1" x14ac:dyDescent="0.35">
      <c r="A6509" s="114" t="s">
        <v>1103</v>
      </c>
      <c r="B6509" s="115"/>
      <c r="C6509" s="115"/>
      <c r="D6509" s="115"/>
      <c r="E6509" s="115"/>
      <c r="F6509" s="115"/>
      <c r="G6509" s="116"/>
      <c r="H6509" s="117" t="s">
        <v>1126</v>
      </c>
      <c r="I6509" s="117" t="s">
        <v>1125</v>
      </c>
      <c r="J6509" s="118"/>
      <c r="K6509" s="119"/>
    </row>
    <row r="6510" spans="1:11" ht="15" x14ac:dyDescent="0.3">
      <c r="A6510" s="440" t="s">
        <v>1127</v>
      </c>
      <c r="B6510" s="439"/>
      <c r="C6510" s="437"/>
      <c r="D6510" s="437"/>
      <c r="E6510" s="437"/>
      <c r="F6510" s="437"/>
      <c r="G6510" s="437"/>
      <c r="H6510" s="437"/>
      <c r="I6510" s="437"/>
      <c r="J6510" s="437"/>
      <c r="K6510" s="438"/>
    </row>
    <row r="6511" spans="1:11" ht="15" x14ac:dyDescent="0.3">
      <c r="A6511" s="441"/>
      <c r="B6511" s="458"/>
      <c r="C6511" s="456"/>
      <c r="D6511" s="456"/>
      <c r="E6511" s="456"/>
      <c r="F6511" s="456"/>
      <c r="G6511" s="456"/>
      <c r="H6511" s="456"/>
      <c r="I6511" s="456"/>
      <c r="J6511" s="456"/>
      <c r="K6511" s="457"/>
    </row>
    <row r="6512" spans="1:11" ht="15" x14ac:dyDescent="0.3">
      <c r="A6512" s="441"/>
      <c r="B6512" s="458"/>
      <c r="C6512" s="456"/>
      <c r="D6512" s="456"/>
      <c r="E6512" s="456"/>
      <c r="F6512" s="456"/>
      <c r="G6512" s="456"/>
      <c r="H6512" s="456"/>
      <c r="I6512" s="456"/>
      <c r="J6512" s="456"/>
      <c r="K6512" s="457"/>
    </row>
    <row r="6513" spans="1:11" ht="15" x14ac:dyDescent="0.3">
      <c r="A6513" s="441"/>
      <c r="B6513" s="458"/>
      <c r="C6513" s="456"/>
      <c r="D6513" s="456"/>
      <c r="E6513" s="456"/>
      <c r="F6513" s="456"/>
      <c r="G6513" s="456"/>
      <c r="H6513" s="456"/>
      <c r="I6513" s="456"/>
      <c r="J6513" s="456"/>
      <c r="K6513" s="457"/>
    </row>
    <row r="6514" spans="1:11" ht="15.6" thickBot="1" x14ac:dyDescent="0.35">
      <c r="A6514" s="442"/>
      <c r="B6514" s="477"/>
      <c r="C6514" s="475"/>
      <c r="D6514" s="475"/>
      <c r="E6514" s="475"/>
      <c r="F6514" s="475"/>
      <c r="G6514" s="475"/>
      <c r="H6514" s="475"/>
      <c r="I6514" s="475"/>
      <c r="J6514" s="475"/>
      <c r="K6514" s="476"/>
    </row>
    <row r="6515" spans="1:11" ht="15.6" thickBot="1" x14ac:dyDescent="0.35">
      <c r="A6515" s="465" t="s">
        <v>1128</v>
      </c>
      <c r="B6515" s="474" t="s">
        <v>1129</v>
      </c>
      <c r="C6515" s="472"/>
      <c r="D6515" s="472"/>
      <c r="E6515" s="472"/>
      <c r="F6515" s="120" t="s">
        <v>1130</v>
      </c>
      <c r="G6515" s="472" t="s">
        <v>1129</v>
      </c>
      <c r="H6515" s="472"/>
      <c r="I6515" s="472"/>
      <c r="J6515" s="473"/>
      <c r="K6515" s="121" t="s">
        <v>1130</v>
      </c>
    </row>
    <row r="6516" spans="1:11" ht="15" x14ac:dyDescent="0.3">
      <c r="A6516" s="466"/>
      <c r="B6516" s="471" t="s">
        <v>1131</v>
      </c>
      <c r="C6516" s="469"/>
      <c r="D6516" s="469"/>
      <c r="E6516" s="470"/>
      <c r="F6516" s="122"/>
      <c r="G6516" s="468" t="s">
        <v>1132</v>
      </c>
      <c r="H6516" s="469"/>
      <c r="I6516" s="469"/>
      <c r="J6516" s="470"/>
      <c r="K6516" s="123"/>
    </row>
    <row r="6517" spans="1:11" ht="15" x14ac:dyDescent="0.3">
      <c r="A6517" s="466"/>
      <c r="B6517" s="480" t="s">
        <v>1133</v>
      </c>
      <c r="C6517" s="481"/>
      <c r="D6517" s="481"/>
      <c r="E6517" s="482"/>
      <c r="F6517" s="124"/>
      <c r="G6517" s="483" t="s">
        <v>1134</v>
      </c>
      <c r="H6517" s="481"/>
      <c r="I6517" s="481"/>
      <c r="J6517" s="482"/>
      <c r="K6517" s="125"/>
    </row>
    <row r="6518" spans="1:11" ht="15" x14ac:dyDescent="0.3">
      <c r="A6518" s="466"/>
      <c r="B6518" s="480" t="s">
        <v>1135</v>
      </c>
      <c r="C6518" s="481"/>
      <c r="D6518" s="481"/>
      <c r="E6518" s="482"/>
      <c r="F6518" s="124"/>
      <c r="G6518" s="478" t="s">
        <v>1136</v>
      </c>
      <c r="H6518" s="460"/>
      <c r="I6518" s="460"/>
      <c r="J6518" s="479"/>
      <c r="K6518" s="125"/>
    </row>
    <row r="6519" spans="1:11" ht="15" x14ac:dyDescent="0.3">
      <c r="A6519" s="466"/>
      <c r="B6519" s="480" t="s">
        <v>1137</v>
      </c>
      <c r="C6519" s="481"/>
      <c r="D6519" s="481"/>
      <c r="E6519" s="482"/>
      <c r="F6519" s="124">
        <v>2</v>
      </c>
      <c r="G6519" s="478" t="s">
        <v>1138</v>
      </c>
      <c r="H6519" s="460"/>
      <c r="I6519" s="460"/>
      <c r="J6519" s="479"/>
      <c r="K6519" s="125"/>
    </row>
    <row r="6520" spans="1:11" ht="15" x14ac:dyDescent="0.3">
      <c r="A6520" s="466"/>
      <c r="B6520" s="480" t="s">
        <v>1139</v>
      </c>
      <c r="C6520" s="481"/>
      <c r="D6520" s="481"/>
      <c r="E6520" s="482"/>
      <c r="F6520" s="124"/>
      <c r="G6520" s="478" t="s">
        <v>1140</v>
      </c>
      <c r="H6520" s="460"/>
      <c r="I6520" s="460"/>
      <c r="J6520" s="479"/>
      <c r="K6520" s="125"/>
    </row>
    <row r="6521" spans="1:11" ht="15.6" thickBot="1" x14ac:dyDescent="0.35">
      <c r="A6521" s="467"/>
      <c r="B6521" s="487" t="s">
        <v>1141</v>
      </c>
      <c r="C6521" s="488"/>
      <c r="D6521" s="488"/>
      <c r="E6521" s="489"/>
      <c r="F6521" s="127">
        <v>2</v>
      </c>
      <c r="G6521" s="484" t="s">
        <v>1142</v>
      </c>
      <c r="H6521" s="485"/>
      <c r="I6521" s="485"/>
      <c r="J6521" s="486"/>
      <c r="K6521" s="128"/>
    </row>
    <row r="6522" spans="1:11" ht="15.6" x14ac:dyDescent="0.3">
      <c r="A6522" s="465" t="s">
        <v>1143</v>
      </c>
      <c r="B6522" s="431" t="s">
        <v>1240</v>
      </c>
      <c r="C6522" s="432"/>
      <c r="D6522" s="432"/>
      <c r="E6522" s="432"/>
      <c r="F6522" s="432"/>
      <c r="G6522" s="432"/>
      <c r="H6522" s="432"/>
      <c r="I6522" s="432"/>
      <c r="J6522" s="432"/>
      <c r="K6522" s="433"/>
    </row>
    <row r="6523" spans="1:11" ht="15" x14ac:dyDescent="0.3">
      <c r="A6523" s="466"/>
      <c r="B6523" s="422" t="s">
        <v>1241</v>
      </c>
      <c r="C6523" s="423"/>
      <c r="D6523" s="423"/>
      <c r="E6523" s="423"/>
      <c r="F6523" s="423"/>
      <c r="G6523" s="423"/>
      <c r="H6523" s="423"/>
      <c r="I6523" s="423"/>
      <c r="J6523" s="423"/>
      <c r="K6523" s="424"/>
    </row>
    <row r="6524" spans="1:11" ht="15" x14ac:dyDescent="0.3">
      <c r="A6524" s="466"/>
      <c r="B6524" s="416" t="s">
        <v>1242</v>
      </c>
      <c r="C6524" s="417"/>
      <c r="D6524" s="417"/>
      <c r="E6524" s="417"/>
      <c r="F6524" s="417"/>
      <c r="G6524" s="417"/>
      <c r="H6524" s="417"/>
      <c r="I6524" s="417"/>
      <c r="J6524" s="417"/>
      <c r="K6524" s="418"/>
    </row>
    <row r="6525" spans="1:11" ht="15" x14ac:dyDescent="0.3">
      <c r="A6525" s="466"/>
      <c r="B6525" s="422" t="s">
        <v>1161</v>
      </c>
      <c r="C6525" s="423"/>
      <c r="D6525" s="423"/>
      <c r="E6525" s="423"/>
      <c r="F6525" s="423"/>
      <c r="G6525" s="423"/>
      <c r="H6525" s="423"/>
      <c r="I6525" s="423"/>
      <c r="J6525" s="423"/>
      <c r="K6525" s="424"/>
    </row>
    <row r="6526" spans="1:11" ht="15.6" x14ac:dyDescent="0.3">
      <c r="A6526" s="466"/>
      <c r="B6526" s="425" t="s">
        <v>1243</v>
      </c>
      <c r="C6526" s="426"/>
      <c r="D6526" s="426"/>
      <c r="E6526" s="426"/>
      <c r="F6526" s="426"/>
      <c r="G6526" s="426"/>
      <c r="H6526" s="426"/>
      <c r="I6526" s="426"/>
      <c r="J6526" s="426"/>
      <c r="K6526" s="427"/>
    </row>
    <row r="6527" spans="1:11" ht="15" x14ac:dyDescent="0.3">
      <c r="A6527" s="466"/>
      <c r="B6527" s="422" t="s">
        <v>1241</v>
      </c>
      <c r="C6527" s="423"/>
      <c r="D6527" s="423"/>
      <c r="E6527" s="423"/>
      <c r="F6527" s="423"/>
      <c r="G6527" s="423"/>
      <c r="H6527" s="423"/>
      <c r="I6527" s="423"/>
      <c r="J6527" s="423"/>
      <c r="K6527" s="424"/>
    </row>
    <row r="6528" spans="1:11" ht="15" x14ac:dyDescent="0.3">
      <c r="A6528" s="466"/>
      <c r="B6528" s="416" t="s">
        <v>1242</v>
      </c>
      <c r="C6528" s="417"/>
      <c r="D6528" s="417"/>
      <c r="E6528" s="417"/>
      <c r="F6528" s="417"/>
      <c r="G6528" s="417"/>
      <c r="H6528" s="417"/>
      <c r="I6528" s="417"/>
      <c r="J6528" s="417"/>
      <c r="K6528" s="418"/>
    </row>
    <row r="6529" spans="1:11" ht="15" x14ac:dyDescent="0.3">
      <c r="A6529" s="466"/>
      <c r="B6529" s="422" t="s">
        <v>1161</v>
      </c>
      <c r="C6529" s="423"/>
      <c r="D6529" s="423"/>
      <c r="E6529" s="423"/>
      <c r="F6529" s="423"/>
      <c r="G6529" s="423"/>
      <c r="H6529" s="423"/>
      <c r="I6529" s="423"/>
      <c r="J6529" s="423"/>
      <c r="K6529" s="424"/>
    </row>
    <row r="6530" spans="1:11" ht="15.6" x14ac:dyDescent="0.3">
      <c r="A6530" s="466"/>
      <c r="B6530" s="425"/>
      <c r="C6530" s="426"/>
      <c r="D6530" s="426"/>
      <c r="E6530" s="426"/>
      <c r="F6530" s="426"/>
      <c r="G6530" s="426"/>
      <c r="H6530" s="426"/>
      <c r="I6530" s="426"/>
      <c r="J6530" s="426"/>
      <c r="K6530" s="427"/>
    </row>
    <row r="6531" spans="1:11" ht="15" x14ac:dyDescent="0.3">
      <c r="A6531" s="466"/>
      <c r="B6531" s="422"/>
      <c r="C6531" s="423"/>
      <c r="D6531" s="423"/>
      <c r="E6531" s="423"/>
      <c r="F6531" s="423"/>
      <c r="G6531" s="423"/>
      <c r="H6531" s="423"/>
      <c r="I6531" s="423"/>
      <c r="J6531" s="423"/>
      <c r="K6531" s="424"/>
    </row>
    <row r="6532" spans="1:11" ht="15" x14ac:dyDescent="0.3">
      <c r="A6532" s="466"/>
      <c r="B6532" s="422"/>
      <c r="C6532" s="423"/>
      <c r="D6532" s="423"/>
      <c r="E6532" s="423"/>
      <c r="F6532" s="423"/>
      <c r="G6532" s="423"/>
      <c r="H6532" s="423"/>
      <c r="I6532" s="423"/>
      <c r="J6532" s="423"/>
      <c r="K6532" s="424"/>
    </row>
    <row r="6533" spans="1:11" ht="15" x14ac:dyDescent="0.3">
      <c r="A6533" s="466"/>
      <c r="B6533" s="422"/>
      <c r="C6533" s="423"/>
      <c r="D6533" s="423"/>
      <c r="E6533" s="423"/>
      <c r="F6533" s="423"/>
      <c r="G6533" s="423"/>
      <c r="H6533" s="423"/>
      <c r="I6533" s="423"/>
      <c r="J6533" s="423"/>
      <c r="K6533" s="424"/>
    </row>
    <row r="6534" spans="1:11" ht="15" x14ac:dyDescent="0.3">
      <c r="A6534" s="466"/>
      <c r="B6534" s="416"/>
      <c r="C6534" s="417"/>
      <c r="D6534" s="417"/>
      <c r="E6534" s="417"/>
      <c r="F6534" s="417"/>
      <c r="G6534" s="417"/>
      <c r="H6534" s="417"/>
      <c r="I6534" s="417"/>
      <c r="J6534" s="417"/>
      <c r="K6534" s="418"/>
    </row>
    <row r="6535" spans="1:11" ht="15.6" thickBot="1" x14ac:dyDescent="0.35">
      <c r="A6535" s="467"/>
      <c r="B6535" s="477"/>
      <c r="C6535" s="475"/>
      <c r="D6535" s="475"/>
      <c r="E6535" s="475"/>
      <c r="F6535" s="475"/>
      <c r="G6535" s="475"/>
      <c r="H6535" s="475"/>
      <c r="I6535" s="475"/>
      <c r="J6535" s="475"/>
      <c r="K6535" s="476"/>
    </row>
    <row r="6536" spans="1:11" ht="15" x14ac:dyDescent="0.3">
      <c r="A6536" s="465" t="s">
        <v>1144</v>
      </c>
      <c r="B6536" s="439"/>
      <c r="C6536" s="437"/>
      <c r="D6536" s="437"/>
      <c r="E6536" s="437"/>
      <c r="F6536" s="437"/>
      <c r="G6536" s="437"/>
      <c r="H6536" s="437"/>
      <c r="I6536" s="437"/>
      <c r="J6536" s="437"/>
      <c r="K6536" s="438"/>
    </row>
    <row r="6537" spans="1:11" ht="15" x14ac:dyDescent="0.3">
      <c r="A6537" s="466"/>
      <c r="B6537" s="458"/>
      <c r="C6537" s="456"/>
      <c r="D6537" s="456"/>
      <c r="E6537" s="456"/>
      <c r="F6537" s="456"/>
      <c r="G6537" s="456"/>
      <c r="H6537" s="456"/>
      <c r="I6537" s="456"/>
      <c r="J6537" s="456"/>
      <c r="K6537" s="457"/>
    </row>
    <row r="6538" spans="1:11" ht="15" x14ac:dyDescent="0.3">
      <c r="A6538" s="466"/>
      <c r="B6538" s="458"/>
      <c r="C6538" s="456"/>
      <c r="D6538" s="456"/>
      <c r="E6538" s="456"/>
      <c r="F6538" s="456"/>
      <c r="G6538" s="456"/>
      <c r="H6538" s="456"/>
      <c r="I6538" s="456"/>
      <c r="J6538" s="456"/>
      <c r="K6538" s="457"/>
    </row>
    <row r="6539" spans="1:11" ht="15" x14ac:dyDescent="0.3">
      <c r="A6539" s="466"/>
      <c r="B6539" s="458"/>
      <c r="C6539" s="456"/>
      <c r="D6539" s="456"/>
      <c r="E6539" s="456"/>
      <c r="F6539" s="456"/>
      <c r="G6539" s="456"/>
      <c r="H6539" s="456"/>
      <c r="I6539" s="456"/>
      <c r="J6539" s="456"/>
      <c r="K6539" s="457"/>
    </row>
    <row r="6540" spans="1:11" ht="15" x14ac:dyDescent="0.3">
      <c r="A6540" s="466"/>
      <c r="B6540" s="458"/>
      <c r="C6540" s="456"/>
      <c r="D6540" s="456"/>
      <c r="E6540" s="456"/>
      <c r="F6540" s="456"/>
      <c r="G6540" s="456"/>
      <c r="H6540" s="456"/>
      <c r="I6540" s="456"/>
      <c r="J6540" s="456"/>
      <c r="K6540" s="457"/>
    </row>
    <row r="6541" spans="1:11" ht="15" x14ac:dyDescent="0.3">
      <c r="A6541" s="466"/>
      <c r="B6541" s="458"/>
      <c r="C6541" s="456"/>
      <c r="D6541" s="456"/>
      <c r="E6541" s="456"/>
      <c r="F6541" s="456"/>
      <c r="G6541" s="456"/>
      <c r="H6541" s="456"/>
      <c r="I6541" s="456"/>
      <c r="J6541" s="456"/>
      <c r="K6541" s="457"/>
    </row>
    <row r="6542" spans="1:11" ht="15" x14ac:dyDescent="0.3">
      <c r="A6542" s="466"/>
      <c r="B6542" s="458"/>
      <c r="C6542" s="456"/>
      <c r="D6542" s="456"/>
      <c r="E6542" s="456"/>
      <c r="F6542" s="456"/>
      <c r="G6542" s="456"/>
      <c r="H6542" s="456"/>
      <c r="I6542" s="456"/>
      <c r="J6542" s="456"/>
      <c r="K6542" s="457"/>
    </row>
    <row r="6543" spans="1:11" ht="15" x14ac:dyDescent="0.3">
      <c r="A6543" s="466"/>
      <c r="B6543" s="458"/>
      <c r="C6543" s="456"/>
      <c r="D6543" s="456"/>
      <c r="E6543" s="456"/>
      <c r="F6543" s="456"/>
      <c r="G6543" s="456"/>
      <c r="H6543" s="456"/>
      <c r="I6543" s="456"/>
      <c r="J6543" s="456"/>
      <c r="K6543" s="457"/>
    </row>
    <row r="6544" spans="1:11" ht="15" x14ac:dyDescent="0.3">
      <c r="A6544" s="466"/>
      <c r="B6544" s="458"/>
      <c r="C6544" s="456"/>
      <c r="D6544" s="456"/>
      <c r="E6544" s="456"/>
      <c r="F6544" s="456"/>
      <c r="G6544" s="456"/>
      <c r="H6544" s="456"/>
      <c r="I6544" s="456"/>
      <c r="J6544" s="456"/>
      <c r="K6544" s="457"/>
    </row>
    <row r="6545" spans="1:11" ht="15" x14ac:dyDescent="0.3">
      <c r="A6545" s="466"/>
      <c r="B6545" s="458"/>
      <c r="C6545" s="456"/>
      <c r="D6545" s="456"/>
      <c r="E6545" s="456"/>
      <c r="F6545" s="456"/>
      <c r="G6545" s="456"/>
      <c r="H6545" s="456"/>
      <c r="I6545" s="456"/>
      <c r="J6545" s="456"/>
      <c r="K6545" s="457"/>
    </row>
    <row r="6546" spans="1:11" ht="15" x14ac:dyDescent="0.3">
      <c r="A6546" s="466"/>
      <c r="B6546" s="458"/>
      <c r="C6546" s="456"/>
      <c r="D6546" s="456"/>
      <c r="E6546" s="456"/>
      <c r="F6546" s="456"/>
      <c r="G6546" s="456"/>
      <c r="H6546" s="456"/>
      <c r="I6546" s="456"/>
      <c r="J6546" s="456"/>
      <c r="K6546" s="457"/>
    </row>
    <row r="6547" spans="1:11" ht="15" x14ac:dyDescent="0.3">
      <c r="A6547" s="466"/>
      <c r="B6547" s="458"/>
      <c r="C6547" s="456"/>
      <c r="D6547" s="456"/>
      <c r="E6547" s="456"/>
      <c r="F6547" s="456"/>
      <c r="G6547" s="456"/>
      <c r="H6547" s="456"/>
      <c r="I6547" s="456"/>
      <c r="J6547" s="456"/>
      <c r="K6547" s="457"/>
    </row>
    <row r="6548" spans="1:11" ht="15" x14ac:dyDescent="0.3">
      <c r="A6548" s="466"/>
      <c r="B6548" s="458"/>
      <c r="C6548" s="456"/>
      <c r="D6548" s="456"/>
      <c r="E6548" s="456"/>
      <c r="F6548" s="456"/>
      <c r="G6548" s="456"/>
      <c r="H6548" s="456"/>
      <c r="I6548" s="456"/>
      <c r="J6548" s="456"/>
      <c r="K6548" s="457"/>
    </row>
    <row r="6549" spans="1:11" ht="15" x14ac:dyDescent="0.3">
      <c r="A6549" s="466"/>
      <c r="B6549" s="458"/>
      <c r="C6549" s="456"/>
      <c r="D6549" s="456"/>
      <c r="E6549" s="456"/>
      <c r="F6549" s="456"/>
      <c r="G6549" s="456"/>
      <c r="H6549" s="456"/>
      <c r="I6549" s="456"/>
      <c r="J6549" s="456"/>
      <c r="K6549" s="457"/>
    </row>
    <row r="6550" spans="1:11" ht="15.6" thickBot="1" x14ac:dyDescent="0.35">
      <c r="A6550" s="467"/>
      <c r="B6550" s="502"/>
      <c r="C6550" s="503"/>
      <c r="D6550" s="503"/>
      <c r="E6550" s="503"/>
      <c r="F6550" s="503"/>
      <c r="G6550" s="503"/>
      <c r="H6550" s="503"/>
      <c r="I6550" s="503"/>
      <c r="J6550" s="503"/>
      <c r="K6550" s="504"/>
    </row>
    <row r="6551" spans="1:11" x14ac:dyDescent="0.3">
      <c r="A6551" s="499" t="s">
        <v>1145</v>
      </c>
      <c r="B6551" s="491"/>
      <c r="C6551" s="491"/>
      <c r="D6551" s="491"/>
      <c r="E6551" s="491"/>
      <c r="F6551" s="491"/>
      <c r="G6551" s="490" t="s">
        <v>1146</v>
      </c>
      <c r="H6551" s="491"/>
      <c r="I6551" s="491"/>
      <c r="J6551" s="491"/>
      <c r="K6551" s="492"/>
    </row>
    <row r="6552" spans="1:11" x14ac:dyDescent="0.3">
      <c r="A6552" s="500"/>
      <c r="B6552" s="494"/>
      <c r="C6552" s="494"/>
      <c r="D6552" s="494"/>
      <c r="E6552" s="494"/>
      <c r="F6552" s="494"/>
      <c r="G6552" s="493"/>
      <c r="H6552" s="494"/>
      <c r="I6552" s="494"/>
      <c r="J6552" s="494"/>
      <c r="K6552" s="495"/>
    </row>
    <row r="6553" spans="1:11" x14ac:dyDescent="0.3">
      <c r="A6553" s="500"/>
      <c r="B6553" s="494"/>
      <c r="C6553" s="494"/>
      <c r="D6553" s="494"/>
      <c r="E6553" s="494"/>
      <c r="F6553" s="494"/>
      <c r="G6553" s="493"/>
      <c r="H6553" s="494"/>
      <c r="I6553" s="494"/>
      <c r="J6553" s="494"/>
      <c r="K6553" s="495"/>
    </row>
    <row r="6554" spans="1:11" ht="15" thickBot="1" x14ac:dyDescent="0.35">
      <c r="A6554" s="501"/>
      <c r="B6554" s="497"/>
      <c r="C6554" s="497"/>
      <c r="D6554" s="497"/>
      <c r="E6554" s="497"/>
      <c r="F6554" s="497"/>
      <c r="G6554" s="496"/>
      <c r="H6554" s="497"/>
      <c r="I6554" s="497"/>
      <c r="J6554" s="497"/>
      <c r="K6554" s="498"/>
    </row>
    <row r="6556" spans="1:11" x14ac:dyDescent="0.3">
      <c r="A6556" s="452"/>
      <c r="B6556" s="452"/>
      <c r="C6556" s="452"/>
      <c r="D6556" s="452"/>
      <c r="E6556" s="454" t="s">
        <v>1113</v>
      </c>
      <c r="F6556" s="454"/>
      <c r="G6556" s="454"/>
      <c r="H6556" s="454"/>
      <c r="I6556" s="452"/>
      <c r="J6556" s="452"/>
      <c r="K6556" s="452"/>
    </row>
    <row r="6557" spans="1:11" x14ac:dyDescent="0.3">
      <c r="A6557" s="452"/>
      <c r="B6557" s="452"/>
      <c r="C6557" s="452"/>
      <c r="D6557" s="452"/>
      <c r="E6557" s="454"/>
      <c r="F6557" s="454"/>
      <c r="G6557" s="454"/>
      <c r="H6557" s="454"/>
      <c r="I6557" s="452"/>
      <c r="J6557" s="452"/>
      <c r="K6557" s="452"/>
    </row>
    <row r="6558" spans="1:11" x14ac:dyDescent="0.3">
      <c r="A6558" s="453"/>
      <c r="B6558" s="453"/>
      <c r="C6558" s="453"/>
      <c r="D6558" s="453"/>
      <c r="E6558" s="455"/>
      <c r="F6558" s="455"/>
      <c r="G6558" s="455"/>
      <c r="H6558" s="455"/>
      <c r="I6558" s="453"/>
      <c r="J6558" s="453"/>
      <c r="K6558" s="453"/>
    </row>
    <row r="6559" spans="1:11" x14ac:dyDescent="0.3">
      <c r="A6559" s="449" t="s">
        <v>1147</v>
      </c>
      <c r="B6559" s="450"/>
      <c r="C6559" s="450"/>
      <c r="D6559" s="450"/>
      <c r="E6559" s="450"/>
      <c r="F6559" s="450"/>
      <c r="G6559" s="450"/>
      <c r="H6559" s="450"/>
      <c r="I6559" s="450"/>
      <c r="J6559" s="450"/>
      <c r="K6559" s="451"/>
    </row>
    <row r="6560" spans="1:11" ht="22.8" x14ac:dyDescent="0.3">
      <c r="A6560" s="100" t="s">
        <v>0</v>
      </c>
      <c r="B6560" s="101"/>
      <c r="C6560" s="101"/>
      <c r="D6560" s="101"/>
      <c r="E6560" s="101"/>
      <c r="F6560" s="101"/>
      <c r="G6560" s="102"/>
      <c r="H6560" s="103" t="s">
        <v>1191</v>
      </c>
      <c r="I6560" s="104" t="s">
        <v>1117</v>
      </c>
      <c r="J6560" s="105">
        <f>3+J6506</f>
        <v>45402</v>
      </c>
      <c r="K6560" s="106" t="s">
        <v>1118</v>
      </c>
    </row>
    <row r="6561" spans="1:11" x14ac:dyDescent="0.3">
      <c r="A6561" s="443" t="s">
        <v>2</v>
      </c>
      <c r="B6561" s="444"/>
      <c r="C6561" s="444"/>
      <c r="D6561" s="444"/>
      <c r="E6561" s="444"/>
      <c r="F6561" s="444"/>
      <c r="G6561" s="445"/>
      <c r="H6561" s="107" t="s">
        <v>1120</v>
      </c>
      <c r="I6561" s="108" t="s">
        <v>1121</v>
      </c>
      <c r="J6561" s="109" t="s">
        <v>1122</v>
      </c>
      <c r="K6561" s="110" t="s">
        <v>1123</v>
      </c>
    </row>
    <row r="6562" spans="1:11" x14ac:dyDescent="0.3">
      <c r="A6562" s="446"/>
      <c r="B6562" s="447"/>
      <c r="C6562" s="447"/>
      <c r="D6562" s="447"/>
      <c r="E6562" s="447"/>
      <c r="F6562" s="447"/>
      <c r="G6562" s="448"/>
      <c r="H6562" s="107" t="s">
        <v>1124</v>
      </c>
      <c r="I6562" s="111" t="s">
        <v>1125</v>
      </c>
      <c r="J6562" s="112"/>
      <c r="K6562" s="113"/>
    </row>
    <row r="6563" spans="1:11" ht="15" thickBot="1" x14ac:dyDescent="0.35">
      <c r="A6563" s="114" t="s">
        <v>1103</v>
      </c>
      <c r="B6563" s="115"/>
      <c r="C6563" s="115"/>
      <c r="D6563" s="115"/>
      <c r="E6563" s="115"/>
      <c r="F6563" s="115"/>
      <c r="G6563" s="116"/>
      <c r="H6563" s="117" t="s">
        <v>1126</v>
      </c>
      <c r="I6563" s="117" t="s">
        <v>1125</v>
      </c>
      <c r="J6563" s="118"/>
      <c r="K6563" s="119"/>
    </row>
    <row r="6564" spans="1:11" ht="15" x14ac:dyDescent="0.3">
      <c r="A6564" s="440" t="s">
        <v>1127</v>
      </c>
      <c r="B6564" s="439"/>
      <c r="C6564" s="437"/>
      <c r="D6564" s="437"/>
      <c r="E6564" s="437"/>
      <c r="F6564" s="437"/>
      <c r="G6564" s="437"/>
      <c r="H6564" s="437"/>
      <c r="I6564" s="437"/>
      <c r="J6564" s="437"/>
      <c r="K6564" s="438"/>
    </row>
    <row r="6565" spans="1:11" ht="15" x14ac:dyDescent="0.3">
      <c r="A6565" s="441"/>
      <c r="B6565" s="458"/>
      <c r="C6565" s="456"/>
      <c r="D6565" s="456"/>
      <c r="E6565" s="456"/>
      <c r="F6565" s="456"/>
      <c r="G6565" s="456"/>
      <c r="H6565" s="456"/>
      <c r="I6565" s="456"/>
      <c r="J6565" s="456"/>
      <c r="K6565" s="457"/>
    </row>
    <row r="6566" spans="1:11" ht="15" x14ac:dyDescent="0.3">
      <c r="A6566" s="441"/>
      <c r="B6566" s="458"/>
      <c r="C6566" s="456"/>
      <c r="D6566" s="456"/>
      <c r="E6566" s="456"/>
      <c r="F6566" s="456"/>
      <c r="G6566" s="456"/>
      <c r="H6566" s="456"/>
      <c r="I6566" s="456"/>
      <c r="J6566" s="456"/>
      <c r="K6566" s="457"/>
    </row>
    <row r="6567" spans="1:11" ht="15" x14ac:dyDescent="0.3">
      <c r="A6567" s="441"/>
      <c r="B6567" s="458"/>
      <c r="C6567" s="456"/>
      <c r="D6567" s="456"/>
      <c r="E6567" s="456"/>
      <c r="F6567" s="456"/>
      <c r="G6567" s="456"/>
      <c r="H6567" s="456"/>
      <c r="I6567" s="456"/>
      <c r="J6567" s="456"/>
      <c r="K6567" s="457"/>
    </row>
    <row r="6568" spans="1:11" ht="15.6" thickBot="1" x14ac:dyDescent="0.35">
      <c r="A6568" s="442"/>
      <c r="B6568" s="477"/>
      <c r="C6568" s="475"/>
      <c r="D6568" s="475"/>
      <c r="E6568" s="475"/>
      <c r="F6568" s="475"/>
      <c r="G6568" s="475"/>
      <c r="H6568" s="475"/>
      <c r="I6568" s="475"/>
      <c r="J6568" s="475"/>
      <c r="K6568" s="476"/>
    </row>
    <row r="6569" spans="1:11" ht="15.6" thickBot="1" x14ac:dyDescent="0.35">
      <c r="A6569" s="465" t="s">
        <v>1128</v>
      </c>
      <c r="B6569" s="474" t="s">
        <v>1129</v>
      </c>
      <c r="C6569" s="472"/>
      <c r="D6569" s="472"/>
      <c r="E6569" s="472"/>
      <c r="F6569" s="120" t="s">
        <v>1130</v>
      </c>
      <c r="G6569" s="472" t="s">
        <v>1129</v>
      </c>
      <c r="H6569" s="472"/>
      <c r="I6569" s="472"/>
      <c r="J6569" s="473"/>
      <c r="K6569" s="121" t="s">
        <v>1130</v>
      </c>
    </row>
    <row r="6570" spans="1:11" ht="15" x14ac:dyDescent="0.3">
      <c r="A6570" s="466"/>
      <c r="B6570" s="471" t="s">
        <v>1131</v>
      </c>
      <c r="C6570" s="469"/>
      <c r="D6570" s="469"/>
      <c r="E6570" s="470"/>
      <c r="F6570" s="122"/>
      <c r="G6570" s="468" t="s">
        <v>1132</v>
      </c>
      <c r="H6570" s="469"/>
      <c r="I6570" s="469"/>
      <c r="J6570" s="470"/>
      <c r="K6570" s="123"/>
    </row>
    <row r="6571" spans="1:11" ht="15" x14ac:dyDescent="0.3">
      <c r="A6571" s="466"/>
      <c r="B6571" s="480" t="s">
        <v>1133</v>
      </c>
      <c r="C6571" s="481"/>
      <c r="D6571" s="481"/>
      <c r="E6571" s="482"/>
      <c r="F6571" s="124"/>
      <c r="G6571" s="483" t="s">
        <v>1134</v>
      </c>
      <c r="H6571" s="481"/>
      <c r="I6571" s="481"/>
      <c r="J6571" s="482"/>
      <c r="K6571" s="125"/>
    </row>
    <row r="6572" spans="1:11" ht="15" x14ac:dyDescent="0.3">
      <c r="A6572" s="466"/>
      <c r="B6572" s="480" t="s">
        <v>1135</v>
      </c>
      <c r="C6572" s="481"/>
      <c r="D6572" s="481"/>
      <c r="E6572" s="482"/>
      <c r="F6572" s="124"/>
      <c r="G6572" s="478" t="s">
        <v>1136</v>
      </c>
      <c r="H6572" s="460"/>
      <c r="I6572" s="460"/>
      <c r="J6572" s="479"/>
      <c r="K6572" s="125"/>
    </row>
    <row r="6573" spans="1:11" ht="15" x14ac:dyDescent="0.3">
      <c r="A6573" s="466"/>
      <c r="B6573" s="480" t="s">
        <v>1137</v>
      </c>
      <c r="C6573" s="481"/>
      <c r="D6573" s="481"/>
      <c r="E6573" s="482"/>
      <c r="F6573" s="124"/>
      <c r="G6573" s="478" t="s">
        <v>1138</v>
      </c>
      <c r="H6573" s="460"/>
      <c r="I6573" s="460"/>
      <c r="J6573" s="479"/>
      <c r="K6573" s="125"/>
    </row>
    <row r="6574" spans="1:11" ht="15" x14ac:dyDescent="0.3">
      <c r="A6574" s="466"/>
      <c r="B6574" s="480" t="s">
        <v>1139</v>
      </c>
      <c r="C6574" s="481"/>
      <c r="D6574" s="481"/>
      <c r="E6574" s="482"/>
      <c r="F6574" s="124"/>
      <c r="G6574" s="478" t="s">
        <v>1140</v>
      </c>
      <c r="H6574" s="460"/>
      <c r="I6574" s="460"/>
      <c r="J6574" s="479"/>
      <c r="K6574" s="125"/>
    </row>
    <row r="6575" spans="1:11" ht="15.6" thickBot="1" x14ac:dyDescent="0.35">
      <c r="A6575" s="467"/>
      <c r="B6575" s="487" t="s">
        <v>1141</v>
      </c>
      <c r="C6575" s="488"/>
      <c r="D6575" s="488"/>
      <c r="E6575" s="489"/>
      <c r="F6575" s="127"/>
      <c r="G6575" s="484" t="s">
        <v>1142</v>
      </c>
      <c r="H6575" s="485"/>
      <c r="I6575" s="485"/>
      <c r="J6575" s="486"/>
      <c r="K6575" s="128"/>
    </row>
    <row r="6576" spans="1:11" ht="15.6" x14ac:dyDescent="0.3">
      <c r="A6576" s="465" t="s">
        <v>1143</v>
      </c>
      <c r="B6576" s="434"/>
      <c r="C6576" s="435"/>
      <c r="D6576" s="435"/>
      <c r="E6576" s="435"/>
      <c r="F6576" s="435"/>
      <c r="G6576" s="435"/>
      <c r="H6576" s="435"/>
      <c r="I6576" s="435"/>
      <c r="J6576" s="435"/>
      <c r="K6576" s="436"/>
    </row>
    <row r="6577" spans="1:11" ht="15" x14ac:dyDescent="0.3">
      <c r="A6577" s="466"/>
      <c r="B6577" s="422"/>
      <c r="C6577" s="423"/>
      <c r="D6577" s="423"/>
      <c r="E6577" s="423"/>
      <c r="F6577" s="423"/>
      <c r="G6577" s="423"/>
      <c r="H6577" s="423"/>
      <c r="I6577" s="423"/>
      <c r="J6577" s="423"/>
      <c r="K6577" s="424"/>
    </row>
    <row r="6578" spans="1:11" ht="15" x14ac:dyDescent="0.3">
      <c r="A6578" s="466"/>
      <c r="B6578" s="422"/>
      <c r="C6578" s="423"/>
      <c r="D6578" s="423"/>
      <c r="E6578" s="423"/>
      <c r="F6578" s="423"/>
      <c r="G6578" s="423"/>
      <c r="H6578" s="423"/>
      <c r="I6578" s="423"/>
      <c r="J6578" s="423"/>
      <c r="K6578" s="424"/>
    </row>
    <row r="6579" spans="1:11" ht="15" x14ac:dyDescent="0.3">
      <c r="A6579" s="466"/>
      <c r="B6579" s="422"/>
      <c r="C6579" s="423"/>
      <c r="D6579" s="423"/>
      <c r="E6579" s="423"/>
      <c r="F6579" s="423"/>
      <c r="G6579" s="423"/>
      <c r="H6579" s="423"/>
      <c r="I6579" s="423"/>
      <c r="J6579" s="423"/>
      <c r="K6579" s="424"/>
    </row>
    <row r="6580" spans="1:11" ht="15" x14ac:dyDescent="0.3">
      <c r="A6580" s="466"/>
      <c r="B6580" s="422"/>
      <c r="C6580" s="423"/>
      <c r="D6580" s="423"/>
      <c r="E6580" s="423"/>
      <c r="F6580" s="423"/>
      <c r="G6580" s="423"/>
      <c r="H6580" s="423"/>
      <c r="I6580" s="423"/>
      <c r="J6580" s="423"/>
      <c r="K6580" s="424"/>
    </row>
    <row r="6581" spans="1:11" ht="15.6" x14ac:dyDescent="0.3">
      <c r="A6581" s="466"/>
      <c r="B6581" s="434"/>
      <c r="C6581" s="435"/>
      <c r="D6581" s="435"/>
      <c r="E6581" s="435"/>
      <c r="F6581" s="435"/>
      <c r="G6581" s="435"/>
      <c r="H6581" s="435"/>
      <c r="I6581" s="435"/>
      <c r="J6581" s="435"/>
      <c r="K6581" s="436"/>
    </row>
    <row r="6582" spans="1:11" ht="15" x14ac:dyDescent="0.3">
      <c r="A6582" s="466"/>
      <c r="B6582" s="422"/>
      <c r="C6582" s="423"/>
      <c r="D6582" s="423"/>
      <c r="E6582" s="423"/>
      <c r="F6582" s="423"/>
      <c r="G6582" s="423"/>
      <c r="H6582" s="423"/>
      <c r="I6582" s="423"/>
      <c r="J6582" s="423"/>
      <c r="K6582" s="424"/>
    </row>
    <row r="6583" spans="1:11" ht="15" x14ac:dyDescent="0.3">
      <c r="A6583" s="466"/>
      <c r="B6583" s="422"/>
      <c r="C6583" s="423"/>
      <c r="D6583" s="423"/>
      <c r="E6583" s="423"/>
      <c r="F6583" s="423"/>
      <c r="G6583" s="423"/>
      <c r="H6583" s="423"/>
      <c r="I6583" s="423"/>
      <c r="J6583" s="423"/>
      <c r="K6583" s="424"/>
    </row>
    <row r="6584" spans="1:11" ht="15.6" x14ac:dyDescent="0.3">
      <c r="A6584" s="466"/>
      <c r="B6584" s="425"/>
      <c r="C6584" s="426"/>
      <c r="D6584" s="426"/>
      <c r="E6584" s="426"/>
      <c r="F6584" s="426"/>
      <c r="G6584" s="426"/>
      <c r="H6584" s="426"/>
      <c r="I6584" s="426"/>
      <c r="J6584" s="426"/>
      <c r="K6584" s="427"/>
    </row>
    <row r="6585" spans="1:11" ht="15" x14ac:dyDescent="0.3">
      <c r="A6585" s="466"/>
      <c r="B6585" s="422"/>
      <c r="C6585" s="423"/>
      <c r="D6585" s="423"/>
      <c r="E6585" s="423"/>
      <c r="F6585" s="423"/>
      <c r="G6585" s="423"/>
      <c r="H6585" s="423"/>
      <c r="I6585" s="423"/>
      <c r="J6585" s="423"/>
      <c r="K6585" s="424"/>
    </row>
    <row r="6586" spans="1:11" ht="15" x14ac:dyDescent="0.3">
      <c r="A6586" s="466"/>
      <c r="B6586" s="422"/>
      <c r="C6586" s="423"/>
      <c r="D6586" s="423"/>
      <c r="E6586" s="423"/>
      <c r="F6586" s="423"/>
      <c r="G6586" s="423"/>
      <c r="H6586" s="423"/>
      <c r="I6586" s="423"/>
      <c r="J6586" s="423"/>
      <c r="K6586" s="424"/>
    </row>
    <row r="6587" spans="1:11" ht="15" x14ac:dyDescent="0.3">
      <c r="A6587" s="466"/>
      <c r="B6587" s="422"/>
      <c r="C6587" s="423"/>
      <c r="D6587" s="423"/>
      <c r="E6587" s="423"/>
      <c r="F6587" s="423"/>
      <c r="G6587" s="423"/>
      <c r="H6587" s="423"/>
      <c r="I6587" s="423"/>
      <c r="J6587" s="423"/>
      <c r="K6587" s="424"/>
    </row>
    <row r="6588" spans="1:11" ht="15" x14ac:dyDescent="0.3">
      <c r="A6588" s="466"/>
      <c r="B6588" s="416"/>
      <c r="C6588" s="417"/>
      <c r="D6588" s="417"/>
      <c r="E6588" s="417"/>
      <c r="F6588" s="417"/>
      <c r="G6588" s="417"/>
      <c r="H6588" s="417"/>
      <c r="I6588" s="417"/>
      <c r="J6588" s="417"/>
      <c r="K6588" s="418"/>
    </row>
    <row r="6589" spans="1:11" ht="15.6" thickBot="1" x14ac:dyDescent="0.35">
      <c r="A6589" s="467"/>
      <c r="B6589" s="477"/>
      <c r="C6589" s="475"/>
      <c r="D6589" s="475"/>
      <c r="E6589" s="475"/>
      <c r="F6589" s="475"/>
      <c r="G6589" s="475"/>
      <c r="H6589" s="475"/>
      <c r="I6589" s="475"/>
      <c r="J6589" s="475"/>
      <c r="K6589" s="476"/>
    </row>
    <row r="6590" spans="1:11" ht="15" x14ac:dyDescent="0.3">
      <c r="A6590" s="465" t="s">
        <v>1144</v>
      </c>
      <c r="B6590" s="439"/>
      <c r="C6590" s="437"/>
      <c r="D6590" s="437"/>
      <c r="E6590" s="437"/>
      <c r="F6590" s="437"/>
      <c r="G6590" s="437"/>
      <c r="H6590" s="437"/>
      <c r="I6590" s="437"/>
      <c r="J6590" s="437"/>
      <c r="K6590" s="438"/>
    </row>
    <row r="6591" spans="1:11" ht="15" x14ac:dyDescent="0.3">
      <c r="A6591" s="466"/>
      <c r="B6591" s="458"/>
      <c r="C6591" s="456"/>
      <c r="D6591" s="456"/>
      <c r="E6591" s="456"/>
      <c r="F6591" s="456"/>
      <c r="G6591" s="456"/>
      <c r="H6591" s="456"/>
      <c r="I6591" s="456"/>
      <c r="J6591" s="456"/>
      <c r="K6591" s="457"/>
    </row>
    <row r="6592" spans="1:11" ht="15" x14ac:dyDescent="0.3">
      <c r="A6592" s="466"/>
      <c r="B6592" s="458"/>
      <c r="C6592" s="456"/>
      <c r="D6592" s="456"/>
      <c r="E6592" s="456"/>
      <c r="F6592" s="456"/>
      <c r="G6592" s="456"/>
      <c r="H6592" s="456"/>
      <c r="I6592" s="456"/>
      <c r="J6592" s="456"/>
      <c r="K6592" s="457"/>
    </row>
    <row r="6593" spans="1:11" ht="15" x14ac:dyDescent="0.3">
      <c r="A6593" s="466"/>
      <c r="B6593" s="458"/>
      <c r="C6593" s="456"/>
      <c r="D6593" s="456"/>
      <c r="E6593" s="456"/>
      <c r="F6593" s="456"/>
      <c r="G6593" s="456"/>
      <c r="H6593" s="456"/>
      <c r="I6593" s="456"/>
      <c r="J6593" s="456"/>
      <c r="K6593" s="457"/>
    </row>
    <row r="6594" spans="1:11" ht="15" x14ac:dyDescent="0.3">
      <c r="A6594" s="466"/>
      <c r="B6594" s="458"/>
      <c r="C6594" s="456"/>
      <c r="D6594" s="456"/>
      <c r="E6594" s="456"/>
      <c r="F6594" s="456"/>
      <c r="G6594" s="456"/>
      <c r="H6594" s="456"/>
      <c r="I6594" s="456"/>
      <c r="J6594" s="456"/>
      <c r="K6594" s="457"/>
    </row>
    <row r="6595" spans="1:11" ht="15" x14ac:dyDescent="0.3">
      <c r="A6595" s="466"/>
      <c r="B6595" s="458"/>
      <c r="C6595" s="456"/>
      <c r="D6595" s="456"/>
      <c r="E6595" s="456"/>
      <c r="F6595" s="456"/>
      <c r="G6595" s="456"/>
      <c r="H6595" s="456"/>
      <c r="I6595" s="456"/>
      <c r="J6595" s="456"/>
      <c r="K6595" s="457"/>
    </row>
    <row r="6596" spans="1:11" ht="15" x14ac:dyDescent="0.3">
      <c r="A6596" s="466"/>
      <c r="B6596" s="458"/>
      <c r="C6596" s="456"/>
      <c r="D6596" s="456"/>
      <c r="E6596" s="456"/>
      <c r="F6596" s="456"/>
      <c r="G6596" s="456"/>
      <c r="H6596" s="456"/>
      <c r="I6596" s="456"/>
      <c r="J6596" s="456"/>
      <c r="K6596" s="457"/>
    </row>
    <row r="6597" spans="1:11" ht="15" x14ac:dyDescent="0.3">
      <c r="A6597" s="466"/>
      <c r="B6597" s="458"/>
      <c r="C6597" s="456"/>
      <c r="D6597" s="456"/>
      <c r="E6597" s="456"/>
      <c r="F6597" s="456"/>
      <c r="G6597" s="456"/>
      <c r="H6597" s="456"/>
      <c r="I6597" s="456"/>
      <c r="J6597" s="456"/>
      <c r="K6597" s="457"/>
    </row>
    <row r="6598" spans="1:11" ht="15" x14ac:dyDescent="0.3">
      <c r="A6598" s="466"/>
      <c r="B6598" s="458"/>
      <c r="C6598" s="456"/>
      <c r="D6598" s="456"/>
      <c r="E6598" s="456"/>
      <c r="F6598" s="456"/>
      <c r="G6598" s="456"/>
      <c r="H6598" s="456"/>
      <c r="I6598" s="456"/>
      <c r="J6598" s="456"/>
      <c r="K6598" s="457"/>
    </row>
    <row r="6599" spans="1:11" ht="15" x14ac:dyDescent="0.3">
      <c r="A6599" s="466"/>
      <c r="B6599" s="458"/>
      <c r="C6599" s="456"/>
      <c r="D6599" s="456"/>
      <c r="E6599" s="456"/>
      <c r="F6599" s="456"/>
      <c r="G6599" s="456"/>
      <c r="H6599" s="456"/>
      <c r="I6599" s="456"/>
      <c r="J6599" s="456"/>
      <c r="K6599" s="457"/>
    </row>
    <row r="6600" spans="1:11" ht="15" x14ac:dyDescent="0.3">
      <c r="A6600" s="466"/>
      <c r="B6600" s="458"/>
      <c r="C6600" s="456"/>
      <c r="D6600" s="456"/>
      <c r="E6600" s="456"/>
      <c r="F6600" s="456"/>
      <c r="G6600" s="456"/>
      <c r="H6600" s="456"/>
      <c r="I6600" s="456"/>
      <c r="J6600" s="456"/>
      <c r="K6600" s="457"/>
    </row>
    <row r="6601" spans="1:11" ht="15" x14ac:dyDescent="0.3">
      <c r="A6601" s="466"/>
      <c r="B6601" s="458"/>
      <c r="C6601" s="456"/>
      <c r="D6601" s="456"/>
      <c r="E6601" s="456"/>
      <c r="F6601" s="456"/>
      <c r="G6601" s="456"/>
      <c r="H6601" s="456"/>
      <c r="I6601" s="456"/>
      <c r="J6601" s="456"/>
      <c r="K6601" s="457"/>
    </row>
    <row r="6602" spans="1:11" ht="15" x14ac:dyDescent="0.3">
      <c r="A6602" s="466"/>
      <c r="B6602" s="458"/>
      <c r="C6602" s="456"/>
      <c r="D6602" s="456"/>
      <c r="E6602" s="456"/>
      <c r="F6602" s="456"/>
      <c r="G6602" s="456"/>
      <c r="H6602" s="456"/>
      <c r="I6602" s="456"/>
      <c r="J6602" s="456"/>
      <c r="K6602" s="457"/>
    </row>
    <row r="6603" spans="1:11" ht="15" x14ac:dyDescent="0.3">
      <c r="A6603" s="466"/>
      <c r="B6603" s="458"/>
      <c r="C6603" s="456"/>
      <c r="D6603" s="456"/>
      <c r="E6603" s="456"/>
      <c r="F6603" s="456"/>
      <c r="G6603" s="456"/>
      <c r="H6603" s="456"/>
      <c r="I6603" s="456"/>
      <c r="J6603" s="456"/>
      <c r="K6603" s="457"/>
    </row>
    <row r="6604" spans="1:11" ht="15.6" thickBot="1" x14ac:dyDescent="0.35">
      <c r="A6604" s="467"/>
      <c r="B6604" s="502"/>
      <c r="C6604" s="503"/>
      <c r="D6604" s="503"/>
      <c r="E6604" s="503"/>
      <c r="F6604" s="503"/>
      <c r="G6604" s="503"/>
      <c r="H6604" s="503"/>
      <c r="I6604" s="503"/>
      <c r="J6604" s="503"/>
      <c r="K6604" s="504"/>
    </row>
    <row r="6605" spans="1:11" x14ac:dyDescent="0.3">
      <c r="A6605" s="499" t="s">
        <v>1145</v>
      </c>
      <c r="B6605" s="491"/>
      <c r="C6605" s="491"/>
      <c r="D6605" s="491"/>
      <c r="E6605" s="491"/>
      <c r="F6605" s="491"/>
      <c r="G6605" s="490" t="s">
        <v>1146</v>
      </c>
      <c r="H6605" s="491"/>
      <c r="I6605" s="491"/>
      <c r="J6605" s="491"/>
      <c r="K6605" s="492"/>
    </row>
    <row r="6606" spans="1:11" x14ac:dyDescent="0.3">
      <c r="A6606" s="500"/>
      <c r="B6606" s="494"/>
      <c r="C6606" s="494"/>
      <c r="D6606" s="494"/>
      <c r="E6606" s="494"/>
      <c r="F6606" s="494"/>
      <c r="G6606" s="493"/>
      <c r="H6606" s="494"/>
      <c r="I6606" s="494"/>
      <c r="J6606" s="494"/>
      <c r="K6606" s="495"/>
    </row>
    <row r="6607" spans="1:11" x14ac:dyDescent="0.3">
      <c r="A6607" s="500"/>
      <c r="B6607" s="494"/>
      <c r="C6607" s="494"/>
      <c r="D6607" s="494"/>
      <c r="E6607" s="494"/>
      <c r="F6607" s="494"/>
      <c r="G6607" s="493"/>
      <c r="H6607" s="494"/>
      <c r="I6607" s="494"/>
      <c r="J6607" s="494"/>
      <c r="K6607" s="495"/>
    </row>
    <row r="6608" spans="1:11" ht="15" thickBot="1" x14ac:dyDescent="0.35">
      <c r="A6608" s="501"/>
      <c r="B6608" s="497"/>
      <c r="C6608" s="497"/>
      <c r="D6608" s="497"/>
      <c r="E6608" s="497"/>
      <c r="F6608" s="497"/>
      <c r="G6608" s="496"/>
      <c r="H6608" s="497"/>
      <c r="I6608" s="497"/>
      <c r="J6608" s="497"/>
      <c r="K6608" s="498"/>
    </row>
    <row r="6609" spans="1:11" x14ac:dyDescent="0.3">
      <c r="A6609" s="34"/>
      <c r="J6609" s="131"/>
    </row>
    <row r="6610" spans="1:11" x14ac:dyDescent="0.3">
      <c r="A6610" s="452"/>
      <c r="B6610" s="452"/>
      <c r="C6610" s="452"/>
      <c r="D6610" s="452"/>
      <c r="E6610" s="454" t="s">
        <v>1113</v>
      </c>
      <c r="F6610" s="454"/>
      <c r="G6610" s="454"/>
      <c r="H6610" s="454"/>
      <c r="I6610" s="452"/>
      <c r="J6610" s="452"/>
      <c r="K6610" s="452"/>
    </row>
    <row r="6611" spans="1:11" x14ac:dyDescent="0.3">
      <c r="A6611" s="452"/>
      <c r="B6611" s="452"/>
      <c r="C6611" s="452"/>
      <c r="D6611" s="452"/>
      <c r="E6611" s="454"/>
      <c r="F6611" s="454"/>
      <c r="G6611" s="454"/>
      <c r="H6611" s="454"/>
      <c r="I6611" s="452"/>
      <c r="J6611" s="452"/>
      <c r="K6611" s="452"/>
    </row>
    <row r="6612" spans="1:11" x14ac:dyDescent="0.3">
      <c r="A6612" s="453"/>
      <c r="B6612" s="453"/>
      <c r="C6612" s="453"/>
      <c r="D6612" s="453"/>
      <c r="E6612" s="455"/>
      <c r="F6612" s="455"/>
      <c r="G6612" s="455"/>
      <c r="H6612" s="455"/>
      <c r="I6612" s="453"/>
      <c r="J6612" s="453"/>
      <c r="K6612" s="453"/>
    </row>
    <row r="6613" spans="1:11" x14ac:dyDescent="0.3">
      <c r="A6613" s="505" t="s">
        <v>1114</v>
      </c>
      <c r="B6613" s="450"/>
      <c r="C6613" s="450"/>
      <c r="D6613" s="450"/>
      <c r="E6613" s="450"/>
      <c r="F6613" s="450"/>
      <c r="G6613" s="450"/>
      <c r="H6613" s="450"/>
      <c r="I6613" s="450"/>
      <c r="J6613" s="450"/>
      <c r="K6613" s="451"/>
    </row>
    <row r="6614" spans="1:11" ht="22.8" x14ac:dyDescent="0.3">
      <c r="A6614" s="100" t="s">
        <v>1115</v>
      </c>
      <c r="B6614" s="101"/>
      <c r="C6614" s="101"/>
      <c r="D6614" s="101"/>
      <c r="E6614" s="101"/>
      <c r="F6614" s="101"/>
      <c r="G6614" s="102"/>
      <c r="H6614" s="103" t="s">
        <v>1116</v>
      </c>
      <c r="I6614" s="104" t="s">
        <v>1117</v>
      </c>
      <c r="J6614" s="105">
        <f>1+J6560</f>
        <v>45403</v>
      </c>
      <c r="K6614" s="106" t="s">
        <v>1118</v>
      </c>
    </row>
    <row r="6615" spans="1:11" x14ac:dyDescent="0.3">
      <c r="A6615" s="443" t="s">
        <v>2</v>
      </c>
      <c r="B6615" s="444"/>
      <c r="C6615" s="444"/>
      <c r="D6615" s="444"/>
      <c r="E6615" s="444"/>
      <c r="F6615" s="444"/>
      <c r="G6615" s="445"/>
      <c r="H6615" s="107" t="s">
        <v>1120</v>
      </c>
      <c r="I6615" s="108" t="s">
        <v>1121</v>
      </c>
      <c r="J6615" s="109" t="s">
        <v>1122</v>
      </c>
      <c r="K6615" s="110" t="s">
        <v>1123</v>
      </c>
    </row>
    <row r="6616" spans="1:11" x14ac:dyDescent="0.3">
      <c r="A6616" s="446"/>
      <c r="B6616" s="447"/>
      <c r="C6616" s="447"/>
      <c r="D6616" s="447"/>
      <c r="E6616" s="447"/>
      <c r="F6616" s="447"/>
      <c r="G6616" s="448"/>
      <c r="H6616" s="107" t="s">
        <v>1124</v>
      </c>
      <c r="I6616" s="111" t="s">
        <v>1125</v>
      </c>
      <c r="J6616" s="112"/>
      <c r="K6616" s="113"/>
    </row>
    <row r="6617" spans="1:11" ht="15" thickBot="1" x14ac:dyDescent="0.35">
      <c r="A6617" s="114" t="s">
        <v>1103</v>
      </c>
      <c r="B6617" s="115"/>
      <c r="C6617" s="115"/>
      <c r="D6617" s="115"/>
      <c r="E6617" s="115"/>
      <c r="F6617" s="115"/>
      <c r="G6617" s="116"/>
      <c r="H6617" s="117" t="s">
        <v>1126</v>
      </c>
      <c r="I6617" s="117" t="s">
        <v>1125</v>
      </c>
      <c r="J6617" s="118"/>
      <c r="K6617" s="119"/>
    </row>
    <row r="6618" spans="1:11" ht="15" x14ac:dyDescent="0.3">
      <c r="A6618" s="440" t="s">
        <v>1127</v>
      </c>
      <c r="B6618" s="439"/>
      <c r="C6618" s="437"/>
      <c r="D6618" s="437"/>
      <c r="E6618" s="437"/>
      <c r="F6618" s="437"/>
      <c r="G6618" s="437"/>
      <c r="H6618" s="437"/>
      <c r="I6618" s="437"/>
      <c r="J6618" s="437"/>
      <c r="K6618" s="438"/>
    </row>
    <row r="6619" spans="1:11" ht="15" x14ac:dyDescent="0.3">
      <c r="A6619" s="441"/>
      <c r="B6619" s="458"/>
      <c r="C6619" s="456"/>
      <c r="D6619" s="456"/>
      <c r="E6619" s="456"/>
      <c r="F6619" s="456"/>
      <c r="G6619" s="456"/>
      <c r="H6619" s="456"/>
      <c r="I6619" s="456"/>
      <c r="J6619" s="456"/>
      <c r="K6619" s="457"/>
    </row>
    <row r="6620" spans="1:11" ht="15" x14ac:dyDescent="0.3">
      <c r="A6620" s="441"/>
      <c r="B6620" s="458"/>
      <c r="C6620" s="456"/>
      <c r="D6620" s="456"/>
      <c r="E6620" s="456"/>
      <c r="F6620" s="456"/>
      <c r="G6620" s="456"/>
      <c r="H6620" s="456"/>
      <c r="I6620" s="456"/>
      <c r="J6620" s="456"/>
      <c r="K6620" s="457"/>
    </row>
    <row r="6621" spans="1:11" ht="15" x14ac:dyDescent="0.3">
      <c r="A6621" s="441"/>
      <c r="B6621" s="458"/>
      <c r="C6621" s="456"/>
      <c r="D6621" s="456"/>
      <c r="E6621" s="456"/>
      <c r="F6621" s="456"/>
      <c r="G6621" s="456"/>
      <c r="H6621" s="456"/>
      <c r="I6621" s="456"/>
      <c r="J6621" s="456"/>
      <c r="K6621" s="457"/>
    </row>
    <row r="6622" spans="1:11" ht="15.6" thickBot="1" x14ac:dyDescent="0.35">
      <c r="A6622" s="442"/>
      <c r="B6622" s="477"/>
      <c r="C6622" s="475"/>
      <c r="D6622" s="475"/>
      <c r="E6622" s="475"/>
      <c r="F6622" s="475"/>
      <c r="G6622" s="475"/>
      <c r="H6622" s="475"/>
      <c r="I6622" s="475"/>
      <c r="J6622" s="475"/>
      <c r="K6622" s="476"/>
    </row>
    <row r="6623" spans="1:11" ht="15.6" thickBot="1" x14ac:dyDescent="0.35">
      <c r="A6623" s="465" t="s">
        <v>1128</v>
      </c>
      <c r="B6623" s="474" t="s">
        <v>1129</v>
      </c>
      <c r="C6623" s="472"/>
      <c r="D6623" s="472"/>
      <c r="E6623" s="472"/>
      <c r="F6623" s="120" t="s">
        <v>1130</v>
      </c>
      <c r="G6623" s="472" t="s">
        <v>1129</v>
      </c>
      <c r="H6623" s="472"/>
      <c r="I6623" s="472"/>
      <c r="J6623" s="473"/>
      <c r="K6623" s="121" t="s">
        <v>1130</v>
      </c>
    </row>
    <row r="6624" spans="1:11" ht="15" x14ac:dyDescent="0.3">
      <c r="A6624" s="466"/>
      <c r="B6624" s="471" t="s">
        <v>1131</v>
      </c>
      <c r="C6624" s="469"/>
      <c r="D6624" s="469"/>
      <c r="E6624" s="470"/>
      <c r="F6624" s="122"/>
      <c r="G6624" s="468" t="s">
        <v>1132</v>
      </c>
      <c r="H6624" s="469"/>
      <c r="I6624" s="469"/>
      <c r="J6624" s="470"/>
      <c r="K6624" s="123"/>
    </row>
    <row r="6625" spans="1:11" ht="15" x14ac:dyDescent="0.3">
      <c r="A6625" s="466"/>
      <c r="B6625" s="480" t="s">
        <v>1133</v>
      </c>
      <c r="C6625" s="481"/>
      <c r="D6625" s="481"/>
      <c r="E6625" s="482"/>
      <c r="F6625" s="124"/>
      <c r="G6625" s="483" t="s">
        <v>1134</v>
      </c>
      <c r="H6625" s="481"/>
      <c r="I6625" s="481"/>
      <c r="J6625" s="482"/>
      <c r="K6625" s="125"/>
    </row>
    <row r="6626" spans="1:11" ht="15" x14ac:dyDescent="0.3">
      <c r="A6626" s="466"/>
      <c r="B6626" s="480" t="s">
        <v>1135</v>
      </c>
      <c r="C6626" s="481"/>
      <c r="D6626" s="481"/>
      <c r="E6626" s="482"/>
      <c r="F6626" s="124"/>
      <c r="G6626" s="478" t="s">
        <v>1136</v>
      </c>
      <c r="H6626" s="460"/>
      <c r="I6626" s="460"/>
      <c r="J6626" s="479"/>
      <c r="K6626" s="125"/>
    </row>
    <row r="6627" spans="1:11" ht="15" x14ac:dyDescent="0.3">
      <c r="A6627" s="466"/>
      <c r="B6627" s="480" t="s">
        <v>1137</v>
      </c>
      <c r="C6627" s="481"/>
      <c r="D6627" s="481"/>
      <c r="E6627" s="482"/>
      <c r="F6627" s="124"/>
      <c r="G6627" s="478" t="s">
        <v>1138</v>
      </c>
      <c r="H6627" s="460"/>
      <c r="I6627" s="460"/>
      <c r="J6627" s="479"/>
      <c r="K6627" s="125"/>
    </row>
    <row r="6628" spans="1:11" ht="15" x14ac:dyDescent="0.3">
      <c r="A6628" s="466"/>
      <c r="B6628" s="480" t="s">
        <v>1139</v>
      </c>
      <c r="C6628" s="481"/>
      <c r="D6628" s="481"/>
      <c r="E6628" s="482"/>
      <c r="F6628" s="124"/>
      <c r="G6628" s="478" t="s">
        <v>1140</v>
      </c>
      <c r="H6628" s="460"/>
      <c r="I6628" s="460"/>
      <c r="J6628" s="479"/>
      <c r="K6628" s="125"/>
    </row>
    <row r="6629" spans="1:11" ht="15.6" thickBot="1" x14ac:dyDescent="0.35">
      <c r="A6629" s="467"/>
      <c r="B6629" s="487" t="s">
        <v>1141</v>
      </c>
      <c r="C6629" s="488"/>
      <c r="D6629" s="488"/>
      <c r="E6629" s="489"/>
      <c r="F6629" s="127"/>
      <c r="G6629" s="484" t="s">
        <v>1142</v>
      </c>
      <c r="H6629" s="485"/>
      <c r="I6629" s="485"/>
      <c r="J6629" s="486"/>
      <c r="K6629" s="128"/>
    </row>
    <row r="6630" spans="1:11" ht="15.6" x14ac:dyDescent="0.3">
      <c r="A6630" s="465" t="s">
        <v>1143</v>
      </c>
      <c r="B6630" s="434"/>
      <c r="C6630" s="435"/>
      <c r="D6630" s="435"/>
      <c r="E6630" s="435"/>
      <c r="F6630" s="435"/>
      <c r="G6630" s="435"/>
      <c r="H6630" s="435"/>
      <c r="I6630" s="435"/>
      <c r="J6630" s="435"/>
      <c r="K6630" s="436"/>
    </row>
    <row r="6631" spans="1:11" ht="15" x14ac:dyDescent="0.3">
      <c r="A6631" s="466"/>
      <c r="B6631" s="422"/>
      <c r="C6631" s="423"/>
      <c r="D6631" s="423"/>
      <c r="E6631" s="423"/>
      <c r="F6631" s="423"/>
      <c r="G6631" s="423"/>
      <c r="H6631" s="423"/>
      <c r="I6631" s="423"/>
      <c r="J6631" s="423"/>
      <c r="K6631" s="424"/>
    </row>
    <row r="6632" spans="1:11" ht="15" x14ac:dyDescent="0.3">
      <c r="A6632" s="466"/>
      <c r="B6632" s="422"/>
      <c r="C6632" s="423"/>
      <c r="D6632" s="423"/>
      <c r="E6632" s="423"/>
      <c r="F6632" s="423"/>
      <c r="G6632" s="423"/>
      <c r="H6632" s="423"/>
      <c r="I6632" s="423"/>
      <c r="J6632" s="423"/>
      <c r="K6632" s="424"/>
    </row>
    <row r="6633" spans="1:11" ht="15" x14ac:dyDescent="0.3">
      <c r="A6633" s="466"/>
      <c r="B6633" s="422"/>
      <c r="C6633" s="423"/>
      <c r="D6633" s="423"/>
      <c r="E6633" s="423"/>
      <c r="F6633" s="423"/>
      <c r="G6633" s="423"/>
      <c r="H6633" s="423"/>
      <c r="I6633" s="423"/>
      <c r="J6633" s="423"/>
      <c r="K6633" s="424"/>
    </row>
    <row r="6634" spans="1:11" ht="15" x14ac:dyDescent="0.3">
      <c r="A6634" s="466"/>
      <c r="B6634" s="422"/>
      <c r="C6634" s="423"/>
      <c r="D6634" s="423"/>
      <c r="E6634" s="423"/>
      <c r="F6634" s="423"/>
      <c r="G6634" s="423"/>
      <c r="H6634" s="423"/>
      <c r="I6634" s="423"/>
      <c r="J6634" s="423"/>
      <c r="K6634" s="424"/>
    </row>
    <row r="6635" spans="1:11" ht="15.6" x14ac:dyDescent="0.3">
      <c r="A6635" s="466"/>
      <c r="B6635" s="434"/>
      <c r="C6635" s="435"/>
      <c r="D6635" s="435"/>
      <c r="E6635" s="435"/>
      <c r="F6635" s="435"/>
      <c r="G6635" s="435"/>
      <c r="H6635" s="435"/>
      <c r="I6635" s="435"/>
      <c r="J6635" s="435"/>
      <c r="K6635" s="436"/>
    </row>
    <row r="6636" spans="1:11" ht="15" x14ac:dyDescent="0.3">
      <c r="A6636" s="466"/>
      <c r="B6636" s="422"/>
      <c r="C6636" s="423"/>
      <c r="D6636" s="423"/>
      <c r="E6636" s="423"/>
      <c r="F6636" s="423"/>
      <c r="G6636" s="423"/>
      <c r="H6636" s="423"/>
      <c r="I6636" s="423"/>
      <c r="J6636" s="423"/>
      <c r="K6636" s="424"/>
    </row>
    <row r="6637" spans="1:11" ht="15" x14ac:dyDescent="0.3">
      <c r="A6637" s="466"/>
      <c r="B6637" s="422"/>
      <c r="C6637" s="423"/>
      <c r="D6637" s="423"/>
      <c r="E6637" s="423"/>
      <c r="F6637" s="423"/>
      <c r="G6637" s="423"/>
      <c r="H6637" s="423"/>
      <c r="I6637" s="423"/>
      <c r="J6637" s="423"/>
      <c r="K6637" s="424"/>
    </row>
    <row r="6638" spans="1:11" ht="15.6" x14ac:dyDescent="0.3">
      <c r="A6638" s="466"/>
      <c r="B6638" s="425"/>
      <c r="C6638" s="426"/>
      <c r="D6638" s="426"/>
      <c r="E6638" s="426"/>
      <c r="F6638" s="426"/>
      <c r="G6638" s="426"/>
      <c r="H6638" s="426"/>
      <c r="I6638" s="426"/>
      <c r="J6638" s="426"/>
      <c r="K6638" s="427"/>
    </row>
    <row r="6639" spans="1:11" ht="15" x14ac:dyDescent="0.3">
      <c r="A6639" s="466"/>
      <c r="B6639" s="422"/>
      <c r="C6639" s="423"/>
      <c r="D6639" s="423"/>
      <c r="E6639" s="423"/>
      <c r="F6639" s="423"/>
      <c r="G6639" s="423"/>
      <c r="H6639" s="423"/>
      <c r="I6639" s="423"/>
      <c r="J6639" s="423"/>
      <c r="K6639" s="424"/>
    </row>
    <row r="6640" spans="1:11" ht="15" x14ac:dyDescent="0.3">
      <c r="A6640" s="466"/>
      <c r="B6640" s="422"/>
      <c r="C6640" s="423"/>
      <c r="D6640" s="423"/>
      <c r="E6640" s="423"/>
      <c r="F6640" s="423"/>
      <c r="G6640" s="423"/>
      <c r="H6640" s="423"/>
      <c r="I6640" s="423"/>
      <c r="J6640" s="423"/>
      <c r="K6640" s="424"/>
    </row>
    <row r="6641" spans="1:11" ht="15" x14ac:dyDescent="0.3">
      <c r="A6641" s="466"/>
      <c r="B6641" s="422"/>
      <c r="C6641" s="423"/>
      <c r="D6641" s="423"/>
      <c r="E6641" s="423"/>
      <c r="F6641" s="423"/>
      <c r="G6641" s="423"/>
      <c r="H6641" s="423"/>
      <c r="I6641" s="423"/>
      <c r="J6641" s="423"/>
      <c r="K6641" s="424"/>
    </row>
    <row r="6642" spans="1:11" ht="15" x14ac:dyDescent="0.3">
      <c r="A6642" s="466"/>
      <c r="B6642" s="416"/>
      <c r="C6642" s="417"/>
      <c r="D6642" s="417"/>
      <c r="E6642" s="417"/>
      <c r="F6642" s="417"/>
      <c r="G6642" s="417"/>
      <c r="H6642" s="417"/>
      <c r="I6642" s="417"/>
      <c r="J6642" s="417"/>
      <c r="K6642" s="418"/>
    </row>
    <row r="6643" spans="1:11" ht="15.6" thickBot="1" x14ac:dyDescent="0.35">
      <c r="A6643" s="467"/>
      <c r="B6643" s="477"/>
      <c r="C6643" s="475"/>
      <c r="D6643" s="475"/>
      <c r="E6643" s="475"/>
      <c r="F6643" s="475"/>
      <c r="G6643" s="475"/>
      <c r="H6643" s="475"/>
      <c r="I6643" s="475"/>
      <c r="J6643" s="475"/>
      <c r="K6643" s="476"/>
    </row>
    <row r="6644" spans="1:11" ht="15" x14ac:dyDescent="0.3">
      <c r="A6644" s="465" t="s">
        <v>1144</v>
      </c>
      <c r="B6644" s="439"/>
      <c r="C6644" s="437"/>
      <c r="D6644" s="437"/>
      <c r="E6644" s="437"/>
      <c r="F6644" s="437"/>
      <c r="G6644" s="437"/>
      <c r="H6644" s="437"/>
      <c r="I6644" s="437"/>
      <c r="J6644" s="437"/>
      <c r="K6644" s="438"/>
    </row>
    <row r="6645" spans="1:11" ht="15" x14ac:dyDescent="0.3">
      <c r="A6645" s="466"/>
      <c r="B6645" s="458"/>
      <c r="C6645" s="456"/>
      <c r="D6645" s="456"/>
      <c r="E6645" s="456"/>
      <c r="F6645" s="456"/>
      <c r="G6645" s="456"/>
      <c r="H6645" s="456"/>
      <c r="I6645" s="456"/>
      <c r="J6645" s="456"/>
      <c r="K6645" s="457"/>
    </row>
    <row r="6646" spans="1:11" ht="15" x14ac:dyDescent="0.3">
      <c r="A6646" s="466"/>
      <c r="B6646" s="458"/>
      <c r="C6646" s="456"/>
      <c r="D6646" s="456"/>
      <c r="E6646" s="456"/>
      <c r="F6646" s="456"/>
      <c r="G6646" s="456"/>
      <c r="H6646" s="456"/>
      <c r="I6646" s="456"/>
      <c r="J6646" s="456"/>
      <c r="K6646" s="457"/>
    </row>
    <row r="6647" spans="1:11" ht="15" x14ac:dyDescent="0.3">
      <c r="A6647" s="466"/>
      <c r="B6647" s="459"/>
      <c r="C6647" s="460"/>
      <c r="D6647" s="460"/>
      <c r="E6647" s="460"/>
      <c r="F6647" s="460"/>
      <c r="G6647" s="460"/>
      <c r="H6647" s="460"/>
      <c r="I6647" s="460"/>
      <c r="J6647" s="460"/>
      <c r="K6647" s="461"/>
    </row>
    <row r="6648" spans="1:11" ht="15" x14ac:dyDescent="0.3">
      <c r="A6648" s="466"/>
      <c r="B6648" s="458"/>
      <c r="C6648" s="456"/>
      <c r="D6648" s="456"/>
      <c r="E6648" s="456"/>
      <c r="F6648" s="456"/>
      <c r="G6648" s="456"/>
      <c r="H6648" s="456"/>
      <c r="I6648" s="456"/>
      <c r="J6648" s="456"/>
      <c r="K6648" s="457"/>
    </row>
    <row r="6649" spans="1:11" ht="15" x14ac:dyDescent="0.3">
      <c r="A6649" s="466"/>
      <c r="B6649" s="459"/>
      <c r="C6649" s="460"/>
      <c r="D6649" s="460"/>
      <c r="E6649" s="460"/>
      <c r="F6649" s="460"/>
      <c r="G6649" s="460"/>
      <c r="H6649" s="460"/>
      <c r="I6649" s="460"/>
      <c r="J6649" s="460"/>
      <c r="K6649" s="461"/>
    </row>
    <row r="6650" spans="1:11" ht="15" x14ac:dyDescent="0.3">
      <c r="A6650" s="466"/>
      <c r="B6650" s="458"/>
      <c r="C6650" s="456"/>
      <c r="D6650" s="456"/>
      <c r="E6650" s="456"/>
      <c r="F6650" s="456"/>
      <c r="G6650" s="456"/>
      <c r="H6650" s="456"/>
      <c r="I6650" s="456"/>
      <c r="J6650" s="456"/>
      <c r="K6650" s="457"/>
    </row>
    <row r="6651" spans="1:11" ht="15" x14ac:dyDescent="0.3">
      <c r="A6651" s="466"/>
      <c r="B6651" s="458"/>
      <c r="C6651" s="456"/>
      <c r="D6651" s="456"/>
      <c r="E6651" s="456"/>
      <c r="F6651" s="456"/>
      <c r="G6651" s="456"/>
      <c r="H6651" s="456"/>
      <c r="I6651" s="456"/>
      <c r="J6651" s="456"/>
      <c r="K6651" s="457"/>
    </row>
    <row r="6652" spans="1:11" ht="15" x14ac:dyDescent="0.3">
      <c r="A6652" s="466"/>
      <c r="B6652" s="458"/>
      <c r="C6652" s="456"/>
      <c r="D6652" s="456"/>
      <c r="E6652" s="456"/>
      <c r="F6652" s="456"/>
      <c r="G6652" s="456"/>
      <c r="H6652" s="456"/>
      <c r="I6652" s="456"/>
      <c r="J6652" s="456"/>
      <c r="K6652" s="457"/>
    </row>
    <row r="6653" spans="1:11" ht="15" x14ac:dyDescent="0.3">
      <c r="A6653" s="466"/>
      <c r="B6653" s="458"/>
      <c r="C6653" s="456"/>
      <c r="D6653" s="456"/>
      <c r="E6653" s="456"/>
      <c r="F6653" s="456"/>
      <c r="G6653" s="456"/>
      <c r="H6653" s="456"/>
      <c r="I6653" s="456"/>
      <c r="J6653" s="456"/>
      <c r="K6653" s="457"/>
    </row>
    <row r="6654" spans="1:11" ht="15" x14ac:dyDescent="0.3">
      <c r="A6654" s="466"/>
      <c r="B6654" s="458"/>
      <c r="C6654" s="456"/>
      <c r="D6654" s="456"/>
      <c r="E6654" s="456"/>
      <c r="F6654" s="456"/>
      <c r="G6654" s="456"/>
      <c r="H6654" s="456"/>
      <c r="I6654" s="456"/>
      <c r="J6654" s="456"/>
      <c r="K6654" s="457"/>
    </row>
    <row r="6655" spans="1:11" ht="15" x14ac:dyDescent="0.3">
      <c r="A6655" s="466"/>
      <c r="B6655" s="458"/>
      <c r="C6655" s="456"/>
      <c r="D6655" s="456"/>
      <c r="E6655" s="456"/>
      <c r="F6655" s="456"/>
      <c r="G6655" s="456"/>
      <c r="H6655" s="456"/>
      <c r="I6655" s="456"/>
      <c r="J6655" s="456"/>
      <c r="K6655" s="457"/>
    </row>
    <row r="6656" spans="1:11" ht="15" x14ac:dyDescent="0.3">
      <c r="A6656" s="466"/>
      <c r="B6656" s="458"/>
      <c r="C6656" s="456"/>
      <c r="D6656" s="456"/>
      <c r="E6656" s="456"/>
      <c r="F6656" s="456"/>
      <c r="G6656" s="456"/>
      <c r="H6656" s="456"/>
      <c r="I6656" s="456"/>
      <c r="J6656" s="456"/>
      <c r="K6656" s="457"/>
    </row>
    <row r="6657" spans="1:11" ht="15" x14ac:dyDescent="0.3">
      <c r="A6657" s="466"/>
      <c r="B6657" s="458"/>
      <c r="C6657" s="456"/>
      <c r="D6657" s="456"/>
      <c r="E6657" s="456"/>
      <c r="F6657" s="456"/>
      <c r="G6657" s="456"/>
      <c r="H6657" s="456"/>
      <c r="I6657" s="456"/>
      <c r="J6657" s="456"/>
      <c r="K6657" s="457"/>
    </row>
    <row r="6658" spans="1:11" ht="15.6" thickBot="1" x14ac:dyDescent="0.35">
      <c r="A6658" s="467"/>
      <c r="B6658" s="502"/>
      <c r="C6658" s="503"/>
      <c r="D6658" s="503"/>
      <c r="E6658" s="503"/>
      <c r="F6658" s="503"/>
      <c r="G6658" s="503"/>
      <c r="H6658" s="503"/>
      <c r="I6658" s="503"/>
      <c r="J6658" s="503"/>
      <c r="K6658" s="504"/>
    </row>
    <row r="6659" spans="1:11" x14ac:dyDescent="0.3">
      <c r="A6659" s="499" t="s">
        <v>1145</v>
      </c>
      <c r="B6659" s="491"/>
      <c r="C6659" s="491"/>
      <c r="D6659" s="491"/>
      <c r="E6659" s="491"/>
      <c r="F6659" s="491"/>
      <c r="G6659" s="490" t="s">
        <v>1146</v>
      </c>
      <c r="H6659" s="491"/>
      <c r="I6659" s="491"/>
      <c r="J6659" s="491"/>
      <c r="K6659" s="492"/>
    </row>
    <row r="6660" spans="1:11" x14ac:dyDescent="0.3">
      <c r="A6660" s="500"/>
      <c r="B6660" s="494"/>
      <c r="C6660" s="494"/>
      <c r="D6660" s="494"/>
      <c r="E6660" s="494"/>
      <c r="F6660" s="494"/>
      <c r="G6660" s="493"/>
      <c r="H6660" s="494"/>
      <c r="I6660" s="494"/>
      <c r="J6660" s="494"/>
      <c r="K6660" s="495"/>
    </row>
    <row r="6661" spans="1:11" x14ac:dyDescent="0.3">
      <c r="A6661" s="500"/>
      <c r="B6661" s="494"/>
      <c r="C6661" s="494"/>
      <c r="D6661" s="494"/>
      <c r="E6661" s="494"/>
      <c r="F6661" s="494"/>
      <c r="G6661" s="493"/>
      <c r="H6661" s="494"/>
      <c r="I6661" s="494"/>
      <c r="J6661" s="494"/>
      <c r="K6661" s="495"/>
    </row>
    <row r="6662" spans="1:11" ht="15" thickBot="1" x14ac:dyDescent="0.35">
      <c r="A6662" s="501"/>
      <c r="B6662" s="497"/>
      <c r="C6662" s="497"/>
      <c r="D6662" s="497"/>
      <c r="E6662" s="497"/>
      <c r="F6662" s="497"/>
      <c r="G6662" s="496"/>
      <c r="H6662" s="497"/>
      <c r="I6662" s="497"/>
      <c r="J6662" s="497"/>
      <c r="K6662" s="498"/>
    </row>
    <row r="6663" spans="1:11" x14ac:dyDescent="0.3">
      <c r="A6663" s="34"/>
      <c r="J6663" s="131"/>
    </row>
    <row r="6664" spans="1:11" x14ac:dyDescent="0.3">
      <c r="A6664" s="452"/>
      <c r="B6664" s="452"/>
      <c r="C6664" s="452"/>
      <c r="D6664" s="452"/>
      <c r="E6664" s="454" t="s">
        <v>1113</v>
      </c>
      <c r="F6664" s="454"/>
      <c r="G6664" s="454"/>
      <c r="H6664" s="454"/>
      <c r="I6664" s="452"/>
      <c r="J6664" s="452"/>
      <c r="K6664" s="452"/>
    </row>
    <row r="6665" spans="1:11" x14ac:dyDescent="0.3">
      <c r="A6665" s="452"/>
      <c r="B6665" s="452"/>
      <c r="C6665" s="452"/>
      <c r="D6665" s="452"/>
      <c r="E6665" s="454"/>
      <c r="F6665" s="454"/>
      <c r="G6665" s="454"/>
      <c r="H6665" s="454"/>
      <c r="I6665" s="452"/>
      <c r="J6665" s="452"/>
      <c r="K6665" s="452"/>
    </row>
    <row r="6666" spans="1:11" x14ac:dyDescent="0.3">
      <c r="A6666" s="453"/>
      <c r="B6666" s="453"/>
      <c r="C6666" s="453"/>
      <c r="D6666" s="453"/>
      <c r="E6666" s="455"/>
      <c r="F6666" s="455"/>
      <c r="G6666" s="455"/>
      <c r="H6666" s="455"/>
      <c r="I6666" s="453"/>
      <c r="J6666" s="453"/>
      <c r="K6666" s="453"/>
    </row>
    <row r="6667" spans="1:11" x14ac:dyDescent="0.3">
      <c r="A6667" s="449" t="s">
        <v>1147</v>
      </c>
      <c r="B6667" s="450"/>
      <c r="C6667" s="450"/>
      <c r="D6667" s="450"/>
      <c r="E6667" s="450"/>
      <c r="F6667" s="450"/>
      <c r="G6667" s="450"/>
      <c r="H6667" s="450"/>
      <c r="I6667" s="450"/>
      <c r="J6667" s="450"/>
      <c r="K6667" s="451"/>
    </row>
    <row r="6668" spans="1:11" ht="22.8" x14ac:dyDescent="0.3">
      <c r="A6668" s="100" t="s">
        <v>1115</v>
      </c>
      <c r="B6668" s="101"/>
      <c r="C6668" s="101"/>
      <c r="D6668" s="101"/>
      <c r="E6668" s="101"/>
      <c r="F6668" s="101"/>
      <c r="G6668" s="102"/>
      <c r="H6668" s="103" t="s">
        <v>1116</v>
      </c>
      <c r="I6668" s="104" t="s">
        <v>1117</v>
      </c>
      <c r="J6668" s="105">
        <f>1+J6614</f>
        <v>45404</v>
      </c>
      <c r="K6668" s="106" t="s">
        <v>1118</v>
      </c>
    </row>
    <row r="6669" spans="1:11" x14ac:dyDescent="0.3">
      <c r="A6669" s="443" t="s">
        <v>2</v>
      </c>
      <c r="B6669" s="444"/>
      <c r="C6669" s="444"/>
      <c r="D6669" s="444"/>
      <c r="E6669" s="444"/>
      <c r="F6669" s="444"/>
      <c r="G6669" s="445"/>
      <c r="H6669" s="107" t="s">
        <v>1120</v>
      </c>
      <c r="I6669" s="108" t="s">
        <v>1121</v>
      </c>
      <c r="J6669" s="109" t="s">
        <v>1122</v>
      </c>
      <c r="K6669" s="110" t="s">
        <v>1123</v>
      </c>
    </row>
    <row r="6670" spans="1:11" x14ac:dyDescent="0.3">
      <c r="A6670" s="446"/>
      <c r="B6670" s="447"/>
      <c r="C6670" s="447"/>
      <c r="D6670" s="447"/>
      <c r="E6670" s="447"/>
      <c r="F6670" s="447"/>
      <c r="G6670" s="448"/>
      <c r="H6670" s="107" t="s">
        <v>1124</v>
      </c>
      <c r="I6670" s="111" t="s">
        <v>1125</v>
      </c>
      <c r="J6670" s="112"/>
      <c r="K6670" s="113"/>
    </row>
    <row r="6671" spans="1:11" ht="15" thickBot="1" x14ac:dyDescent="0.35">
      <c r="A6671" s="114" t="s">
        <v>1103</v>
      </c>
      <c r="B6671" s="115"/>
      <c r="C6671" s="115"/>
      <c r="D6671" s="115"/>
      <c r="E6671" s="115"/>
      <c r="F6671" s="115"/>
      <c r="G6671" s="116"/>
      <c r="H6671" s="117" t="s">
        <v>1126</v>
      </c>
      <c r="I6671" s="117" t="s">
        <v>1125</v>
      </c>
      <c r="J6671" s="118"/>
      <c r="K6671" s="119"/>
    </row>
    <row r="6672" spans="1:11" ht="15" x14ac:dyDescent="0.3">
      <c r="A6672" s="440" t="s">
        <v>1127</v>
      </c>
      <c r="B6672" s="439"/>
      <c r="C6672" s="437"/>
      <c r="D6672" s="437"/>
      <c r="E6672" s="437"/>
      <c r="F6672" s="437"/>
      <c r="G6672" s="437"/>
      <c r="H6672" s="437"/>
      <c r="I6672" s="437"/>
      <c r="J6672" s="437"/>
      <c r="K6672" s="438"/>
    </row>
    <row r="6673" spans="1:11" ht="15" x14ac:dyDescent="0.3">
      <c r="A6673" s="441"/>
      <c r="B6673" s="458"/>
      <c r="C6673" s="456"/>
      <c r="D6673" s="456"/>
      <c r="E6673" s="456"/>
      <c r="F6673" s="456"/>
      <c r="G6673" s="456"/>
      <c r="H6673" s="456"/>
      <c r="I6673" s="456"/>
      <c r="J6673" s="456"/>
      <c r="K6673" s="457"/>
    </row>
    <row r="6674" spans="1:11" ht="15" x14ac:dyDescent="0.3">
      <c r="A6674" s="441"/>
      <c r="B6674" s="458"/>
      <c r="C6674" s="456"/>
      <c r="D6674" s="456"/>
      <c r="E6674" s="456"/>
      <c r="F6674" s="456"/>
      <c r="G6674" s="456"/>
      <c r="H6674" s="456"/>
      <c r="I6674" s="456"/>
      <c r="J6674" s="456"/>
      <c r="K6674" s="457"/>
    </row>
    <row r="6675" spans="1:11" ht="15" x14ac:dyDescent="0.3">
      <c r="A6675" s="441"/>
      <c r="B6675" s="458"/>
      <c r="C6675" s="456"/>
      <c r="D6675" s="456"/>
      <c r="E6675" s="456"/>
      <c r="F6675" s="456"/>
      <c r="G6675" s="456"/>
      <c r="H6675" s="456"/>
      <c r="I6675" s="456"/>
      <c r="J6675" s="456"/>
      <c r="K6675" s="457"/>
    </row>
    <row r="6676" spans="1:11" ht="15.6" thickBot="1" x14ac:dyDescent="0.35">
      <c r="A6676" s="442"/>
      <c r="B6676" s="477"/>
      <c r="C6676" s="475"/>
      <c r="D6676" s="475"/>
      <c r="E6676" s="475"/>
      <c r="F6676" s="475"/>
      <c r="G6676" s="475"/>
      <c r="H6676" s="475"/>
      <c r="I6676" s="475"/>
      <c r="J6676" s="475"/>
      <c r="K6676" s="476"/>
    </row>
    <row r="6677" spans="1:11" ht="15.6" thickBot="1" x14ac:dyDescent="0.35">
      <c r="A6677" s="465" t="s">
        <v>1128</v>
      </c>
      <c r="B6677" s="474" t="s">
        <v>1129</v>
      </c>
      <c r="C6677" s="472"/>
      <c r="D6677" s="472"/>
      <c r="E6677" s="472"/>
      <c r="F6677" s="120" t="s">
        <v>1130</v>
      </c>
      <c r="G6677" s="472" t="s">
        <v>1129</v>
      </c>
      <c r="H6677" s="472"/>
      <c r="I6677" s="472"/>
      <c r="J6677" s="473"/>
      <c r="K6677" s="121" t="s">
        <v>1130</v>
      </c>
    </row>
    <row r="6678" spans="1:11" ht="15" x14ac:dyDescent="0.3">
      <c r="A6678" s="466"/>
      <c r="B6678" s="471" t="s">
        <v>1131</v>
      </c>
      <c r="C6678" s="469"/>
      <c r="D6678" s="469"/>
      <c r="E6678" s="470"/>
      <c r="F6678" s="122"/>
      <c r="G6678" s="468" t="s">
        <v>1132</v>
      </c>
      <c r="H6678" s="469"/>
      <c r="I6678" s="469"/>
      <c r="J6678" s="470"/>
      <c r="K6678" s="123"/>
    </row>
    <row r="6679" spans="1:11" ht="15" x14ac:dyDescent="0.3">
      <c r="A6679" s="466"/>
      <c r="B6679" s="480" t="s">
        <v>1133</v>
      </c>
      <c r="C6679" s="481"/>
      <c r="D6679" s="481"/>
      <c r="E6679" s="482"/>
      <c r="F6679" s="124"/>
      <c r="G6679" s="483" t="s">
        <v>1134</v>
      </c>
      <c r="H6679" s="481"/>
      <c r="I6679" s="481"/>
      <c r="J6679" s="482"/>
      <c r="K6679" s="125"/>
    </row>
    <row r="6680" spans="1:11" ht="15" x14ac:dyDescent="0.3">
      <c r="A6680" s="466"/>
      <c r="B6680" s="480" t="s">
        <v>1135</v>
      </c>
      <c r="C6680" s="481"/>
      <c r="D6680" s="481"/>
      <c r="E6680" s="482"/>
      <c r="F6680" s="124"/>
      <c r="G6680" s="478" t="s">
        <v>1136</v>
      </c>
      <c r="H6680" s="460"/>
      <c r="I6680" s="460"/>
      <c r="J6680" s="479"/>
      <c r="K6680" s="125"/>
    </row>
    <row r="6681" spans="1:11" ht="15" x14ac:dyDescent="0.3">
      <c r="A6681" s="466"/>
      <c r="B6681" s="480" t="s">
        <v>1137</v>
      </c>
      <c r="C6681" s="481"/>
      <c r="D6681" s="481"/>
      <c r="E6681" s="482"/>
      <c r="F6681" s="124"/>
      <c r="G6681" s="478" t="s">
        <v>1138</v>
      </c>
      <c r="H6681" s="460"/>
      <c r="I6681" s="460"/>
      <c r="J6681" s="479"/>
      <c r="K6681" s="125"/>
    </row>
    <row r="6682" spans="1:11" ht="15" x14ac:dyDescent="0.3">
      <c r="A6682" s="466"/>
      <c r="B6682" s="480" t="s">
        <v>1139</v>
      </c>
      <c r="C6682" s="481"/>
      <c r="D6682" s="481"/>
      <c r="E6682" s="482"/>
      <c r="F6682" s="124"/>
      <c r="G6682" s="478" t="s">
        <v>1140</v>
      </c>
      <c r="H6682" s="460"/>
      <c r="I6682" s="460"/>
      <c r="J6682" s="479"/>
      <c r="K6682" s="125"/>
    </row>
    <row r="6683" spans="1:11" ht="15.6" thickBot="1" x14ac:dyDescent="0.35">
      <c r="A6683" s="467"/>
      <c r="B6683" s="487" t="s">
        <v>1141</v>
      </c>
      <c r="C6683" s="488"/>
      <c r="D6683" s="488"/>
      <c r="E6683" s="489"/>
      <c r="F6683" s="127"/>
      <c r="G6683" s="484" t="s">
        <v>1142</v>
      </c>
      <c r="H6683" s="485"/>
      <c r="I6683" s="485"/>
      <c r="J6683" s="486"/>
      <c r="K6683" s="128"/>
    </row>
    <row r="6684" spans="1:11" ht="15" x14ac:dyDescent="0.3">
      <c r="A6684" s="465" t="s">
        <v>1143</v>
      </c>
      <c r="B6684" s="459"/>
      <c r="C6684" s="460"/>
      <c r="D6684" s="460"/>
      <c r="E6684" s="460"/>
      <c r="F6684" s="460"/>
      <c r="G6684" s="460"/>
      <c r="H6684" s="460"/>
      <c r="I6684" s="460"/>
      <c r="J6684" s="460"/>
      <c r="K6684" s="461"/>
    </row>
    <row r="6685" spans="1:11" ht="15" x14ac:dyDescent="0.3">
      <c r="A6685" s="466"/>
      <c r="B6685" s="459"/>
      <c r="C6685" s="460"/>
      <c r="D6685" s="460"/>
      <c r="E6685" s="460"/>
      <c r="F6685" s="460"/>
      <c r="G6685" s="460"/>
      <c r="H6685" s="460"/>
      <c r="I6685" s="460"/>
      <c r="J6685" s="460"/>
      <c r="K6685" s="461"/>
    </row>
    <row r="6686" spans="1:11" ht="15" x14ac:dyDescent="0.3">
      <c r="A6686" s="466"/>
      <c r="B6686" s="459"/>
      <c r="C6686" s="460"/>
      <c r="D6686" s="460"/>
      <c r="E6686" s="460"/>
      <c r="F6686" s="460"/>
      <c r="G6686" s="460"/>
      <c r="H6686" s="460"/>
      <c r="I6686" s="460"/>
      <c r="J6686" s="460"/>
      <c r="K6686" s="461"/>
    </row>
    <row r="6687" spans="1:11" ht="15" x14ac:dyDescent="0.3">
      <c r="A6687" s="466"/>
      <c r="B6687" s="459"/>
      <c r="C6687" s="460"/>
      <c r="D6687" s="460"/>
      <c r="E6687" s="460"/>
      <c r="F6687" s="460"/>
      <c r="G6687" s="460"/>
      <c r="H6687" s="460"/>
      <c r="I6687" s="460"/>
      <c r="J6687" s="460"/>
      <c r="K6687" s="461"/>
    </row>
    <row r="6688" spans="1:11" ht="15" x14ac:dyDescent="0.3">
      <c r="A6688" s="466"/>
      <c r="B6688" s="459"/>
      <c r="C6688" s="460"/>
      <c r="D6688" s="460"/>
      <c r="E6688" s="460"/>
      <c r="F6688" s="460"/>
      <c r="G6688" s="460"/>
      <c r="H6688" s="460"/>
      <c r="I6688" s="460"/>
      <c r="J6688" s="460"/>
      <c r="K6688" s="461"/>
    </row>
    <row r="6689" spans="1:11" ht="15" x14ac:dyDescent="0.3">
      <c r="A6689" s="466"/>
      <c r="B6689" s="459"/>
      <c r="C6689" s="460"/>
      <c r="D6689" s="460"/>
      <c r="E6689" s="460"/>
      <c r="F6689" s="460"/>
      <c r="G6689" s="460"/>
      <c r="H6689" s="460"/>
      <c r="I6689" s="460"/>
      <c r="J6689" s="460"/>
      <c r="K6689" s="461"/>
    </row>
    <row r="6690" spans="1:11" ht="15" x14ac:dyDescent="0.3">
      <c r="A6690" s="466"/>
      <c r="B6690" s="459"/>
      <c r="C6690" s="460"/>
      <c r="D6690" s="460"/>
      <c r="E6690" s="460"/>
      <c r="F6690" s="460"/>
      <c r="G6690" s="460"/>
      <c r="H6690" s="460"/>
      <c r="I6690" s="460"/>
      <c r="J6690" s="460"/>
      <c r="K6690" s="461"/>
    </row>
    <row r="6691" spans="1:11" ht="15" x14ac:dyDescent="0.3">
      <c r="A6691" s="466"/>
      <c r="B6691" s="458"/>
      <c r="C6691" s="456"/>
      <c r="D6691" s="456"/>
      <c r="E6691" s="456"/>
      <c r="F6691" s="456"/>
      <c r="G6691" s="456"/>
      <c r="H6691" s="456"/>
      <c r="I6691" s="456"/>
      <c r="J6691" s="456"/>
      <c r="K6691" s="457"/>
    </row>
    <row r="6692" spans="1:11" ht="15" x14ac:dyDescent="0.3">
      <c r="A6692" s="466"/>
      <c r="B6692" s="458"/>
      <c r="C6692" s="456"/>
      <c r="D6692" s="456"/>
      <c r="E6692" s="456"/>
      <c r="F6692" s="456"/>
      <c r="G6692" s="456"/>
      <c r="H6692" s="456"/>
      <c r="I6692" s="456"/>
      <c r="J6692" s="456"/>
      <c r="K6692" s="457"/>
    </row>
    <row r="6693" spans="1:11" ht="15" x14ac:dyDescent="0.3">
      <c r="A6693" s="466"/>
      <c r="B6693" s="458"/>
      <c r="C6693" s="456"/>
      <c r="D6693" s="456"/>
      <c r="E6693" s="456"/>
      <c r="F6693" s="456"/>
      <c r="G6693" s="456"/>
      <c r="H6693" s="456"/>
      <c r="I6693" s="456"/>
      <c r="J6693" s="456"/>
      <c r="K6693" s="457"/>
    </row>
    <row r="6694" spans="1:11" ht="15" x14ac:dyDescent="0.3">
      <c r="A6694" s="466"/>
      <c r="B6694" s="458"/>
      <c r="C6694" s="456"/>
      <c r="D6694" s="456"/>
      <c r="E6694" s="456"/>
      <c r="F6694" s="456"/>
      <c r="G6694" s="456"/>
      <c r="H6694" s="456"/>
      <c r="I6694" s="456"/>
      <c r="J6694" s="456"/>
      <c r="K6694" s="457"/>
    </row>
    <row r="6695" spans="1:11" ht="15" x14ac:dyDescent="0.3">
      <c r="A6695" s="466"/>
      <c r="B6695" s="458"/>
      <c r="C6695" s="456"/>
      <c r="D6695" s="456"/>
      <c r="E6695" s="456"/>
      <c r="F6695" s="456"/>
      <c r="G6695" s="456"/>
      <c r="H6695" s="456"/>
      <c r="I6695" s="456"/>
      <c r="J6695" s="456"/>
      <c r="K6695" s="457"/>
    </row>
    <row r="6696" spans="1:11" ht="15" x14ac:dyDescent="0.3">
      <c r="A6696" s="466"/>
      <c r="B6696" s="458"/>
      <c r="C6696" s="456"/>
      <c r="D6696" s="456"/>
      <c r="E6696" s="456"/>
      <c r="F6696" s="456"/>
      <c r="G6696" s="456"/>
      <c r="H6696" s="456"/>
      <c r="I6696" s="456"/>
      <c r="J6696" s="456"/>
      <c r="K6696" s="457"/>
    </row>
    <row r="6697" spans="1:11" ht="15" x14ac:dyDescent="0.3">
      <c r="A6697" s="466"/>
      <c r="B6697" s="458"/>
      <c r="C6697" s="456"/>
      <c r="D6697" s="456"/>
      <c r="E6697" s="456"/>
      <c r="F6697" s="456"/>
      <c r="G6697" s="456"/>
      <c r="H6697" s="456"/>
      <c r="I6697" s="456"/>
      <c r="J6697" s="456"/>
      <c r="K6697" s="457"/>
    </row>
    <row r="6698" spans="1:11" ht="15.6" thickBot="1" x14ac:dyDescent="0.35">
      <c r="A6698" s="467"/>
      <c r="B6698" s="477"/>
      <c r="C6698" s="475"/>
      <c r="D6698" s="475"/>
      <c r="E6698" s="475"/>
      <c r="F6698" s="475"/>
      <c r="G6698" s="475"/>
      <c r="H6698" s="475"/>
      <c r="I6698" s="475"/>
      <c r="J6698" s="475"/>
      <c r="K6698" s="476"/>
    </row>
    <row r="6699" spans="1:11" ht="15" x14ac:dyDescent="0.3">
      <c r="A6699" s="465" t="s">
        <v>1144</v>
      </c>
      <c r="B6699" s="439"/>
      <c r="C6699" s="437"/>
      <c r="D6699" s="437"/>
      <c r="E6699" s="437"/>
      <c r="F6699" s="437"/>
      <c r="G6699" s="437"/>
      <c r="H6699" s="437"/>
      <c r="I6699" s="437"/>
      <c r="J6699" s="437"/>
      <c r="K6699" s="438"/>
    </row>
    <row r="6700" spans="1:11" ht="15" x14ac:dyDescent="0.3">
      <c r="A6700" s="466"/>
      <c r="B6700" s="458"/>
      <c r="C6700" s="456"/>
      <c r="D6700" s="456"/>
      <c r="E6700" s="456"/>
      <c r="F6700" s="456"/>
      <c r="G6700" s="456"/>
      <c r="H6700" s="456"/>
      <c r="I6700" s="456"/>
      <c r="J6700" s="456"/>
      <c r="K6700" s="457"/>
    </row>
    <row r="6701" spans="1:11" ht="15" x14ac:dyDescent="0.3">
      <c r="A6701" s="466"/>
      <c r="B6701" s="458"/>
      <c r="C6701" s="456"/>
      <c r="D6701" s="456"/>
      <c r="E6701" s="456"/>
      <c r="F6701" s="456"/>
      <c r="G6701" s="456"/>
      <c r="H6701" s="456"/>
      <c r="I6701" s="456"/>
      <c r="J6701" s="456"/>
      <c r="K6701" s="457"/>
    </row>
    <row r="6702" spans="1:11" ht="15" x14ac:dyDescent="0.3">
      <c r="A6702" s="466"/>
      <c r="B6702" s="458"/>
      <c r="C6702" s="456"/>
      <c r="D6702" s="456"/>
      <c r="E6702" s="456"/>
      <c r="F6702" s="456"/>
      <c r="G6702" s="456"/>
      <c r="H6702" s="456"/>
      <c r="I6702" s="456"/>
      <c r="J6702" s="456"/>
      <c r="K6702" s="457"/>
    </row>
    <row r="6703" spans="1:11" ht="15" x14ac:dyDescent="0.3">
      <c r="A6703" s="466"/>
      <c r="B6703" s="458"/>
      <c r="C6703" s="456"/>
      <c r="D6703" s="456"/>
      <c r="E6703" s="456"/>
      <c r="F6703" s="456"/>
      <c r="G6703" s="456"/>
      <c r="H6703" s="456"/>
      <c r="I6703" s="456"/>
      <c r="J6703" s="456"/>
      <c r="K6703" s="457"/>
    </row>
    <row r="6704" spans="1:11" ht="15" x14ac:dyDescent="0.3">
      <c r="A6704" s="466"/>
      <c r="B6704" s="458"/>
      <c r="C6704" s="456"/>
      <c r="D6704" s="456"/>
      <c r="E6704" s="456"/>
      <c r="F6704" s="456"/>
      <c r="G6704" s="456"/>
      <c r="H6704" s="456"/>
      <c r="I6704" s="456"/>
      <c r="J6704" s="456"/>
      <c r="K6704" s="457"/>
    </row>
    <row r="6705" spans="1:11" ht="15" x14ac:dyDescent="0.3">
      <c r="A6705" s="466"/>
      <c r="B6705" s="458"/>
      <c r="C6705" s="456"/>
      <c r="D6705" s="456"/>
      <c r="E6705" s="456"/>
      <c r="F6705" s="456"/>
      <c r="G6705" s="456"/>
      <c r="H6705" s="456"/>
      <c r="I6705" s="456"/>
      <c r="J6705" s="456"/>
      <c r="K6705" s="457"/>
    </row>
    <row r="6706" spans="1:11" ht="15" x14ac:dyDescent="0.3">
      <c r="A6706" s="466"/>
      <c r="B6706" s="458"/>
      <c r="C6706" s="456"/>
      <c r="D6706" s="456"/>
      <c r="E6706" s="456"/>
      <c r="F6706" s="456"/>
      <c r="G6706" s="456"/>
      <c r="H6706" s="456"/>
      <c r="I6706" s="456"/>
      <c r="J6706" s="456"/>
      <c r="K6706" s="457"/>
    </row>
    <row r="6707" spans="1:11" ht="15" x14ac:dyDescent="0.3">
      <c r="A6707" s="466"/>
      <c r="B6707" s="458"/>
      <c r="C6707" s="456"/>
      <c r="D6707" s="456"/>
      <c r="E6707" s="456"/>
      <c r="F6707" s="456"/>
      <c r="G6707" s="456"/>
      <c r="H6707" s="456"/>
      <c r="I6707" s="456"/>
      <c r="J6707" s="456"/>
      <c r="K6707" s="457"/>
    </row>
    <row r="6708" spans="1:11" ht="15" x14ac:dyDescent="0.3">
      <c r="A6708" s="466"/>
      <c r="B6708" s="458"/>
      <c r="C6708" s="456"/>
      <c r="D6708" s="456"/>
      <c r="E6708" s="456"/>
      <c r="F6708" s="456"/>
      <c r="G6708" s="456"/>
      <c r="H6708" s="456"/>
      <c r="I6708" s="456"/>
      <c r="J6708" s="456"/>
      <c r="K6708" s="457"/>
    </row>
    <row r="6709" spans="1:11" ht="15" x14ac:dyDescent="0.3">
      <c r="A6709" s="466"/>
      <c r="B6709" s="458"/>
      <c r="C6709" s="456"/>
      <c r="D6709" s="456"/>
      <c r="E6709" s="456"/>
      <c r="F6709" s="456"/>
      <c r="G6709" s="456"/>
      <c r="H6709" s="456"/>
      <c r="I6709" s="456"/>
      <c r="J6709" s="456"/>
      <c r="K6709" s="457"/>
    </row>
    <row r="6710" spans="1:11" ht="15" x14ac:dyDescent="0.3">
      <c r="A6710" s="466"/>
      <c r="B6710" s="458"/>
      <c r="C6710" s="456"/>
      <c r="D6710" s="456"/>
      <c r="E6710" s="456"/>
      <c r="F6710" s="456"/>
      <c r="G6710" s="456"/>
      <c r="H6710" s="456"/>
      <c r="I6710" s="456"/>
      <c r="J6710" s="456"/>
      <c r="K6710" s="457"/>
    </row>
    <row r="6711" spans="1:11" ht="15" x14ac:dyDescent="0.3">
      <c r="A6711" s="466"/>
      <c r="B6711" s="458"/>
      <c r="C6711" s="456"/>
      <c r="D6711" s="456"/>
      <c r="E6711" s="456"/>
      <c r="F6711" s="456"/>
      <c r="G6711" s="456"/>
      <c r="H6711" s="456"/>
      <c r="I6711" s="456"/>
      <c r="J6711" s="456"/>
      <c r="K6711" s="457"/>
    </row>
    <row r="6712" spans="1:11" ht="15" x14ac:dyDescent="0.3">
      <c r="A6712" s="466"/>
      <c r="B6712" s="458"/>
      <c r="C6712" s="456"/>
      <c r="D6712" s="456"/>
      <c r="E6712" s="456"/>
      <c r="F6712" s="456"/>
      <c r="G6712" s="456"/>
      <c r="H6712" s="456"/>
      <c r="I6712" s="456"/>
      <c r="J6712" s="456"/>
      <c r="K6712" s="457"/>
    </row>
    <row r="6713" spans="1:11" ht="15.6" thickBot="1" x14ac:dyDescent="0.35">
      <c r="A6713" s="467"/>
      <c r="B6713" s="502"/>
      <c r="C6713" s="503"/>
      <c r="D6713" s="503"/>
      <c r="E6713" s="503"/>
      <c r="F6713" s="503"/>
      <c r="G6713" s="503"/>
      <c r="H6713" s="503"/>
      <c r="I6713" s="503"/>
      <c r="J6713" s="503"/>
      <c r="K6713" s="504"/>
    </row>
    <row r="6714" spans="1:11" x14ac:dyDescent="0.3">
      <c r="A6714" s="499" t="s">
        <v>1145</v>
      </c>
      <c r="B6714" s="491"/>
      <c r="C6714" s="491"/>
      <c r="D6714" s="491"/>
      <c r="E6714" s="491"/>
      <c r="F6714" s="491"/>
      <c r="G6714" s="490" t="s">
        <v>1146</v>
      </c>
      <c r="H6714" s="491"/>
      <c r="I6714" s="491"/>
      <c r="J6714" s="491"/>
      <c r="K6714" s="492"/>
    </row>
    <row r="6715" spans="1:11" x14ac:dyDescent="0.3">
      <c r="A6715" s="500"/>
      <c r="B6715" s="494"/>
      <c r="C6715" s="494"/>
      <c r="D6715" s="494"/>
      <c r="E6715" s="494"/>
      <c r="F6715" s="494"/>
      <c r="G6715" s="493"/>
      <c r="H6715" s="494"/>
      <c r="I6715" s="494"/>
      <c r="J6715" s="494"/>
      <c r="K6715" s="495"/>
    </row>
    <row r="6716" spans="1:11" x14ac:dyDescent="0.3">
      <c r="A6716" s="500"/>
      <c r="B6716" s="494"/>
      <c r="C6716" s="494"/>
      <c r="D6716" s="494"/>
      <c r="E6716" s="494"/>
      <c r="F6716" s="494"/>
      <c r="G6716" s="493"/>
      <c r="H6716" s="494"/>
      <c r="I6716" s="494"/>
      <c r="J6716" s="494"/>
      <c r="K6716" s="495"/>
    </row>
    <row r="6717" spans="1:11" ht="15" thickBot="1" x14ac:dyDescent="0.35">
      <c r="A6717" s="501"/>
      <c r="B6717" s="497"/>
      <c r="C6717" s="497"/>
      <c r="D6717" s="497"/>
      <c r="E6717" s="497"/>
      <c r="F6717" s="497"/>
      <c r="G6717" s="496"/>
      <c r="H6717" s="497"/>
      <c r="I6717" s="497"/>
      <c r="J6717" s="497"/>
      <c r="K6717" s="498"/>
    </row>
    <row r="6719" spans="1:11" x14ac:dyDescent="0.3">
      <c r="A6719" s="452"/>
      <c r="B6719" s="452"/>
      <c r="C6719" s="452"/>
      <c r="D6719" s="452"/>
      <c r="E6719" s="454" t="s">
        <v>1113</v>
      </c>
      <c r="F6719" s="454"/>
      <c r="G6719" s="454"/>
      <c r="H6719" s="454"/>
      <c r="I6719" s="452"/>
      <c r="J6719" s="452"/>
      <c r="K6719" s="452"/>
    </row>
    <row r="6720" spans="1:11" x14ac:dyDescent="0.3">
      <c r="A6720" s="452"/>
      <c r="B6720" s="452"/>
      <c r="C6720" s="452"/>
      <c r="D6720" s="452"/>
      <c r="E6720" s="454"/>
      <c r="F6720" s="454"/>
      <c r="G6720" s="454"/>
      <c r="H6720" s="454"/>
      <c r="I6720" s="452"/>
      <c r="J6720" s="452"/>
      <c r="K6720" s="452"/>
    </row>
    <row r="6721" spans="1:11" x14ac:dyDescent="0.3">
      <c r="A6721" s="453"/>
      <c r="B6721" s="453"/>
      <c r="C6721" s="453"/>
      <c r="D6721" s="453"/>
      <c r="E6721" s="455"/>
      <c r="F6721" s="455"/>
      <c r="G6721" s="455"/>
      <c r="H6721" s="455"/>
      <c r="I6721" s="453"/>
      <c r="J6721" s="453"/>
      <c r="K6721" s="453"/>
    </row>
    <row r="6722" spans="1:11" x14ac:dyDescent="0.3">
      <c r="A6722" s="449" t="s">
        <v>1147</v>
      </c>
      <c r="B6722" s="450"/>
      <c r="C6722" s="450"/>
      <c r="D6722" s="450"/>
      <c r="E6722" s="450"/>
      <c r="F6722" s="450"/>
      <c r="G6722" s="450"/>
      <c r="H6722" s="450"/>
      <c r="I6722" s="450"/>
      <c r="J6722" s="450"/>
      <c r="K6722" s="451"/>
    </row>
    <row r="6723" spans="1:11" ht="22.8" x14ac:dyDescent="0.3">
      <c r="A6723" s="100" t="s">
        <v>1115</v>
      </c>
      <c r="B6723" s="101"/>
      <c r="C6723" s="101"/>
      <c r="D6723" s="101"/>
      <c r="E6723" s="101"/>
      <c r="F6723" s="101"/>
      <c r="G6723" s="102"/>
      <c r="H6723" s="103" t="s">
        <v>1116</v>
      </c>
      <c r="I6723" s="104" t="s">
        <v>1117</v>
      </c>
      <c r="J6723" s="105">
        <f>1+J6668</f>
        <v>45405</v>
      </c>
      <c r="K6723" s="106" t="s">
        <v>1118</v>
      </c>
    </row>
    <row r="6724" spans="1:11" x14ac:dyDescent="0.3">
      <c r="A6724" s="443" t="s">
        <v>2</v>
      </c>
      <c r="B6724" s="444"/>
      <c r="C6724" s="444"/>
      <c r="D6724" s="444"/>
      <c r="E6724" s="444"/>
      <c r="F6724" s="444"/>
      <c r="G6724" s="445"/>
      <c r="H6724" s="107" t="s">
        <v>1120</v>
      </c>
      <c r="I6724" s="108" t="s">
        <v>1121</v>
      </c>
      <c r="J6724" s="109" t="s">
        <v>1122</v>
      </c>
      <c r="K6724" s="110" t="s">
        <v>1123</v>
      </c>
    </row>
    <row r="6725" spans="1:11" x14ac:dyDescent="0.3">
      <c r="A6725" s="446"/>
      <c r="B6725" s="447"/>
      <c r="C6725" s="447"/>
      <c r="D6725" s="447"/>
      <c r="E6725" s="447"/>
      <c r="F6725" s="447"/>
      <c r="G6725" s="448"/>
      <c r="H6725" s="107" t="s">
        <v>1124</v>
      </c>
      <c r="I6725" s="111" t="s">
        <v>1125</v>
      </c>
      <c r="J6725" s="112"/>
      <c r="K6725" s="113"/>
    </row>
    <row r="6726" spans="1:11" ht="15" thickBot="1" x14ac:dyDescent="0.35">
      <c r="A6726" s="114" t="s">
        <v>1103</v>
      </c>
      <c r="B6726" s="115"/>
      <c r="C6726" s="115"/>
      <c r="D6726" s="115"/>
      <c r="E6726" s="115"/>
      <c r="F6726" s="115"/>
      <c r="G6726" s="116"/>
      <c r="H6726" s="117" t="s">
        <v>1126</v>
      </c>
      <c r="I6726" s="117" t="s">
        <v>1125</v>
      </c>
      <c r="J6726" s="118"/>
      <c r="K6726" s="119"/>
    </row>
    <row r="6727" spans="1:11" ht="15" x14ac:dyDescent="0.3">
      <c r="A6727" s="440" t="s">
        <v>1127</v>
      </c>
      <c r="B6727" s="439"/>
      <c r="C6727" s="437"/>
      <c r="D6727" s="437"/>
      <c r="E6727" s="437"/>
      <c r="F6727" s="437"/>
      <c r="G6727" s="437"/>
      <c r="H6727" s="437"/>
      <c r="I6727" s="437"/>
      <c r="J6727" s="437"/>
      <c r="K6727" s="438"/>
    </row>
    <row r="6728" spans="1:11" ht="15" x14ac:dyDescent="0.3">
      <c r="A6728" s="441"/>
      <c r="B6728" s="458"/>
      <c r="C6728" s="456"/>
      <c r="D6728" s="456"/>
      <c r="E6728" s="456"/>
      <c r="F6728" s="456"/>
      <c r="G6728" s="456"/>
      <c r="H6728" s="456"/>
      <c r="I6728" s="456"/>
      <c r="J6728" s="456"/>
      <c r="K6728" s="457"/>
    </row>
    <row r="6729" spans="1:11" ht="15" x14ac:dyDescent="0.3">
      <c r="A6729" s="441"/>
      <c r="B6729" s="458"/>
      <c r="C6729" s="456"/>
      <c r="D6729" s="456"/>
      <c r="E6729" s="456"/>
      <c r="F6729" s="456"/>
      <c r="G6729" s="456"/>
      <c r="H6729" s="456"/>
      <c r="I6729" s="456"/>
      <c r="J6729" s="456"/>
      <c r="K6729" s="457"/>
    </row>
    <row r="6730" spans="1:11" ht="15" x14ac:dyDescent="0.3">
      <c r="A6730" s="441"/>
      <c r="B6730" s="458"/>
      <c r="C6730" s="456"/>
      <c r="D6730" s="456"/>
      <c r="E6730" s="456"/>
      <c r="F6730" s="456"/>
      <c r="G6730" s="456"/>
      <c r="H6730" s="456"/>
      <c r="I6730" s="456"/>
      <c r="J6730" s="456"/>
      <c r="K6730" s="457"/>
    </row>
    <row r="6731" spans="1:11" ht="15.6" thickBot="1" x14ac:dyDescent="0.35">
      <c r="A6731" s="442"/>
      <c r="B6731" s="477"/>
      <c r="C6731" s="475"/>
      <c r="D6731" s="475"/>
      <c r="E6731" s="475"/>
      <c r="F6731" s="475"/>
      <c r="G6731" s="475"/>
      <c r="H6731" s="475"/>
      <c r="I6731" s="475"/>
      <c r="J6731" s="475"/>
      <c r="K6731" s="476"/>
    </row>
    <row r="6732" spans="1:11" ht="15.6" thickBot="1" x14ac:dyDescent="0.35">
      <c r="A6732" s="465" t="s">
        <v>1128</v>
      </c>
      <c r="B6732" s="474" t="s">
        <v>1129</v>
      </c>
      <c r="C6732" s="472"/>
      <c r="D6732" s="472"/>
      <c r="E6732" s="472"/>
      <c r="F6732" s="120" t="s">
        <v>1130</v>
      </c>
      <c r="G6732" s="472" t="s">
        <v>1129</v>
      </c>
      <c r="H6732" s="472"/>
      <c r="I6732" s="472"/>
      <c r="J6732" s="473"/>
      <c r="K6732" s="121" t="s">
        <v>1130</v>
      </c>
    </row>
    <row r="6733" spans="1:11" ht="15" x14ac:dyDescent="0.3">
      <c r="A6733" s="466"/>
      <c r="B6733" s="471" t="s">
        <v>1131</v>
      </c>
      <c r="C6733" s="469"/>
      <c r="D6733" s="469"/>
      <c r="E6733" s="470"/>
      <c r="F6733" s="122"/>
      <c r="G6733" s="468" t="s">
        <v>1132</v>
      </c>
      <c r="H6733" s="469"/>
      <c r="I6733" s="469"/>
      <c r="J6733" s="470"/>
      <c r="K6733" s="123"/>
    </row>
    <row r="6734" spans="1:11" ht="15" x14ac:dyDescent="0.3">
      <c r="A6734" s="466"/>
      <c r="B6734" s="480" t="s">
        <v>1133</v>
      </c>
      <c r="C6734" s="481"/>
      <c r="D6734" s="481"/>
      <c r="E6734" s="482"/>
      <c r="F6734" s="124"/>
      <c r="G6734" s="483" t="s">
        <v>1134</v>
      </c>
      <c r="H6734" s="481"/>
      <c r="I6734" s="481"/>
      <c r="J6734" s="482"/>
      <c r="K6734" s="125"/>
    </row>
    <row r="6735" spans="1:11" ht="15" x14ac:dyDescent="0.3">
      <c r="A6735" s="466"/>
      <c r="B6735" s="480" t="s">
        <v>1135</v>
      </c>
      <c r="C6735" s="481"/>
      <c r="D6735" s="481"/>
      <c r="E6735" s="482"/>
      <c r="F6735" s="124"/>
      <c r="G6735" s="478" t="s">
        <v>1136</v>
      </c>
      <c r="H6735" s="460"/>
      <c r="I6735" s="460"/>
      <c r="J6735" s="479"/>
      <c r="K6735" s="125"/>
    </row>
    <row r="6736" spans="1:11" ht="15" x14ac:dyDescent="0.3">
      <c r="A6736" s="466"/>
      <c r="B6736" s="480" t="s">
        <v>1137</v>
      </c>
      <c r="C6736" s="481"/>
      <c r="D6736" s="481"/>
      <c r="E6736" s="482"/>
      <c r="F6736" s="124"/>
      <c r="G6736" s="478" t="s">
        <v>1138</v>
      </c>
      <c r="H6736" s="460"/>
      <c r="I6736" s="460"/>
      <c r="J6736" s="479"/>
      <c r="K6736" s="125"/>
    </row>
    <row r="6737" spans="1:11" ht="15" x14ac:dyDescent="0.3">
      <c r="A6737" s="466"/>
      <c r="B6737" s="480" t="s">
        <v>1139</v>
      </c>
      <c r="C6737" s="481"/>
      <c r="D6737" s="481"/>
      <c r="E6737" s="482"/>
      <c r="F6737" s="124"/>
      <c r="G6737" s="478" t="s">
        <v>1140</v>
      </c>
      <c r="H6737" s="460"/>
      <c r="I6737" s="460"/>
      <c r="J6737" s="479"/>
      <c r="K6737" s="125"/>
    </row>
    <row r="6738" spans="1:11" ht="15.6" thickBot="1" x14ac:dyDescent="0.35">
      <c r="A6738" s="467"/>
      <c r="B6738" s="487" t="s">
        <v>1141</v>
      </c>
      <c r="C6738" s="488"/>
      <c r="D6738" s="488"/>
      <c r="E6738" s="489"/>
      <c r="F6738" s="127"/>
      <c r="G6738" s="484" t="s">
        <v>1142</v>
      </c>
      <c r="H6738" s="485"/>
      <c r="I6738" s="485"/>
      <c r="J6738" s="486"/>
      <c r="K6738" s="128"/>
    </row>
    <row r="6739" spans="1:11" ht="15" x14ac:dyDescent="0.3">
      <c r="A6739" s="465" t="s">
        <v>1143</v>
      </c>
      <c r="B6739" s="459"/>
      <c r="C6739" s="460"/>
      <c r="D6739" s="460"/>
      <c r="E6739" s="460"/>
      <c r="F6739" s="460"/>
      <c r="G6739" s="460"/>
      <c r="H6739" s="460"/>
      <c r="I6739" s="460"/>
      <c r="J6739" s="460"/>
      <c r="K6739" s="461"/>
    </row>
    <row r="6740" spans="1:11" ht="15" x14ac:dyDescent="0.3">
      <c r="A6740" s="466"/>
      <c r="B6740" s="459"/>
      <c r="C6740" s="460"/>
      <c r="D6740" s="460"/>
      <c r="E6740" s="460"/>
      <c r="F6740" s="460"/>
      <c r="G6740" s="460"/>
      <c r="H6740" s="460"/>
      <c r="I6740" s="460"/>
      <c r="J6740" s="460"/>
      <c r="K6740" s="461"/>
    </row>
    <row r="6741" spans="1:11" ht="15" x14ac:dyDescent="0.3">
      <c r="A6741" s="466"/>
      <c r="B6741" s="459"/>
      <c r="C6741" s="460"/>
      <c r="D6741" s="460"/>
      <c r="E6741" s="460"/>
      <c r="F6741" s="460"/>
      <c r="G6741" s="460"/>
      <c r="H6741" s="460"/>
      <c r="I6741" s="460"/>
      <c r="J6741" s="460"/>
      <c r="K6741" s="461"/>
    </row>
    <row r="6742" spans="1:11" ht="15" x14ac:dyDescent="0.3">
      <c r="A6742" s="466"/>
      <c r="B6742" s="459"/>
      <c r="C6742" s="460"/>
      <c r="D6742" s="460"/>
      <c r="E6742" s="460"/>
      <c r="F6742" s="460"/>
      <c r="G6742" s="460"/>
      <c r="H6742" s="460"/>
      <c r="I6742" s="460"/>
      <c r="J6742" s="460"/>
      <c r="K6742" s="461"/>
    </row>
    <row r="6743" spans="1:11" ht="15" x14ac:dyDescent="0.3">
      <c r="A6743" s="466"/>
      <c r="B6743" s="459"/>
      <c r="C6743" s="460"/>
      <c r="D6743" s="460"/>
      <c r="E6743" s="460"/>
      <c r="F6743" s="460"/>
      <c r="G6743" s="460"/>
      <c r="H6743" s="460"/>
      <c r="I6743" s="460"/>
      <c r="J6743" s="460"/>
      <c r="K6743" s="461"/>
    </row>
    <row r="6744" spans="1:11" ht="15" x14ac:dyDescent="0.3">
      <c r="A6744" s="466"/>
      <c r="B6744" s="459"/>
      <c r="C6744" s="460"/>
      <c r="D6744" s="460"/>
      <c r="E6744" s="460"/>
      <c r="F6744" s="460"/>
      <c r="G6744" s="460"/>
      <c r="H6744" s="460"/>
      <c r="I6744" s="460"/>
      <c r="J6744" s="460"/>
      <c r="K6744" s="461"/>
    </row>
    <row r="6745" spans="1:11" ht="15" x14ac:dyDescent="0.3">
      <c r="A6745" s="466"/>
      <c r="B6745" s="459"/>
      <c r="C6745" s="460"/>
      <c r="D6745" s="460"/>
      <c r="E6745" s="460"/>
      <c r="F6745" s="460"/>
      <c r="G6745" s="460"/>
      <c r="H6745" s="460"/>
      <c r="I6745" s="460"/>
      <c r="J6745" s="460"/>
      <c r="K6745" s="461"/>
    </row>
    <row r="6746" spans="1:11" ht="15" x14ac:dyDescent="0.3">
      <c r="A6746" s="466"/>
      <c r="B6746" s="459"/>
      <c r="C6746" s="460"/>
      <c r="D6746" s="460"/>
      <c r="E6746" s="460"/>
      <c r="F6746" s="460"/>
      <c r="G6746" s="460"/>
      <c r="H6746" s="460"/>
      <c r="I6746" s="460"/>
      <c r="J6746" s="460"/>
      <c r="K6746" s="461"/>
    </row>
    <row r="6747" spans="1:11" ht="15" x14ac:dyDescent="0.3">
      <c r="A6747" s="466"/>
      <c r="B6747" s="458"/>
      <c r="C6747" s="456"/>
      <c r="D6747" s="456"/>
      <c r="E6747" s="456"/>
      <c r="F6747" s="456"/>
      <c r="G6747" s="456"/>
      <c r="H6747" s="456"/>
      <c r="I6747" s="456"/>
      <c r="J6747" s="456"/>
      <c r="K6747" s="457"/>
    </row>
    <row r="6748" spans="1:11" ht="15" x14ac:dyDescent="0.3">
      <c r="A6748" s="466"/>
      <c r="B6748" s="458"/>
      <c r="C6748" s="456"/>
      <c r="D6748" s="456"/>
      <c r="E6748" s="456"/>
      <c r="F6748" s="456"/>
      <c r="G6748" s="456"/>
      <c r="H6748" s="456"/>
      <c r="I6748" s="456"/>
      <c r="J6748" s="456"/>
      <c r="K6748" s="457"/>
    </row>
    <row r="6749" spans="1:11" ht="15" x14ac:dyDescent="0.3">
      <c r="A6749" s="466"/>
      <c r="B6749" s="458"/>
      <c r="C6749" s="456"/>
      <c r="D6749" s="456"/>
      <c r="E6749" s="456"/>
      <c r="F6749" s="456"/>
      <c r="G6749" s="456"/>
      <c r="H6749" s="456"/>
      <c r="I6749" s="456"/>
      <c r="J6749" s="456"/>
      <c r="K6749" s="457"/>
    </row>
    <row r="6750" spans="1:11" ht="15" x14ac:dyDescent="0.3">
      <c r="A6750" s="466"/>
      <c r="B6750" s="458"/>
      <c r="C6750" s="456"/>
      <c r="D6750" s="456"/>
      <c r="E6750" s="456"/>
      <c r="F6750" s="456"/>
      <c r="G6750" s="456"/>
      <c r="H6750" s="456"/>
      <c r="I6750" s="456"/>
      <c r="J6750" s="456"/>
      <c r="K6750" s="457"/>
    </row>
    <row r="6751" spans="1:11" ht="15" x14ac:dyDescent="0.3">
      <c r="A6751" s="466"/>
      <c r="B6751" s="458"/>
      <c r="C6751" s="456"/>
      <c r="D6751" s="456"/>
      <c r="E6751" s="456"/>
      <c r="F6751" s="456"/>
      <c r="G6751" s="456"/>
      <c r="H6751" s="456"/>
      <c r="I6751" s="456"/>
      <c r="J6751" s="456"/>
      <c r="K6751" s="457"/>
    </row>
    <row r="6752" spans="1:11" ht="15" x14ac:dyDescent="0.3">
      <c r="A6752" s="466"/>
      <c r="B6752" s="458"/>
      <c r="C6752" s="456"/>
      <c r="D6752" s="456"/>
      <c r="E6752" s="456"/>
      <c r="F6752" s="456"/>
      <c r="G6752" s="456"/>
      <c r="H6752" s="456"/>
      <c r="I6752" s="456"/>
      <c r="J6752" s="456"/>
      <c r="K6752" s="457"/>
    </row>
    <row r="6753" spans="1:11" ht="15.6" thickBot="1" x14ac:dyDescent="0.35">
      <c r="A6753" s="467"/>
      <c r="B6753" s="477"/>
      <c r="C6753" s="475"/>
      <c r="D6753" s="475"/>
      <c r="E6753" s="475"/>
      <c r="F6753" s="475"/>
      <c r="G6753" s="475"/>
      <c r="H6753" s="475"/>
      <c r="I6753" s="475"/>
      <c r="J6753" s="475"/>
      <c r="K6753" s="476"/>
    </row>
    <row r="6754" spans="1:11" ht="15" x14ac:dyDescent="0.3">
      <c r="A6754" s="465" t="s">
        <v>1144</v>
      </c>
      <c r="B6754" s="439"/>
      <c r="C6754" s="437"/>
      <c r="D6754" s="437"/>
      <c r="E6754" s="437"/>
      <c r="F6754" s="437"/>
      <c r="G6754" s="437"/>
      <c r="H6754" s="437"/>
      <c r="I6754" s="437"/>
      <c r="J6754" s="437"/>
      <c r="K6754" s="438"/>
    </row>
    <row r="6755" spans="1:11" ht="15" x14ac:dyDescent="0.3">
      <c r="A6755" s="466"/>
      <c r="B6755" s="458"/>
      <c r="C6755" s="456"/>
      <c r="D6755" s="456"/>
      <c r="E6755" s="456"/>
      <c r="F6755" s="456"/>
      <c r="G6755" s="456"/>
      <c r="H6755" s="456"/>
      <c r="I6755" s="456"/>
      <c r="J6755" s="456"/>
      <c r="K6755" s="457"/>
    </row>
    <row r="6756" spans="1:11" ht="15" x14ac:dyDescent="0.3">
      <c r="A6756" s="466"/>
      <c r="B6756" s="458"/>
      <c r="C6756" s="456"/>
      <c r="D6756" s="456"/>
      <c r="E6756" s="456"/>
      <c r="F6756" s="456"/>
      <c r="G6756" s="456"/>
      <c r="H6756" s="456"/>
      <c r="I6756" s="456"/>
      <c r="J6756" s="456"/>
      <c r="K6756" s="457"/>
    </row>
    <row r="6757" spans="1:11" ht="15" x14ac:dyDescent="0.3">
      <c r="A6757" s="466"/>
      <c r="B6757" s="458"/>
      <c r="C6757" s="456"/>
      <c r="D6757" s="456"/>
      <c r="E6757" s="456"/>
      <c r="F6757" s="456"/>
      <c r="G6757" s="456"/>
      <c r="H6757" s="456"/>
      <c r="I6757" s="456"/>
      <c r="J6757" s="456"/>
      <c r="K6757" s="457"/>
    </row>
    <row r="6758" spans="1:11" ht="15" x14ac:dyDescent="0.3">
      <c r="A6758" s="466"/>
      <c r="B6758" s="458"/>
      <c r="C6758" s="456"/>
      <c r="D6758" s="456"/>
      <c r="E6758" s="456"/>
      <c r="F6758" s="456"/>
      <c r="G6758" s="456"/>
      <c r="H6758" s="456"/>
      <c r="I6758" s="456"/>
      <c r="J6758" s="456"/>
      <c r="K6758" s="457"/>
    </row>
    <row r="6759" spans="1:11" ht="15" x14ac:dyDescent="0.3">
      <c r="A6759" s="466"/>
      <c r="B6759" s="458"/>
      <c r="C6759" s="456"/>
      <c r="D6759" s="456"/>
      <c r="E6759" s="456"/>
      <c r="F6759" s="456"/>
      <c r="G6759" s="456"/>
      <c r="H6759" s="456"/>
      <c r="I6759" s="456"/>
      <c r="J6759" s="456"/>
      <c r="K6759" s="457"/>
    </row>
    <row r="6760" spans="1:11" ht="15" x14ac:dyDescent="0.3">
      <c r="A6760" s="466"/>
      <c r="B6760" s="458"/>
      <c r="C6760" s="456"/>
      <c r="D6760" s="456"/>
      <c r="E6760" s="456"/>
      <c r="F6760" s="456"/>
      <c r="G6760" s="456"/>
      <c r="H6760" s="456"/>
      <c r="I6760" s="456"/>
      <c r="J6760" s="456"/>
      <c r="K6760" s="457"/>
    </row>
    <row r="6761" spans="1:11" ht="15" x14ac:dyDescent="0.3">
      <c r="A6761" s="466"/>
      <c r="B6761" s="458"/>
      <c r="C6761" s="456"/>
      <c r="D6761" s="456"/>
      <c r="E6761" s="456"/>
      <c r="F6761" s="456"/>
      <c r="G6761" s="456"/>
      <c r="H6761" s="456"/>
      <c r="I6761" s="456"/>
      <c r="J6761" s="456"/>
      <c r="K6761" s="457"/>
    </row>
    <row r="6762" spans="1:11" ht="15" x14ac:dyDescent="0.3">
      <c r="A6762" s="466"/>
      <c r="B6762" s="458"/>
      <c r="C6762" s="456"/>
      <c r="D6762" s="456"/>
      <c r="E6762" s="456"/>
      <c r="F6762" s="456"/>
      <c r="G6762" s="456"/>
      <c r="H6762" s="456"/>
      <c r="I6762" s="456"/>
      <c r="J6762" s="456"/>
      <c r="K6762" s="457"/>
    </row>
    <row r="6763" spans="1:11" ht="15" x14ac:dyDescent="0.3">
      <c r="A6763" s="466"/>
      <c r="B6763" s="458"/>
      <c r="C6763" s="456"/>
      <c r="D6763" s="456"/>
      <c r="E6763" s="456"/>
      <c r="F6763" s="456"/>
      <c r="G6763" s="456"/>
      <c r="H6763" s="456"/>
      <c r="I6763" s="456"/>
      <c r="J6763" s="456"/>
      <c r="K6763" s="457"/>
    </row>
    <row r="6764" spans="1:11" ht="15" x14ac:dyDescent="0.3">
      <c r="A6764" s="466"/>
      <c r="B6764" s="458"/>
      <c r="C6764" s="456"/>
      <c r="D6764" s="456"/>
      <c r="E6764" s="456"/>
      <c r="F6764" s="456"/>
      <c r="G6764" s="456"/>
      <c r="H6764" s="456"/>
      <c r="I6764" s="456"/>
      <c r="J6764" s="456"/>
      <c r="K6764" s="457"/>
    </row>
    <row r="6765" spans="1:11" ht="15" x14ac:dyDescent="0.3">
      <c r="A6765" s="466"/>
      <c r="B6765" s="458"/>
      <c r="C6765" s="456"/>
      <c r="D6765" s="456"/>
      <c r="E6765" s="456"/>
      <c r="F6765" s="456"/>
      <c r="G6765" s="456"/>
      <c r="H6765" s="456"/>
      <c r="I6765" s="456"/>
      <c r="J6765" s="456"/>
      <c r="K6765" s="457"/>
    </row>
    <row r="6766" spans="1:11" ht="15" x14ac:dyDescent="0.3">
      <c r="A6766" s="466"/>
      <c r="B6766" s="458"/>
      <c r="C6766" s="456"/>
      <c r="D6766" s="456"/>
      <c r="E6766" s="456"/>
      <c r="F6766" s="456"/>
      <c r="G6766" s="456"/>
      <c r="H6766" s="456"/>
      <c r="I6766" s="456"/>
      <c r="J6766" s="456"/>
      <c r="K6766" s="457"/>
    </row>
    <row r="6767" spans="1:11" ht="15" x14ac:dyDescent="0.3">
      <c r="A6767" s="466"/>
      <c r="B6767" s="458"/>
      <c r="C6767" s="456"/>
      <c r="D6767" s="456"/>
      <c r="E6767" s="456"/>
      <c r="F6767" s="456"/>
      <c r="G6767" s="456"/>
      <c r="H6767" s="456"/>
      <c r="I6767" s="456"/>
      <c r="J6767" s="456"/>
      <c r="K6767" s="457"/>
    </row>
    <row r="6768" spans="1:11" ht="15.6" thickBot="1" x14ac:dyDescent="0.35">
      <c r="A6768" s="467"/>
      <c r="B6768" s="502"/>
      <c r="C6768" s="503"/>
      <c r="D6768" s="503"/>
      <c r="E6768" s="503"/>
      <c r="F6768" s="503"/>
      <c r="G6768" s="503"/>
      <c r="H6768" s="503"/>
      <c r="I6768" s="503"/>
      <c r="J6768" s="503"/>
      <c r="K6768" s="504"/>
    </row>
    <row r="6769" spans="1:11" x14ac:dyDescent="0.3">
      <c r="A6769" s="499" t="s">
        <v>1145</v>
      </c>
      <c r="B6769" s="491"/>
      <c r="C6769" s="491"/>
      <c r="D6769" s="491"/>
      <c r="E6769" s="491"/>
      <c r="F6769" s="491"/>
      <c r="G6769" s="490" t="s">
        <v>1146</v>
      </c>
      <c r="H6769" s="491"/>
      <c r="I6769" s="491"/>
      <c r="J6769" s="491"/>
      <c r="K6769" s="492"/>
    </row>
    <row r="6770" spans="1:11" x14ac:dyDescent="0.3">
      <c r="A6770" s="500"/>
      <c r="B6770" s="494"/>
      <c r="C6770" s="494"/>
      <c r="D6770" s="494"/>
      <c r="E6770" s="494"/>
      <c r="F6770" s="494"/>
      <c r="G6770" s="493"/>
      <c r="H6770" s="494"/>
      <c r="I6770" s="494"/>
      <c r="J6770" s="494"/>
      <c r="K6770" s="495"/>
    </row>
    <row r="6771" spans="1:11" x14ac:dyDescent="0.3">
      <c r="A6771" s="500"/>
      <c r="B6771" s="494"/>
      <c r="C6771" s="494"/>
      <c r="D6771" s="494"/>
      <c r="E6771" s="494"/>
      <c r="F6771" s="494"/>
      <c r="G6771" s="493"/>
      <c r="H6771" s="494"/>
      <c r="I6771" s="494"/>
      <c r="J6771" s="494"/>
      <c r="K6771" s="495"/>
    </row>
    <row r="6772" spans="1:11" ht="15" thickBot="1" x14ac:dyDescent="0.35">
      <c r="A6772" s="501"/>
      <c r="B6772" s="497"/>
      <c r="C6772" s="497"/>
      <c r="D6772" s="497"/>
      <c r="E6772" s="497"/>
      <c r="F6772" s="497"/>
      <c r="G6772" s="496"/>
      <c r="H6772" s="497"/>
      <c r="I6772" s="497"/>
      <c r="J6772" s="497"/>
      <c r="K6772" s="498"/>
    </row>
    <row r="6773" spans="1:11" x14ac:dyDescent="0.3">
      <c r="A6773" s="34"/>
      <c r="J6773" s="131"/>
    </row>
    <row r="6774" spans="1:11" x14ac:dyDescent="0.3">
      <c r="A6774" s="452"/>
      <c r="B6774" s="452"/>
      <c r="C6774" s="452"/>
      <c r="D6774" s="452"/>
      <c r="E6774" s="454" t="s">
        <v>1113</v>
      </c>
      <c r="F6774" s="454"/>
      <c r="G6774" s="454"/>
      <c r="H6774" s="454"/>
      <c r="I6774" s="452"/>
      <c r="J6774" s="452"/>
      <c r="K6774" s="452"/>
    </row>
    <row r="6775" spans="1:11" x14ac:dyDescent="0.3">
      <c r="A6775" s="452"/>
      <c r="B6775" s="452"/>
      <c r="C6775" s="452"/>
      <c r="D6775" s="452"/>
      <c r="E6775" s="454"/>
      <c r="F6775" s="454"/>
      <c r="G6775" s="454"/>
      <c r="H6775" s="454"/>
      <c r="I6775" s="452"/>
      <c r="J6775" s="452"/>
      <c r="K6775" s="452"/>
    </row>
    <row r="6776" spans="1:11" x14ac:dyDescent="0.3">
      <c r="A6776" s="453"/>
      <c r="B6776" s="453"/>
      <c r="C6776" s="453"/>
      <c r="D6776" s="453"/>
      <c r="E6776" s="455"/>
      <c r="F6776" s="455"/>
      <c r="G6776" s="455"/>
      <c r="H6776" s="455"/>
      <c r="I6776" s="453"/>
      <c r="J6776" s="453"/>
      <c r="K6776" s="453"/>
    </row>
    <row r="6777" spans="1:11" x14ac:dyDescent="0.3">
      <c r="A6777" s="505" t="s">
        <v>1114</v>
      </c>
      <c r="B6777" s="450"/>
      <c r="C6777" s="450"/>
      <c r="D6777" s="450"/>
      <c r="E6777" s="450"/>
      <c r="F6777" s="450"/>
      <c r="G6777" s="450"/>
      <c r="H6777" s="450"/>
      <c r="I6777" s="450"/>
      <c r="J6777" s="450"/>
      <c r="K6777" s="451"/>
    </row>
    <row r="6778" spans="1:11" ht="22.8" x14ac:dyDescent="0.3">
      <c r="A6778" s="100" t="s">
        <v>1115</v>
      </c>
      <c r="B6778" s="101"/>
      <c r="C6778" s="101"/>
      <c r="D6778" s="101"/>
      <c r="E6778" s="101"/>
      <c r="F6778" s="101"/>
      <c r="G6778" s="102"/>
      <c r="H6778" s="103" t="s">
        <v>1116</v>
      </c>
      <c r="I6778" s="104" t="s">
        <v>1117</v>
      </c>
      <c r="J6778" s="105">
        <f>1+J6723</f>
        <v>45406</v>
      </c>
      <c r="K6778" s="106" t="s">
        <v>1118</v>
      </c>
    </row>
    <row r="6779" spans="1:11" x14ac:dyDescent="0.3">
      <c r="A6779" s="443" t="s">
        <v>2</v>
      </c>
      <c r="B6779" s="444"/>
      <c r="C6779" s="444"/>
      <c r="D6779" s="444"/>
      <c r="E6779" s="444"/>
      <c r="F6779" s="444"/>
      <c r="G6779" s="445"/>
      <c r="H6779" s="107" t="s">
        <v>1120</v>
      </c>
      <c r="I6779" s="108" t="s">
        <v>1121</v>
      </c>
      <c r="J6779" s="109" t="s">
        <v>1122</v>
      </c>
      <c r="K6779" s="110" t="s">
        <v>1123</v>
      </c>
    </row>
    <row r="6780" spans="1:11" x14ac:dyDescent="0.3">
      <c r="A6780" s="446"/>
      <c r="B6780" s="447"/>
      <c r="C6780" s="447"/>
      <c r="D6780" s="447"/>
      <c r="E6780" s="447"/>
      <c r="F6780" s="447"/>
      <c r="G6780" s="448"/>
      <c r="H6780" s="107" t="s">
        <v>1124</v>
      </c>
      <c r="I6780" s="111" t="s">
        <v>1125</v>
      </c>
      <c r="J6780" s="112"/>
      <c r="K6780" s="113"/>
    </row>
    <row r="6781" spans="1:11" ht="15" thickBot="1" x14ac:dyDescent="0.35">
      <c r="A6781" s="114" t="s">
        <v>1103</v>
      </c>
      <c r="B6781" s="115"/>
      <c r="C6781" s="115"/>
      <c r="D6781" s="115"/>
      <c r="E6781" s="115"/>
      <c r="F6781" s="115"/>
      <c r="G6781" s="116"/>
      <c r="H6781" s="117" t="s">
        <v>1126</v>
      </c>
      <c r="I6781" s="117" t="s">
        <v>1125</v>
      </c>
      <c r="J6781" s="118"/>
      <c r="K6781" s="119"/>
    </row>
    <row r="6782" spans="1:11" ht="15" x14ac:dyDescent="0.3">
      <c r="A6782" s="440" t="s">
        <v>1127</v>
      </c>
      <c r="B6782" s="439"/>
      <c r="C6782" s="437"/>
      <c r="D6782" s="437"/>
      <c r="E6782" s="437"/>
      <c r="F6782" s="437"/>
      <c r="G6782" s="437"/>
      <c r="H6782" s="437"/>
      <c r="I6782" s="437"/>
      <c r="J6782" s="437"/>
      <c r="K6782" s="438"/>
    </row>
    <row r="6783" spans="1:11" ht="15" x14ac:dyDescent="0.3">
      <c r="A6783" s="441"/>
      <c r="B6783" s="458"/>
      <c r="C6783" s="456"/>
      <c r="D6783" s="456"/>
      <c r="E6783" s="456"/>
      <c r="F6783" s="456"/>
      <c r="G6783" s="456"/>
      <c r="H6783" s="456"/>
      <c r="I6783" s="456"/>
      <c r="J6783" s="456"/>
      <c r="K6783" s="457"/>
    </row>
    <row r="6784" spans="1:11" ht="15" x14ac:dyDescent="0.3">
      <c r="A6784" s="441"/>
      <c r="B6784" s="458"/>
      <c r="C6784" s="456"/>
      <c r="D6784" s="456"/>
      <c r="E6784" s="456"/>
      <c r="F6784" s="456"/>
      <c r="G6784" s="456"/>
      <c r="H6784" s="456"/>
      <c r="I6784" s="456"/>
      <c r="J6784" s="456"/>
      <c r="K6784" s="457"/>
    </row>
    <row r="6785" spans="1:11" ht="15" x14ac:dyDescent="0.3">
      <c r="A6785" s="441"/>
      <c r="B6785" s="458"/>
      <c r="C6785" s="456"/>
      <c r="D6785" s="456"/>
      <c r="E6785" s="456"/>
      <c r="F6785" s="456"/>
      <c r="G6785" s="456"/>
      <c r="H6785" s="456"/>
      <c r="I6785" s="456"/>
      <c r="J6785" s="456"/>
      <c r="K6785" s="457"/>
    </row>
    <row r="6786" spans="1:11" ht="15.6" thickBot="1" x14ac:dyDescent="0.35">
      <c r="A6786" s="442"/>
      <c r="B6786" s="477"/>
      <c r="C6786" s="475"/>
      <c r="D6786" s="475"/>
      <c r="E6786" s="475"/>
      <c r="F6786" s="475"/>
      <c r="G6786" s="475"/>
      <c r="H6786" s="475"/>
      <c r="I6786" s="475"/>
      <c r="J6786" s="475"/>
      <c r="K6786" s="476"/>
    </row>
    <row r="6787" spans="1:11" ht="15.6" thickBot="1" x14ac:dyDescent="0.35">
      <c r="A6787" s="465" t="s">
        <v>1128</v>
      </c>
      <c r="B6787" s="474" t="s">
        <v>1129</v>
      </c>
      <c r="C6787" s="472"/>
      <c r="D6787" s="472"/>
      <c r="E6787" s="472"/>
      <c r="F6787" s="120" t="s">
        <v>1130</v>
      </c>
      <c r="G6787" s="472" t="s">
        <v>1129</v>
      </c>
      <c r="H6787" s="472"/>
      <c r="I6787" s="472"/>
      <c r="J6787" s="473"/>
      <c r="K6787" s="121" t="s">
        <v>1130</v>
      </c>
    </row>
    <row r="6788" spans="1:11" ht="15" x14ac:dyDescent="0.3">
      <c r="A6788" s="466"/>
      <c r="B6788" s="471" t="s">
        <v>1131</v>
      </c>
      <c r="C6788" s="469"/>
      <c r="D6788" s="469"/>
      <c r="E6788" s="470"/>
      <c r="F6788" s="122"/>
      <c r="G6788" s="468" t="s">
        <v>1132</v>
      </c>
      <c r="H6788" s="469"/>
      <c r="I6788" s="469"/>
      <c r="J6788" s="470"/>
      <c r="K6788" s="123"/>
    </row>
    <row r="6789" spans="1:11" ht="15" x14ac:dyDescent="0.3">
      <c r="A6789" s="466"/>
      <c r="B6789" s="480" t="s">
        <v>1133</v>
      </c>
      <c r="C6789" s="481"/>
      <c r="D6789" s="481"/>
      <c r="E6789" s="482"/>
      <c r="F6789" s="124"/>
      <c r="G6789" s="483" t="s">
        <v>1134</v>
      </c>
      <c r="H6789" s="481"/>
      <c r="I6789" s="481"/>
      <c r="J6789" s="482"/>
      <c r="K6789" s="125"/>
    </row>
    <row r="6790" spans="1:11" ht="15" x14ac:dyDescent="0.3">
      <c r="A6790" s="466"/>
      <c r="B6790" s="480" t="s">
        <v>1135</v>
      </c>
      <c r="C6790" s="481"/>
      <c r="D6790" s="481"/>
      <c r="E6790" s="482"/>
      <c r="F6790" s="124"/>
      <c r="G6790" s="478" t="s">
        <v>1136</v>
      </c>
      <c r="H6790" s="460"/>
      <c r="I6790" s="460"/>
      <c r="J6790" s="479"/>
      <c r="K6790" s="125"/>
    </row>
    <row r="6791" spans="1:11" ht="15" x14ac:dyDescent="0.3">
      <c r="A6791" s="466"/>
      <c r="B6791" s="480" t="s">
        <v>1137</v>
      </c>
      <c r="C6791" s="481"/>
      <c r="D6791" s="481"/>
      <c r="E6791" s="482"/>
      <c r="F6791" s="124"/>
      <c r="G6791" s="478" t="s">
        <v>1138</v>
      </c>
      <c r="H6791" s="460"/>
      <c r="I6791" s="460"/>
      <c r="J6791" s="479"/>
      <c r="K6791" s="125"/>
    </row>
    <row r="6792" spans="1:11" ht="15" x14ac:dyDescent="0.3">
      <c r="A6792" s="466"/>
      <c r="B6792" s="480" t="s">
        <v>1139</v>
      </c>
      <c r="C6792" s="481"/>
      <c r="D6792" s="481"/>
      <c r="E6792" s="482"/>
      <c r="F6792" s="124"/>
      <c r="G6792" s="478" t="s">
        <v>1140</v>
      </c>
      <c r="H6792" s="460"/>
      <c r="I6792" s="460"/>
      <c r="J6792" s="479"/>
      <c r="K6792" s="125"/>
    </row>
    <row r="6793" spans="1:11" ht="15.6" thickBot="1" x14ac:dyDescent="0.35">
      <c r="A6793" s="467"/>
      <c r="B6793" s="487" t="s">
        <v>1141</v>
      </c>
      <c r="C6793" s="488"/>
      <c r="D6793" s="488"/>
      <c r="E6793" s="489"/>
      <c r="F6793" s="127"/>
      <c r="G6793" s="484" t="s">
        <v>1142</v>
      </c>
      <c r="H6793" s="485"/>
      <c r="I6793" s="485"/>
      <c r="J6793" s="486"/>
      <c r="K6793" s="128"/>
    </row>
    <row r="6794" spans="1:11" ht="15.6" x14ac:dyDescent="0.3">
      <c r="A6794" s="465" t="s">
        <v>1143</v>
      </c>
      <c r="B6794" s="434"/>
      <c r="C6794" s="435"/>
      <c r="D6794" s="435"/>
      <c r="E6794" s="435"/>
      <c r="F6794" s="435"/>
      <c r="G6794" s="435"/>
      <c r="H6794" s="435"/>
      <c r="I6794" s="435"/>
      <c r="J6794" s="435"/>
      <c r="K6794" s="436"/>
    </row>
    <row r="6795" spans="1:11" ht="15" x14ac:dyDescent="0.3">
      <c r="A6795" s="466"/>
      <c r="B6795" s="422"/>
      <c r="C6795" s="423"/>
      <c r="D6795" s="423"/>
      <c r="E6795" s="423"/>
      <c r="F6795" s="423"/>
      <c r="G6795" s="423"/>
      <c r="H6795" s="423"/>
      <c r="I6795" s="423"/>
      <c r="J6795" s="423"/>
      <c r="K6795" s="424"/>
    </row>
    <row r="6796" spans="1:11" ht="15" x14ac:dyDescent="0.3">
      <c r="A6796" s="466"/>
      <c r="B6796" s="422"/>
      <c r="C6796" s="423"/>
      <c r="D6796" s="423"/>
      <c r="E6796" s="423"/>
      <c r="F6796" s="423"/>
      <c r="G6796" s="423"/>
      <c r="H6796" s="423"/>
      <c r="I6796" s="423"/>
      <c r="J6796" s="423"/>
      <c r="K6796" s="424"/>
    </row>
    <row r="6797" spans="1:11" ht="15" x14ac:dyDescent="0.3">
      <c r="A6797" s="466"/>
      <c r="B6797" s="422"/>
      <c r="C6797" s="423"/>
      <c r="D6797" s="423"/>
      <c r="E6797" s="423"/>
      <c r="F6797" s="423"/>
      <c r="G6797" s="423"/>
      <c r="H6797" s="423"/>
      <c r="I6797" s="423"/>
      <c r="J6797" s="423"/>
      <c r="K6797" s="424"/>
    </row>
    <row r="6798" spans="1:11" ht="15" x14ac:dyDescent="0.3">
      <c r="A6798" s="466"/>
      <c r="B6798" s="422"/>
      <c r="C6798" s="423"/>
      <c r="D6798" s="423"/>
      <c r="E6798" s="423"/>
      <c r="F6798" s="423"/>
      <c r="G6798" s="423"/>
      <c r="H6798" s="423"/>
      <c r="I6798" s="423"/>
      <c r="J6798" s="423"/>
      <c r="K6798" s="424"/>
    </row>
    <row r="6799" spans="1:11" ht="15.6" x14ac:dyDescent="0.3">
      <c r="A6799" s="466"/>
      <c r="B6799" s="434"/>
      <c r="C6799" s="435"/>
      <c r="D6799" s="435"/>
      <c r="E6799" s="435"/>
      <c r="F6799" s="435"/>
      <c r="G6799" s="435"/>
      <c r="H6799" s="435"/>
      <c r="I6799" s="435"/>
      <c r="J6799" s="435"/>
      <c r="K6799" s="436"/>
    </row>
    <row r="6800" spans="1:11" ht="15" x14ac:dyDescent="0.3">
      <c r="A6800" s="466"/>
      <c r="B6800" s="422"/>
      <c r="C6800" s="423"/>
      <c r="D6800" s="423"/>
      <c r="E6800" s="423"/>
      <c r="F6800" s="423"/>
      <c r="G6800" s="423"/>
      <c r="H6800" s="423"/>
      <c r="I6800" s="423"/>
      <c r="J6800" s="423"/>
      <c r="K6800" s="424"/>
    </row>
    <row r="6801" spans="1:11" ht="15" x14ac:dyDescent="0.3">
      <c r="A6801" s="466"/>
      <c r="B6801" s="422"/>
      <c r="C6801" s="423"/>
      <c r="D6801" s="423"/>
      <c r="E6801" s="423"/>
      <c r="F6801" s="423"/>
      <c r="G6801" s="423"/>
      <c r="H6801" s="423"/>
      <c r="I6801" s="423"/>
      <c r="J6801" s="423"/>
      <c r="K6801" s="424"/>
    </row>
    <row r="6802" spans="1:11" ht="15.6" x14ac:dyDescent="0.3">
      <c r="A6802" s="466"/>
      <c r="B6802" s="425"/>
      <c r="C6802" s="426"/>
      <c r="D6802" s="426"/>
      <c r="E6802" s="426"/>
      <c r="F6802" s="426"/>
      <c r="G6802" s="426"/>
      <c r="H6802" s="426"/>
      <c r="I6802" s="426"/>
      <c r="J6802" s="426"/>
      <c r="K6802" s="427"/>
    </row>
    <row r="6803" spans="1:11" ht="15" x14ac:dyDescent="0.3">
      <c r="A6803" s="466"/>
      <c r="B6803" s="422"/>
      <c r="C6803" s="423"/>
      <c r="D6803" s="423"/>
      <c r="E6803" s="423"/>
      <c r="F6803" s="423"/>
      <c r="G6803" s="423"/>
      <c r="H6803" s="423"/>
      <c r="I6803" s="423"/>
      <c r="J6803" s="423"/>
      <c r="K6803" s="424"/>
    </row>
    <row r="6804" spans="1:11" ht="15" x14ac:dyDescent="0.3">
      <c r="A6804" s="466"/>
      <c r="B6804" s="422"/>
      <c r="C6804" s="423"/>
      <c r="D6804" s="423"/>
      <c r="E6804" s="423"/>
      <c r="F6804" s="423"/>
      <c r="G6804" s="423"/>
      <c r="H6804" s="423"/>
      <c r="I6804" s="423"/>
      <c r="J6804" s="423"/>
      <c r="K6804" s="424"/>
    </row>
    <row r="6805" spans="1:11" ht="15" x14ac:dyDescent="0.3">
      <c r="A6805" s="466"/>
      <c r="B6805" s="422"/>
      <c r="C6805" s="423"/>
      <c r="D6805" s="423"/>
      <c r="E6805" s="423"/>
      <c r="F6805" s="423"/>
      <c r="G6805" s="423"/>
      <c r="H6805" s="423"/>
      <c r="I6805" s="423"/>
      <c r="J6805" s="423"/>
      <c r="K6805" s="424"/>
    </row>
    <row r="6806" spans="1:11" ht="15" x14ac:dyDescent="0.3">
      <c r="A6806" s="466"/>
      <c r="B6806" s="416"/>
      <c r="C6806" s="417"/>
      <c r="D6806" s="417"/>
      <c r="E6806" s="417"/>
      <c r="F6806" s="417"/>
      <c r="G6806" s="417"/>
      <c r="H6806" s="417"/>
      <c r="I6806" s="417"/>
      <c r="J6806" s="417"/>
      <c r="K6806" s="418"/>
    </row>
    <row r="6807" spans="1:11" ht="15.6" thickBot="1" x14ac:dyDescent="0.35">
      <c r="A6807" s="466"/>
      <c r="B6807" s="477"/>
      <c r="C6807" s="475"/>
      <c r="D6807" s="475"/>
      <c r="E6807" s="475"/>
      <c r="F6807" s="475"/>
      <c r="G6807" s="475"/>
      <c r="H6807" s="475"/>
      <c r="I6807" s="475"/>
      <c r="J6807" s="475"/>
      <c r="K6807" s="476"/>
    </row>
    <row r="6808" spans="1:11" ht="15.6" thickBot="1" x14ac:dyDescent="0.35">
      <c r="A6808" s="467"/>
      <c r="B6808" s="477"/>
      <c r="C6808" s="475"/>
      <c r="D6808" s="475"/>
      <c r="E6808" s="475"/>
      <c r="F6808" s="475"/>
      <c r="G6808" s="475"/>
      <c r="H6808" s="475"/>
      <c r="I6808" s="475"/>
      <c r="J6808" s="475"/>
      <c r="K6808" s="476"/>
    </row>
    <row r="6809" spans="1:11" ht="15" x14ac:dyDescent="0.3">
      <c r="A6809" s="465" t="s">
        <v>1144</v>
      </c>
      <c r="B6809" s="439"/>
      <c r="C6809" s="437"/>
      <c r="D6809" s="437"/>
      <c r="E6809" s="437"/>
      <c r="F6809" s="437"/>
      <c r="G6809" s="437"/>
      <c r="H6809" s="437"/>
      <c r="I6809" s="437"/>
      <c r="J6809" s="437"/>
      <c r="K6809" s="438"/>
    </row>
    <row r="6810" spans="1:11" ht="15" x14ac:dyDescent="0.3">
      <c r="A6810" s="466"/>
      <c r="B6810" s="458"/>
      <c r="C6810" s="456"/>
      <c r="D6810" s="456"/>
      <c r="E6810" s="456"/>
      <c r="F6810" s="456"/>
      <c r="G6810" s="456"/>
      <c r="H6810" s="456"/>
      <c r="I6810" s="456"/>
      <c r="J6810" s="456"/>
      <c r="K6810" s="457"/>
    </row>
    <row r="6811" spans="1:11" ht="15" x14ac:dyDescent="0.3">
      <c r="A6811" s="466"/>
      <c r="B6811" s="458"/>
      <c r="C6811" s="456"/>
      <c r="D6811" s="456"/>
      <c r="E6811" s="456"/>
      <c r="F6811" s="456"/>
      <c r="G6811" s="456"/>
      <c r="H6811" s="456"/>
      <c r="I6811" s="456"/>
      <c r="J6811" s="456"/>
      <c r="K6811" s="457"/>
    </row>
    <row r="6812" spans="1:11" ht="15" x14ac:dyDescent="0.3">
      <c r="A6812" s="466"/>
      <c r="B6812" s="459"/>
      <c r="C6812" s="460"/>
      <c r="D6812" s="460"/>
      <c r="E6812" s="460"/>
      <c r="F6812" s="460"/>
      <c r="G6812" s="460"/>
      <c r="H6812" s="460"/>
      <c r="I6812" s="460"/>
      <c r="J6812" s="460"/>
      <c r="K6812" s="461"/>
    </row>
    <row r="6813" spans="1:11" ht="15" x14ac:dyDescent="0.3">
      <c r="A6813" s="466"/>
      <c r="B6813" s="458"/>
      <c r="C6813" s="456"/>
      <c r="D6813" s="456"/>
      <c r="E6813" s="456"/>
      <c r="F6813" s="456"/>
      <c r="G6813" s="456"/>
      <c r="H6813" s="456"/>
      <c r="I6813" s="456"/>
      <c r="J6813" s="456"/>
      <c r="K6813" s="457"/>
    </row>
    <row r="6814" spans="1:11" ht="15" x14ac:dyDescent="0.3">
      <c r="A6814" s="466"/>
      <c r="B6814" s="459"/>
      <c r="C6814" s="460"/>
      <c r="D6814" s="460"/>
      <c r="E6814" s="460"/>
      <c r="F6814" s="460"/>
      <c r="G6814" s="460"/>
      <c r="H6814" s="460"/>
      <c r="I6814" s="460"/>
      <c r="J6814" s="460"/>
      <c r="K6814" s="461"/>
    </row>
    <row r="6815" spans="1:11" ht="15" x14ac:dyDescent="0.3">
      <c r="A6815" s="466"/>
      <c r="B6815" s="458"/>
      <c r="C6815" s="456"/>
      <c r="D6815" s="456"/>
      <c r="E6815" s="456"/>
      <c r="F6815" s="456"/>
      <c r="G6815" s="456"/>
      <c r="H6815" s="456"/>
      <c r="I6815" s="456"/>
      <c r="J6815" s="456"/>
      <c r="K6815" s="457"/>
    </row>
    <row r="6816" spans="1:11" ht="15" x14ac:dyDescent="0.3">
      <c r="A6816" s="466"/>
      <c r="B6816" s="458"/>
      <c r="C6816" s="456"/>
      <c r="D6816" s="456"/>
      <c r="E6816" s="456"/>
      <c r="F6816" s="456"/>
      <c r="G6816" s="456"/>
      <c r="H6816" s="456"/>
      <c r="I6816" s="456"/>
      <c r="J6816" s="456"/>
      <c r="K6816" s="457"/>
    </row>
    <row r="6817" spans="1:11" ht="15" x14ac:dyDescent="0.3">
      <c r="A6817" s="466"/>
      <c r="B6817" s="458"/>
      <c r="C6817" s="456"/>
      <c r="D6817" s="456"/>
      <c r="E6817" s="456"/>
      <c r="F6817" s="456"/>
      <c r="G6817" s="456"/>
      <c r="H6817" s="456"/>
      <c r="I6817" s="456"/>
      <c r="J6817" s="456"/>
      <c r="K6817" s="457"/>
    </row>
    <row r="6818" spans="1:11" ht="15" x14ac:dyDescent="0.3">
      <c r="A6818" s="466"/>
      <c r="B6818" s="458"/>
      <c r="C6818" s="456"/>
      <c r="D6818" s="456"/>
      <c r="E6818" s="456"/>
      <c r="F6818" s="456"/>
      <c r="G6818" s="456"/>
      <c r="H6818" s="456"/>
      <c r="I6818" s="456"/>
      <c r="J6818" s="456"/>
      <c r="K6818" s="457"/>
    </row>
    <row r="6819" spans="1:11" ht="15" x14ac:dyDescent="0.3">
      <c r="A6819" s="466"/>
      <c r="B6819" s="458"/>
      <c r="C6819" s="456"/>
      <c r="D6819" s="456"/>
      <c r="E6819" s="456"/>
      <c r="F6819" s="456"/>
      <c r="G6819" s="456"/>
      <c r="H6819" s="456"/>
      <c r="I6819" s="456"/>
      <c r="J6819" s="456"/>
      <c r="K6819" s="457"/>
    </row>
    <row r="6820" spans="1:11" ht="15" x14ac:dyDescent="0.3">
      <c r="A6820" s="466"/>
      <c r="B6820" s="458"/>
      <c r="C6820" s="456"/>
      <c r="D6820" s="456"/>
      <c r="E6820" s="456"/>
      <c r="F6820" s="456"/>
      <c r="G6820" s="456"/>
      <c r="H6820" s="456"/>
      <c r="I6820" s="456"/>
      <c r="J6820" s="456"/>
      <c r="K6820" s="457"/>
    </row>
    <row r="6821" spans="1:11" ht="15" x14ac:dyDescent="0.3">
      <c r="A6821" s="466"/>
      <c r="B6821" s="458"/>
      <c r="C6821" s="456"/>
      <c r="D6821" s="456"/>
      <c r="E6821" s="456"/>
      <c r="F6821" s="456"/>
      <c r="G6821" s="456"/>
      <c r="H6821" s="456"/>
      <c r="I6821" s="456"/>
      <c r="J6821" s="456"/>
      <c r="K6821" s="457"/>
    </row>
    <row r="6822" spans="1:11" ht="15" x14ac:dyDescent="0.3">
      <c r="A6822" s="466"/>
      <c r="B6822" s="458"/>
      <c r="C6822" s="456"/>
      <c r="D6822" s="456"/>
      <c r="E6822" s="456"/>
      <c r="F6822" s="456"/>
      <c r="G6822" s="456"/>
      <c r="H6822" s="456"/>
      <c r="I6822" s="456"/>
      <c r="J6822" s="456"/>
      <c r="K6822" s="457"/>
    </row>
    <row r="6823" spans="1:11" ht="15.6" thickBot="1" x14ac:dyDescent="0.35">
      <c r="A6823" s="467"/>
      <c r="B6823" s="502"/>
      <c r="C6823" s="503"/>
      <c r="D6823" s="503"/>
      <c r="E6823" s="503"/>
      <c r="F6823" s="503"/>
      <c r="G6823" s="503"/>
      <c r="H6823" s="503"/>
      <c r="I6823" s="503"/>
      <c r="J6823" s="503"/>
      <c r="K6823" s="504"/>
    </row>
    <row r="6824" spans="1:11" x14ac:dyDescent="0.3">
      <c r="A6824" s="499" t="s">
        <v>1145</v>
      </c>
      <c r="B6824" s="491"/>
      <c r="C6824" s="491"/>
      <c r="D6824" s="491"/>
      <c r="E6824" s="491"/>
      <c r="F6824" s="491"/>
      <c r="G6824" s="490" t="s">
        <v>1146</v>
      </c>
      <c r="H6824" s="491"/>
      <c r="I6824" s="491"/>
      <c r="J6824" s="491"/>
      <c r="K6824" s="492"/>
    </row>
    <row r="6825" spans="1:11" x14ac:dyDescent="0.3">
      <c r="A6825" s="500"/>
      <c r="B6825" s="494"/>
      <c r="C6825" s="494"/>
      <c r="D6825" s="494"/>
      <c r="E6825" s="494"/>
      <c r="F6825" s="494"/>
      <c r="G6825" s="493"/>
      <c r="H6825" s="494"/>
      <c r="I6825" s="494"/>
      <c r="J6825" s="494"/>
      <c r="K6825" s="495"/>
    </row>
    <row r="6826" spans="1:11" x14ac:dyDescent="0.3">
      <c r="A6826" s="500"/>
      <c r="B6826" s="494"/>
      <c r="C6826" s="494"/>
      <c r="D6826" s="494"/>
      <c r="E6826" s="494"/>
      <c r="F6826" s="494"/>
      <c r="G6826" s="493"/>
      <c r="H6826" s="494"/>
      <c r="I6826" s="494"/>
      <c r="J6826" s="494"/>
      <c r="K6826" s="495"/>
    </row>
    <row r="6827" spans="1:11" ht="15" thickBot="1" x14ac:dyDescent="0.35">
      <c r="A6827" s="501"/>
      <c r="B6827" s="497"/>
      <c r="C6827" s="497"/>
      <c r="D6827" s="497"/>
      <c r="E6827" s="497"/>
      <c r="F6827" s="497"/>
      <c r="G6827" s="496"/>
      <c r="H6827" s="497"/>
      <c r="I6827" s="497"/>
      <c r="J6827" s="497"/>
      <c r="K6827" s="498"/>
    </row>
    <row r="6828" spans="1:11" x14ac:dyDescent="0.3">
      <c r="A6828" s="34"/>
      <c r="J6828" s="131"/>
    </row>
    <row r="6829" spans="1:11" x14ac:dyDescent="0.3">
      <c r="A6829" s="452"/>
      <c r="B6829" s="452"/>
      <c r="C6829" s="452"/>
      <c r="D6829" s="452"/>
      <c r="E6829" s="454" t="s">
        <v>1113</v>
      </c>
      <c r="F6829" s="454"/>
      <c r="G6829" s="454"/>
      <c r="H6829" s="454"/>
      <c r="I6829" s="452"/>
      <c r="J6829" s="452"/>
      <c r="K6829" s="452"/>
    </row>
    <row r="6830" spans="1:11" x14ac:dyDescent="0.3">
      <c r="A6830" s="452"/>
      <c r="B6830" s="452"/>
      <c r="C6830" s="452"/>
      <c r="D6830" s="452"/>
      <c r="E6830" s="454"/>
      <c r="F6830" s="454"/>
      <c r="G6830" s="454"/>
      <c r="H6830" s="454"/>
      <c r="I6830" s="452"/>
      <c r="J6830" s="452"/>
      <c r="K6830" s="452"/>
    </row>
    <row r="6831" spans="1:11" x14ac:dyDescent="0.3">
      <c r="A6831" s="453"/>
      <c r="B6831" s="453"/>
      <c r="C6831" s="453"/>
      <c r="D6831" s="453"/>
      <c r="E6831" s="455"/>
      <c r="F6831" s="455"/>
      <c r="G6831" s="455"/>
      <c r="H6831" s="455"/>
      <c r="I6831" s="453"/>
      <c r="J6831" s="453"/>
      <c r="K6831" s="453"/>
    </row>
    <row r="6832" spans="1:11" x14ac:dyDescent="0.3">
      <c r="A6832" s="449" t="s">
        <v>1147</v>
      </c>
      <c r="B6832" s="450"/>
      <c r="C6832" s="450"/>
      <c r="D6832" s="450"/>
      <c r="E6832" s="450"/>
      <c r="F6832" s="450"/>
      <c r="G6832" s="450"/>
      <c r="H6832" s="450"/>
      <c r="I6832" s="450"/>
      <c r="J6832" s="450"/>
      <c r="K6832" s="451"/>
    </row>
    <row r="6833" spans="1:11" ht="22.8" x14ac:dyDescent="0.3">
      <c r="A6833" s="100" t="s">
        <v>1115</v>
      </c>
      <c r="B6833" s="101"/>
      <c r="C6833" s="101"/>
      <c r="D6833" s="101"/>
      <c r="E6833" s="101"/>
      <c r="F6833" s="101"/>
      <c r="G6833" s="102"/>
      <c r="H6833" s="103" t="s">
        <v>1116</v>
      </c>
      <c r="I6833" s="104" t="s">
        <v>1117</v>
      </c>
      <c r="J6833" s="105">
        <f>3+J6778</f>
        <v>45409</v>
      </c>
      <c r="K6833" s="106" t="s">
        <v>1118</v>
      </c>
    </row>
    <row r="6834" spans="1:11" x14ac:dyDescent="0.3">
      <c r="A6834" s="443" t="s">
        <v>2</v>
      </c>
      <c r="B6834" s="444"/>
      <c r="C6834" s="444"/>
      <c r="D6834" s="444"/>
      <c r="E6834" s="444"/>
      <c r="F6834" s="444"/>
      <c r="G6834" s="445"/>
      <c r="H6834" s="107" t="s">
        <v>1120</v>
      </c>
      <c r="I6834" s="108" t="s">
        <v>1121</v>
      </c>
      <c r="J6834" s="109" t="s">
        <v>1122</v>
      </c>
      <c r="K6834" s="110" t="s">
        <v>1123</v>
      </c>
    </row>
    <row r="6835" spans="1:11" x14ac:dyDescent="0.3">
      <c r="A6835" s="446"/>
      <c r="B6835" s="447"/>
      <c r="C6835" s="447"/>
      <c r="D6835" s="447"/>
      <c r="E6835" s="447"/>
      <c r="F6835" s="447"/>
      <c r="G6835" s="448"/>
      <c r="H6835" s="107" t="s">
        <v>1124</v>
      </c>
      <c r="I6835" s="111" t="s">
        <v>1125</v>
      </c>
      <c r="J6835" s="112"/>
      <c r="K6835" s="113"/>
    </row>
    <row r="6836" spans="1:11" ht="15" thickBot="1" x14ac:dyDescent="0.35">
      <c r="A6836" s="114" t="s">
        <v>1103</v>
      </c>
      <c r="B6836" s="115"/>
      <c r="C6836" s="115"/>
      <c r="D6836" s="115"/>
      <c r="E6836" s="115"/>
      <c r="F6836" s="115"/>
      <c r="G6836" s="116"/>
      <c r="H6836" s="117" t="s">
        <v>1126</v>
      </c>
      <c r="I6836" s="117" t="s">
        <v>1125</v>
      </c>
      <c r="J6836" s="118"/>
      <c r="K6836" s="119"/>
    </row>
    <row r="6837" spans="1:11" ht="15" x14ac:dyDescent="0.3">
      <c r="A6837" s="440" t="s">
        <v>1127</v>
      </c>
      <c r="B6837" s="439"/>
      <c r="C6837" s="437"/>
      <c r="D6837" s="437"/>
      <c r="E6837" s="437"/>
      <c r="F6837" s="437"/>
      <c r="G6837" s="437"/>
      <c r="H6837" s="437"/>
      <c r="I6837" s="437"/>
      <c r="J6837" s="437"/>
      <c r="K6837" s="438"/>
    </row>
    <row r="6838" spans="1:11" ht="15" x14ac:dyDescent="0.3">
      <c r="A6838" s="441"/>
      <c r="B6838" s="458"/>
      <c r="C6838" s="456"/>
      <c r="D6838" s="456"/>
      <c r="E6838" s="456"/>
      <c r="F6838" s="456"/>
      <c r="G6838" s="456"/>
      <c r="H6838" s="456"/>
      <c r="I6838" s="456"/>
      <c r="J6838" s="456"/>
      <c r="K6838" s="457"/>
    </row>
    <row r="6839" spans="1:11" ht="15" x14ac:dyDescent="0.3">
      <c r="A6839" s="441"/>
      <c r="B6839" s="458"/>
      <c r="C6839" s="456"/>
      <c r="D6839" s="456"/>
      <c r="E6839" s="456"/>
      <c r="F6839" s="456"/>
      <c r="G6839" s="456"/>
      <c r="H6839" s="456"/>
      <c r="I6839" s="456"/>
      <c r="J6839" s="456"/>
      <c r="K6839" s="457"/>
    </row>
    <row r="6840" spans="1:11" ht="15" x14ac:dyDescent="0.3">
      <c r="A6840" s="441"/>
      <c r="B6840" s="458"/>
      <c r="C6840" s="456"/>
      <c r="D6840" s="456"/>
      <c r="E6840" s="456"/>
      <c r="F6840" s="456"/>
      <c r="G6840" s="456"/>
      <c r="H6840" s="456"/>
      <c r="I6840" s="456"/>
      <c r="J6840" s="456"/>
      <c r="K6840" s="457"/>
    </row>
    <row r="6841" spans="1:11" ht="15.6" thickBot="1" x14ac:dyDescent="0.35">
      <c r="A6841" s="442"/>
      <c r="B6841" s="477"/>
      <c r="C6841" s="475"/>
      <c r="D6841" s="475"/>
      <c r="E6841" s="475"/>
      <c r="F6841" s="475"/>
      <c r="G6841" s="475"/>
      <c r="H6841" s="475"/>
      <c r="I6841" s="475"/>
      <c r="J6841" s="475"/>
      <c r="K6841" s="476"/>
    </row>
    <row r="6842" spans="1:11" ht="15.6" thickBot="1" x14ac:dyDescent="0.35">
      <c r="A6842" s="465" t="s">
        <v>1128</v>
      </c>
      <c r="B6842" s="474" t="s">
        <v>1129</v>
      </c>
      <c r="C6842" s="472"/>
      <c r="D6842" s="472"/>
      <c r="E6842" s="472"/>
      <c r="F6842" s="120" t="s">
        <v>1130</v>
      </c>
      <c r="G6842" s="472" t="s">
        <v>1129</v>
      </c>
      <c r="H6842" s="472"/>
      <c r="I6842" s="472"/>
      <c r="J6842" s="473"/>
      <c r="K6842" s="121" t="s">
        <v>1130</v>
      </c>
    </row>
    <row r="6843" spans="1:11" ht="15" x14ac:dyDescent="0.3">
      <c r="A6843" s="466"/>
      <c r="B6843" s="471" t="s">
        <v>1131</v>
      </c>
      <c r="C6843" s="469"/>
      <c r="D6843" s="469"/>
      <c r="E6843" s="470"/>
      <c r="F6843" s="122"/>
      <c r="G6843" s="468" t="s">
        <v>1132</v>
      </c>
      <c r="H6843" s="469"/>
      <c r="I6843" s="469"/>
      <c r="J6843" s="470"/>
      <c r="K6843" s="123"/>
    </row>
    <row r="6844" spans="1:11" ht="15" x14ac:dyDescent="0.3">
      <c r="A6844" s="466"/>
      <c r="B6844" s="480" t="s">
        <v>1133</v>
      </c>
      <c r="C6844" s="481"/>
      <c r="D6844" s="481"/>
      <c r="E6844" s="482"/>
      <c r="F6844" s="124"/>
      <c r="G6844" s="483" t="s">
        <v>1134</v>
      </c>
      <c r="H6844" s="481"/>
      <c r="I6844" s="481"/>
      <c r="J6844" s="482"/>
      <c r="K6844" s="125"/>
    </row>
    <row r="6845" spans="1:11" ht="15" x14ac:dyDescent="0.3">
      <c r="A6845" s="466"/>
      <c r="B6845" s="480" t="s">
        <v>1135</v>
      </c>
      <c r="C6845" s="481"/>
      <c r="D6845" s="481"/>
      <c r="E6845" s="482"/>
      <c r="F6845" s="124"/>
      <c r="G6845" s="478" t="s">
        <v>1136</v>
      </c>
      <c r="H6845" s="460"/>
      <c r="I6845" s="460"/>
      <c r="J6845" s="479"/>
      <c r="K6845" s="125"/>
    </row>
    <row r="6846" spans="1:11" ht="15" x14ac:dyDescent="0.3">
      <c r="A6846" s="466"/>
      <c r="B6846" s="480" t="s">
        <v>1137</v>
      </c>
      <c r="C6846" s="481"/>
      <c r="D6846" s="481"/>
      <c r="E6846" s="482"/>
      <c r="F6846" s="124"/>
      <c r="G6846" s="478" t="s">
        <v>1138</v>
      </c>
      <c r="H6846" s="460"/>
      <c r="I6846" s="460"/>
      <c r="J6846" s="479"/>
      <c r="K6846" s="125"/>
    </row>
    <row r="6847" spans="1:11" ht="15" x14ac:dyDescent="0.3">
      <c r="A6847" s="466"/>
      <c r="B6847" s="480" t="s">
        <v>1139</v>
      </c>
      <c r="C6847" s="481"/>
      <c r="D6847" s="481"/>
      <c r="E6847" s="482"/>
      <c r="F6847" s="124"/>
      <c r="G6847" s="478" t="s">
        <v>1140</v>
      </c>
      <c r="H6847" s="460"/>
      <c r="I6847" s="460"/>
      <c r="J6847" s="479"/>
      <c r="K6847" s="125"/>
    </row>
    <row r="6848" spans="1:11" ht="15.6" thickBot="1" x14ac:dyDescent="0.35">
      <c r="A6848" s="467"/>
      <c r="B6848" s="487" t="s">
        <v>1141</v>
      </c>
      <c r="C6848" s="488"/>
      <c r="D6848" s="488"/>
      <c r="E6848" s="489"/>
      <c r="F6848" s="127"/>
      <c r="G6848" s="484" t="s">
        <v>1142</v>
      </c>
      <c r="H6848" s="485"/>
      <c r="I6848" s="485"/>
      <c r="J6848" s="486"/>
      <c r="K6848" s="128"/>
    </row>
    <row r="6849" spans="1:11" ht="15" x14ac:dyDescent="0.3">
      <c r="A6849" s="465" t="s">
        <v>1143</v>
      </c>
      <c r="B6849" s="459"/>
      <c r="C6849" s="460"/>
      <c r="D6849" s="460"/>
      <c r="E6849" s="460"/>
      <c r="F6849" s="460"/>
      <c r="G6849" s="460"/>
      <c r="H6849" s="460"/>
      <c r="I6849" s="460"/>
      <c r="J6849" s="460"/>
      <c r="K6849" s="461"/>
    </row>
    <row r="6850" spans="1:11" ht="15" x14ac:dyDescent="0.3">
      <c r="A6850" s="466"/>
      <c r="B6850" s="459"/>
      <c r="C6850" s="460"/>
      <c r="D6850" s="460"/>
      <c r="E6850" s="460"/>
      <c r="F6850" s="460"/>
      <c r="G6850" s="460"/>
      <c r="H6850" s="460"/>
      <c r="I6850" s="460"/>
      <c r="J6850" s="460"/>
      <c r="K6850" s="461"/>
    </row>
    <row r="6851" spans="1:11" ht="15" x14ac:dyDescent="0.3">
      <c r="A6851" s="466"/>
      <c r="B6851" s="459"/>
      <c r="C6851" s="460"/>
      <c r="D6851" s="460"/>
      <c r="E6851" s="460"/>
      <c r="F6851" s="460"/>
      <c r="G6851" s="460"/>
      <c r="H6851" s="460"/>
      <c r="I6851" s="460"/>
      <c r="J6851" s="460"/>
      <c r="K6851" s="461"/>
    </row>
    <row r="6852" spans="1:11" ht="15" x14ac:dyDescent="0.3">
      <c r="A6852" s="466"/>
      <c r="B6852" s="459"/>
      <c r="C6852" s="460"/>
      <c r="D6852" s="460"/>
      <c r="E6852" s="460"/>
      <c r="F6852" s="460"/>
      <c r="G6852" s="460"/>
      <c r="H6852" s="460"/>
      <c r="I6852" s="460"/>
      <c r="J6852" s="460"/>
      <c r="K6852" s="461"/>
    </row>
    <row r="6853" spans="1:11" ht="15" x14ac:dyDescent="0.3">
      <c r="A6853" s="466"/>
      <c r="B6853" s="459"/>
      <c r="C6853" s="460"/>
      <c r="D6853" s="460"/>
      <c r="E6853" s="460"/>
      <c r="F6853" s="460"/>
      <c r="G6853" s="460"/>
      <c r="H6853" s="460"/>
      <c r="I6853" s="460"/>
      <c r="J6853" s="460"/>
      <c r="K6853" s="461"/>
    </row>
    <row r="6854" spans="1:11" ht="15" x14ac:dyDescent="0.3">
      <c r="A6854" s="466"/>
      <c r="B6854" s="459"/>
      <c r="C6854" s="460"/>
      <c r="D6854" s="460"/>
      <c r="E6854" s="460"/>
      <c r="F6854" s="460"/>
      <c r="G6854" s="460"/>
      <c r="H6854" s="460"/>
      <c r="I6854" s="460"/>
      <c r="J6854" s="460"/>
      <c r="K6854" s="461"/>
    </row>
    <row r="6855" spans="1:11" ht="15" x14ac:dyDescent="0.3">
      <c r="A6855" s="466"/>
      <c r="B6855" s="459"/>
      <c r="C6855" s="460"/>
      <c r="D6855" s="460"/>
      <c r="E6855" s="460"/>
      <c r="F6855" s="460"/>
      <c r="G6855" s="460"/>
      <c r="H6855" s="460"/>
      <c r="I6855" s="460"/>
      <c r="J6855" s="460"/>
      <c r="K6855" s="461"/>
    </row>
    <row r="6856" spans="1:11" ht="15" x14ac:dyDescent="0.3">
      <c r="A6856" s="466"/>
      <c r="B6856" s="458"/>
      <c r="C6856" s="456"/>
      <c r="D6856" s="456"/>
      <c r="E6856" s="456"/>
      <c r="F6856" s="456"/>
      <c r="G6856" s="456"/>
      <c r="H6856" s="456"/>
      <c r="I6856" s="456"/>
      <c r="J6856" s="456"/>
      <c r="K6856" s="457"/>
    </row>
    <row r="6857" spans="1:11" ht="15" x14ac:dyDescent="0.3">
      <c r="A6857" s="466"/>
      <c r="B6857" s="458"/>
      <c r="C6857" s="456"/>
      <c r="D6857" s="456"/>
      <c r="E6857" s="456"/>
      <c r="F6857" s="456"/>
      <c r="G6857" s="456"/>
      <c r="H6857" s="456"/>
      <c r="I6857" s="456"/>
      <c r="J6857" s="456"/>
      <c r="K6857" s="457"/>
    </row>
    <row r="6858" spans="1:11" ht="15" x14ac:dyDescent="0.3">
      <c r="A6858" s="466"/>
      <c r="B6858" s="458"/>
      <c r="C6858" s="456"/>
      <c r="D6858" s="456"/>
      <c r="E6858" s="456"/>
      <c r="F6858" s="456"/>
      <c r="G6858" s="456"/>
      <c r="H6858" s="456"/>
      <c r="I6858" s="456"/>
      <c r="J6858" s="456"/>
      <c r="K6858" s="457"/>
    </row>
    <row r="6859" spans="1:11" ht="15" x14ac:dyDescent="0.3">
      <c r="A6859" s="466"/>
      <c r="B6859" s="458"/>
      <c r="C6859" s="456"/>
      <c r="D6859" s="456"/>
      <c r="E6859" s="456"/>
      <c r="F6859" s="456"/>
      <c r="G6859" s="456"/>
      <c r="H6859" s="456"/>
      <c r="I6859" s="456"/>
      <c r="J6859" s="456"/>
      <c r="K6859" s="457"/>
    </row>
    <row r="6860" spans="1:11" ht="15" x14ac:dyDescent="0.3">
      <c r="A6860" s="466"/>
      <c r="B6860" s="458"/>
      <c r="C6860" s="456"/>
      <c r="D6860" s="456"/>
      <c r="E6860" s="456"/>
      <c r="F6860" s="456"/>
      <c r="G6860" s="456"/>
      <c r="H6860" s="456"/>
      <c r="I6860" s="456"/>
      <c r="J6860" s="456"/>
      <c r="K6860" s="457"/>
    </row>
    <row r="6861" spans="1:11" ht="15" x14ac:dyDescent="0.3">
      <c r="A6861" s="466"/>
      <c r="B6861" s="458"/>
      <c r="C6861" s="456"/>
      <c r="D6861" s="456"/>
      <c r="E6861" s="456"/>
      <c r="F6861" s="456"/>
      <c r="G6861" s="456"/>
      <c r="H6861" s="456"/>
      <c r="I6861" s="456"/>
      <c r="J6861" s="456"/>
      <c r="K6861" s="457"/>
    </row>
    <row r="6862" spans="1:11" ht="15" x14ac:dyDescent="0.3">
      <c r="A6862" s="466"/>
      <c r="B6862" s="458"/>
      <c r="C6862" s="456"/>
      <c r="D6862" s="456"/>
      <c r="E6862" s="456"/>
      <c r="F6862" s="456"/>
      <c r="G6862" s="456"/>
      <c r="H6862" s="456"/>
      <c r="I6862" s="456"/>
      <c r="J6862" s="456"/>
      <c r="K6862" s="457"/>
    </row>
    <row r="6863" spans="1:11" ht="15.6" thickBot="1" x14ac:dyDescent="0.35">
      <c r="A6863" s="467"/>
      <c r="B6863" s="477"/>
      <c r="C6863" s="475"/>
      <c r="D6863" s="475"/>
      <c r="E6863" s="475"/>
      <c r="F6863" s="475"/>
      <c r="G6863" s="475"/>
      <c r="H6863" s="475"/>
      <c r="I6863" s="475"/>
      <c r="J6863" s="475"/>
      <c r="K6863" s="476"/>
    </row>
    <row r="6864" spans="1:11" ht="15" x14ac:dyDescent="0.3">
      <c r="A6864" s="465" t="s">
        <v>1144</v>
      </c>
      <c r="B6864" s="439"/>
      <c r="C6864" s="437"/>
      <c r="D6864" s="437"/>
      <c r="E6864" s="437"/>
      <c r="F6864" s="437"/>
      <c r="G6864" s="437"/>
      <c r="H6864" s="437"/>
      <c r="I6864" s="437"/>
      <c r="J6864" s="437"/>
      <c r="K6864" s="438"/>
    </row>
    <row r="6865" spans="1:11" ht="15" x14ac:dyDescent="0.3">
      <c r="A6865" s="466"/>
      <c r="B6865" s="458"/>
      <c r="C6865" s="456"/>
      <c r="D6865" s="456"/>
      <c r="E6865" s="456"/>
      <c r="F6865" s="456"/>
      <c r="G6865" s="456"/>
      <c r="H6865" s="456"/>
      <c r="I6865" s="456"/>
      <c r="J6865" s="456"/>
      <c r="K6865" s="457"/>
    </row>
    <row r="6866" spans="1:11" ht="15" x14ac:dyDescent="0.3">
      <c r="A6866" s="466"/>
      <c r="B6866" s="458"/>
      <c r="C6866" s="456"/>
      <c r="D6866" s="456"/>
      <c r="E6866" s="456"/>
      <c r="F6866" s="456"/>
      <c r="G6866" s="456"/>
      <c r="H6866" s="456"/>
      <c r="I6866" s="456"/>
      <c r="J6866" s="456"/>
      <c r="K6866" s="457"/>
    </row>
    <row r="6867" spans="1:11" ht="15" x14ac:dyDescent="0.3">
      <c r="A6867" s="466"/>
      <c r="B6867" s="458"/>
      <c r="C6867" s="456"/>
      <c r="D6867" s="456"/>
      <c r="E6867" s="456"/>
      <c r="F6867" s="456"/>
      <c r="G6867" s="456"/>
      <c r="H6867" s="456"/>
      <c r="I6867" s="456"/>
      <c r="J6867" s="456"/>
      <c r="K6867" s="457"/>
    </row>
    <row r="6868" spans="1:11" ht="15" x14ac:dyDescent="0.3">
      <c r="A6868" s="466"/>
      <c r="B6868" s="458"/>
      <c r="C6868" s="456"/>
      <c r="D6868" s="456"/>
      <c r="E6868" s="456"/>
      <c r="F6868" s="456"/>
      <c r="G6868" s="456"/>
      <c r="H6868" s="456"/>
      <c r="I6868" s="456"/>
      <c r="J6868" s="456"/>
      <c r="K6868" s="457"/>
    </row>
    <row r="6869" spans="1:11" ht="15" x14ac:dyDescent="0.3">
      <c r="A6869" s="466"/>
      <c r="B6869" s="458"/>
      <c r="C6869" s="456"/>
      <c r="D6869" s="456"/>
      <c r="E6869" s="456"/>
      <c r="F6869" s="456"/>
      <c r="G6869" s="456"/>
      <c r="H6869" s="456"/>
      <c r="I6869" s="456"/>
      <c r="J6869" s="456"/>
      <c r="K6869" s="457"/>
    </row>
    <row r="6870" spans="1:11" ht="15" x14ac:dyDescent="0.3">
      <c r="A6870" s="466"/>
      <c r="B6870" s="458"/>
      <c r="C6870" s="456"/>
      <c r="D6870" s="456"/>
      <c r="E6870" s="456"/>
      <c r="F6870" s="456"/>
      <c r="G6870" s="456"/>
      <c r="H6870" s="456"/>
      <c r="I6870" s="456"/>
      <c r="J6870" s="456"/>
      <c r="K6870" s="457"/>
    </row>
    <row r="6871" spans="1:11" ht="15" x14ac:dyDescent="0.3">
      <c r="A6871" s="466"/>
      <c r="B6871" s="458"/>
      <c r="C6871" s="456"/>
      <c r="D6871" s="456"/>
      <c r="E6871" s="456"/>
      <c r="F6871" s="456"/>
      <c r="G6871" s="456"/>
      <c r="H6871" s="456"/>
      <c r="I6871" s="456"/>
      <c r="J6871" s="456"/>
      <c r="K6871" s="457"/>
    </row>
    <row r="6872" spans="1:11" ht="15" x14ac:dyDescent="0.3">
      <c r="A6872" s="466"/>
      <c r="B6872" s="458"/>
      <c r="C6872" s="456"/>
      <c r="D6872" s="456"/>
      <c r="E6872" s="456"/>
      <c r="F6872" s="456"/>
      <c r="G6872" s="456"/>
      <c r="H6872" s="456"/>
      <c r="I6872" s="456"/>
      <c r="J6872" s="456"/>
      <c r="K6872" s="457"/>
    </row>
    <row r="6873" spans="1:11" ht="15" x14ac:dyDescent="0.3">
      <c r="A6873" s="466"/>
      <c r="B6873" s="458"/>
      <c r="C6873" s="456"/>
      <c r="D6873" s="456"/>
      <c r="E6873" s="456"/>
      <c r="F6873" s="456"/>
      <c r="G6873" s="456"/>
      <c r="H6873" s="456"/>
      <c r="I6873" s="456"/>
      <c r="J6873" s="456"/>
      <c r="K6873" s="457"/>
    </row>
    <row r="6874" spans="1:11" ht="15" x14ac:dyDescent="0.3">
      <c r="A6874" s="466"/>
      <c r="B6874" s="458"/>
      <c r="C6874" s="456"/>
      <c r="D6874" s="456"/>
      <c r="E6874" s="456"/>
      <c r="F6874" s="456"/>
      <c r="G6874" s="456"/>
      <c r="H6874" s="456"/>
      <c r="I6874" s="456"/>
      <c r="J6874" s="456"/>
      <c r="K6874" s="457"/>
    </row>
    <row r="6875" spans="1:11" ht="15" x14ac:dyDescent="0.3">
      <c r="A6875" s="466"/>
      <c r="B6875" s="458"/>
      <c r="C6875" s="456"/>
      <c r="D6875" s="456"/>
      <c r="E6875" s="456"/>
      <c r="F6875" s="456"/>
      <c r="G6875" s="456"/>
      <c r="H6875" s="456"/>
      <c r="I6875" s="456"/>
      <c r="J6875" s="456"/>
      <c r="K6875" s="457"/>
    </row>
    <row r="6876" spans="1:11" ht="15" x14ac:dyDescent="0.3">
      <c r="A6876" s="466"/>
      <c r="B6876" s="458"/>
      <c r="C6876" s="456"/>
      <c r="D6876" s="456"/>
      <c r="E6876" s="456"/>
      <c r="F6876" s="456"/>
      <c r="G6876" s="456"/>
      <c r="H6876" s="456"/>
      <c r="I6876" s="456"/>
      <c r="J6876" s="456"/>
      <c r="K6876" s="457"/>
    </row>
    <row r="6877" spans="1:11" ht="15" x14ac:dyDescent="0.3">
      <c r="A6877" s="466"/>
      <c r="B6877" s="458"/>
      <c r="C6877" s="456"/>
      <c r="D6877" s="456"/>
      <c r="E6877" s="456"/>
      <c r="F6877" s="456"/>
      <c r="G6877" s="456"/>
      <c r="H6877" s="456"/>
      <c r="I6877" s="456"/>
      <c r="J6877" s="456"/>
      <c r="K6877" s="457"/>
    </row>
    <row r="6878" spans="1:11" ht="15.6" thickBot="1" x14ac:dyDescent="0.35">
      <c r="A6878" s="467"/>
      <c r="B6878" s="502"/>
      <c r="C6878" s="503"/>
      <c r="D6878" s="503"/>
      <c r="E6878" s="503"/>
      <c r="F6878" s="503"/>
      <c r="G6878" s="503"/>
      <c r="H6878" s="503"/>
      <c r="I6878" s="503"/>
      <c r="J6878" s="503"/>
      <c r="K6878" s="504"/>
    </row>
    <row r="6879" spans="1:11" x14ac:dyDescent="0.3">
      <c r="A6879" s="499" t="s">
        <v>1145</v>
      </c>
      <c r="B6879" s="491"/>
      <c r="C6879" s="491"/>
      <c r="D6879" s="491"/>
      <c r="E6879" s="491"/>
      <c r="F6879" s="491"/>
      <c r="G6879" s="490" t="s">
        <v>1146</v>
      </c>
      <c r="H6879" s="491"/>
      <c r="I6879" s="491"/>
      <c r="J6879" s="491"/>
      <c r="K6879" s="492"/>
    </row>
    <row r="6880" spans="1:11" x14ac:dyDescent="0.3">
      <c r="A6880" s="500"/>
      <c r="B6880" s="494"/>
      <c r="C6880" s="494"/>
      <c r="D6880" s="494"/>
      <c r="E6880" s="494"/>
      <c r="F6880" s="494"/>
      <c r="G6880" s="493"/>
      <c r="H6880" s="494"/>
      <c r="I6880" s="494"/>
      <c r="J6880" s="494"/>
      <c r="K6880" s="495"/>
    </row>
    <row r="6881" spans="1:11" x14ac:dyDescent="0.3">
      <c r="A6881" s="500"/>
      <c r="B6881" s="494"/>
      <c r="C6881" s="494"/>
      <c r="D6881" s="494"/>
      <c r="E6881" s="494"/>
      <c r="F6881" s="494"/>
      <c r="G6881" s="493"/>
      <c r="H6881" s="494"/>
      <c r="I6881" s="494"/>
      <c r="J6881" s="494"/>
      <c r="K6881" s="495"/>
    </row>
    <row r="6882" spans="1:11" ht="15" thickBot="1" x14ac:dyDescent="0.35">
      <c r="A6882" s="501"/>
      <c r="B6882" s="497"/>
      <c r="C6882" s="497"/>
      <c r="D6882" s="497"/>
      <c r="E6882" s="497"/>
      <c r="F6882" s="497"/>
      <c r="G6882" s="496"/>
      <c r="H6882" s="497"/>
      <c r="I6882" s="497"/>
      <c r="J6882" s="497"/>
      <c r="K6882" s="498"/>
    </row>
  </sheetData>
  <mergeCells count="8134">
    <mergeCell ref="B11:F11"/>
    <mergeCell ref="G11:K11"/>
    <mergeCell ref="B12:F12"/>
    <mergeCell ref="G12:K12"/>
    <mergeCell ref="B13:F13"/>
    <mergeCell ref="G13:K13"/>
    <mergeCell ref="A1:D3"/>
    <mergeCell ref="E1:H3"/>
    <mergeCell ref="I1:K3"/>
    <mergeCell ref="A4:K4"/>
    <mergeCell ref="A6:G7"/>
    <mergeCell ref="A9:A13"/>
    <mergeCell ref="B9:F9"/>
    <mergeCell ref="G9:K9"/>
    <mergeCell ref="B10:F10"/>
    <mergeCell ref="G10:K10"/>
    <mergeCell ref="G18:J18"/>
    <mergeCell ref="B19:E19"/>
    <mergeCell ref="G19:J19"/>
    <mergeCell ref="B20:E20"/>
    <mergeCell ref="G20:J20"/>
    <mergeCell ref="A21:A35"/>
    <mergeCell ref="B21:K21"/>
    <mergeCell ref="B22:K22"/>
    <mergeCell ref="B23:K23"/>
    <mergeCell ref="B24:K24"/>
    <mergeCell ref="A14:A20"/>
    <mergeCell ref="B14:E14"/>
    <mergeCell ref="G14:J14"/>
    <mergeCell ref="B15:E15"/>
    <mergeCell ref="G15:J15"/>
    <mergeCell ref="B16:E16"/>
    <mergeCell ref="G16:J16"/>
    <mergeCell ref="B17:E17"/>
    <mergeCell ref="G17:J17"/>
    <mergeCell ref="B18:E18"/>
    <mergeCell ref="B40:K40"/>
    <mergeCell ref="B41:K41"/>
    <mergeCell ref="B42:K42"/>
    <mergeCell ref="B43:K43"/>
    <mergeCell ref="B44:K44"/>
    <mergeCell ref="B45:K45"/>
    <mergeCell ref="B31:K31"/>
    <mergeCell ref="B32:K32"/>
    <mergeCell ref="B33:K33"/>
    <mergeCell ref="B34:K34"/>
    <mergeCell ref="B35:K35"/>
    <mergeCell ref="A36:A50"/>
    <mergeCell ref="B36:K36"/>
    <mergeCell ref="B37:K37"/>
    <mergeCell ref="B38:K38"/>
    <mergeCell ref="B39:K39"/>
    <mergeCell ref="B25:K25"/>
    <mergeCell ref="B26:K26"/>
    <mergeCell ref="B27:K27"/>
    <mergeCell ref="B28:K28"/>
    <mergeCell ref="B29:K29"/>
    <mergeCell ref="B30:K30"/>
    <mergeCell ref="B66:F66"/>
    <mergeCell ref="G66:K66"/>
    <mergeCell ref="B67:F67"/>
    <mergeCell ref="G67:K67"/>
    <mergeCell ref="B68:F68"/>
    <mergeCell ref="G68:K68"/>
    <mergeCell ref="A56:D58"/>
    <mergeCell ref="E56:H58"/>
    <mergeCell ref="I56:K58"/>
    <mergeCell ref="A59:K59"/>
    <mergeCell ref="A61:G62"/>
    <mergeCell ref="A64:A68"/>
    <mergeCell ref="B64:F64"/>
    <mergeCell ref="G64:K64"/>
    <mergeCell ref="B65:F65"/>
    <mergeCell ref="G65:K65"/>
    <mergeCell ref="B46:K46"/>
    <mergeCell ref="B47:K47"/>
    <mergeCell ref="B48:K48"/>
    <mergeCell ref="B49:K49"/>
    <mergeCell ref="B50:K50"/>
    <mergeCell ref="A51:F54"/>
    <mergeCell ref="G51:K54"/>
    <mergeCell ref="G73:J73"/>
    <mergeCell ref="B74:E74"/>
    <mergeCell ref="G74:J74"/>
    <mergeCell ref="B75:E75"/>
    <mergeCell ref="G75:J75"/>
    <mergeCell ref="A76:A89"/>
    <mergeCell ref="B76:K76"/>
    <mergeCell ref="B77:K77"/>
    <mergeCell ref="B78:K78"/>
    <mergeCell ref="B79:K79"/>
    <mergeCell ref="A69:A75"/>
    <mergeCell ref="B69:E69"/>
    <mergeCell ref="G69:J69"/>
    <mergeCell ref="B70:E70"/>
    <mergeCell ref="G70:J70"/>
    <mergeCell ref="B71:E71"/>
    <mergeCell ref="G71:J71"/>
    <mergeCell ref="B72:E72"/>
    <mergeCell ref="G72:J72"/>
    <mergeCell ref="B73:E73"/>
    <mergeCell ref="B95:K95"/>
    <mergeCell ref="B96:K96"/>
    <mergeCell ref="B97:K97"/>
    <mergeCell ref="B98:K98"/>
    <mergeCell ref="B99:K99"/>
    <mergeCell ref="B100:K100"/>
    <mergeCell ref="B86:K86"/>
    <mergeCell ref="B87:K87"/>
    <mergeCell ref="B88:K88"/>
    <mergeCell ref="B89:K89"/>
    <mergeCell ref="A90:A104"/>
    <mergeCell ref="B90:K90"/>
    <mergeCell ref="B91:K91"/>
    <mergeCell ref="B92:K92"/>
    <mergeCell ref="B93:K93"/>
    <mergeCell ref="B94:K94"/>
    <mergeCell ref="B80:K80"/>
    <mergeCell ref="B81:K81"/>
    <mergeCell ref="B82:K82"/>
    <mergeCell ref="B83:K83"/>
    <mergeCell ref="B84:K84"/>
    <mergeCell ref="B85:K85"/>
    <mergeCell ref="B120:F120"/>
    <mergeCell ref="G120:K120"/>
    <mergeCell ref="B121:F121"/>
    <mergeCell ref="G121:K121"/>
    <mergeCell ref="B122:F122"/>
    <mergeCell ref="G122:K122"/>
    <mergeCell ref="A110:D112"/>
    <mergeCell ref="E110:H112"/>
    <mergeCell ref="I110:K112"/>
    <mergeCell ref="A113:K113"/>
    <mergeCell ref="A115:G116"/>
    <mergeCell ref="A118:A122"/>
    <mergeCell ref="B118:F118"/>
    <mergeCell ref="G118:K118"/>
    <mergeCell ref="B119:F119"/>
    <mergeCell ref="G119:K119"/>
    <mergeCell ref="B101:K101"/>
    <mergeCell ref="B102:K102"/>
    <mergeCell ref="B103:K103"/>
    <mergeCell ref="B104:K104"/>
    <mergeCell ref="A105:F108"/>
    <mergeCell ref="G105:K108"/>
    <mergeCell ref="G127:J127"/>
    <mergeCell ref="B128:E128"/>
    <mergeCell ref="G128:J128"/>
    <mergeCell ref="B129:E129"/>
    <mergeCell ref="G129:J129"/>
    <mergeCell ref="A130:A143"/>
    <mergeCell ref="B130:K130"/>
    <mergeCell ref="B131:K131"/>
    <mergeCell ref="B132:K132"/>
    <mergeCell ref="A123:A129"/>
    <mergeCell ref="B123:E123"/>
    <mergeCell ref="G123:J123"/>
    <mergeCell ref="B124:E124"/>
    <mergeCell ref="G124:J124"/>
    <mergeCell ref="B125:E125"/>
    <mergeCell ref="G125:J125"/>
    <mergeCell ref="B126:E126"/>
    <mergeCell ref="G126:J126"/>
    <mergeCell ref="B127:E127"/>
    <mergeCell ref="B149:K149"/>
    <mergeCell ref="B150:K150"/>
    <mergeCell ref="B151:K151"/>
    <mergeCell ref="B152:K152"/>
    <mergeCell ref="B153:K153"/>
    <mergeCell ref="B154:K154"/>
    <mergeCell ref="B140:K140"/>
    <mergeCell ref="B141:K141"/>
    <mergeCell ref="B142:K142"/>
    <mergeCell ref="B143:K143"/>
    <mergeCell ref="A144:A158"/>
    <mergeCell ref="B144:K144"/>
    <mergeCell ref="B145:K145"/>
    <mergeCell ref="B146:K146"/>
    <mergeCell ref="B147:K147"/>
    <mergeCell ref="B148:K148"/>
    <mergeCell ref="B134:K134"/>
    <mergeCell ref="B135:K135"/>
    <mergeCell ref="B136:K136"/>
    <mergeCell ref="B137:K137"/>
    <mergeCell ref="B138:K138"/>
    <mergeCell ref="B139:K139"/>
    <mergeCell ref="B174:F174"/>
    <mergeCell ref="G174:K174"/>
    <mergeCell ref="B175:F175"/>
    <mergeCell ref="G175:K175"/>
    <mergeCell ref="B176:F176"/>
    <mergeCell ref="G176:K176"/>
    <mergeCell ref="A164:D166"/>
    <mergeCell ref="E164:H166"/>
    <mergeCell ref="I164:K166"/>
    <mergeCell ref="A167:K167"/>
    <mergeCell ref="A169:G170"/>
    <mergeCell ref="A172:A176"/>
    <mergeCell ref="B172:F172"/>
    <mergeCell ref="G172:K172"/>
    <mergeCell ref="B173:F173"/>
    <mergeCell ref="G173:K173"/>
    <mergeCell ref="B155:K155"/>
    <mergeCell ref="B156:K156"/>
    <mergeCell ref="B157:K157"/>
    <mergeCell ref="B158:K158"/>
    <mergeCell ref="A159:F162"/>
    <mergeCell ref="G159:K162"/>
    <mergeCell ref="G181:J181"/>
    <mergeCell ref="B182:E182"/>
    <mergeCell ref="G182:J182"/>
    <mergeCell ref="B183:E183"/>
    <mergeCell ref="G183:J183"/>
    <mergeCell ref="A184:A197"/>
    <mergeCell ref="B184:K184"/>
    <mergeCell ref="B185:K185"/>
    <mergeCell ref="B186:K186"/>
    <mergeCell ref="A177:A183"/>
    <mergeCell ref="B177:E177"/>
    <mergeCell ref="G177:J177"/>
    <mergeCell ref="B178:E178"/>
    <mergeCell ref="G178:J178"/>
    <mergeCell ref="B179:E179"/>
    <mergeCell ref="G179:J179"/>
    <mergeCell ref="B180:E180"/>
    <mergeCell ref="G180:J180"/>
    <mergeCell ref="B181:E181"/>
    <mergeCell ref="B203:K203"/>
    <mergeCell ref="B204:K204"/>
    <mergeCell ref="B205:K205"/>
    <mergeCell ref="B206:K206"/>
    <mergeCell ref="B207:K207"/>
    <mergeCell ref="B208:K208"/>
    <mergeCell ref="B194:K194"/>
    <mergeCell ref="B195:K195"/>
    <mergeCell ref="B196:K196"/>
    <mergeCell ref="B197:K197"/>
    <mergeCell ref="A198:A212"/>
    <mergeCell ref="B198:K198"/>
    <mergeCell ref="B199:K199"/>
    <mergeCell ref="B200:K200"/>
    <mergeCell ref="B201:K201"/>
    <mergeCell ref="B202:K202"/>
    <mergeCell ref="B188:K188"/>
    <mergeCell ref="B189:K189"/>
    <mergeCell ref="B190:K190"/>
    <mergeCell ref="B191:K191"/>
    <mergeCell ref="B192:K192"/>
    <mergeCell ref="B193:K193"/>
    <mergeCell ref="B228:F228"/>
    <mergeCell ref="G228:K228"/>
    <mergeCell ref="B229:F229"/>
    <mergeCell ref="G229:K229"/>
    <mergeCell ref="B230:F230"/>
    <mergeCell ref="G230:K230"/>
    <mergeCell ref="A218:D220"/>
    <mergeCell ref="E218:H220"/>
    <mergeCell ref="I218:K220"/>
    <mergeCell ref="A221:K221"/>
    <mergeCell ref="A223:G224"/>
    <mergeCell ref="A226:A230"/>
    <mergeCell ref="B226:F226"/>
    <mergeCell ref="G226:K226"/>
    <mergeCell ref="B227:F227"/>
    <mergeCell ref="G227:K227"/>
    <mergeCell ref="B209:K209"/>
    <mergeCell ref="B210:K210"/>
    <mergeCell ref="B211:K211"/>
    <mergeCell ref="B212:K212"/>
    <mergeCell ref="A213:F216"/>
    <mergeCell ref="G213:K216"/>
    <mergeCell ref="G235:J235"/>
    <mergeCell ref="B236:E236"/>
    <mergeCell ref="G236:J236"/>
    <mergeCell ref="B237:E237"/>
    <mergeCell ref="G237:J237"/>
    <mergeCell ref="A238:A252"/>
    <mergeCell ref="B238:K238"/>
    <mergeCell ref="B239:K239"/>
    <mergeCell ref="B240:K240"/>
    <mergeCell ref="B241:K241"/>
    <mergeCell ref="A231:A237"/>
    <mergeCell ref="B231:E231"/>
    <mergeCell ref="G231:J231"/>
    <mergeCell ref="B232:E232"/>
    <mergeCell ref="G232:J232"/>
    <mergeCell ref="B233:E233"/>
    <mergeCell ref="G233:J233"/>
    <mergeCell ref="B234:E234"/>
    <mergeCell ref="G234:J234"/>
    <mergeCell ref="B235:E235"/>
    <mergeCell ref="B257:K257"/>
    <mergeCell ref="B258:K258"/>
    <mergeCell ref="B259:K259"/>
    <mergeCell ref="B260:K260"/>
    <mergeCell ref="B261:K261"/>
    <mergeCell ref="B262:K262"/>
    <mergeCell ref="B248:K248"/>
    <mergeCell ref="B249:K249"/>
    <mergeCell ref="B250:K250"/>
    <mergeCell ref="B251:K251"/>
    <mergeCell ref="B252:K252"/>
    <mergeCell ref="A253:A267"/>
    <mergeCell ref="B253:K253"/>
    <mergeCell ref="B254:K254"/>
    <mergeCell ref="B255:K255"/>
    <mergeCell ref="B256:K256"/>
    <mergeCell ref="B242:K242"/>
    <mergeCell ref="B243:K243"/>
    <mergeCell ref="B244:K244"/>
    <mergeCell ref="B245:K245"/>
    <mergeCell ref="B246:K246"/>
    <mergeCell ref="B247:K247"/>
    <mergeCell ref="B283:F283"/>
    <mergeCell ref="G283:K283"/>
    <mergeCell ref="B284:F284"/>
    <mergeCell ref="G284:K284"/>
    <mergeCell ref="B285:F285"/>
    <mergeCell ref="G285:K285"/>
    <mergeCell ref="A273:D275"/>
    <mergeCell ref="E273:H275"/>
    <mergeCell ref="I273:K275"/>
    <mergeCell ref="A276:K276"/>
    <mergeCell ref="A278:G279"/>
    <mergeCell ref="A281:A285"/>
    <mergeCell ref="B281:F281"/>
    <mergeCell ref="G281:K281"/>
    <mergeCell ref="B282:F282"/>
    <mergeCell ref="G282:K282"/>
    <mergeCell ref="B263:K263"/>
    <mergeCell ref="B264:K264"/>
    <mergeCell ref="B265:K265"/>
    <mergeCell ref="B266:K266"/>
    <mergeCell ref="B267:K267"/>
    <mergeCell ref="A268:F271"/>
    <mergeCell ref="G268:K271"/>
    <mergeCell ref="G290:J290"/>
    <mergeCell ref="B291:E291"/>
    <mergeCell ref="G291:J291"/>
    <mergeCell ref="B292:E292"/>
    <mergeCell ref="G292:J292"/>
    <mergeCell ref="A293:A307"/>
    <mergeCell ref="B293:K293"/>
    <mergeCell ref="B294:K294"/>
    <mergeCell ref="B295:K295"/>
    <mergeCell ref="B296:K296"/>
    <mergeCell ref="A286:A292"/>
    <mergeCell ref="B286:E286"/>
    <mergeCell ref="G286:J286"/>
    <mergeCell ref="B287:E287"/>
    <mergeCell ref="G287:J287"/>
    <mergeCell ref="B288:E288"/>
    <mergeCell ref="G288:J288"/>
    <mergeCell ref="B289:E289"/>
    <mergeCell ref="G289:J289"/>
    <mergeCell ref="B290:E290"/>
    <mergeCell ref="B312:K312"/>
    <mergeCell ref="B313:K313"/>
    <mergeCell ref="B314:K314"/>
    <mergeCell ref="B315:K315"/>
    <mergeCell ref="B316:K316"/>
    <mergeCell ref="B317:K317"/>
    <mergeCell ref="B303:K303"/>
    <mergeCell ref="B304:K304"/>
    <mergeCell ref="B305:K305"/>
    <mergeCell ref="B306:K306"/>
    <mergeCell ref="B307:K307"/>
    <mergeCell ref="A308:A322"/>
    <mergeCell ref="B308:K308"/>
    <mergeCell ref="B309:K309"/>
    <mergeCell ref="B310:K310"/>
    <mergeCell ref="B311:K311"/>
    <mergeCell ref="B297:K297"/>
    <mergeCell ref="B298:K298"/>
    <mergeCell ref="B299:K299"/>
    <mergeCell ref="B300:K300"/>
    <mergeCell ref="B301:K301"/>
    <mergeCell ref="B302:K302"/>
    <mergeCell ref="B338:F338"/>
    <mergeCell ref="G338:K338"/>
    <mergeCell ref="B339:F339"/>
    <mergeCell ref="G339:K339"/>
    <mergeCell ref="B340:F340"/>
    <mergeCell ref="G340:K340"/>
    <mergeCell ref="A328:D330"/>
    <mergeCell ref="E328:H330"/>
    <mergeCell ref="I328:K330"/>
    <mergeCell ref="A331:K331"/>
    <mergeCell ref="A333:G334"/>
    <mergeCell ref="A336:A340"/>
    <mergeCell ref="B336:F336"/>
    <mergeCell ref="G336:K336"/>
    <mergeCell ref="B337:F337"/>
    <mergeCell ref="G337:K337"/>
    <mergeCell ref="B318:K318"/>
    <mergeCell ref="B319:K319"/>
    <mergeCell ref="B320:K320"/>
    <mergeCell ref="B321:K321"/>
    <mergeCell ref="B322:K322"/>
    <mergeCell ref="A323:F326"/>
    <mergeCell ref="G323:K326"/>
    <mergeCell ref="G345:J345"/>
    <mergeCell ref="B346:E346"/>
    <mergeCell ref="G346:J346"/>
    <mergeCell ref="B347:E347"/>
    <mergeCell ref="G347:J347"/>
    <mergeCell ref="A348:A361"/>
    <mergeCell ref="B348:K348"/>
    <mergeCell ref="B349:K349"/>
    <mergeCell ref="B350:K350"/>
    <mergeCell ref="B351:K351"/>
    <mergeCell ref="A341:A347"/>
    <mergeCell ref="B341:E341"/>
    <mergeCell ref="G341:J341"/>
    <mergeCell ref="B342:E342"/>
    <mergeCell ref="G342:J342"/>
    <mergeCell ref="B343:E343"/>
    <mergeCell ref="G343:J343"/>
    <mergeCell ref="B344:E344"/>
    <mergeCell ref="G344:J344"/>
    <mergeCell ref="B345:E345"/>
    <mergeCell ref="B367:K367"/>
    <mergeCell ref="B368:K368"/>
    <mergeCell ref="B369:K369"/>
    <mergeCell ref="B370:K370"/>
    <mergeCell ref="B371:K371"/>
    <mergeCell ref="B372:K372"/>
    <mergeCell ref="B358:K358"/>
    <mergeCell ref="B359:K359"/>
    <mergeCell ref="B360:K360"/>
    <mergeCell ref="B361:K361"/>
    <mergeCell ref="A362:A376"/>
    <mergeCell ref="B362:K362"/>
    <mergeCell ref="B363:K363"/>
    <mergeCell ref="B364:K364"/>
    <mergeCell ref="B365:K365"/>
    <mergeCell ref="B366:K366"/>
    <mergeCell ref="B352:K352"/>
    <mergeCell ref="B353:K353"/>
    <mergeCell ref="B354:K354"/>
    <mergeCell ref="B355:K355"/>
    <mergeCell ref="B356:K356"/>
    <mergeCell ref="B357:K357"/>
    <mergeCell ref="B391:F391"/>
    <mergeCell ref="G391:K391"/>
    <mergeCell ref="B392:F392"/>
    <mergeCell ref="G392:K392"/>
    <mergeCell ref="B393:F393"/>
    <mergeCell ref="G393:K393"/>
    <mergeCell ref="A381:D383"/>
    <mergeCell ref="E381:H383"/>
    <mergeCell ref="I381:K383"/>
    <mergeCell ref="A384:K384"/>
    <mergeCell ref="A386:G387"/>
    <mergeCell ref="A389:A393"/>
    <mergeCell ref="B389:F389"/>
    <mergeCell ref="G389:K389"/>
    <mergeCell ref="B390:F390"/>
    <mergeCell ref="G390:K390"/>
    <mergeCell ref="B373:K373"/>
    <mergeCell ref="B374:K374"/>
    <mergeCell ref="B375:K375"/>
    <mergeCell ref="B376:K376"/>
    <mergeCell ref="A377:F380"/>
    <mergeCell ref="G377:K380"/>
    <mergeCell ref="B406:K406"/>
    <mergeCell ref="B407:K407"/>
    <mergeCell ref="B408:K408"/>
    <mergeCell ref="B409:K409"/>
    <mergeCell ref="B410:K410"/>
    <mergeCell ref="B411:K411"/>
    <mergeCell ref="G398:J398"/>
    <mergeCell ref="B399:E399"/>
    <mergeCell ref="G399:J399"/>
    <mergeCell ref="B400:E400"/>
    <mergeCell ref="G400:J400"/>
    <mergeCell ref="A401:A414"/>
    <mergeCell ref="B401:K401"/>
    <mergeCell ref="B403:K403"/>
    <mergeCell ref="B405:K405"/>
    <mergeCell ref="A394:A400"/>
    <mergeCell ref="B394:E394"/>
    <mergeCell ref="G394:J394"/>
    <mergeCell ref="B395:E395"/>
    <mergeCell ref="G395:J395"/>
    <mergeCell ref="B396:E396"/>
    <mergeCell ref="G396:J396"/>
    <mergeCell ref="B397:E397"/>
    <mergeCell ref="G397:J397"/>
    <mergeCell ref="B398:E398"/>
    <mergeCell ref="B402:K402"/>
    <mergeCell ref="B427:K427"/>
    <mergeCell ref="B428:K428"/>
    <mergeCell ref="B429:K429"/>
    <mergeCell ref="A430:F433"/>
    <mergeCell ref="G430:K433"/>
    <mergeCell ref="A435:D437"/>
    <mergeCell ref="E435:H437"/>
    <mergeCell ref="I435:K437"/>
    <mergeCell ref="B421:K421"/>
    <mergeCell ref="B422:K422"/>
    <mergeCell ref="B423:K423"/>
    <mergeCell ref="B424:K424"/>
    <mergeCell ref="B425:K425"/>
    <mergeCell ref="B426:K426"/>
    <mergeCell ref="B412:K412"/>
    <mergeCell ref="B413:K413"/>
    <mergeCell ref="B414:K414"/>
    <mergeCell ref="A415:A429"/>
    <mergeCell ref="B415:K415"/>
    <mergeCell ref="B416:K416"/>
    <mergeCell ref="B417:K417"/>
    <mergeCell ref="B418:K418"/>
    <mergeCell ref="B419:K419"/>
    <mergeCell ref="B420:K420"/>
    <mergeCell ref="G446:K446"/>
    <mergeCell ref="B447:F447"/>
    <mergeCell ref="G447:K447"/>
    <mergeCell ref="A448:A454"/>
    <mergeCell ref="B448:E448"/>
    <mergeCell ref="G448:J448"/>
    <mergeCell ref="B449:E449"/>
    <mergeCell ref="G449:J449"/>
    <mergeCell ref="B450:E450"/>
    <mergeCell ref="G450:J450"/>
    <mergeCell ref="A438:K438"/>
    <mergeCell ref="A440:G441"/>
    <mergeCell ref="A443:A447"/>
    <mergeCell ref="B443:F443"/>
    <mergeCell ref="G443:K443"/>
    <mergeCell ref="B444:F444"/>
    <mergeCell ref="G444:K444"/>
    <mergeCell ref="B445:F445"/>
    <mergeCell ref="G445:K445"/>
    <mergeCell ref="B446:F446"/>
    <mergeCell ref="B463:K463"/>
    <mergeCell ref="B464:K464"/>
    <mergeCell ref="B465:K465"/>
    <mergeCell ref="B466:K466"/>
    <mergeCell ref="B467:K467"/>
    <mergeCell ref="B468:K468"/>
    <mergeCell ref="B454:E454"/>
    <mergeCell ref="G454:J454"/>
    <mergeCell ref="A455:A469"/>
    <mergeCell ref="B455:K455"/>
    <mergeCell ref="B457:K457"/>
    <mergeCell ref="B459:K459"/>
    <mergeCell ref="B460:K460"/>
    <mergeCell ref="B461:K461"/>
    <mergeCell ref="B462:K462"/>
    <mergeCell ref="B451:E451"/>
    <mergeCell ref="G451:J451"/>
    <mergeCell ref="B452:E452"/>
    <mergeCell ref="G452:J452"/>
    <mergeCell ref="B453:E453"/>
    <mergeCell ref="G453:J453"/>
    <mergeCell ref="B456:K456"/>
    <mergeCell ref="B484:K484"/>
    <mergeCell ref="A485:F488"/>
    <mergeCell ref="G485:K488"/>
    <mergeCell ref="A489:D491"/>
    <mergeCell ref="E489:H491"/>
    <mergeCell ref="I489:K491"/>
    <mergeCell ref="B478:K478"/>
    <mergeCell ref="B479:K479"/>
    <mergeCell ref="B480:K480"/>
    <mergeCell ref="B481:K481"/>
    <mergeCell ref="B482:K482"/>
    <mergeCell ref="B483:K483"/>
    <mergeCell ref="B469:K469"/>
    <mergeCell ref="A470:A484"/>
    <mergeCell ref="B470:K470"/>
    <mergeCell ref="B471:K471"/>
    <mergeCell ref="B472:K472"/>
    <mergeCell ref="B473:K473"/>
    <mergeCell ref="B474:K474"/>
    <mergeCell ref="B475:K475"/>
    <mergeCell ref="B476:K476"/>
    <mergeCell ref="B477:K477"/>
    <mergeCell ref="G500:K500"/>
    <mergeCell ref="B501:F501"/>
    <mergeCell ref="G501:K501"/>
    <mergeCell ref="A502:A508"/>
    <mergeCell ref="B502:E502"/>
    <mergeCell ref="G502:J502"/>
    <mergeCell ref="B503:E503"/>
    <mergeCell ref="G503:J503"/>
    <mergeCell ref="B504:E504"/>
    <mergeCell ref="G504:J504"/>
    <mergeCell ref="A492:K492"/>
    <mergeCell ref="A494:G495"/>
    <mergeCell ref="A497:A501"/>
    <mergeCell ref="B497:F497"/>
    <mergeCell ref="G497:K497"/>
    <mergeCell ref="B498:F498"/>
    <mergeCell ref="G498:K498"/>
    <mergeCell ref="B499:F499"/>
    <mergeCell ref="G499:K499"/>
    <mergeCell ref="B500:F500"/>
    <mergeCell ref="B517:K517"/>
    <mergeCell ref="B518:K518"/>
    <mergeCell ref="B519:K519"/>
    <mergeCell ref="B520:K520"/>
    <mergeCell ref="B521:K521"/>
    <mergeCell ref="B522:K522"/>
    <mergeCell ref="B508:E508"/>
    <mergeCell ref="G508:J508"/>
    <mergeCell ref="A509:A523"/>
    <mergeCell ref="B509:K509"/>
    <mergeCell ref="B511:K511"/>
    <mergeCell ref="B515:K515"/>
    <mergeCell ref="B516:K516"/>
    <mergeCell ref="B505:E505"/>
    <mergeCell ref="G505:J505"/>
    <mergeCell ref="B506:E506"/>
    <mergeCell ref="G506:J506"/>
    <mergeCell ref="B507:E507"/>
    <mergeCell ref="G507:J507"/>
    <mergeCell ref="B510:K510"/>
    <mergeCell ref="B538:K538"/>
    <mergeCell ref="A539:F542"/>
    <mergeCell ref="G539:K542"/>
    <mergeCell ref="A544:D546"/>
    <mergeCell ref="E544:H546"/>
    <mergeCell ref="I544:K546"/>
    <mergeCell ref="B532:K532"/>
    <mergeCell ref="B533:K533"/>
    <mergeCell ref="B534:K534"/>
    <mergeCell ref="B535:K535"/>
    <mergeCell ref="B536:K536"/>
    <mergeCell ref="B537:K537"/>
    <mergeCell ref="B523:K523"/>
    <mergeCell ref="A524:A538"/>
    <mergeCell ref="B524:K524"/>
    <mergeCell ref="B525:K525"/>
    <mergeCell ref="B526:K526"/>
    <mergeCell ref="B527:K527"/>
    <mergeCell ref="B528:K528"/>
    <mergeCell ref="B529:K529"/>
    <mergeCell ref="B530:K530"/>
    <mergeCell ref="B531:K531"/>
    <mergeCell ref="G555:K555"/>
    <mergeCell ref="B556:F556"/>
    <mergeCell ref="G556:K556"/>
    <mergeCell ref="A557:A563"/>
    <mergeCell ref="B557:E557"/>
    <mergeCell ref="G557:J557"/>
    <mergeCell ref="B558:E558"/>
    <mergeCell ref="G558:J558"/>
    <mergeCell ref="B559:E559"/>
    <mergeCell ref="G559:J559"/>
    <mergeCell ref="A547:K547"/>
    <mergeCell ref="A549:G550"/>
    <mergeCell ref="A552:A556"/>
    <mergeCell ref="B552:F552"/>
    <mergeCell ref="G552:K552"/>
    <mergeCell ref="B553:F553"/>
    <mergeCell ref="G553:K553"/>
    <mergeCell ref="B554:F554"/>
    <mergeCell ref="G554:K554"/>
    <mergeCell ref="B555:F555"/>
    <mergeCell ref="B572:K572"/>
    <mergeCell ref="B573:K573"/>
    <mergeCell ref="B574:K574"/>
    <mergeCell ref="B575:K575"/>
    <mergeCell ref="B576:K576"/>
    <mergeCell ref="B577:K577"/>
    <mergeCell ref="B563:E563"/>
    <mergeCell ref="G563:J563"/>
    <mergeCell ref="A564:A577"/>
    <mergeCell ref="B564:K564"/>
    <mergeCell ref="B566:K566"/>
    <mergeCell ref="B570:K570"/>
    <mergeCell ref="B571:K571"/>
    <mergeCell ref="B560:E560"/>
    <mergeCell ref="G560:J560"/>
    <mergeCell ref="B561:E561"/>
    <mergeCell ref="G561:J561"/>
    <mergeCell ref="B562:E562"/>
    <mergeCell ref="G562:J562"/>
    <mergeCell ref="B565:K565"/>
    <mergeCell ref="A603:G604"/>
    <mergeCell ref="A606:A610"/>
    <mergeCell ref="B606:F606"/>
    <mergeCell ref="G606:K606"/>
    <mergeCell ref="B607:F607"/>
    <mergeCell ref="G607:K607"/>
    <mergeCell ref="B608:F608"/>
    <mergeCell ref="G608:K608"/>
    <mergeCell ref="B609:F609"/>
    <mergeCell ref="G609:K609"/>
    <mergeCell ref="A593:F596"/>
    <mergeCell ref="G593:K596"/>
    <mergeCell ref="A598:D600"/>
    <mergeCell ref="E598:H600"/>
    <mergeCell ref="I598:K600"/>
    <mergeCell ref="A601:K601"/>
    <mergeCell ref="B587:K587"/>
    <mergeCell ref="B588:K588"/>
    <mergeCell ref="B589:K589"/>
    <mergeCell ref="B590:K590"/>
    <mergeCell ref="B591:K591"/>
    <mergeCell ref="B592:K592"/>
    <mergeCell ref="A578:A592"/>
    <mergeCell ref="B578:K578"/>
    <mergeCell ref="B579:K579"/>
    <mergeCell ref="B580:K580"/>
    <mergeCell ref="B581:K581"/>
    <mergeCell ref="B582:K582"/>
    <mergeCell ref="B583:K583"/>
    <mergeCell ref="B584:K584"/>
    <mergeCell ref="B585:K585"/>
    <mergeCell ref="B586:K586"/>
    <mergeCell ref="G614:J614"/>
    <mergeCell ref="B615:E615"/>
    <mergeCell ref="G615:J615"/>
    <mergeCell ref="B616:E616"/>
    <mergeCell ref="G616:J616"/>
    <mergeCell ref="B617:E617"/>
    <mergeCell ref="G617:J617"/>
    <mergeCell ref="B610:F610"/>
    <mergeCell ref="G610:K610"/>
    <mergeCell ref="A611:A617"/>
    <mergeCell ref="B611:E611"/>
    <mergeCell ref="G611:J611"/>
    <mergeCell ref="B612:E612"/>
    <mergeCell ref="G612:J612"/>
    <mergeCell ref="B613:E613"/>
    <mergeCell ref="G613:J613"/>
    <mergeCell ref="B614:E614"/>
    <mergeCell ref="B637:K637"/>
    <mergeCell ref="B638:K638"/>
    <mergeCell ref="B639:K639"/>
    <mergeCell ref="B640:K640"/>
    <mergeCell ref="B641:K641"/>
    <mergeCell ref="B642:K642"/>
    <mergeCell ref="B628:K628"/>
    <mergeCell ref="B629:K629"/>
    <mergeCell ref="B630:K630"/>
    <mergeCell ref="B631:K631"/>
    <mergeCell ref="A632:A646"/>
    <mergeCell ref="B632:K632"/>
    <mergeCell ref="B633:K633"/>
    <mergeCell ref="B634:K634"/>
    <mergeCell ref="B635:K635"/>
    <mergeCell ref="B636:K636"/>
    <mergeCell ref="A618:A631"/>
    <mergeCell ref="B618:K618"/>
    <mergeCell ref="B620:K620"/>
    <mergeCell ref="B624:K624"/>
    <mergeCell ref="B625:K625"/>
    <mergeCell ref="B626:K626"/>
    <mergeCell ref="B627:K627"/>
    <mergeCell ref="B619:K619"/>
    <mergeCell ref="B662:F662"/>
    <mergeCell ref="G662:K662"/>
    <mergeCell ref="B663:F663"/>
    <mergeCell ref="G663:K663"/>
    <mergeCell ref="B664:F664"/>
    <mergeCell ref="G664:K664"/>
    <mergeCell ref="A652:D654"/>
    <mergeCell ref="E652:H654"/>
    <mergeCell ref="I652:K654"/>
    <mergeCell ref="A655:K655"/>
    <mergeCell ref="A657:G658"/>
    <mergeCell ref="A660:A664"/>
    <mergeCell ref="B660:F660"/>
    <mergeCell ref="G660:K660"/>
    <mergeCell ref="B661:F661"/>
    <mergeCell ref="G661:K661"/>
    <mergeCell ref="B643:K643"/>
    <mergeCell ref="B644:K644"/>
    <mergeCell ref="B645:K645"/>
    <mergeCell ref="B646:K646"/>
    <mergeCell ref="A647:F650"/>
    <mergeCell ref="G647:K650"/>
    <mergeCell ref="G669:J669"/>
    <mergeCell ref="B670:E670"/>
    <mergeCell ref="G670:J670"/>
    <mergeCell ref="B671:E671"/>
    <mergeCell ref="G671:J671"/>
    <mergeCell ref="A672:A686"/>
    <mergeCell ref="B672:K672"/>
    <mergeCell ref="B673:K673"/>
    <mergeCell ref="B674:K674"/>
    <mergeCell ref="B675:K675"/>
    <mergeCell ref="A665:A671"/>
    <mergeCell ref="B665:E665"/>
    <mergeCell ref="G665:J665"/>
    <mergeCell ref="B666:E666"/>
    <mergeCell ref="G666:J666"/>
    <mergeCell ref="B667:E667"/>
    <mergeCell ref="G667:J667"/>
    <mergeCell ref="B668:E668"/>
    <mergeCell ref="G668:J668"/>
    <mergeCell ref="B669:E669"/>
    <mergeCell ref="B691:K691"/>
    <mergeCell ref="B692:K692"/>
    <mergeCell ref="B693:K693"/>
    <mergeCell ref="B694:K694"/>
    <mergeCell ref="B695:K695"/>
    <mergeCell ref="B696:K696"/>
    <mergeCell ref="B682:K682"/>
    <mergeCell ref="B683:K683"/>
    <mergeCell ref="B684:K684"/>
    <mergeCell ref="B685:K685"/>
    <mergeCell ref="B686:K686"/>
    <mergeCell ref="A687:A701"/>
    <mergeCell ref="B687:K687"/>
    <mergeCell ref="B688:K688"/>
    <mergeCell ref="B689:K689"/>
    <mergeCell ref="B690:K690"/>
    <mergeCell ref="B676:K676"/>
    <mergeCell ref="B677:K677"/>
    <mergeCell ref="B678:K678"/>
    <mergeCell ref="B679:K679"/>
    <mergeCell ref="B680:K680"/>
    <mergeCell ref="B681:K681"/>
    <mergeCell ref="B717:F717"/>
    <mergeCell ref="G717:K717"/>
    <mergeCell ref="B718:F718"/>
    <mergeCell ref="G718:K718"/>
    <mergeCell ref="B719:F719"/>
    <mergeCell ref="G719:K719"/>
    <mergeCell ref="A707:D709"/>
    <mergeCell ref="E707:H709"/>
    <mergeCell ref="I707:K709"/>
    <mergeCell ref="A710:K710"/>
    <mergeCell ref="A712:G713"/>
    <mergeCell ref="A715:A719"/>
    <mergeCell ref="B715:F715"/>
    <mergeCell ref="G715:K715"/>
    <mergeCell ref="B716:F716"/>
    <mergeCell ref="G716:K716"/>
    <mergeCell ref="B697:K697"/>
    <mergeCell ref="B698:K698"/>
    <mergeCell ref="B699:K699"/>
    <mergeCell ref="B700:K700"/>
    <mergeCell ref="B701:K701"/>
    <mergeCell ref="A702:F705"/>
    <mergeCell ref="G702:K705"/>
    <mergeCell ref="G724:J724"/>
    <mergeCell ref="B725:E725"/>
    <mergeCell ref="G725:J725"/>
    <mergeCell ref="B726:E726"/>
    <mergeCell ref="G726:J726"/>
    <mergeCell ref="A727:A741"/>
    <mergeCell ref="B727:K727"/>
    <mergeCell ref="B728:K728"/>
    <mergeCell ref="B729:K729"/>
    <mergeCell ref="B730:K730"/>
    <mergeCell ref="A720:A726"/>
    <mergeCell ref="B720:E720"/>
    <mergeCell ref="G720:J720"/>
    <mergeCell ref="B721:E721"/>
    <mergeCell ref="G721:J721"/>
    <mergeCell ref="B722:E722"/>
    <mergeCell ref="G722:J722"/>
    <mergeCell ref="B723:E723"/>
    <mergeCell ref="G723:J723"/>
    <mergeCell ref="B724:E724"/>
    <mergeCell ref="B746:K746"/>
    <mergeCell ref="B747:K747"/>
    <mergeCell ref="B748:K748"/>
    <mergeCell ref="B749:K749"/>
    <mergeCell ref="B750:K750"/>
    <mergeCell ref="B751:K751"/>
    <mergeCell ref="B737:K737"/>
    <mergeCell ref="B738:K738"/>
    <mergeCell ref="B739:K739"/>
    <mergeCell ref="B740:K740"/>
    <mergeCell ref="B741:K741"/>
    <mergeCell ref="A742:A756"/>
    <mergeCell ref="B742:K742"/>
    <mergeCell ref="B743:K743"/>
    <mergeCell ref="B744:K744"/>
    <mergeCell ref="B745:K745"/>
    <mergeCell ref="B731:K731"/>
    <mergeCell ref="B732:K732"/>
    <mergeCell ref="B733:K733"/>
    <mergeCell ref="B734:K734"/>
    <mergeCell ref="B735:K735"/>
    <mergeCell ref="B736:K736"/>
    <mergeCell ref="B772:F772"/>
    <mergeCell ref="G772:K772"/>
    <mergeCell ref="B773:F773"/>
    <mergeCell ref="G773:K773"/>
    <mergeCell ref="B774:F774"/>
    <mergeCell ref="G774:K774"/>
    <mergeCell ref="A762:D764"/>
    <mergeCell ref="E762:H764"/>
    <mergeCell ref="I762:K764"/>
    <mergeCell ref="A765:K765"/>
    <mergeCell ref="A767:G768"/>
    <mergeCell ref="A770:A774"/>
    <mergeCell ref="B770:F770"/>
    <mergeCell ref="G770:K770"/>
    <mergeCell ref="B771:F771"/>
    <mergeCell ref="G771:K771"/>
    <mergeCell ref="B752:K752"/>
    <mergeCell ref="B753:K753"/>
    <mergeCell ref="B754:K754"/>
    <mergeCell ref="B755:K755"/>
    <mergeCell ref="B756:K756"/>
    <mergeCell ref="A757:F760"/>
    <mergeCell ref="G757:K760"/>
    <mergeCell ref="G779:J779"/>
    <mergeCell ref="B780:E780"/>
    <mergeCell ref="G780:J780"/>
    <mergeCell ref="B781:E781"/>
    <mergeCell ref="G781:J781"/>
    <mergeCell ref="A782:A795"/>
    <mergeCell ref="B782:K782"/>
    <mergeCell ref="B785:K785"/>
    <mergeCell ref="B786:K786"/>
    <mergeCell ref="A775:A781"/>
    <mergeCell ref="B775:E775"/>
    <mergeCell ref="G775:J775"/>
    <mergeCell ref="B776:E776"/>
    <mergeCell ref="G776:J776"/>
    <mergeCell ref="B777:E777"/>
    <mergeCell ref="G777:J777"/>
    <mergeCell ref="B778:E778"/>
    <mergeCell ref="G778:J778"/>
    <mergeCell ref="B779:E779"/>
    <mergeCell ref="B802:K802"/>
    <mergeCell ref="B803:K803"/>
    <mergeCell ref="B804:K804"/>
    <mergeCell ref="B805:K805"/>
    <mergeCell ref="B806:K806"/>
    <mergeCell ref="B807:K807"/>
    <mergeCell ref="B793:K793"/>
    <mergeCell ref="B794:K794"/>
    <mergeCell ref="B795:K795"/>
    <mergeCell ref="A796:A810"/>
    <mergeCell ref="B796:K796"/>
    <mergeCell ref="B797:K797"/>
    <mergeCell ref="B798:K798"/>
    <mergeCell ref="B799:K799"/>
    <mergeCell ref="B800:K800"/>
    <mergeCell ref="B801:K801"/>
    <mergeCell ref="B787:K787"/>
    <mergeCell ref="B788:K788"/>
    <mergeCell ref="B789:K789"/>
    <mergeCell ref="B791:K791"/>
    <mergeCell ref="B792:K792"/>
    <mergeCell ref="A819:K819"/>
    <mergeCell ref="A821:G822"/>
    <mergeCell ref="A824:A828"/>
    <mergeCell ref="B824:F824"/>
    <mergeCell ref="G824:K824"/>
    <mergeCell ref="B825:F825"/>
    <mergeCell ref="G825:K825"/>
    <mergeCell ref="B826:F826"/>
    <mergeCell ref="G826:K826"/>
    <mergeCell ref="B827:F827"/>
    <mergeCell ref="B808:K808"/>
    <mergeCell ref="B809:K809"/>
    <mergeCell ref="B810:K810"/>
    <mergeCell ref="A811:F814"/>
    <mergeCell ref="G811:K814"/>
    <mergeCell ref="A816:D818"/>
    <mergeCell ref="E816:H818"/>
    <mergeCell ref="I816:K818"/>
    <mergeCell ref="B835:E835"/>
    <mergeCell ref="G835:J835"/>
    <mergeCell ref="A836:A849"/>
    <mergeCell ref="B836:K836"/>
    <mergeCell ref="B839:K839"/>
    <mergeCell ref="B840:K840"/>
    <mergeCell ref="B841:K841"/>
    <mergeCell ref="B845:K845"/>
    <mergeCell ref="B846:K846"/>
    <mergeCell ref="B832:E832"/>
    <mergeCell ref="G832:J832"/>
    <mergeCell ref="B833:E833"/>
    <mergeCell ref="G833:J833"/>
    <mergeCell ref="B834:E834"/>
    <mergeCell ref="G834:J834"/>
    <mergeCell ref="G827:K827"/>
    <mergeCell ref="B828:F828"/>
    <mergeCell ref="G828:K828"/>
    <mergeCell ref="A829:A835"/>
    <mergeCell ref="B829:E829"/>
    <mergeCell ref="G829:J829"/>
    <mergeCell ref="B830:E830"/>
    <mergeCell ref="G830:J830"/>
    <mergeCell ref="B831:E831"/>
    <mergeCell ref="G831:J831"/>
    <mergeCell ref="B843:K843"/>
    <mergeCell ref="B862:K862"/>
    <mergeCell ref="B863:K863"/>
    <mergeCell ref="B864:K864"/>
    <mergeCell ref="A865:F868"/>
    <mergeCell ref="G865:K868"/>
    <mergeCell ref="A870:D872"/>
    <mergeCell ref="E870:H872"/>
    <mergeCell ref="I870:K872"/>
    <mergeCell ref="B856:K856"/>
    <mergeCell ref="B857:K857"/>
    <mergeCell ref="B858:K858"/>
    <mergeCell ref="B859:K859"/>
    <mergeCell ref="B860:K860"/>
    <mergeCell ref="B861:K861"/>
    <mergeCell ref="B847:K847"/>
    <mergeCell ref="B848:K848"/>
    <mergeCell ref="B849:K849"/>
    <mergeCell ref="A850:A864"/>
    <mergeCell ref="B850:K850"/>
    <mergeCell ref="B851:K851"/>
    <mergeCell ref="B852:K852"/>
    <mergeCell ref="B853:K853"/>
    <mergeCell ref="B854:K854"/>
    <mergeCell ref="B855:K855"/>
    <mergeCell ref="B886:E886"/>
    <mergeCell ref="G886:J886"/>
    <mergeCell ref="B887:E887"/>
    <mergeCell ref="G887:J887"/>
    <mergeCell ref="B888:E888"/>
    <mergeCell ref="G888:J888"/>
    <mergeCell ref="G881:K881"/>
    <mergeCell ref="B882:F882"/>
    <mergeCell ref="G882:K882"/>
    <mergeCell ref="A883:A889"/>
    <mergeCell ref="B883:E883"/>
    <mergeCell ref="G883:J883"/>
    <mergeCell ref="B884:E884"/>
    <mergeCell ref="G884:J884"/>
    <mergeCell ref="B885:E885"/>
    <mergeCell ref="G885:J885"/>
    <mergeCell ref="A873:K873"/>
    <mergeCell ref="A875:G876"/>
    <mergeCell ref="A878:A882"/>
    <mergeCell ref="B878:F878"/>
    <mergeCell ref="G878:K878"/>
    <mergeCell ref="B879:F879"/>
    <mergeCell ref="G879:K879"/>
    <mergeCell ref="B880:F880"/>
    <mergeCell ref="G880:K880"/>
    <mergeCell ref="B881:F881"/>
    <mergeCell ref="B911:K911"/>
    <mergeCell ref="B912:K912"/>
    <mergeCell ref="B913:K913"/>
    <mergeCell ref="B914:K914"/>
    <mergeCell ref="B915:K915"/>
    <mergeCell ref="B916:K916"/>
    <mergeCell ref="B902:K902"/>
    <mergeCell ref="B903:K903"/>
    <mergeCell ref="A904:A918"/>
    <mergeCell ref="B904:K904"/>
    <mergeCell ref="B905:K905"/>
    <mergeCell ref="B906:K906"/>
    <mergeCell ref="B907:K907"/>
    <mergeCell ref="B908:K908"/>
    <mergeCell ref="B909:K909"/>
    <mergeCell ref="B910:K910"/>
    <mergeCell ref="B889:E889"/>
    <mergeCell ref="G889:J889"/>
    <mergeCell ref="A890:A903"/>
    <mergeCell ref="B890:K890"/>
    <mergeCell ref="B893:K893"/>
    <mergeCell ref="B894:K894"/>
    <mergeCell ref="B895:K895"/>
    <mergeCell ref="B896:K896"/>
    <mergeCell ref="B901:K901"/>
    <mergeCell ref="B897:K897"/>
    <mergeCell ref="B899:K899"/>
    <mergeCell ref="A927:K927"/>
    <mergeCell ref="A929:G930"/>
    <mergeCell ref="A932:A936"/>
    <mergeCell ref="B932:F932"/>
    <mergeCell ref="G932:K932"/>
    <mergeCell ref="B933:F933"/>
    <mergeCell ref="G933:K933"/>
    <mergeCell ref="B934:F934"/>
    <mergeCell ref="G934:K934"/>
    <mergeCell ref="B935:F935"/>
    <mergeCell ref="B917:K917"/>
    <mergeCell ref="B918:K918"/>
    <mergeCell ref="A919:F922"/>
    <mergeCell ref="G919:K922"/>
    <mergeCell ref="A924:D926"/>
    <mergeCell ref="E924:H926"/>
    <mergeCell ref="I924:K926"/>
    <mergeCell ref="B943:E943"/>
    <mergeCell ref="G943:J943"/>
    <mergeCell ref="A944:A957"/>
    <mergeCell ref="B944:K944"/>
    <mergeCell ref="B947:K947"/>
    <mergeCell ref="B948:K948"/>
    <mergeCell ref="B949:K949"/>
    <mergeCell ref="B953:K953"/>
    <mergeCell ref="B940:E940"/>
    <mergeCell ref="G940:J940"/>
    <mergeCell ref="B941:E941"/>
    <mergeCell ref="G941:J941"/>
    <mergeCell ref="B942:E942"/>
    <mergeCell ref="G942:J942"/>
    <mergeCell ref="G935:K935"/>
    <mergeCell ref="B936:F936"/>
    <mergeCell ref="G936:K936"/>
    <mergeCell ref="A937:A943"/>
    <mergeCell ref="B937:E937"/>
    <mergeCell ref="G937:J937"/>
    <mergeCell ref="B938:E938"/>
    <mergeCell ref="G938:J938"/>
    <mergeCell ref="B939:E939"/>
    <mergeCell ref="G939:J939"/>
    <mergeCell ref="B950:K950"/>
    <mergeCell ref="B951:K951"/>
    <mergeCell ref="B970:K970"/>
    <mergeCell ref="B971:K971"/>
    <mergeCell ref="B972:K972"/>
    <mergeCell ref="A973:F976"/>
    <mergeCell ref="G973:K976"/>
    <mergeCell ref="A978:D980"/>
    <mergeCell ref="E978:H980"/>
    <mergeCell ref="I978:K980"/>
    <mergeCell ref="B964:K964"/>
    <mergeCell ref="B965:K965"/>
    <mergeCell ref="B966:K966"/>
    <mergeCell ref="B967:K967"/>
    <mergeCell ref="B968:K968"/>
    <mergeCell ref="B969:K969"/>
    <mergeCell ref="B955:K955"/>
    <mergeCell ref="B956:K956"/>
    <mergeCell ref="B957:K957"/>
    <mergeCell ref="A958:A972"/>
    <mergeCell ref="B958:K958"/>
    <mergeCell ref="B959:K959"/>
    <mergeCell ref="B960:K960"/>
    <mergeCell ref="B961:K961"/>
    <mergeCell ref="B962:K962"/>
    <mergeCell ref="B963:K963"/>
    <mergeCell ref="B994:E994"/>
    <mergeCell ref="G994:J994"/>
    <mergeCell ref="B995:E995"/>
    <mergeCell ref="G995:J995"/>
    <mergeCell ref="B996:E996"/>
    <mergeCell ref="G996:J996"/>
    <mergeCell ref="G989:K989"/>
    <mergeCell ref="B990:F990"/>
    <mergeCell ref="G990:K990"/>
    <mergeCell ref="A991:A997"/>
    <mergeCell ref="B991:E991"/>
    <mergeCell ref="G991:J991"/>
    <mergeCell ref="B992:E992"/>
    <mergeCell ref="G992:J992"/>
    <mergeCell ref="B993:E993"/>
    <mergeCell ref="G993:J993"/>
    <mergeCell ref="A981:K981"/>
    <mergeCell ref="A983:G984"/>
    <mergeCell ref="A986:A990"/>
    <mergeCell ref="B986:F986"/>
    <mergeCell ref="G986:K986"/>
    <mergeCell ref="B987:F987"/>
    <mergeCell ref="G987:K987"/>
    <mergeCell ref="B988:F988"/>
    <mergeCell ref="G988:K988"/>
    <mergeCell ref="B989:F989"/>
    <mergeCell ref="B1017:K1017"/>
    <mergeCell ref="B1018:K1018"/>
    <mergeCell ref="B1019:K1019"/>
    <mergeCell ref="B1020:K1020"/>
    <mergeCell ref="B1021:K1021"/>
    <mergeCell ref="B1022:K1022"/>
    <mergeCell ref="B1008:K1008"/>
    <mergeCell ref="B1009:K1009"/>
    <mergeCell ref="B1010:K1010"/>
    <mergeCell ref="B1011:K1011"/>
    <mergeCell ref="A1012:A1026"/>
    <mergeCell ref="B1012:K1012"/>
    <mergeCell ref="B1013:K1013"/>
    <mergeCell ref="B1014:K1014"/>
    <mergeCell ref="B1015:K1015"/>
    <mergeCell ref="B1016:K1016"/>
    <mergeCell ref="B997:E997"/>
    <mergeCell ref="G997:J997"/>
    <mergeCell ref="A998:A1011"/>
    <mergeCell ref="B998:K998"/>
    <mergeCell ref="B1002:K1002"/>
    <mergeCell ref="B1003:K1003"/>
    <mergeCell ref="B1004:K1004"/>
    <mergeCell ref="B1005:K1005"/>
    <mergeCell ref="B1006:K1006"/>
    <mergeCell ref="B1007:K1007"/>
    <mergeCell ref="B1001:K1001"/>
    <mergeCell ref="B1042:F1042"/>
    <mergeCell ref="G1042:K1042"/>
    <mergeCell ref="B1043:F1043"/>
    <mergeCell ref="G1043:K1043"/>
    <mergeCell ref="B1044:F1044"/>
    <mergeCell ref="G1044:K1044"/>
    <mergeCell ref="A1032:D1034"/>
    <mergeCell ref="E1032:H1034"/>
    <mergeCell ref="I1032:K1034"/>
    <mergeCell ref="A1035:K1035"/>
    <mergeCell ref="A1037:G1038"/>
    <mergeCell ref="A1040:A1044"/>
    <mergeCell ref="B1040:F1040"/>
    <mergeCell ref="G1040:K1040"/>
    <mergeCell ref="B1041:F1041"/>
    <mergeCell ref="G1041:K1041"/>
    <mergeCell ref="B1023:K1023"/>
    <mergeCell ref="B1024:K1024"/>
    <mergeCell ref="B1025:K1025"/>
    <mergeCell ref="B1026:K1026"/>
    <mergeCell ref="A1027:F1030"/>
    <mergeCell ref="G1027:K1030"/>
    <mergeCell ref="G1049:J1049"/>
    <mergeCell ref="B1050:E1050"/>
    <mergeCell ref="G1050:J1050"/>
    <mergeCell ref="B1051:E1051"/>
    <mergeCell ref="G1051:J1051"/>
    <mergeCell ref="A1052:A1066"/>
    <mergeCell ref="B1052:K1052"/>
    <mergeCell ref="B1053:K1053"/>
    <mergeCell ref="B1054:K1054"/>
    <mergeCell ref="B1055:K1055"/>
    <mergeCell ref="A1045:A1051"/>
    <mergeCell ref="B1045:E1045"/>
    <mergeCell ref="G1045:J1045"/>
    <mergeCell ref="B1046:E1046"/>
    <mergeCell ref="G1046:J1046"/>
    <mergeCell ref="B1047:E1047"/>
    <mergeCell ref="G1047:J1047"/>
    <mergeCell ref="B1048:E1048"/>
    <mergeCell ref="G1048:J1048"/>
    <mergeCell ref="B1049:E1049"/>
    <mergeCell ref="B1071:K1071"/>
    <mergeCell ref="B1072:K1072"/>
    <mergeCell ref="B1073:K1073"/>
    <mergeCell ref="B1074:K1074"/>
    <mergeCell ref="B1075:K1075"/>
    <mergeCell ref="B1076:K1076"/>
    <mergeCell ref="B1062:K1062"/>
    <mergeCell ref="B1063:K1063"/>
    <mergeCell ref="B1064:K1064"/>
    <mergeCell ref="B1065:K1065"/>
    <mergeCell ref="B1066:K1066"/>
    <mergeCell ref="A1067:A1081"/>
    <mergeCell ref="B1067:K1067"/>
    <mergeCell ref="B1068:K1068"/>
    <mergeCell ref="B1069:K1069"/>
    <mergeCell ref="B1070:K1070"/>
    <mergeCell ref="B1056:K1056"/>
    <mergeCell ref="B1057:K1057"/>
    <mergeCell ref="B1058:K1058"/>
    <mergeCell ref="B1059:K1059"/>
    <mergeCell ref="B1060:K1060"/>
    <mergeCell ref="B1061:K1061"/>
    <mergeCell ref="B1097:F1097"/>
    <mergeCell ref="G1097:K1097"/>
    <mergeCell ref="B1098:F1098"/>
    <mergeCell ref="G1098:K1098"/>
    <mergeCell ref="B1099:F1099"/>
    <mergeCell ref="G1099:K1099"/>
    <mergeCell ref="A1087:D1089"/>
    <mergeCell ref="E1087:H1089"/>
    <mergeCell ref="I1087:K1089"/>
    <mergeCell ref="A1090:K1090"/>
    <mergeCell ref="A1092:G1093"/>
    <mergeCell ref="A1095:A1099"/>
    <mergeCell ref="B1095:F1095"/>
    <mergeCell ref="G1095:K1095"/>
    <mergeCell ref="B1096:F1096"/>
    <mergeCell ref="G1096:K1096"/>
    <mergeCell ref="B1077:K1077"/>
    <mergeCell ref="B1078:K1078"/>
    <mergeCell ref="B1079:K1079"/>
    <mergeCell ref="B1080:K1080"/>
    <mergeCell ref="B1081:K1081"/>
    <mergeCell ref="A1082:F1085"/>
    <mergeCell ref="G1082:K1085"/>
    <mergeCell ref="G1104:J1104"/>
    <mergeCell ref="B1105:E1105"/>
    <mergeCell ref="G1105:J1105"/>
    <mergeCell ref="B1106:E1106"/>
    <mergeCell ref="G1106:J1106"/>
    <mergeCell ref="A1107:A1121"/>
    <mergeCell ref="B1107:K1107"/>
    <mergeCell ref="B1108:K1108"/>
    <mergeCell ref="B1109:K1109"/>
    <mergeCell ref="B1110:K1110"/>
    <mergeCell ref="A1100:A1106"/>
    <mergeCell ref="B1100:E1100"/>
    <mergeCell ref="G1100:J1100"/>
    <mergeCell ref="B1101:E1101"/>
    <mergeCell ref="G1101:J1101"/>
    <mergeCell ref="B1102:E1102"/>
    <mergeCell ref="G1102:J1102"/>
    <mergeCell ref="B1103:E1103"/>
    <mergeCell ref="G1103:J1103"/>
    <mergeCell ref="B1104:E1104"/>
    <mergeCell ref="B1126:K1126"/>
    <mergeCell ref="B1127:K1127"/>
    <mergeCell ref="B1128:K1128"/>
    <mergeCell ref="B1129:K1129"/>
    <mergeCell ref="B1130:K1130"/>
    <mergeCell ref="B1131:K1131"/>
    <mergeCell ref="B1117:K1117"/>
    <mergeCell ref="B1118:K1118"/>
    <mergeCell ref="B1119:K1119"/>
    <mergeCell ref="B1120:K1120"/>
    <mergeCell ref="B1121:K1121"/>
    <mergeCell ref="A1122:A1136"/>
    <mergeCell ref="B1122:K1122"/>
    <mergeCell ref="B1123:K1123"/>
    <mergeCell ref="B1124:K1124"/>
    <mergeCell ref="B1125:K1125"/>
    <mergeCell ref="B1111:K1111"/>
    <mergeCell ref="B1112:K1112"/>
    <mergeCell ref="B1113:K1113"/>
    <mergeCell ref="B1114:K1114"/>
    <mergeCell ref="B1115:K1115"/>
    <mergeCell ref="B1116:K1116"/>
    <mergeCell ref="B1152:F1152"/>
    <mergeCell ref="G1152:K1152"/>
    <mergeCell ref="B1153:F1153"/>
    <mergeCell ref="G1153:K1153"/>
    <mergeCell ref="B1154:F1154"/>
    <mergeCell ref="G1154:K1154"/>
    <mergeCell ref="A1142:D1144"/>
    <mergeCell ref="E1142:H1144"/>
    <mergeCell ref="I1142:K1144"/>
    <mergeCell ref="A1145:K1145"/>
    <mergeCell ref="A1147:G1148"/>
    <mergeCell ref="A1150:A1154"/>
    <mergeCell ref="B1150:F1150"/>
    <mergeCell ref="G1150:K1150"/>
    <mergeCell ref="B1151:F1151"/>
    <mergeCell ref="G1151:K1151"/>
    <mergeCell ref="B1132:K1132"/>
    <mergeCell ref="B1133:K1133"/>
    <mergeCell ref="B1134:K1134"/>
    <mergeCell ref="B1135:K1135"/>
    <mergeCell ref="B1136:K1136"/>
    <mergeCell ref="A1137:F1140"/>
    <mergeCell ref="G1137:K1140"/>
    <mergeCell ref="B1169:K1169"/>
    <mergeCell ref="B1170:K1170"/>
    <mergeCell ref="B1171:K1171"/>
    <mergeCell ref="B1172:K1172"/>
    <mergeCell ref="B1173:K1173"/>
    <mergeCell ref="B1174:K1174"/>
    <mergeCell ref="G1159:J1159"/>
    <mergeCell ref="B1160:E1160"/>
    <mergeCell ref="G1160:J1160"/>
    <mergeCell ref="B1161:E1161"/>
    <mergeCell ref="G1161:J1161"/>
    <mergeCell ref="A1162:A1175"/>
    <mergeCell ref="B1162:K1162"/>
    <mergeCell ref="B1166:K1166"/>
    <mergeCell ref="B1167:K1167"/>
    <mergeCell ref="B1168:K1168"/>
    <mergeCell ref="A1155:A1161"/>
    <mergeCell ref="B1155:E1155"/>
    <mergeCell ref="G1155:J1155"/>
    <mergeCell ref="B1156:E1156"/>
    <mergeCell ref="G1156:J1156"/>
    <mergeCell ref="B1157:E1157"/>
    <mergeCell ref="G1157:J1157"/>
    <mergeCell ref="B1158:E1158"/>
    <mergeCell ref="G1158:J1158"/>
    <mergeCell ref="B1159:E1159"/>
    <mergeCell ref="B1165:K1165"/>
    <mergeCell ref="B1190:K1190"/>
    <mergeCell ref="A1191:F1194"/>
    <mergeCell ref="G1191:K1194"/>
    <mergeCell ref="A1196:D1198"/>
    <mergeCell ref="E1196:H1198"/>
    <mergeCell ref="I1196:K1198"/>
    <mergeCell ref="B1184:K1184"/>
    <mergeCell ref="B1185:K1185"/>
    <mergeCell ref="B1186:K1186"/>
    <mergeCell ref="B1187:K1187"/>
    <mergeCell ref="B1188:K1188"/>
    <mergeCell ref="B1189:K1189"/>
    <mergeCell ref="B1175:K1175"/>
    <mergeCell ref="A1176:A1190"/>
    <mergeCell ref="B1176:K1176"/>
    <mergeCell ref="B1177:K1177"/>
    <mergeCell ref="B1178:K1178"/>
    <mergeCell ref="B1179:K1179"/>
    <mergeCell ref="B1180:K1180"/>
    <mergeCell ref="B1181:K1181"/>
    <mergeCell ref="B1182:K1182"/>
    <mergeCell ref="B1183:K1183"/>
    <mergeCell ref="B1212:E1212"/>
    <mergeCell ref="G1212:J1212"/>
    <mergeCell ref="B1213:E1213"/>
    <mergeCell ref="G1213:J1213"/>
    <mergeCell ref="B1214:E1214"/>
    <mergeCell ref="G1214:J1214"/>
    <mergeCell ref="G1207:K1207"/>
    <mergeCell ref="B1208:F1208"/>
    <mergeCell ref="G1208:K1208"/>
    <mergeCell ref="A1209:A1215"/>
    <mergeCell ref="B1209:E1209"/>
    <mergeCell ref="G1209:J1209"/>
    <mergeCell ref="B1210:E1210"/>
    <mergeCell ref="G1210:J1210"/>
    <mergeCell ref="B1211:E1211"/>
    <mergeCell ref="G1211:J1211"/>
    <mergeCell ref="A1199:K1199"/>
    <mergeCell ref="A1201:G1202"/>
    <mergeCell ref="A1204:A1208"/>
    <mergeCell ref="B1204:F1204"/>
    <mergeCell ref="G1204:K1204"/>
    <mergeCell ref="B1205:F1205"/>
    <mergeCell ref="G1205:K1205"/>
    <mergeCell ref="B1206:F1206"/>
    <mergeCell ref="G1206:K1206"/>
    <mergeCell ref="B1207:F1207"/>
    <mergeCell ref="B1235:K1235"/>
    <mergeCell ref="B1236:K1236"/>
    <mergeCell ref="B1237:K1237"/>
    <mergeCell ref="B1238:K1238"/>
    <mergeCell ref="B1239:K1239"/>
    <mergeCell ref="B1240:K1240"/>
    <mergeCell ref="B1226:K1226"/>
    <mergeCell ref="B1227:K1227"/>
    <mergeCell ref="B1228:K1228"/>
    <mergeCell ref="B1229:K1229"/>
    <mergeCell ref="A1230:A1244"/>
    <mergeCell ref="B1230:K1230"/>
    <mergeCell ref="B1231:K1231"/>
    <mergeCell ref="B1232:K1232"/>
    <mergeCell ref="B1233:K1233"/>
    <mergeCell ref="B1234:K1234"/>
    <mergeCell ref="B1215:E1215"/>
    <mergeCell ref="G1215:J1215"/>
    <mergeCell ref="A1216:A1229"/>
    <mergeCell ref="B1216:K1216"/>
    <mergeCell ref="B1220:K1220"/>
    <mergeCell ref="B1221:K1221"/>
    <mergeCell ref="B1222:K1222"/>
    <mergeCell ref="B1223:K1223"/>
    <mergeCell ref="B1224:K1224"/>
    <mergeCell ref="B1225:K1225"/>
    <mergeCell ref="B1219:K1219"/>
    <mergeCell ref="B1260:F1260"/>
    <mergeCell ref="G1260:K1260"/>
    <mergeCell ref="B1261:F1261"/>
    <mergeCell ref="G1261:K1261"/>
    <mergeCell ref="B1262:F1262"/>
    <mergeCell ref="G1262:K1262"/>
    <mergeCell ref="A1250:D1252"/>
    <mergeCell ref="E1250:H1252"/>
    <mergeCell ref="I1250:K1252"/>
    <mergeCell ref="A1253:K1253"/>
    <mergeCell ref="A1255:G1256"/>
    <mergeCell ref="A1258:A1262"/>
    <mergeCell ref="B1258:F1258"/>
    <mergeCell ref="G1258:K1258"/>
    <mergeCell ref="B1259:F1259"/>
    <mergeCell ref="G1259:K1259"/>
    <mergeCell ref="B1241:K1241"/>
    <mergeCell ref="B1242:K1242"/>
    <mergeCell ref="B1243:K1243"/>
    <mergeCell ref="B1244:K1244"/>
    <mergeCell ref="A1245:F1248"/>
    <mergeCell ref="G1245:K1248"/>
    <mergeCell ref="B1277:K1277"/>
    <mergeCell ref="B1278:K1278"/>
    <mergeCell ref="B1279:K1279"/>
    <mergeCell ref="B1280:K1280"/>
    <mergeCell ref="B1281:K1281"/>
    <mergeCell ref="B1282:K1282"/>
    <mergeCell ref="G1267:J1267"/>
    <mergeCell ref="B1268:E1268"/>
    <mergeCell ref="G1268:J1268"/>
    <mergeCell ref="B1269:E1269"/>
    <mergeCell ref="G1269:J1269"/>
    <mergeCell ref="A1270:A1283"/>
    <mergeCell ref="B1270:K1270"/>
    <mergeCell ref="B1274:K1274"/>
    <mergeCell ref="B1275:K1275"/>
    <mergeCell ref="B1276:K1276"/>
    <mergeCell ref="A1263:A1269"/>
    <mergeCell ref="B1263:E1263"/>
    <mergeCell ref="G1263:J1263"/>
    <mergeCell ref="B1264:E1264"/>
    <mergeCell ref="G1264:J1264"/>
    <mergeCell ref="B1265:E1265"/>
    <mergeCell ref="G1265:J1265"/>
    <mergeCell ref="B1266:E1266"/>
    <mergeCell ref="G1266:J1266"/>
    <mergeCell ref="B1267:E1267"/>
    <mergeCell ref="B1273:K1273"/>
    <mergeCell ref="B1298:K1298"/>
    <mergeCell ref="A1299:F1302"/>
    <mergeCell ref="G1299:K1302"/>
    <mergeCell ref="A1304:D1306"/>
    <mergeCell ref="E1304:H1306"/>
    <mergeCell ref="I1304:K1306"/>
    <mergeCell ref="B1292:K1292"/>
    <mergeCell ref="B1293:K1293"/>
    <mergeCell ref="B1294:K1294"/>
    <mergeCell ref="B1295:K1295"/>
    <mergeCell ref="B1296:K1296"/>
    <mergeCell ref="B1297:K1297"/>
    <mergeCell ref="B1283:K1283"/>
    <mergeCell ref="A1284:A1298"/>
    <mergeCell ref="B1284:K1284"/>
    <mergeCell ref="B1285:K1285"/>
    <mergeCell ref="B1286:K1286"/>
    <mergeCell ref="B1287:K1287"/>
    <mergeCell ref="B1288:K1288"/>
    <mergeCell ref="B1289:K1289"/>
    <mergeCell ref="B1290:K1290"/>
    <mergeCell ref="B1291:K1291"/>
    <mergeCell ref="B1320:E1320"/>
    <mergeCell ref="G1320:J1320"/>
    <mergeCell ref="B1321:E1321"/>
    <mergeCell ref="G1321:J1321"/>
    <mergeCell ref="B1322:E1322"/>
    <mergeCell ref="G1322:J1322"/>
    <mergeCell ref="G1315:K1315"/>
    <mergeCell ref="B1316:F1316"/>
    <mergeCell ref="G1316:K1316"/>
    <mergeCell ref="A1317:A1323"/>
    <mergeCell ref="B1317:E1317"/>
    <mergeCell ref="G1317:J1317"/>
    <mergeCell ref="B1318:E1318"/>
    <mergeCell ref="G1318:J1318"/>
    <mergeCell ref="B1319:E1319"/>
    <mergeCell ref="G1319:J1319"/>
    <mergeCell ref="A1307:K1307"/>
    <mergeCell ref="A1309:G1310"/>
    <mergeCell ref="A1312:A1316"/>
    <mergeCell ref="B1312:F1312"/>
    <mergeCell ref="G1312:K1312"/>
    <mergeCell ref="B1313:F1313"/>
    <mergeCell ref="G1313:K1313"/>
    <mergeCell ref="B1314:F1314"/>
    <mergeCell ref="G1314:K1314"/>
    <mergeCell ref="B1315:F1315"/>
    <mergeCell ref="B1343:K1343"/>
    <mergeCell ref="B1344:K1344"/>
    <mergeCell ref="B1345:K1345"/>
    <mergeCell ref="B1346:K1346"/>
    <mergeCell ref="B1347:K1347"/>
    <mergeCell ref="B1348:K1348"/>
    <mergeCell ref="B1334:K1334"/>
    <mergeCell ref="B1335:K1335"/>
    <mergeCell ref="B1336:K1336"/>
    <mergeCell ref="B1337:K1337"/>
    <mergeCell ref="A1338:A1352"/>
    <mergeCell ref="B1338:K1338"/>
    <mergeCell ref="B1339:K1339"/>
    <mergeCell ref="B1340:K1340"/>
    <mergeCell ref="B1341:K1341"/>
    <mergeCell ref="B1342:K1342"/>
    <mergeCell ref="B1323:E1323"/>
    <mergeCell ref="G1323:J1323"/>
    <mergeCell ref="A1324:A1337"/>
    <mergeCell ref="B1324:K1324"/>
    <mergeCell ref="B1328:K1328"/>
    <mergeCell ref="B1329:K1329"/>
    <mergeCell ref="B1330:K1330"/>
    <mergeCell ref="B1331:K1331"/>
    <mergeCell ref="B1332:K1332"/>
    <mergeCell ref="B1333:K1333"/>
    <mergeCell ref="B1327:K1327"/>
    <mergeCell ref="B1368:F1368"/>
    <mergeCell ref="G1368:K1368"/>
    <mergeCell ref="B1369:F1369"/>
    <mergeCell ref="G1369:K1369"/>
    <mergeCell ref="B1370:F1370"/>
    <mergeCell ref="G1370:K1370"/>
    <mergeCell ref="A1358:D1360"/>
    <mergeCell ref="E1358:H1360"/>
    <mergeCell ref="I1358:K1360"/>
    <mergeCell ref="A1361:K1361"/>
    <mergeCell ref="A1363:G1364"/>
    <mergeCell ref="A1366:A1370"/>
    <mergeCell ref="B1366:F1366"/>
    <mergeCell ref="G1366:K1366"/>
    <mergeCell ref="B1367:F1367"/>
    <mergeCell ref="G1367:K1367"/>
    <mergeCell ref="B1349:K1349"/>
    <mergeCell ref="B1350:K1350"/>
    <mergeCell ref="B1351:K1351"/>
    <mergeCell ref="B1352:K1352"/>
    <mergeCell ref="A1353:F1356"/>
    <mergeCell ref="G1353:K1356"/>
    <mergeCell ref="B1385:K1385"/>
    <mergeCell ref="B1386:K1386"/>
    <mergeCell ref="B1387:K1387"/>
    <mergeCell ref="B1388:K1388"/>
    <mergeCell ref="B1389:K1389"/>
    <mergeCell ref="B1390:K1390"/>
    <mergeCell ref="G1375:J1375"/>
    <mergeCell ref="B1376:E1376"/>
    <mergeCell ref="G1376:J1376"/>
    <mergeCell ref="B1377:E1377"/>
    <mergeCell ref="G1377:J1377"/>
    <mergeCell ref="A1378:A1391"/>
    <mergeCell ref="B1378:K1378"/>
    <mergeCell ref="B1382:K1382"/>
    <mergeCell ref="B1383:K1383"/>
    <mergeCell ref="B1384:K1384"/>
    <mergeCell ref="A1371:A1377"/>
    <mergeCell ref="B1371:E1371"/>
    <mergeCell ref="G1371:J1371"/>
    <mergeCell ref="B1372:E1372"/>
    <mergeCell ref="G1372:J1372"/>
    <mergeCell ref="B1373:E1373"/>
    <mergeCell ref="G1373:J1373"/>
    <mergeCell ref="B1374:E1374"/>
    <mergeCell ref="G1374:J1374"/>
    <mergeCell ref="B1375:E1375"/>
    <mergeCell ref="B1381:K1381"/>
    <mergeCell ref="B1406:K1406"/>
    <mergeCell ref="A1407:F1410"/>
    <mergeCell ref="G1407:K1410"/>
    <mergeCell ref="A1412:D1414"/>
    <mergeCell ref="E1412:H1414"/>
    <mergeCell ref="I1412:K1414"/>
    <mergeCell ref="B1400:K1400"/>
    <mergeCell ref="B1401:K1401"/>
    <mergeCell ref="B1402:K1402"/>
    <mergeCell ref="B1403:K1403"/>
    <mergeCell ref="B1404:K1404"/>
    <mergeCell ref="B1405:K1405"/>
    <mergeCell ref="B1391:K1391"/>
    <mergeCell ref="A1392:A1406"/>
    <mergeCell ref="B1392:K1392"/>
    <mergeCell ref="B1393:K1393"/>
    <mergeCell ref="B1394:K1394"/>
    <mergeCell ref="B1395:K1395"/>
    <mergeCell ref="B1396:K1396"/>
    <mergeCell ref="B1397:K1397"/>
    <mergeCell ref="B1398:K1398"/>
    <mergeCell ref="B1399:K1399"/>
    <mergeCell ref="G1423:K1423"/>
    <mergeCell ref="B1424:F1424"/>
    <mergeCell ref="G1424:K1424"/>
    <mergeCell ref="A1425:A1431"/>
    <mergeCell ref="B1425:E1425"/>
    <mergeCell ref="G1425:J1425"/>
    <mergeCell ref="B1426:E1426"/>
    <mergeCell ref="G1426:J1426"/>
    <mergeCell ref="B1427:E1427"/>
    <mergeCell ref="G1427:J1427"/>
    <mergeCell ref="A1415:K1415"/>
    <mergeCell ref="A1417:G1418"/>
    <mergeCell ref="A1420:A1424"/>
    <mergeCell ref="B1420:F1420"/>
    <mergeCell ref="G1420:K1420"/>
    <mergeCell ref="B1421:F1421"/>
    <mergeCell ref="G1421:K1421"/>
    <mergeCell ref="B1422:F1422"/>
    <mergeCell ref="G1422:K1422"/>
    <mergeCell ref="B1423:F1423"/>
    <mergeCell ref="B1439:K1439"/>
    <mergeCell ref="B1440:K1440"/>
    <mergeCell ref="B1441:K1441"/>
    <mergeCell ref="B1442:K1442"/>
    <mergeCell ref="B1443:K1443"/>
    <mergeCell ref="B1444:K1444"/>
    <mergeCell ref="B1431:E1431"/>
    <mergeCell ref="G1431:J1431"/>
    <mergeCell ref="A1432:A1446"/>
    <mergeCell ref="B1432:K1432"/>
    <mergeCell ref="B1433:K1433"/>
    <mergeCell ref="B1434:K1434"/>
    <mergeCell ref="B1435:K1435"/>
    <mergeCell ref="B1436:K1436"/>
    <mergeCell ref="B1437:K1437"/>
    <mergeCell ref="B1438:K1438"/>
    <mergeCell ref="B1428:E1428"/>
    <mergeCell ref="G1428:J1428"/>
    <mergeCell ref="B1429:E1429"/>
    <mergeCell ref="G1429:J1429"/>
    <mergeCell ref="B1430:E1430"/>
    <mergeCell ref="G1430:J1430"/>
    <mergeCell ref="B1460:K1460"/>
    <mergeCell ref="B1461:K1461"/>
    <mergeCell ref="A1462:F1465"/>
    <mergeCell ref="G1462:K1465"/>
    <mergeCell ref="A1467:D1469"/>
    <mergeCell ref="E1467:H1469"/>
    <mergeCell ref="I1467:K1469"/>
    <mergeCell ref="B1454:K1454"/>
    <mergeCell ref="B1455:K1455"/>
    <mergeCell ref="B1456:K1456"/>
    <mergeCell ref="B1457:K1457"/>
    <mergeCell ref="B1458:K1458"/>
    <mergeCell ref="B1459:K1459"/>
    <mergeCell ref="B1445:K1445"/>
    <mergeCell ref="B1446:K1446"/>
    <mergeCell ref="A1447:A1461"/>
    <mergeCell ref="B1447:K1447"/>
    <mergeCell ref="B1448:K1448"/>
    <mergeCell ref="B1449:K1449"/>
    <mergeCell ref="B1450:K1450"/>
    <mergeCell ref="B1451:K1451"/>
    <mergeCell ref="B1452:K1452"/>
    <mergeCell ref="B1453:K1453"/>
    <mergeCell ref="B1483:E1483"/>
    <mergeCell ref="G1483:J1483"/>
    <mergeCell ref="B1484:E1484"/>
    <mergeCell ref="G1484:J1484"/>
    <mergeCell ref="B1485:E1485"/>
    <mergeCell ref="G1485:J1485"/>
    <mergeCell ref="G1478:K1478"/>
    <mergeCell ref="B1479:F1479"/>
    <mergeCell ref="G1479:K1479"/>
    <mergeCell ref="A1480:A1486"/>
    <mergeCell ref="B1480:E1480"/>
    <mergeCell ref="G1480:J1480"/>
    <mergeCell ref="B1481:E1481"/>
    <mergeCell ref="G1481:J1481"/>
    <mergeCell ref="B1482:E1482"/>
    <mergeCell ref="G1482:J1482"/>
    <mergeCell ref="A1470:K1470"/>
    <mergeCell ref="A1472:G1473"/>
    <mergeCell ref="A1475:A1479"/>
    <mergeCell ref="B1475:F1475"/>
    <mergeCell ref="G1475:K1475"/>
    <mergeCell ref="B1476:F1476"/>
    <mergeCell ref="G1476:K1476"/>
    <mergeCell ref="B1477:F1477"/>
    <mergeCell ref="G1477:K1477"/>
    <mergeCell ref="B1478:F1478"/>
    <mergeCell ref="B1501:K1501"/>
    <mergeCell ref="A1502:A1516"/>
    <mergeCell ref="B1502:K1502"/>
    <mergeCell ref="B1503:K1503"/>
    <mergeCell ref="B1504:K1504"/>
    <mergeCell ref="B1505:K1505"/>
    <mergeCell ref="B1506:K1506"/>
    <mergeCell ref="B1507:K1507"/>
    <mergeCell ref="B1508:K1508"/>
    <mergeCell ref="B1509:K1509"/>
    <mergeCell ref="B1495:K1495"/>
    <mergeCell ref="B1496:K1496"/>
    <mergeCell ref="B1497:K1497"/>
    <mergeCell ref="B1498:K1498"/>
    <mergeCell ref="B1499:K1499"/>
    <mergeCell ref="B1500:K1500"/>
    <mergeCell ref="B1486:E1486"/>
    <mergeCell ref="G1486:J1486"/>
    <mergeCell ref="A1487:A1501"/>
    <mergeCell ref="B1488:K1488"/>
    <mergeCell ref="B1489:K1489"/>
    <mergeCell ref="B1490:K1490"/>
    <mergeCell ref="B1491:K1491"/>
    <mergeCell ref="B1492:K1492"/>
    <mergeCell ref="B1493:K1493"/>
    <mergeCell ref="B1494:K1494"/>
    <mergeCell ref="A1525:K1525"/>
    <mergeCell ref="A1527:G1528"/>
    <mergeCell ref="A1530:A1534"/>
    <mergeCell ref="B1530:F1530"/>
    <mergeCell ref="G1530:K1530"/>
    <mergeCell ref="B1531:F1531"/>
    <mergeCell ref="G1531:K1531"/>
    <mergeCell ref="B1532:F1532"/>
    <mergeCell ref="G1532:K1532"/>
    <mergeCell ref="B1533:F1533"/>
    <mergeCell ref="B1516:K1516"/>
    <mergeCell ref="A1517:F1520"/>
    <mergeCell ref="G1517:K1520"/>
    <mergeCell ref="A1522:D1524"/>
    <mergeCell ref="E1522:H1524"/>
    <mergeCell ref="I1522:K1524"/>
    <mergeCell ref="B1510:K1510"/>
    <mergeCell ref="B1511:K1511"/>
    <mergeCell ref="B1512:K1512"/>
    <mergeCell ref="B1513:K1513"/>
    <mergeCell ref="B1514:K1514"/>
    <mergeCell ref="B1515:K1515"/>
    <mergeCell ref="B1538:E1538"/>
    <mergeCell ref="G1538:J1538"/>
    <mergeCell ref="B1539:E1539"/>
    <mergeCell ref="G1539:J1539"/>
    <mergeCell ref="B1540:E1540"/>
    <mergeCell ref="G1540:J1540"/>
    <mergeCell ref="G1533:K1533"/>
    <mergeCell ref="B1534:F1534"/>
    <mergeCell ref="G1534:K1534"/>
    <mergeCell ref="A1535:A1541"/>
    <mergeCell ref="B1535:E1535"/>
    <mergeCell ref="G1535:J1535"/>
    <mergeCell ref="B1536:E1536"/>
    <mergeCell ref="G1536:J1536"/>
    <mergeCell ref="B1537:E1537"/>
    <mergeCell ref="G1537:J1537"/>
    <mergeCell ref="B1545:K1545"/>
    <mergeCell ref="B1565:K1565"/>
    <mergeCell ref="B1566:K1566"/>
    <mergeCell ref="B1552:K1552"/>
    <mergeCell ref="B1553:K1553"/>
    <mergeCell ref="B1554:K1554"/>
    <mergeCell ref="B1555:K1555"/>
    <mergeCell ref="A1556:A1570"/>
    <mergeCell ref="B1556:K1556"/>
    <mergeCell ref="B1557:K1557"/>
    <mergeCell ref="B1558:K1558"/>
    <mergeCell ref="B1559:K1559"/>
    <mergeCell ref="B1560:K1560"/>
    <mergeCell ref="B1541:E1541"/>
    <mergeCell ref="G1541:J1541"/>
    <mergeCell ref="A1542:A1555"/>
    <mergeCell ref="B1542:K1542"/>
    <mergeCell ref="B1546:K1546"/>
    <mergeCell ref="B1547:K1547"/>
    <mergeCell ref="B1548:K1548"/>
    <mergeCell ref="B1549:K1549"/>
    <mergeCell ref="B1550:K1550"/>
    <mergeCell ref="B1603:K1603"/>
    <mergeCell ref="B1604:K1604"/>
    <mergeCell ref="B1606:K1606"/>
    <mergeCell ref="B1607:K1607"/>
    <mergeCell ref="B1608:K1608"/>
    <mergeCell ref="G1593:J1593"/>
    <mergeCell ref="B1594:E1594"/>
    <mergeCell ref="G1594:J1594"/>
    <mergeCell ref="B1595:E1595"/>
    <mergeCell ref="G1595:J1595"/>
    <mergeCell ref="A1596:A1609"/>
    <mergeCell ref="B1596:K1596"/>
    <mergeCell ref="B1600:K1600"/>
    <mergeCell ref="B1601:K1601"/>
    <mergeCell ref="B1602:K1602"/>
    <mergeCell ref="A1589:A1595"/>
    <mergeCell ref="B1589:E1589"/>
    <mergeCell ref="G1589:J1589"/>
    <mergeCell ref="B1590:E1590"/>
    <mergeCell ref="G1590:J1590"/>
    <mergeCell ref="B1591:E1591"/>
    <mergeCell ref="G1591:J1591"/>
    <mergeCell ref="B1592:E1592"/>
    <mergeCell ref="G1592:J1592"/>
    <mergeCell ref="B1593:E1593"/>
    <mergeCell ref="B1599:K1599"/>
    <mergeCell ref="B1624:K1624"/>
    <mergeCell ref="A1625:F1628"/>
    <mergeCell ref="G1625:K1628"/>
    <mergeCell ref="A1630:D1632"/>
    <mergeCell ref="E1630:H1632"/>
    <mergeCell ref="I1630:K1632"/>
    <mergeCell ref="B1618:K1618"/>
    <mergeCell ref="B1619:K1619"/>
    <mergeCell ref="B1620:K1620"/>
    <mergeCell ref="B1621:K1621"/>
    <mergeCell ref="B1622:K1622"/>
    <mergeCell ref="B1623:K1623"/>
    <mergeCell ref="B1609:K1609"/>
    <mergeCell ref="A1610:A1624"/>
    <mergeCell ref="B1610:K1610"/>
    <mergeCell ref="B1611:K1611"/>
    <mergeCell ref="B1612:K1612"/>
    <mergeCell ref="B1613:K1613"/>
    <mergeCell ref="B1614:K1614"/>
    <mergeCell ref="B1615:K1615"/>
    <mergeCell ref="B1616:K1616"/>
    <mergeCell ref="B1617:K1617"/>
    <mergeCell ref="G1641:K1641"/>
    <mergeCell ref="B1642:F1642"/>
    <mergeCell ref="G1642:K1642"/>
    <mergeCell ref="A1643:A1649"/>
    <mergeCell ref="B1643:E1643"/>
    <mergeCell ref="G1643:J1643"/>
    <mergeCell ref="B1644:E1644"/>
    <mergeCell ref="G1644:J1644"/>
    <mergeCell ref="B1645:E1645"/>
    <mergeCell ref="G1645:J1645"/>
    <mergeCell ref="A1633:K1633"/>
    <mergeCell ref="A1635:G1636"/>
    <mergeCell ref="A1638:A1642"/>
    <mergeCell ref="B1638:F1638"/>
    <mergeCell ref="G1638:K1638"/>
    <mergeCell ref="B1639:F1639"/>
    <mergeCell ref="G1639:K1639"/>
    <mergeCell ref="B1640:F1640"/>
    <mergeCell ref="G1640:K1640"/>
    <mergeCell ref="B1641:F1641"/>
    <mergeCell ref="B1657:K1657"/>
    <mergeCell ref="B1658:K1658"/>
    <mergeCell ref="B1660:K1660"/>
    <mergeCell ref="B1661:K1661"/>
    <mergeCell ref="B1662:K1662"/>
    <mergeCell ref="B1649:E1649"/>
    <mergeCell ref="G1649:J1649"/>
    <mergeCell ref="A1650:A1663"/>
    <mergeCell ref="B1650:K1650"/>
    <mergeCell ref="B1651:K1651"/>
    <mergeCell ref="B1652:K1652"/>
    <mergeCell ref="B1654:K1654"/>
    <mergeCell ref="B1655:K1655"/>
    <mergeCell ref="B1656:K1656"/>
    <mergeCell ref="B1646:E1646"/>
    <mergeCell ref="G1646:J1646"/>
    <mergeCell ref="B1647:E1647"/>
    <mergeCell ref="G1647:J1647"/>
    <mergeCell ref="B1648:E1648"/>
    <mergeCell ref="G1648:J1648"/>
    <mergeCell ref="B1678:K1678"/>
    <mergeCell ref="A1679:F1682"/>
    <mergeCell ref="G1679:K1682"/>
    <mergeCell ref="A1684:D1686"/>
    <mergeCell ref="E1684:H1686"/>
    <mergeCell ref="I1684:K1686"/>
    <mergeCell ref="B1672:K1672"/>
    <mergeCell ref="B1673:K1673"/>
    <mergeCell ref="B1674:K1674"/>
    <mergeCell ref="B1675:K1675"/>
    <mergeCell ref="B1676:K1676"/>
    <mergeCell ref="B1677:K1677"/>
    <mergeCell ref="B1663:K1663"/>
    <mergeCell ref="A1664:A1678"/>
    <mergeCell ref="B1664:K1664"/>
    <mergeCell ref="B1665:K1665"/>
    <mergeCell ref="B1666:K1666"/>
    <mergeCell ref="B1667:K1667"/>
    <mergeCell ref="B1668:K1668"/>
    <mergeCell ref="B1669:K1669"/>
    <mergeCell ref="B1670:K1670"/>
    <mergeCell ref="B1671:K1671"/>
    <mergeCell ref="G1695:K1695"/>
    <mergeCell ref="B1696:F1696"/>
    <mergeCell ref="G1696:K1696"/>
    <mergeCell ref="A1697:A1703"/>
    <mergeCell ref="B1697:E1697"/>
    <mergeCell ref="G1697:J1697"/>
    <mergeCell ref="B1698:E1698"/>
    <mergeCell ref="G1698:J1698"/>
    <mergeCell ref="B1699:E1699"/>
    <mergeCell ref="G1699:J1699"/>
    <mergeCell ref="A1687:K1687"/>
    <mergeCell ref="A1689:G1690"/>
    <mergeCell ref="A1692:A1696"/>
    <mergeCell ref="B1692:F1692"/>
    <mergeCell ref="G1692:K1692"/>
    <mergeCell ref="B1693:F1693"/>
    <mergeCell ref="G1693:K1693"/>
    <mergeCell ref="B1694:F1694"/>
    <mergeCell ref="G1694:K1694"/>
    <mergeCell ref="B1695:F1695"/>
    <mergeCell ref="B1711:K1711"/>
    <mergeCell ref="B1712:K1712"/>
    <mergeCell ref="B1713:K1713"/>
    <mergeCell ref="B1714:K1714"/>
    <mergeCell ref="B1715:K1715"/>
    <mergeCell ref="B1716:K1716"/>
    <mergeCell ref="B1703:E1703"/>
    <mergeCell ref="G1703:J1703"/>
    <mergeCell ref="A1704:A1717"/>
    <mergeCell ref="B1704:K1704"/>
    <mergeCell ref="B1705:K1705"/>
    <mergeCell ref="B1706:K1706"/>
    <mergeCell ref="B1708:K1708"/>
    <mergeCell ref="B1709:K1709"/>
    <mergeCell ref="B1710:K1710"/>
    <mergeCell ref="B1700:E1700"/>
    <mergeCell ref="G1700:J1700"/>
    <mergeCell ref="B1701:E1701"/>
    <mergeCell ref="G1701:J1701"/>
    <mergeCell ref="B1702:E1702"/>
    <mergeCell ref="G1702:J1702"/>
    <mergeCell ref="B1732:K1732"/>
    <mergeCell ref="A1733:F1736"/>
    <mergeCell ref="G1733:K1736"/>
    <mergeCell ref="A1738:D1740"/>
    <mergeCell ref="E1738:H1740"/>
    <mergeCell ref="I1738:K1740"/>
    <mergeCell ref="B1726:K1726"/>
    <mergeCell ref="B1727:K1727"/>
    <mergeCell ref="B1728:K1728"/>
    <mergeCell ref="B1729:K1729"/>
    <mergeCell ref="B1730:K1730"/>
    <mergeCell ref="B1731:K1731"/>
    <mergeCell ref="B1717:K1717"/>
    <mergeCell ref="A1718:A1732"/>
    <mergeCell ref="B1718:K1718"/>
    <mergeCell ref="B1719:K1719"/>
    <mergeCell ref="B1720:K1720"/>
    <mergeCell ref="B1721:K1721"/>
    <mergeCell ref="B1722:K1722"/>
    <mergeCell ref="B1723:K1723"/>
    <mergeCell ref="B1724:K1724"/>
    <mergeCell ref="B1725:K1725"/>
    <mergeCell ref="G1749:K1749"/>
    <mergeCell ref="B1750:F1750"/>
    <mergeCell ref="G1750:K1750"/>
    <mergeCell ref="A1751:A1757"/>
    <mergeCell ref="B1751:E1751"/>
    <mergeCell ref="G1751:J1751"/>
    <mergeCell ref="B1752:E1752"/>
    <mergeCell ref="G1752:J1752"/>
    <mergeCell ref="B1753:E1753"/>
    <mergeCell ref="G1753:J1753"/>
    <mergeCell ref="A1741:K1741"/>
    <mergeCell ref="A1743:G1744"/>
    <mergeCell ref="A1746:A1750"/>
    <mergeCell ref="B1746:F1746"/>
    <mergeCell ref="G1746:K1746"/>
    <mergeCell ref="B1747:F1747"/>
    <mergeCell ref="G1747:K1747"/>
    <mergeCell ref="B1748:F1748"/>
    <mergeCell ref="G1748:K1748"/>
    <mergeCell ref="B1749:F1749"/>
    <mergeCell ref="B1765:K1765"/>
    <mergeCell ref="B1766:K1766"/>
    <mergeCell ref="B1767:K1767"/>
    <mergeCell ref="B1768:K1768"/>
    <mergeCell ref="B1769:K1769"/>
    <mergeCell ref="B1770:K1770"/>
    <mergeCell ref="B1757:E1757"/>
    <mergeCell ref="G1757:J1757"/>
    <mergeCell ref="A1758:A1771"/>
    <mergeCell ref="B1758:K1758"/>
    <mergeCell ref="B1759:K1759"/>
    <mergeCell ref="B1760:K1760"/>
    <mergeCell ref="B1762:K1762"/>
    <mergeCell ref="B1763:K1763"/>
    <mergeCell ref="B1764:K1764"/>
    <mergeCell ref="B1754:E1754"/>
    <mergeCell ref="G1754:J1754"/>
    <mergeCell ref="B1755:E1755"/>
    <mergeCell ref="G1755:J1755"/>
    <mergeCell ref="B1756:E1756"/>
    <mergeCell ref="G1756:J1756"/>
    <mergeCell ref="B1786:K1786"/>
    <mergeCell ref="A1787:F1790"/>
    <mergeCell ref="G1787:K1790"/>
    <mergeCell ref="A1792:D1794"/>
    <mergeCell ref="E1792:H1794"/>
    <mergeCell ref="I1792:K1794"/>
    <mergeCell ref="B1780:K1780"/>
    <mergeCell ref="B1781:K1781"/>
    <mergeCell ref="B1782:K1782"/>
    <mergeCell ref="B1783:K1783"/>
    <mergeCell ref="B1784:K1784"/>
    <mergeCell ref="B1785:K1785"/>
    <mergeCell ref="B1771:K1771"/>
    <mergeCell ref="A1772:A1786"/>
    <mergeCell ref="B1772:K1772"/>
    <mergeCell ref="B1773:K1773"/>
    <mergeCell ref="B1774:K1774"/>
    <mergeCell ref="B1775:K1775"/>
    <mergeCell ref="B1776:K1776"/>
    <mergeCell ref="B1777:K1777"/>
    <mergeCell ref="B1778:K1778"/>
    <mergeCell ref="B1779:K1779"/>
    <mergeCell ref="G1803:K1803"/>
    <mergeCell ref="B1804:F1804"/>
    <mergeCell ref="G1804:K1804"/>
    <mergeCell ref="A1805:A1811"/>
    <mergeCell ref="B1805:E1805"/>
    <mergeCell ref="G1805:J1805"/>
    <mergeCell ref="B1806:E1806"/>
    <mergeCell ref="G1806:J1806"/>
    <mergeCell ref="B1807:E1807"/>
    <mergeCell ref="G1807:J1807"/>
    <mergeCell ref="A1795:K1795"/>
    <mergeCell ref="A1797:G1798"/>
    <mergeCell ref="A1800:A1804"/>
    <mergeCell ref="B1800:F1800"/>
    <mergeCell ref="G1800:K1800"/>
    <mergeCell ref="B1801:F1801"/>
    <mergeCell ref="G1801:K1801"/>
    <mergeCell ref="B1802:F1802"/>
    <mergeCell ref="G1802:K1802"/>
    <mergeCell ref="B1803:F1803"/>
    <mergeCell ref="B1819:K1819"/>
    <mergeCell ref="B1820:K1820"/>
    <mergeCell ref="B1821:K1821"/>
    <mergeCell ref="B1822:K1822"/>
    <mergeCell ref="B1823:K1823"/>
    <mergeCell ref="B1824:K1824"/>
    <mergeCell ref="B1811:E1811"/>
    <mergeCell ref="G1811:J1811"/>
    <mergeCell ref="A1812:A1826"/>
    <mergeCell ref="B1812:K1812"/>
    <mergeCell ref="B1813:K1813"/>
    <mergeCell ref="B1814:K1814"/>
    <mergeCell ref="B1815:K1815"/>
    <mergeCell ref="B1816:K1816"/>
    <mergeCell ref="B1817:K1817"/>
    <mergeCell ref="B1818:K1818"/>
    <mergeCell ref="B1808:E1808"/>
    <mergeCell ref="G1808:J1808"/>
    <mergeCell ref="B1809:E1809"/>
    <mergeCell ref="G1809:J1809"/>
    <mergeCell ref="B1810:E1810"/>
    <mergeCell ref="G1810:J1810"/>
    <mergeCell ref="B1840:K1840"/>
    <mergeCell ref="B1841:K1841"/>
    <mergeCell ref="A1842:F1845"/>
    <mergeCell ref="G1842:K1845"/>
    <mergeCell ref="A1847:D1849"/>
    <mergeCell ref="E1847:H1849"/>
    <mergeCell ref="I1847:K1849"/>
    <mergeCell ref="B1834:K1834"/>
    <mergeCell ref="B1835:K1835"/>
    <mergeCell ref="B1836:K1836"/>
    <mergeCell ref="B1837:K1837"/>
    <mergeCell ref="B1838:K1838"/>
    <mergeCell ref="B1839:K1839"/>
    <mergeCell ref="B1825:K1825"/>
    <mergeCell ref="B1826:K1826"/>
    <mergeCell ref="A1827:A1841"/>
    <mergeCell ref="B1827:K1827"/>
    <mergeCell ref="B1828:K1828"/>
    <mergeCell ref="B1829:K1829"/>
    <mergeCell ref="B1830:K1830"/>
    <mergeCell ref="B1831:K1831"/>
    <mergeCell ref="B1832:K1832"/>
    <mergeCell ref="B1833:K1833"/>
    <mergeCell ref="G1858:K1858"/>
    <mergeCell ref="B1859:F1859"/>
    <mergeCell ref="G1859:K1859"/>
    <mergeCell ref="A1860:A1866"/>
    <mergeCell ref="B1860:E1860"/>
    <mergeCell ref="G1860:J1860"/>
    <mergeCell ref="B1861:E1861"/>
    <mergeCell ref="G1861:J1861"/>
    <mergeCell ref="B1862:E1862"/>
    <mergeCell ref="G1862:J1862"/>
    <mergeCell ref="A1850:K1850"/>
    <mergeCell ref="A1852:G1853"/>
    <mergeCell ref="A1855:A1859"/>
    <mergeCell ref="B1855:F1855"/>
    <mergeCell ref="G1855:K1855"/>
    <mergeCell ref="B1856:F1856"/>
    <mergeCell ref="G1856:K1856"/>
    <mergeCell ref="B1857:F1857"/>
    <mergeCell ref="G1857:K1857"/>
    <mergeCell ref="B1858:F1858"/>
    <mergeCell ref="B1874:K1874"/>
    <mergeCell ref="B1875:K1875"/>
    <mergeCell ref="B1876:K1876"/>
    <mergeCell ref="B1877:K1877"/>
    <mergeCell ref="B1878:K1878"/>
    <mergeCell ref="B1879:K1879"/>
    <mergeCell ref="B1866:E1866"/>
    <mergeCell ref="G1866:J1866"/>
    <mergeCell ref="A1867:A1881"/>
    <mergeCell ref="B1867:K1867"/>
    <mergeCell ref="B1868:K1868"/>
    <mergeCell ref="B1869:K1869"/>
    <mergeCell ref="B1870:K1870"/>
    <mergeCell ref="B1871:K1871"/>
    <mergeCell ref="B1872:K1872"/>
    <mergeCell ref="B1873:K1873"/>
    <mergeCell ref="B1863:E1863"/>
    <mergeCell ref="G1863:J1863"/>
    <mergeCell ref="B1864:E1864"/>
    <mergeCell ref="G1864:J1864"/>
    <mergeCell ref="B1865:E1865"/>
    <mergeCell ref="G1865:J1865"/>
    <mergeCell ref="B1895:K1895"/>
    <mergeCell ref="B1896:K1896"/>
    <mergeCell ref="A1897:F1900"/>
    <mergeCell ref="G1897:K1900"/>
    <mergeCell ref="A1902:D1904"/>
    <mergeCell ref="E1902:H1904"/>
    <mergeCell ref="I1902:K1904"/>
    <mergeCell ref="B1889:K1889"/>
    <mergeCell ref="B1890:K1890"/>
    <mergeCell ref="B1891:K1891"/>
    <mergeCell ref="B1892:K1892"/>
    <mergeCell ref="B1893:K1893"/>
    <mergeCell ref="B1894:K1894"/>
    <mergeCell ref="B1880:K1880"/>
    <mergeCell ref="B1881:K1881"/>
    <mergeCell ref="A1882:A1896"/>
    <mergeCell ref="B1882:K1882"/>
    <mergeCell ref="B1883:K1883"/>
    <mergeCell ref="B1884:K1884"/>
    <mergeCell ref="B1885:K1885"/>
    <mergeCell ref="B1886:K1886"/>
    <mergeCell ref="B1887:K1887"/>
    <mergeCell ref="B1888:K1888"/>
    <mergeCell ref="G1913:K1913"/>
    <mergeCell ref="B1914:F1914"/>
    <mergeCell ref="G1914:K1914"/>
    <mergeCell ref="A1915:A1921"/>
    <mergeCell ref="B1915:E1915"/>
    <mergeCell ref="G1915:J1915"/>
    <mergeCell ref="B1916:E1916"/>
    <mergeCell ref="G1916:J1916"/>
    <mergeCell ref="B1917:E1917"/>
    <mergeCell ref="G1917:J1917"/>
    <mergeCell ref="A1905:K1905"/>
    <mergeCell ref="A1907:G1908"/>
    <mergeCell ref="A1910:A1914"/>
    <mergeCell ref="B1910:F1910"/>
    <mergeCell ref="G1910:K1910"/>
    <mergeCell ref="B1911:F1911"/>
    <mergeCell ref="G1911:K1911"/>
    <mergeCell ref="B1912:F1912"/>
    <mergeCell ref="G1912:K1912"/>
    <mergeCell ref="B1913:F1913"/>
    <mergeCell ref="B1930:K1930"/>
    <mergeCell ref="B1931:K1931"/>
    <mergeCell ref="B1932:K1932"/>
    <mergeCell ref="B1933:K1933"/>
    <mergeCell ref="B1934:K1934"/>
    <mergeCell ref="B1921:E1921"/>
    <mergeCell ref="G1921:J1921"/>
    <mergeCell ref="A1922:A1935"/>
    <mergeCell ref="B1922:K1922"/>
    <mergeCell ref="B1924:K1924"/>
    <mergeCell ref="B1925:K1925"/>
    <mergeCell ref="B1926:K1926"/>
    <mergeCell ref="B1927:K1927"/>
    <mergeCell ref="B1928:K1928"/>
    <mergeCell ref="B1918:E1918"/>
    <mergeCell ref="G1918:J1918"/>
    <mergeCell ref="B1919:E1919"/>
    <mergeCell ref="G1919:J1919"/>
    <mergeCell ref="B1920:E1920"/>
    <mergeCell ref="G1920:J1920"/>
    <mergeCell ref="B1950:K1950"/>
    <mergeCell ref="A1951:F1954"/>
    <mergeCell ref="G1951:K1954"/>
    <mergeCell ref="A1956:D1958"/>
    <mergeCell ref="E1956:H1958"/>
    <mergeCell ref="I1956:K1958"/>
    <mergeCell ref="B1944:K1944"/>
    <mergeCell ref="B1945:K1945"/>
    <mergeCell ref="B1946:K1946"/>
    <mergeCell ref="B1947:K1947"/>
    <mergeCell ref="B1948:K1948"/>
    <mergeCell ref="B1949:K1949"/>
    <mergeCell ref="B1935:K1935"/>
    <mergeCell ref="A1936:A1950"/>
    <mergeCell ref="B1936:K1936"/>
    <mergeCell ref="B1937:K1937"/>
    <mergeCell ref="B1938:K1938"/>
    <mergeCell ref="B1939:K1939"/>
    <mergeCell ref="B1940:K1940"/>
    <mergeCell ref="B1941:K1941"/>
    <mergeCell ref="B1942:K1942"/>
    <mergeCell ref="B1943:K1943"/>
    <mergeCell ref="G1967:K1967"/>
    <mergeCell ref="B1968:F1968"/>
    <mergeCell ref="G1968:K1968"/>
    <mergeCell ref="A1969:A1975"/>
    <mergeCell ref="B1969:E1969"/>
    <mergeCell ref="G1969:J1969"/>
    <mergeCell ref="B1970:E1970"/>
    <mergeCell ref="G1970:J1970"/>
    <mergeCell ref="B1971:E1971"/>
    <mergeCell ref="G1971:J1971"/>
    <mergeCell ref="A1959:K1959"/>
    <mergeCell ref="A1961:G1962"/>
    <mergeCell ref="A1964:A1968"/>
    <mergeCell ref="B1964:F1964"/>
    <mergeCell ref="G1964:K1964"/>
    <mergeCell ref="B1965:F1965"/>
    <mergeCell ref="G1965:K1965"/>
    <mergeCell ref="B1966:F1966"/>
    <mergeCell ref="G1966:K1966"/>
    <mergeCell ref="B1967:F1967"/>
    <mergeCell ref="B1984:K1984"/>
    <mergeCell ref="B1985:K1985"/>
    <mergeCell ref="B1986:K1986"/>
    <mergeCell ref="B1987:K1987"/>
    <mergeCell ref="B1988:K1988"/>
    <mergeCell ref="B1975:E1975"/>
    <mergeCell ref="G1975:J1975"/>
    <mergeCell ref="A1976:A1989"/>
    <mergeCell ref="B1976:K1976"/>
    <mergeCell ref="B1978:K1978"/>
    <mergeCell ref="B1979:K1979"/>
    <mergeCell ref="B1980:K1980"/>
    <mergeCell ref="B1981:K1981"/>
    <mergeCell ref="B1982:K1982"/>
    <mergeCell ref="B1972:E1972"/>
    <mergeCell ref="G1972:J1972"/>
    <mergeCell ref="B1973:E1973"/>
    <mergeCell ref="G1973:J1973"/>
    <mergeCell ref="B1974:E1974"/>
    <mergeCell ref="G1974:J1974"/>
    <mergeCell ref="B2004:K2004"/>
    <mergeCell ref="A2005:F2008"/>
    <mergeCell ref="G2005:K2008"/>
    <mergeCell ref="A2010:D2012"/>
    <mergeCell ref="E2010:H2012"/>
    <mergeCell ref="I2010:K2012"/>
    <mergeCell ref="B1998:K1998"/>
    <mergeCell ref="B1999:K1999"/>
    <mergeCell ref="B2000:K2000"/>
    <mergeCell ref="B2001:K2001"/>
    <mergeCell ref="B2002:K2002"/>
    <mergeCell ref="B2003:K2003"/>
    <mergeCell ref="B1989:K1989"/>
    <mergeCell ref="A1990:A2004"/>
    <mergeCell ref="B1990:K1990"/>
    <mergeCell ref="B1991:K1991"/>
    <mergeCell ref="B1992:K1992"/>
    <mergeCell ref="B1993:K1993"/>
    <mergeCell ref="B1994:K1994"/>
    <mergeCell ref="B1995:K1995"/>
    <mergeCell ref="B1996:K1996"/>
    <mergeCell ref="B1997:K1997"/>
    <mergeCell ref="B2026:E2026"/>
    <mergeCell ref="G2026:J2026"/>
    <mergeCell ref="B2027:E2027"/>
    <mergeCell ref="G2027:J2027"/>
    <mergeCell ref="B2028:E2028"/>
    <mergeCell ref="G2028:J2028"/>
    <mergeCell ref="G2021:K2021"/>
    <mergeCell ref="B2022:F2022"/>
    <mergeCell ref="G2022:K2022"/>
    <mergeCell ref="A2023:A2029"/>
    <mergeCell ref="B2023:E2023"/>
    <mergeCell ref="G2023:J2023"/>
    <mergeCell ref="B2024:E2024"/>
    <mergeCell ref="G2024:J2024"/>
    <mergeCell ref="B2025:E2025"/>
    <mergeCell ref="G2025:J2025"/>
    <mergeCell ref="A2013:K2013"/>
    <mergeCell ref="A2015:G2016"/>
    <mergeCell ref="A2018:A2022"/>
    <mergeCell ref="B2018:F2018"/>
    <mergeCell ref="G2018:K2018"/>
    <mergeCell ref="B2019:F2019"/>
    <mergeCell ref="G2019:K2019"/>
    <mergeCell ref="B2020:F2020"/>
    <mergeCell ref="G2020:K2020"/>
    <mergeCell ref="B2021:F2021"/>
    <mergeCell ref="B2043:K2043"/>
    <mergeCell ref="A2044:A2058"/>
    <mergeCell ref="B2044:K2044"/>
    <mergeCell ref="B2045:K2045"/>
    <mergeCell ref="B2046:K2046"/>
    <mergeCell ref="B2047:K2047"/>
    <mergeCell ref="B2048:K2048"/>
    <mergeCell ref="B2049:K2049"/>
    <mergeCell ref="B2050:K2050"/>
    <mergeCell ref="B2051:K2051"/>
    <mergeCell ref="B2038:K2038"/>
    <mergeCell ref="B2039:K2039"/>
    <mergeCell ref="B2040:K2040"/>
    <mergeCell ref="B2041:K2041"/>
    <mergeCell ref="B2042:K2042"/>
    <mergeCell ref="B2029:E2029"/>
    <mergeCell ref="G2029:J2029"/>
    <mergeCell ref="A2030:A2043"/>
    <mergeCell ref="B2030:K2030"/>
    <mergeCell ref="B2032:K2032"/>
    <mergeCell ref="B2033:K2033"/>
    <mergeCell ref="B2034:K2034"/>
    <mergeCell ref="B2035:K2035"/>
    <mergeCell ref="B2036:K2036"/>
    <mergeCell ref="A2067:K2067"/>
    <mergeCell ref="A2069:G2070"/>
    <mergeCell ref="A2072:A2076"/>
    <mergeCell ref="B2072:F2072"/>
    <mergeCell ref="G2072:K2072"/>
    <mergeCell ref="B2073:F2073"/>
    <mergeCell ref="G2073:K2073"/>
    <mergeCell ref="B2074:F2074"/>
    <mergeCell ref="G2074:K2074"/>
    <mergeCell ref="B2075:F2075"/>
    <mergeCell ref="B2058:K2058"/>
    <mergeCell ref="A2059:F2062"/>
    <mergeCell ref="G2059:K2062"/>
    <mergeCell ref="A2064:D2066"/>
    <mergeCell ref="E2064:H2066"/>
    <mergeCell ref="I2064:K2066"/>
    <mergeCell ref="B2052:K2052"/>
    <mergeCell ref="B2053:K2053"/>
    <mergeCell ref="B2054:K2054"/>
    <mergeCell ref="B2055:K2055"/>
    <mergeCell ref="B2056:K2056"/>
    <mergeCell ref="B2057:K2057"/>
    <mergeCell ref="B2094:K2094"/>
    <mergeCell ref="B2095:K2095"/>
    <mergeCell ref="B2096:K2096"/>
    <mergeCell ref="B2083:E2083"/>
    <mergeCell ref="G2083:J2083"/>
    <mergeCell ref="A2084:A2097"/>
    <mergeCell ref="B2084:K2084"/>
    <mergeCell ref="B2086:K2086"/>
    <mergeCell ref="B2087:K2087"/>
    <mergeCell ref="B2089:K2089"/>
    <mergeCell ref="B2080:E2080"/>
    <mergeCell ref="G2080:J2080"/>
    <mergeCell ref="B2081:E2081"/>
    <mergeCell ref="G2081:J2081"/>
    <mergeCell ref="B2082:E2082"/>
    <mergeCell ref="G2082:J2082"/>
    <mergeCell ref="G2075:K2075"/>
    <mergeCell ref="B2076:F2076"/>
    <mergeCell ref="G2076:K2076"/>
    <mergeCell ref="A2077:A2083"/>
    <mergeCell ref="B2077:E2077"/>
    <mergeCell ref="G2077:J2077"/>
    <mergeCell ref="B2078:E2078"/>
    <mergeCell ref="G2078:J2078"/>
    <mergeCell ref="B2079:E2079"/>
    <mergeCell ref="G2079:J2079"/>
    <mergeCell ref="B2112:K2112"/>
    <mergeCell ref="A2113:F2116"/>
    <mergeCell ref="G2113:K2116"/>
    <mergeCell ref="A2118:D2120"/>
    <mergeCell ref="E2118:H2120"/>
    <mergeCell ref="I2118:K2120"/>
    <mergeCell ref="B2106:K2106"/>
    <mergeCell ref="B2107:K2107"/>
    <mergeCell ref="B2108:K2108"/>
    <mergeCell ref="B2109:K2109"/>
    <mergeCell ref="B2110:K2110"/>
    <mergeCell ref="B2111:K2111"/>
    <mergeCell ref="B2097:K2097"/>
    <mergeCell ref="A2098:A2112"/>
    <mergeCell ref="B2098:K2098"/>
    <mergeCell ref="B2099:K2099"/>
    <mergeCell ref="B2100:K2100"/>
    <mergeCell ref="B2101:K2101"/>
    <mergeCell ref="B2102:K2102"/>
    <mergeCell ref="B2103:K2103"/>
    <mergeCell ref="B2104:K2104"/>
    <mergeCell ref="B2105:K2105"/>
    <mergeCell ref="G2129:K2129"/>
    <mergeCell ref="B2130:F2130"/>
    <mergeCell ref="G2130:K2130"/>
    <mergeCell ref="A2131:A2137"/>
    <mergeCell ref="B2131:E2131"/>
    <mergeCell ref="G2131:J2131"/>
    <mergeCell ref="B2132:E2132"/>
    <mergeCell ref="G2132:J2132"/>
    <mergeCell ref="B2133:E2133"/>
    <mergeCell ref="G2133:J2133"/>
    <mergeCell ref="A2121:K2121"/>
    <mergeCell ref="A2123:G2124"/>
    <mergeCell ref="A2126:A2130"/>
    <mergeCell ref="B2126:F2126"/>
    <mergeCell ref="G2126:K2126"/>
    <mergeCell ref="B2127:F2127"/>
    <mergeCell ref="G2127:K2127"/>
    <mergeCell ref="B2128:F2128"/>
    <mergeCell ref="G2128:K2128"/>
    <mergeCell ref="B2129:F2129"/>
    <mergeCell ref="B2148:K2148"/>
    <mergeCell ref="B2149:K2149"/>
    <mergeCell ref="B2150:K2150"/>
    <mergeCell ref="B2137:E2137"/>
    <mergeCell ref="G2137:J2137"/>
    <mergeCell ref="A2138:A2151"/>
    <mergeCell ref="B2138:K2138"/>
    <mergeCell ref="B2140:K2140"/>
    <mergeCell ref="B2141:K2141"/>
    <mergeCell ref="B2142:K2142"/>
    <mergeCell ref="B2143:K2143"/>
    <mergeCell ref="B2134:E2134"/>
    <mergeCell ref="G2134:J2134"/>
    <mergeCell ref="B2135:E2135"/>
    <mergeCell ref="G2135:J2135"/>
    <mergeCell ref="B2136:E2136"/>
    <mergeCell ref="G2136:J2136"/>
    <mergeCell ref="B2166:K2166"/>
    <mergeCell ref="A2167:F2170"/>
    <mergeCell ref="G2167:K2170"/>
    <mergeCell ref="A2172:D2174"/>
    <mergeCell ref="E2172:H2174"/>
    <mergeCell ref="I2172:K2174"/>
    <mergeCell ref="B2160:K2160"/>
    <mergeCell ref="B2161:K2161"/>
    <mergeCell ref="B2162:K2162"/>
    <mergeCell ref="B2163:K2163"/>
    <mergeCell ref="B2164:K2164"/>
    <mergeCell ref="B2165:K2165"/>
    <mergeCell ref="B2151:K2151"/>
    <mergeCell ref="A2152:A2166"/>
    <mergeCell ref="B2152:K2152"/>
    <mergeCell ref="B2153:K2153"/>
    <mergeCell ref="B2154:K2154"/>
    <mergeCell ref="B2155:K2155"/>
    <mergeCell ref="B2156:K2156"/>
    <mergeCell ref="B2157:K2157"/>
    <mergeCell ref="B2158:K2158"/>
    <mergeCell ref="B2159:K2159"/>
    <mergeCell ref="G2183:K2183"/>
    <mergeCell ref="B2184:F2184"/>
    <mergeCell ref="G2184:K2184"/>
    <mergeCell ref="A2185:A2191"/>
    <mergeCell ref="B2185:E2185"/>
    <mergeCell ref="G2185:J2185"/>
    <mergeCell ref="B2186:E2186"/>
    <mergeCell ref="G2186:J2186"/>
    <mergeCell ref="B2187:E2187"/>
    <mergeCell ref="G2187:J2187"/>
    <mergeCell ref="A2175:K2175"/>
    <mergeCell ref="A2177:G2178"/>
    <mergeCell ref="A2180:A2184"/>
    <mergeCell ref="B2180:F2180"/>
    <mergeCell ref="G2180:K2180"/>
    <mergeCell ref="B2181:F2181"/>
    <mergeCell ref="G2181:K2181"/>
    <mergeCell ref="B2182:F2182"/>
    <mergeCell ref="G2182:K2182"/>
    <mergeCell ref="B2183:F2183"/>
    <mergeCell ref="B2199:K2199"/>
    <mergeCell ref="B2200:K2200"/>
    <mergeCell ref="B2201:K2201"/>
    <mergeCell ref="B2202:K2202"/>
    <mergeCell ref="B2203:K2203"/>
    <mergeCell ref="B2204:K2204"/>
    <mergeCell ref="B2191:E2191"/>
    <mergeCell ref="G2191:J2191"/>
    <mergeCell ref="A2192:A2206"/>
    <mergeCell ref="B2192:K2192"/>
    <mergeCell ref="B2193:K2193"/>
    <mergeCell ref="B2194:K2194"/>
    <mergeCell ref="B2195:K2195"/>
    <mergeCell ref="B2196:K2196"/>
    <mergeCell ref="B2197:K2197"/>
    <mergeCell ref="B2198:K2198"/>
    <mergeCell ref="B2188:E2188"/>
    <mergeCell ref="G2188:J2188"/>
    <mergeCell ref="B2189:E2189"/>
    <mergeCell ref="G2189:J2189"/>
    <mergeCell ref="B2190:E2190"/>
    <mergeCell ref="G2190:J2190"/>
    <mergeCell ref="B2220:K2220"/>
    <mergeCell ref="B2221:K2221"/>
    <mergeCell ref="A2222:F2225"/>
    <mergeCell ref="G2222:K2225"/>
    <mergeCell ref="A2227:D2229"/>
    <mergeCell ref="E2227:H2229"/>
    <mergeCell ref="I2227:K2229"/>
    <mergeCell ref="B2214:K2214"/>
    <mergeCell ref="B2215:K2215"/>
    <mergeCell ref="B2216:K2216"/>
    <mergeCell ref="B2217:K2217"/>
    <mergeCell ref="B2218:K2218"/>
    <mergeCell ref="B2219:K2219"/>
    <mergeCell ref="B2205:K2205"/>
    <mergeCell ref="B2206:K2206"/>
    <mergeCell ref="A2207:A2221"/>
    <mergeCell ref="B2207:K2207"/>
    <mergeCell ref="B2208:K2208"/>
    <mergeCell ref="B2209:K2209"/>
    <mergeCell ref="B2210:K2210"/>
    <mergeCell ref="B2211:K2211"/>
    <mergeCell ref="B2212:K2212"/>
    <mergeCell ref="B2213:K2213"/>
    <mergeCell ref="G2238:K2238"/>
    <mergeCell ref="B2239:F2239"/>
    <mergeCell ref="G2239:K2239"/>
    <mergeCell ref="A2240:A2246"/>
    <mergeCell ref="B2240:E2240"/>
    <mergeCell ref="G2240:J2240"/>
    <mergeCell ref="B2241:E2241"/>
    <mergeCell ref="G2241:J2241"/>
    <mergeCell ref="B2242:E2242"/>
    <mergeCell ref="G2242:J2242"/>
    <mergeCell ref="A2230:K2230"/>
    <mergeCell ref="A2232:G2233"/>
    <mergeCell ref="A2235:A2239"/>
    <mergeCell ref="B2235:F2235"/>
    <mergeCell ref="G2235:K2235"/>
    <mergeCell ref="B2236:F2236"/>
    <mergeCell ref="G2236:K2236"/>
    <mergeCell ref="B2237:F2237"/>
    <mergeCell ref="G2237:K2237"/>
    <mergeCell ref="B2238:F2238"/>
    <mergeCell ref="B2254:K2254"/>
    <mergeCell ref="B2255:K2255"/>
    <mergeCell ref="B2256:K2256"/>
    <mergeCell ref="B2257:K2257"/>
    <mergeCell ref="B2258:K2258"/>
    <mergeCell ref="B2259:K2259"/>
    <mergeCell ref="B2246:E2246"/>
    <mergeCell ref="G2246:J2246"/>
    <mergeCell ref="A2247:A2261"/>
    <mergeCell ref="B2247:K2247"/>
    <mergeCell ref="B2248:K2248"/>
    <mergeCell ref="B2249:K2249"/>
    <mergeCell ref="B2250:K2250"/>
    <mergeCell ref="B2251:K2251"/>
    <mergeCell ref="B2252:K2252"/>
    <mergeCell ref="B2253:K2253"/>
    <mergeCell ref="B2243:E2243"/>
    <mergeCell ref="G2243:J2243"/>
    <mergeCell ref="B2244:E2244"/>
    <mergeCell ref="G2244:J2244"/>
    <mergeCell ref="B2245:E2245"/>
    <mergeCell ref="G2245:J2245"/>
    <mergeCell ref="B2275:K2275"/>
    <mergeCell ref="B2276:K2276"/>
    <mergeCell ref="A2277:F2280"/>
    <mergeCell ref="G2277:K2280"/>
    <mergeCell ref="A2282:D2284"/>
    <mergeCell ref="E2282:H2284"/>
    <mergeCell ref="I2282:K2284"/>
    <mergeCell ref="B2269:K2269"/>
    <mergeCell ref="B2270:K2270"/>
    <mergeCell ref="B2271:K2271"/>
    <mergeCell ref="B2272:K2272"/>
    <mergeCell ref="B2273:K2273"/>
    <mergeCell ref="B2274:K2274"/>
    <mergeCell ref="B2260:K2260"/>
    <mergeCell ref="B2261:K2261"/>
    <mergeCell ref="A2262:A2276"/>
    <mergeCell ref="B2262:K2262"/>
    <mergeCell ref="B2263:K2263"/>
    <mergeCell ref="B2264:K2264"/>
    <mergeCell ref="B2265:K2265"/>
    <mergeCell ref="B2266:K2266"/>
    <mergeCell ref="B2267:K2267"/>
    <mergeCell ref="B2268:K2268"/>
    <mergeCell ref="G2293:K2293"/>
    <mergeCell ref="B2294:F2294"/>
    <mergeCell ref="G2294:K2294"/>
    <mergeCell ref="A2295:A2301"/>
    <mergeCell ref="B2295:E2295"/>
    <mergeCell ref="G2295:J2295"/>
    <mergeCell ref="B2296:E2296"/>
    <mergeCell ref="G2296:J2296"/>
    <mergeCell ref="B2297:E2297"/>
    <mergeCell ref="G2297:J2297"/>
    <mergeCell ref="A2285:K2285"/>
    <mergeCell ref="A2287:G2288"/>
    <mergeCell ref="A2290:A2294"/>
    <mergeCell ref="B2290:F2290"/>
    <mergeCell ref="G2290:K2290"/>
    <mergeCell ref="B2291:F2291"/>
    <mergeCell ref="G2291:K2291"/>
    <mergeCell ref="B2292:F2292"/>
    <mergeCell ref="G2292:K2292"/>
    <mergeCell ref="B2293:F2293"/>
    <mergeCell ref="B2309:K2309"/>
    <mergeCell ref="B2310:K2310"/>
    <mergeCell ref="B2311:K2311"/>
    <mergeCell ref="B2312:K2312"/>
    <mergeCell ref="B2313:K2313"/>
    <mergeCell ref="B2314:K2314"/>
    <mergeCell ref="B2301:E2301"/>
    <mergeCell ref="G2301:J2301"/>
    <mergeCell ref="A2302:A2315"/>
    <mergeCell ref="B2302:K2302"/>
    <mergeCell ref="B2307:K2307"/>
    <mergeCell ref="B2308:K2308"/>
    <mergeCell ref="B2298:E2298"/>
    <mergeCell ref="G2298:J2298"/>
    <mergeCell ref="B2299:E2299"/>
    <mergeCell ref="G2299:J2299"/>
    <mergeCell ref="B2300:E2300"/>
    <mergeCell ref="G2300:J2300"/>
    <mergeCell ref="B2330:K2330"/>
    <mergeCell ref="A2331:F2334"/>
    <mergeCell ref="G2331:K2334"/>
    <mergeCell ref="A2336:D2338"/>
    <mergeCell ref="E2336:H2338"/>
    <mergeCell ref="I2336:K2338"/>
    <mergeCell ref="B2324:K2324"/>
    <mergeCell ref="B2325:K2325"/>
    <mergeCell ref="B2326:K2326"/>
    <mergeCell ref="B2327:K2327"/>
    <mergeCell ref="B2328:K2328"/>
    <mergeCell ref="B2329:K2329"/>
    <mergeCell ref="B2315:K2315"/>
    <mergeCell ref="A2316:A2330"/>
    <mergeCell ref="B2316:K2316"/>
    <mergeCell ref="B2317:K2317"/>
    <mergeCell ref="B2318:K2318"/>
    <mergeCell ref="B2319:K2319"/>
    <mergeCell ref="B2320:K2320"/>
    <mergeCell ref="B2321:K2321"/>
    <mergeCell ref="B2322:K2322"/>
    <mergeCell ref="B2323:K2323"/>
    <mergeCell ref="G2347:K2347"/>
    <mergeCell ref="B2348:F2348"/>
    <mergeCell ref="G2348:K2348"/>
    <mergeCell ref="A2349:A2355"/>
    <mergeCell ref="B2349:E2349"/>
    <mergeCell ref="G2349:J2349"/>
    <mergeCell ref="B2350:E2350"/>
    <mergeCell ref="G2350:J2350"/>
    <mergeCell ref="B2351:E2351"/>
    <mergeCell ref="G2351:J2351"/>
    <mergeCell ref="A2339:K2339"/>
    <mergeCell ref="A2341:G2342"/>
    <mergeCell ref="A2344:A2348"/>
    <mergeCell ref="B2344:F2344"/>
    <mergeCell ref="G2344:K2344"/>
    <mergeCell ref="B2345:F2345"/>
    <mergeCell ref="G2345:K2345"/>
    <mergeCell ref="B2346:F2346"/>
    <mergeCell ref="G2346:K2346"/>
    <mergeCell ref="B2347:F2347"/>
    <mergeCell ref="B2363:K2363"/>
    <mergeCell ref="B2364:K2364"/>
    <mergeCell ref="B2365:K2365"/>
    <mergeCell ref="B2366:K2366"/>
    <mergeCell ref="B2367:K2367"/>
    <mergeCell ref="B2368:K2368"/>
    <mergeCell ref="B2355:E2355"/>
    <mergeCell ref="G2355:J2355"/>
    <mergeCell ref="A2356:A2369"/>
    <mergeCell ref="B2356:K2356"/>
    <mergeCell ref="B2361:K2361"/>
    <mergeCell ref="B2362:K2362"/>
    <mergeCell ref="B2352:E2352"/>
    <mergeCell ref="G2352:J2352"/>
    <mergeCell ref="B2353:E2353"/>
    <mergeCell ref="G2353:J2353"/>
    <mergeCell ref="B2354:E2354"/>
    <mergeCell ref="G2354:J2354"/>
    <mergeCell ref="B2384:K2384"/>
    <mergeCell ref="A2385:F2388"/>
    <mergeCell ref="G2385:K2388"/>
    <mergeCell ref="A2390:D2392"/>
    <mergeCell ref="E2390:H2392"/>
    <mergeCell ref="I2390:K2392"/>
    <mergeCell ref="B2378:K2378"/>
    <mergeCell ref="B2379:K2379"/>
    <mergeCell ref="B2380:K2380"/>
    <mergeCell ref="B2381:K2381"/>
    <mergeCell ref="B2382:K2382"/>
    <mergeCell ref="B2383:K2383"/>
    <mergeCell ref="B2369:K2369"/>
    <mergeCell ref="A2370:A2384"/>
    <mergeCell ref="B2370:K2370"/>
    <mergeCell ref="B2371:K2371"/>
    <mergeCell ref="B2372:K2372"/>
    <mergeCell ref="B2373:K2373"/>
    <mergeCell ref="B2374:K2374"/>
    <mergeCell ref="B2375:K2375"/>
    <mergeCell ref="B2376:K2376"/>
    <mergeCell ref="B2377:K2377"/>
    <mergeCell ref="G2401:K2401"/>
    <mergeCell ref="B2402:F2402"/>
    <mergeCell ref="G2402:K2402"/>
    <mergeCell ref="A2403:A2409"/>
    <mergeCell ref="B2403:E2403"/>
    <mergeCell ref="G2403:J2403"/>
    <mergeCell ref="B2404:E2404"/>
    <mergeCell ref="G2404:J2404"/>
    <mergeCell ref="B2405:E2405"/>
    <mergeCell ref="G2405:J2405"/>
    <mergeCell ref="A2393:K2393"/>
    <mergeCell ref="A2395:G2396"/>
    <mergeCell ref="A2398:A2402"/>
    <mergeCell ref="B2398:F2398"/>
    <mergeCell ref="G2398:K2398"/>
    <mergeCell ref="B2399:F2399"/>
    <mergeCell ref="G2399:K2399"/>
    <mergeCell ref="B2400:F2400"/>
    <mergeCell ref="G2400:K2400"/>
    <mergeCell ref="B2401:F2401"/>
    <mergeCell ref="B2417:K2417"/>
    <mergeCell ref="B2418:K2418"/>
    <mergeCell ref="B2419:K2419"/>
    <mergeCell ref="B2420:K2420"/>
    <mergeCell ref="B2421:K2421"/>
    <mergeCell ref="B2422:K2422"/>
    <mergeCell ref="B2409:E2409"/>
    <mergeCell ref="G2409:J2409"/>
    <mergeCell ref="A2410:A2423"/>
    <mergeCell ref="B2410:K2410"/>
    <mergeCell ref="B2411:K2411"/>
    <mergeCell ref="B2412:K2412"/>
    <mergeCell ref="B2413:K2413"/>
    <mergeCell ref="B2414:K2414"/>
    <mergeCell ref="B2415:K2415"/>
    <mergeCell ref="B2416:K2416"/>
    <mergeCell ref="B2406:E2406"/>
    <mergeCell ref="G2406:J2406"/>
    <mergeCell ref="B2407:E2407"/>
    <mergeCell ref="G2407:J2407"/>
    <mergeCell ref="B2408:E2408"/>
    <mergeCell ref="G2408:J2408"/>
    <mergeCell ref="B2438:K2438"/>
    <mergeCell ref="A2439:F2442"/>
    <mergeCell ref="G2439:K2442"/>
    <mergeCell ref="A2444:D2446"/>
    <mergeCell ref="E2444:H2446"/>
    <mergeCell ref="I2444:K2446"/>
    <mergeCell ref="B2432:K2432"/>
    <mergeCell ref="B2433:K2433"/>
    <mergeCell ref="B2434:K2434"/>
    <mergeCell ref="B2435:K2435"/>
    <mergeCell ref="B2436:K2436"/>
    <mergeCell ref="B2437:K2437"/>
    <mergeCell ref="B2423:K2423"/>
    <mergeCell ref="A2424:A2438"/>
    <mergeCell ref="B2424:K2424"/>
    <mergeCell ref="B2425:K2425"/>
    <mergeCell ref="B2426:K2426"/>
    <mergeCell ref="B2427:K2427"/>
    <mergeCell ref="B2428:K2428"/>
    <mergeCell ref="B2429:K2429"/>
    <mergeCell ref="B2430:K2430"/>
    <mergeCell ref="B2431:K2431"/>
    <mergeCell ref="G2455:K2455"/>
    <mergeCell ref="B2456:F2456"/>
    <mergeCell ref="G2456:K2456"/>
    <mergeCell ref="A2457:A2463"/>
    <mergeCell ref="B2457:E2457"/>
    <mergeCell ref="G2457:J2457"/>
    <mergeCell ref="B2458:E2458"/>
    <mergeCell ref="G2458:J2458"/>
    <mergeCell ref="B2459:E2459"/>
    <mergeCell ref="G2459:J2459"/>
    <mergeCell ref="A2447:K2447"/>
    <mergeCell ref="A2449:G2450"/>
    <mergeCell ref="A2452:A2456"/>
    <mergeCell ref="B2452:F2452"/>
    <mergeCell ref="G2452:K2452"/>
    <mergeCell ref="B2453:F2453"/>
    <mergeCell ref="G2453:K2453"/>
    <mergeCell ref="B2454:F2454"/>
    <mergeCell ref="G2454:K2454"/>
    <mergeCell ref="B2455:F2455"/>
    <mergeCell ref="B2471:K2471"/>
    <mergeCell ref="B2472:K2472"/>
    <mergeCell ref="B2473:K2473"/>
    <mergeCell ref="B2474:K2474"/>
    <mergeCell ref="B2475:K2475"/>
    <mergeCell ref="B2476:K2476"/>
    <mergeCell ref="B2463:E2463"/>
    <mergeCell ref="G2463:J2463"/>
    <mergeCell ref="A2464:A2477"/>
    <mergeCell ref="B2464:K2464"/>
    <mergeCell ref="B2465:K2465"/>
    <mergeCell ref="B2466:K2466"/>
    <mergeCell ref="B2467:K2467"/>
    <mergeCell ref="B2468:K2468"/>
    <mergeCell ref="B2469:K2469"/>
    <mergeCell ref="B2470:K2470"/>
    <mergeCell ref="B2460:E2460"/>
    <mergeCell ref="G2460:J2460"/>
    <mergeCell ref="B2461:E2461"/>
    <mergeCell ref="G2461:J2461"/>
    <mergeCell ref="B2462:E2462"/>
    <mergeCell ref="G2462:J2462"/>
    <mergeCell ref="B2492:K2492"/>
    <mergeCell ref="A2493:F2496"/>
    <mergeCell ref="G2493:K2496"/>
    <mergeCell ref="A2498:D2500"/>
    <mergeCell ref="E2498:H2500"/>
    <mergeCell ref="I2498:K2500"/>
    <mergeCell ref="B2486:K2486"/>
    <mergeCell ref="B2487:K2487"/>
    <mergeCell ref="B2488:K2488"/>
    <mergeCell ref="B2489:K2489"/>
    <mergeCell ref="B2490:K2490"/>
    <mergeCell ref="B2491:K2491"/>
    <mergeCell ref="B2477:K2477"/>
    <mergeCell ref="A2478:A2492"/>
    <mergeCell ref="B2478:K2478"/>
    <mergeCell ref="B2479:K2479"/>
    <mergeCell ref="B2480:K2480"/>
    <mergeCell ref="B2481:K2481"/>
    <mergeCell ref="B2482:K2482"/>
    <mergeCell ref="B2483:K2483"/>
    <mergeCell ref="B2484:K2484"/>
    <mergeCell ref="B2485:K2485"/>
    <mergeCell ref="G2509:K2509"/>
    <mergeCell ref="B2510:F2510"/>
    <mergeCell ref="G2510:K2510"/>
    <mergeCell ref="A2511:A2517"/>
    <mergeCell ref="B2511:E2511"/>
    <mergeCell ref="G2511:J2511"/>
    <mergeCell ref="B2512:E2512"/>
    <mergeCell ref="G2512:J2512"/>
    <mergeCell ref="B2513:E2513"/>
    <mergeCell ref="G2513:J2513"/>
    <mergeCell ref="A2501:K2501"/>
    <mergeCell ref="A2503:G2504"/>
    <mergeCell ref="A2506:A2510"/>
    <mergeCell ref="B2506:F2506"/>
    <mergeCell ref="G2506:K2506"/>
    <mergeCell ref="B2507:F2507"/>
    <mergeCell ref="G2507:K2507"/>
    <mergeCell ref="B2508:F2508"/>
    <mergeCell ref="G2508:K2508"/>
    <mergeCell ref="B2509:F2509"/>
    <mergeCell ref="B2525:K2525"/>
    <mergeCell ref="B2526:K2526"/>
    <mergeCell ref="B2527:K2527"/>
    <mergeCell ref="B2528:K2528"/>
    <mergeCell ref="B2529:K2529"/>
    <mergeCell ref="B2530:K2530"/>
    <mergeCell ref="B2517:E2517"/>
    <mergeCell ref="G2517:J2517"/>
    <mergeCell ref="A2518:A2531"/>
    <mergeCell ref="B2518:K2518"/>
    <mergeCell ref="B2519:K2519"/>
    <mergeCell ref="B2520:K2520"/>
    <mergeCell ref="B2521:K2521"/>
    <mergeCell ref="B2522:K2522"/>
    <mergeCell ref="B2523:K2523"/>
    <mergeCell ref="B2524:K2524"/>
    <mergeCell ref="B2514:E2514"/>
    <mergeCell ref="G2514:J2514"/>
    <mergeCell ref="B2515:E2515"/>
    <mergeCell ref="G2515:J2515"/>
    <mergeCell ref="B2516:E2516"/>
    <mergeCell ref="G2516:J2516"/>
    <mergeCell ref="B2546:K2546"/>
    <mergeCell ref="A2547:F2550"/>
    <mergeCell ref="G2547:K2550"/>
    <mergeCell ref="A2552:D2554"/>
    <mergeCell ref="E2552:H2554"/>
    <mergeCell ref="I2552:K2554"/>
    <mergeCell ref="B2540:K2540"/>
    <mergeCell ref="B2541:K2541"/>
    <mergeCell ref="B2542:K2542"/>
    <mergeCell ref="B2543:K2543"/>
    <mergeCell ref="B2544:K2544"/>
    <mergeCell ref="B2545:K2545"/>
    <mergeCell ref="B2531:K2531"/>
    <mergeCell ref="A2532:A2546"/>
    <mergeCell ref="B2532:K2532"/>
    <mergeCell ref="B2533:K2533"/>
    <mergeCell ref="B2534:K2534"/>
    <mergeCell ref="B2535:K2535"/>
    <mergeCell ref="B2536:K2536"/>
    <mergeCell ref="B2537:K2537"/>
    <mergeCell ref="B2538:K2538"/>
    <mergeCell ref="B2539:K2539"/>
    <mergeCell ref="G2563:K2563"/>
    <mergeCell ref="B2564:F2564"/>
    <mergeCell ref="G2564:K2564"/>
    <mergeCell ref="A2565:A2571"/>
    <mergeCell ref="B2565:E2565"/>
    <mergeCell ref="G2565:J2565"/>
    <mergeCell ref="B2566:E2566"/>
    <mergeCell ref="G2566:J2566"/>
    <mergeCell ref="B2567:E2567"/>
    <mergeCell ref="G2567:J2567"/>
    <mergeCell ref="A2555:K2555"/>
    <mergeCell ref="A2557:G2558"/>
    <mergeCell ref="A2560:A2564"/>
    <mergeCell ref="B2560:F2560"/>
    <mergeCell ref="G2560:K2560"/>
    <mergeCell ref="B2561:F2561"/>
    <mergeCell ref="G2561:K2561"/>
    <mergeCell ref="B2562:F2562"/>
    <mergeCell ref="G2562:K2562"/>
    <mergeCell ref="B2563:F2563"/>
    <mergeCell ref="B2579:K2579"/>
    <mergeCell ref="B2580:K2580"/>
    <mergeCell ref="B2581:K2581"/>
    <mergeCell ref="B2582:K2582"/>
    <mergeCell ref="B2583:K2583"/>
    <mergeCell ref="B2584:K2584"/>
    <mergeCell ref="B2571:E2571"/>
    <mergeCell ref="G2571:J2571"/>
    <mergeCell ref="A2572:A2586"/>
    <mergeCell ref="B2572:K2572"/>
    <mergeCell ref="B2573:K2573"/>
    <mergeCell ref="B2574:K2574"/>
    <mergeCell ref="B2575:K2575"/>
    <mergeCell ref="B2576:K2576"/>
    <mergeCell ref="B2577:K2577"/>
    <mergeCell ref="B2578:K2578"/>
    <mergeCell ref="B2568:E2568"/>
    <mergeCell ref="G2568:J2568"/>
    <mergeCell ref="B2569:E2569"/>
    <mergeCell ref="G2569:J2569"/>
    <mergeCell ref="B2570:E2570"/>
    <mergeCell ref="G2570:J2570"/>
    <mergeCell ref="B2600:K2600"/>
    <mergeCell ref="B2601:K2601"/>
    <mergeCell ref="A2602:F2605"/>
    <mergeCell ref="G2602:K2605"/>
    <mergeCell ref="A2607:D2609"/>
    <mergeCell ref="E2607:H2609"/>
    <mergeCell ref="I2607:K2609"/>
    <mergeCell ref="B2594:K2594"/>
    <mergeCell ref="B2595:K2595"/>
    <mergeCell ref="B2596:K2596"/>
    <mergeCell ref="B2597:K2597"/>
    <mergeCell ref="B2598:K2598"/>
    <mergeCell ref="B2599:K2599"/>
    <mergeCell ref="B2585:K2585"/>
    <mergeCell ref="B2586:K2586"/>
    <mergeCell ref="A2587:A2601"/>
    <mergeCell ref="B2587:K2587"/>
    <mergeCell ref="B2588:K2588"/>
    <mergeCell ref="B2589:K2589"/>
    <mergeCell ref="B2590:K2590"/>
    <mergeCell ref="B2591:K2591"/>
    <mergeCell ref="B2592:K2592"/>
    <mergeCell ref="B2593:K2593"/>
    <mergeCell ref="G2618:K2618"/>
    <mergeCell ref="B2619:F2619"/>
    <mergeCell ref="G2619:K2619"/>
    <mergeCell ref="A2620:A2626"/>
    <mergeCell ref="B2620:E2620"/>
    <mergeCell ref="G2620:J2620"/>
    <mergeCell ref="B2621:E2621"/>
    <mergeCell ref="G2621:J2621"/>
    <mergeCell ref="B2622:E2622"/>
    <mergeCell ref="G2622:J2622"/>
    <mergeCell ref="A2610:K2610"/>
    <mergeCell ref="A2612:G2613"/>
    <mergeCell ref="A2615:A2619"/>
    <mergeCell ref="B2615:F2615"/>
    <mergeCell ref="G2615:K2615"/>
    <mergeCell ref="B2616:F2616"/>
    <mergeCell ref="G2616:K2616"/>
    <mergeCell ref="B2617:F2617"/>
    <mergeCell ref="G2617:K2617"/>
    <mergeCell ref="B2618:F2618"/>
    <mergeCell ref="B2634:K2634"/>
    <mergeCell ref="B2635:K2635"/>
    <mergeCell ref="B2636:K2636"/>
    <mergeCell ref="B2637:K2637"/>
    <mergeCell ref="B2638:K2638"/>
    <mergeCell ref="B2639:K2639"/>
    <mergeCell ref="B2626:E2626"/>
    <mergeCell ref="G2626:J2626"/>
    <mergeCell ref="A2627:A2641"/>
    <mergeCell ref="B2627:K2627"/>
    <mergeCell ref="B2628:K2628"/>
    <mergeCell ref="B2629:K2629"/>
    <mergeCell ref="B2630:K2630"/>
    <mergeCell ref="B2631:K2631"/>
    <mergeCell ref="B2632:K2632"/>
    <mergeCell ref="B2633:K2633"/>
    <mergeCell ref="B2623:E2623"/>
    <mergeCell ref="G2623:J2623"/>
    <mergeCell ref="B2624:E2624"/>
    <mergeCell ref="G2624:J2624"/>
    <mergeCell ref="B2625:E2625"/>
    <mergeCell ref="G2625:J2625"/>
    <mergeCell ref="B2655:K2655"/>
    <mergeCell ref="B2656:K2656"/>
    <mergeCell ref="A2657:F2660"/>
    <mergeCell ref="G2657:K2660"/>
    <mergeCell ref="A2662:D2664"/>
    <mergeCell ref="E2662:H2664"/>
    <mergeCell ref="I2662:K2664"/>
    <mergeCell ref="B2649:K2649"/>
    <mergeCell ref="B2650:K2650"/>
    <mergeCell ref="B2651:K2651"/>
    <mergeCell ref="B2652:K2652"/>
    <mergeCell ref="B2653:K2653"/>
    <mergeCell ref="B2654:K2654"/>
    <mergeCell ref="B2640:K2640"/>
    <mergeCell ref="B2641:K2641"/>
    <mergeCell ref="A2642:A2656"/>
    <mergeCell ref="B2642:K2642"/>
    <mergeCell ref="B2643:K2643"/>
    <mergeCell ref="B2644:K2644"/>
    <mergeCell ref="B2645:K2645"/>
    <mergeCell ref="B2646:K2646"/>
    <mergeCell ref="B2647:K2647"/>
    <mergeCell ref="B2648:K2648"/>
    <mergeCell ref="G2673:K2673"/>
    <mergeCell ref="B2674:F2674"/>
    <mergeCell ref="G2674:K2674"/>
    <mergeCell ref="A2675:A2681"/>
    <mergeCell ref="B2675:E2675"/>
    <mergeCell ref="G2675:J2675"/>
    <mergeCell ref="B2676:E2676"/>
    <mergeCell ref="G2676:J2676"/>
    <mergeCell ref="B2677:E2677"/>
    <mergeCell ref="G2677:J2677"/>
    <mergeCell ref="A2665:K2665"/>
    <mergeCell ref="A2667:G2668"/>
    <mergeCell ref="A2670:A2674"/>
    <mergeCell ref="B2670:F2670"/>
    <mergeCell ref="G2670:K2670"/>
    <mergeCell ref="B2671:F2671"/>
    <mergeCell ref="G2671:K2671"/>
    <mergeCell ref="B2672:F2672"/>
    <mergeCell ref="G2672:K2672"/>
    <mergeCell ref="B2673:F2673"/>
    <mergeCell ref="B2689:K2689"/>
    <mergeCell ref="B2690:K2690"/>
    <mergeCell ref="B2691:K2691"/>
    <mergeCell ref="B2692:K2692"/>
    <mergeCell ref="B2693:K2693"/>
    <mergeCell ref="B2694:K2694"/>
    <mergeCell ref="B2681:E2681"/>
    <mergeCell ref="G2681:J2681"/>
    <mergeCell ref="A2682:A2695"/>
    <mergeCell ref="B2682:K2682"/>
    <mergeCell ref="B2683:K2683"/>
    <mergeCell ref="B2684:K2684"/>
    <mergeCell ref="B2685:K2685"/>
    <mergeCell ref="B2686:K2686"/>
    <mergeCell ref="B2687:K2687"/>
    <mergeCell ref="B2688:K2688"/>
    <mergeCell ref="B2678:E2678"/>
    <mergeCell ref="G2678:J2678"/>
    <mergeCell ref="B2679:E2679"/>
    <mergeCell ref="G2679:J2679"/>
    <mergeCell ref="B2680:E2680"/>
    <mergeCell ref="G2680:J2680"/>
    <mergeCell ref="B2710:K2710"/>
    <mergeCell ref="A2711:F2714"/>
    <mergeCell ref="G2711:K2714"/>
    <mergeCell ref="A2716:D2718"/>
    <mergeCell ref="E2716:H2718"/>
    <mergeCell ref="I2716:K2718"/>
    <mergeCell ref="B2704:K2704"/>
    <mergeCell ref="B2705:K2705"/>
    <mergeCell ref="B2706:K2706"/>
    <mergeCell ref="B2707:K2707"/>
    <mergeCell ref="B2708:K2708"/>
    <mergeCell ref="B2709:K2709"/>
    <mergeCell ref="B2695:K2695"/>
    <mergeCell ref="A2696:A2710"/>
    <mergeCell ref="B2696:K2696"/>
    <mergeCell ref="B2697:K2697"/>
    <mergeCell ref="B2698:K2698"/>
    <mergeCell ref="B2699:K2699"/>
    <mergeCell ref="B2700:K2700"/>
    <mergeCell ref="B2701:K2701"/>
    <mergeCell ref="B2702:K2702"/>
    <mergeCell ref="B2703:K2703"/>
    <mergeCell ref="G2727:K2727"/>
    <mergeCell ref="B2728:F2728"/>
    <mergeCell ref="G2728:K2728"/>
    <mergeCell ref="A2729:A2735"/>
    <mergeCell ref="B2729:E2729"/>
    <mergeCell ref="G2729:J2729"/>
    <mergeCell ref="B2730:E2730"/>
    <mergeCell ref="G2730:J2730"/>
    <mergeCell ref="B2731:E2731"/>
    <mergeCell ref="G2731:J2731"/>
    <mergeCell ref="A2719:K2719"/>
    <mergeCell ref="A2721:G2722"/>
    <mergeCell ref="A2724:A2728"/>
    <mergeCell ref="B2724:F2724"/>
    <mergeCell ref="G2724:K2724"/>
    <mergeCell ref="B2725:F2725"/>
    <mergeCell ref="G2725:K2725"/>
    <mergeCell ref="B2726:F2726"/>
    <mergeCell ref="G2726:K2726"/>
    <mergeCell ref="B2727:F2727"/>
    <mergeCell ref="B2743:K2743"/>
    <mergeCell ref="B2744:K2744"/>
    <mergeCell ref="B2745:K2745"/>
    <mergeCell ref="B2746:K2746"/>
    <mergeCell ref="B2747:K2747"/>
    <mergeCell ref="B2748:K2748"/>
    <mergeCell ref="B2735:E2735"/>
    <mergeCell ref="G2735:J2735"/>
    <mergeCell ref="A2736:A2749"/>
    <mergeCell ref="B2736:K2736"/>
    <mergeCell ref="B2737:K2737"/>
    <mergeCell ref="B2738:K2738"/>
    <mergeCell ref="B2739:K2739"/>
    <mergeCell ref="B2740:K2740"/>
    <mergeCell ref="B2741:K2741"/>
    <mergeCell ref="B2742:K2742"/>
    <mergeCell ref="B2732:E2732"/>
    <mergeCell ref="G2732:J2732"/>
    <mergeCell ref="B2733:E2733"/>
    <mergeCell ref="G2733:J2733"/>
    <mergeCell ref="B2734:E2734"/>
    <mergeCell ref="G2734:J2734"/>
    <mergeCell ref="B2764:K2764"/>
    <mergeCell ref="A2765:F2768"/>
    <mergeCell ref="G2765:K2768"/>
    <mergeCell ref="A2770:D2772"/>
    <mergeCell ref="E2770:H2772"/>
    <mergeCell ref="I2770:K2772"/>
    <mergeCell ref="B2758:K2758"/>
    <mergeCell ref="B2759:K2759"/>
    <mergeCell ref="B2760:K2760"/>
    <mergeCell ref="B2761:K2761"/>
    <mergeCell ref="B2762:K2762"/>
    <mergeCell ref="B2763:K2763"/>
    <mergeCell ref="B2749:K2749"/>
    <mergeCell ref="A2750:A2764"/>
    <mergeCell ref="B2750:K2750"/>
    <mergeCell ref="B2751:K2751"/>
    <mergeCell ref="B2752:K2752"/>
    <mergeCell ref="B2753:K2753"/>
    <mergeCell ref="B2754:K2754"/>
    <mergeCell ref="B2755:K2755"/>
    <mergeCell ref="B2756:K2756"/>
    <mergeCell ref="B2757:K2757"/>
    <mergeCell ref="G2781:K2781"/>
    <mergeCell ref="B2782:F2782"/>
    <mergeCell ref="G2782:K2782"/>
    <mergeCell ref="A2783:A2789"/>
    <mergeCell ref="B2783:E2783"/>
    <mergeCell ref="G2783:J2783"/>
    <mergeCell ref="B2784:E2784"/>
    <mergeCell ref="G2784:J2784"/>
    <mergeCell ref="B2785:E2785"/>
    <mergeCell ref="G2785:J2785"/>
    <mergeCell ref="A2773:K2773"/>
    <mergeCell ref="A2775:G2776"/>
    <mergeCell ref="A2778:A2782"/>
    <mergeCell ref="B2778:F2778"/>
    <mergeCell ref="G2778:K2778"/>
    <mergeCell ref="B2779:F2779"/>
    <mergeCell ref="G2779:K2779"/>
    <mergeCell ref="B2780:F2780"/>
    <mergeCell ref="G2780:K2780"/>
    <mergeCell ref="B2781:F2781"/>
    <mergeCell ref="B2797:K2797"/>
    <mergeCell ref="B2798:K2798"/>
    <mergeCell ref="B2799:K2799"/>
    <mergeCell ref="B2800:K2800"/>
    <mergeCell ref="B2801:K2801"/>
    <mergeCell ref="B2802:K2802"/>
    <mergeCell ref="B2789:E2789"/>
    <mergeCell ref="G2789:J2789"/>
    <mergeCell ref="A2790:A2803"/>
    <mergeCell ref="B2790:K2790"/>
    <mergeCell ref="B2791:K2791"/>
    <mergeCell ref="B2792:K2792"/>
    <mergeCell ref="B2793:K2793"/>
    <mergeCell ref="B2794:K2794"/>
    <mergeCell ref="B2795:K2795"/>
    <mergeCell ref="B2796:K2796"/>
    <mergeCell ref="B2786:E2786"/>
    <mergeCell ref="G2786:J2786"/>
    <mergeCell ref="B2787:E2787"/>
    <mergeCell ref="G2787:J2787"/>
    <mergeCell ref="B2788:E2788"/>
    <mergeCell ref="G2788:J2788"/>
    <mergeCell ref="B2818:K2818"/>
    <mergeCell ref="A2819:F2822"/>
    <mergeCell ref="G2819:K2822"/>
    <mergeCell ref="A2824:D2826"/>
    <mergeCell ref="E2824:H2826"/>
    <mergeCell ref="I2824:K2826"/>
    <mergeCell ref="B2812:K2812"/>
    <mergeCell ref="B2813:K2813"/>
    <mergeCell ref="B2814:K2814"/>
    <mergeCell ref="B2815:K2815"/>
    <mergeCell ref="B2816:K2816"/>
    <mergeCell ref="B2817:K2817"/>
    <mergeCell ref="B2803:K2803"/>
    <mergeCell ref="A2804:A2818"/>
    <mergeCell ref="B2804:K2804"/>
    <mergeCell ref="B2805:K2805"/>
    <mergeCell ref="B2806:K2806"/>
    <mergeCell ref="B2807:K2807"/>
    <mergeCell ref="B2808:K2808"/>
    <mergeCell ref="B2809:K2809"/>
    <mergeCell ref="B2810:K2810"/>
    <mergeCell ref="B2811:K2811"/>
    <mergeCell ref="G2835:K2835"/>
    <mergeCell ref="B2836:F2836"/>
    <mergeCell ref="G2836:K2836"/>
    <mergeCell ref="A2837:A2843"/>
    <mergeCell ref="B2837:E2837"/>
    <mergeCell ref="G2837:J2837"/>
    <mergeCell ref="B2838:E2838"/>
    <mergeCell ref="G2838:J2838"/>
    <mergeCell ref="B2839:E2839"/>
    <mergeCell ref="G2839:J2839"/>
    <mergeCell ref="A2827:K2827"/>
    <mergeCell ref="A2829:G2830"/>
    <mergeCell ref="A2832:A2836"/>
    <mergeCell ref="B2832:F2832"/>
    <mergeCell ref="G2832:K2832"/>
    <mergeCell ref="B2833:F2833"/>
    <mergeCell ref="G2833:K2833"/>
    <mergeCell ref="B2834:F2834"/>
    <mergeCell ref="G2834:K2834"/>
    <mergeCell ref="B2835:F2835"/>
    <mergeCell ref="B2851:K2851"/>
    <mergeCell ref="B2852:K2852"/>
    <mergeCell ref="B2853:K2853"/>
    <mergeCell ref="B2854:K2854"/>
    <mergeCell ref="B2855:K2855"/>
    <mergeCell ref="B2856:K2856"/>
    <mergeCell ref="B2843:E2843"/>
    <mergeCell ref="G2843:J2843"/>
    <mergeCell ref="A2844:A2857"/>
    <mergeCell ref="B2844:K2844"/>
    <mergeCell ref="B2845:K2845"/>
    <mergeCell ref="B2846:K2846"/>
    <mergeCell ref="B2847:K2847"/>
    <mergeCell ref="B2848:K2848"/>
    <mergeCell ref="B2849:K2849"/>
    <mergeCell ref="B2850:K2850"/>
    <mergeCell ref="B2840:E2840"/>
    <mergeCell ref="G2840:J2840"/>
    <mergeCell ref="B2841:E2841"/>
    <mergeCell ref="G2841:J2841"/>
    <mergeCell ref="B2842:E2842"/>
    <mergeCell ref="G2842:J2842"/>
    <mergeCell ref="B2872:K2872"/>
    <mergeCell ref="A2873:F2876"/>
    <mergeCell ref="G2873:K2876"/>
    <mergeCell ref="A2878:D2880"/>
    <mergeCell ref="E2878:H2880"/>
    <mergeCell ref="I2878:K2880"/>
    <mergeCell ref="B2866:K2866"/>
    <mergeCell ref="B2867:K2867"/>
    <mergeCell ref="B2868:K2868"/>
    <mergeCell ref="B2869:K2869"/>
    <mergeCell ref="B2870:K2870"/>
    <mergeCell ref="B2871:K2871"/>
    <mergeCell ref="B2857:K2857"/>
    <mergeCell ref="A2858:A2872"/>
    <mergeCell ref="B2858:K2858"/>
    <mergeCell ref="B2859:K2859"/>
    <mergeCell ref="B2860:K2860"/>
    <mergeCell ref="B2861:K2861"/>
    <mergeCell ref="B2862:K2862"/>
    <mergeCell ref="B2863:K2863"/>
    <mergeCell ref="B2864:K2864"/>
    <mergeCell ref="B2865:K2865"/>
    <mergeCell ref="G2889:K2889"/>
    <mergeCell ref="B2890:F2890"/>
    <mergeCell ref="G2890:K2890"/>
    <mergeCell ref="A2891:A2897"/>
    <mergeCell ref="B2891:E2891"/>
    <mergeCell ref="G2891:J2891"/>
    <mergeCell ref="B2892:E2892"/>
    <mergeCell ref="G2892:J2892"/>
    <mergeCell ref="B2893:E2893"/>
    <mergeCell ref="G2893:J2893"/>
    <mergeCell ref="A2881:K2881"/>
    <mergeCell ref="A2883:G2884"/>
    <mergeCell ref="A2886:A2890"/>
    <mergeCell ref="B2886:F2886"/>
    <mergeCell ref="G2886:K2886"/>
    <mergeCell ref="B2887:F2887"/>
    <mergeCell ref="G2887:K2887"/>
    <mergeCell ref="B2888:F2888"/>
    <mergeCell ref="G2888:K2888"/>
    <mergeCell ref="B2889:F2889"/>
    <mergeCell ref="B2905:K2905"/>
    <mergeCell ref="B2906:K2906"/>
    <mergeCell ref="B2907:K2907"/>
    <mergeCell ref="B2908:K2908"/>
    <mergeCell ref="B2909:K2909"/>
    <mergeCell ref="B2910:K2910"/>
    <mergeCell ref="B2897:E2897"/>
    <mergeCell ref="G2897:J2897"/>
    <mergeCell ref="A2898:A2911"/>
    <mergeCell ref="B2898:K2898"/>
    <mergeCell ref="B2899:K2899"/>
    <mergeCell ref="B2900:K2900"/>
    <mergeCell ref="B2901:K2901"/>
    <mergeCell ref="B2902:K2902"/>
    <mergeCell ref="B2903:K2903"/>
    <mergeCell ref="B2904:K2904"/>
    <mergeCell ref="B2894:E2894"/>
    <mergeCell ref="G2894:J2894"/>
    <mergeCell ref="B2895:E2895"/>
    <mergeCell ref="G2895:J2895"/>
    <mergeCell ref="B2896:E2896"/>
    <mergeCell ref="G2896:J2896"/>
    <mergeCell ref="B2926:K2926"/>
    <mergeCell ref="A2927:F2930"/>
    <mergeCell ref="G2927:K2930"/>
    <mergeCell ref="A2932:D2934"/>
    <mergeCell ref="E2932:H2934"/>
    <mergeCell ref="I2932:K2934"/>
    <mergeCell ref="B2920:K2920"/>
    <mergeCell ref="B2921:K2921"/>
    <mergeCell ref="B2922:K2922"/>
    <mergeCell ref="B2923:K2923"/>
    <mergeCell ref="B2924:K2924"/>
    <mergeCell ref="B2925:K2925"/>
    <mergeCell ref="B2911:K2911"/>
    <mergeCell ref="A2912:A2926"/>
    <mergeCell ref="B2912:K2912"/>
    <mergeCell ref="B2913:K2913"/>
    <mergeCell ref="B2914:K2914"/>
    <mergeCell ref="B2915:K2915"/>
    <mergeCell ref="B2916:K2916"/>
    <mergeCell ref="B2917:K2917"/>
    <mergeCell ref="B2918:K2918"/>
    <mergeCell ref="B2919:K2919"/>
    <mergeCell ref="G2943:K2943"/>
    <mergeCell ref="B2944:F2944"/>
    <mergeCell ref="G2944:K2944"/>
    <mergeCell ref="A2945:A2951"/>
    <mergeCell ref="B2945:E2945"/>
    <mergeCell ref="G2945:J2945"/>
    <mergeCell ref="B2946:E2946"/>
    <mergeCell ref="G2946:J2946"/>
    <mergeCell ref="B2947:E2947"/>
    <mergeCell ref="G2947:J2947"/>
    <mergeCell ref="A2935:K2935"/>
    <mergeCell ref="A2937:G2938"/>
    <mergeCell ref="A2940:A2944"/>
    <mergeCell ref="B2940:F2940"/>
    <mergeCell ref="G2940:K2940"/>
    <mergeCell ref="B2941:F2941"/>
    <mergeCell ref="G2941:K2941"/>
    <mergeCell ref="B2942:F2942"/>
    <mergeCell ref="G2942:K2942"/>
    <mergeCell ref="B2943:F2943"/>
    <mergeCell ref="B2959:K2959"/>
    <mergeCell ref="B2960:K2960"/>
    <mergeCell ref="B2961:K2961"/>
    <mergeCell ref="B2962:K2962"/>
    <mergeCell ref="B2963:K2963"/>
    <mergeCell ref="B2964:K2964"/>
    <mergeCell ref="B2951:E2951"/>
    <mergeCell ref="G2951:J2951"/>
    <mergeCell ref="A2952:A2966"/>
    <mergeCell ref="B2952:K2952"/>
    <mergeCell ref="B2953:K2953"/>
    <mergeCell ref="B2954:K2954"/>
    <mergeCell ref="B2955:K2955"/>
    <mergeCell ref="B2956:K2956"/>
    <mergeCell ref="B2957:K2957"/>
    <mergeCell ref="B2958:K2958"/>
    <mergeCell ref="B2948:E2948"/>
    <mergeCell ref="G2948:J2948"/>
    <mergeCell ref="B2949:E2949"/>
    <mergeCell ref="G2949:J2949"/>
    <mergeCell ref="B2950:E2950"/>
    <mergeCell ref="G2950:J2950"/>
    <mergeCell ref="B2980:K2980"/>
    <mergeCell ref="B2981:K2981"/>
    <mergeCell ref="A2982:F2985"/>
    <mergeCell ref="G2982:K2985"/>
    <mergeCell ref="A2987:D2989"/>
    <mergeCell ref="E2987:H2989"/>
    <mergeCell ref="I2987:K2989"/>
    <mergeCell ref="B2974:K2974"/>
    <mergeCell ref="B2975:K2975"/>
    <mergeCell ref="B2976:K2976"/>
    <mergeCell ref="B2977:K2977"/>
    <mergeCell ref="B2978:K2978"/>
    <mergeCell ref="B2979:K2979"/>
    <mergeCell ref="B2965:K2965"/>
    <mergeCell ref="B2966:K2966"/>
    <mergeCell ref="A2967:A2981"/>
    <mergeCell ref="B2967:K2967"/>
    <mergeCell ref="B2968:K2968"/>
    <mergeCell ref="B2969:K2969"/>
    <mergeCell ref="B2970:K2970"/>
    <mergeCell ref="B2971:K2971"/>
    <mergeCell ref="B2972:K2972"/>
    <mergeCell ref="B2973:K2973"/>
    <mergeCell ref="G2998:K2998"/>
    <mergeCell ref="B2999:F2999"/>
    <mergeCell ref="G2999:K2999"/>
    <mergeCell ref="A3000:A3006"/>
    <mergeCell ref="B3000:E3000"/>
    <mergeCell ref="G3000:J3000"/>
    <mergeCell ref="B3001:E3001"/>
    <mergeCell ref="G3001:J3001"/>
    <mergeCell ref="B3002:E3002"/>
    <mergeCell ref="G3002:J3002"/>
    <mergeCell ref="A2990:K2990"/>
    <mergeCell ref="A2992:G2993"/>
    <mergeCell ref="A2995:A2999"/>
    <mergeCell ref="B2995:F2995"/>
    <mergeCell ref="G2995:K2995"/>
    <mergeCell ref="B2996:F2996"/>
    <mergeCell ref="G2996:K2996"/>
    <mergeCell ref="B2997:F2997"/>
    <mergeCell ref="G2997:K2997"/>
    <mergeCell ref="B2998:F2998"/>
    <mergeCell ref="B3014:K3014"/>
    <mergeCell ref="B3015:K3015"/>
    <mergeCell ref="B3016:K3016"/>
    <mergeCell ref="B3017:K3017"/>
    <mergeCell ref="B3018:K3018"/>
    <mergeCell ref="B3019:K3019"/>
    <mergeCell ref="B3006:E3006"/>
    <mergeCell ref="G3006:J3006"/>
    <mergeCell ref="A3007:A3021"/>
    <mergeCell ref="B3007:K3007"/>
    <mergeCell ref="B3008:K3008"/>
    <mergeCell ref="B3009:K3009"/>
    <mergeCell ref="B3010:K3010"/>
    <mergeCell ref="B3011:K3011"/>
    <mergeCell ref="B3012:K3012"/>
    <mergeCell ref="B3013:K3013"/>
    <mergeCell ref="B3003:E3003"/>
    <mergeCell ref="G3003:J3003"/>
    <mergeCell ref="B3004:E3004"/>
    <mergeCell ref="G3004:J3004"/>
    <mergeCell ref="B3005:E3005"/>
    <mergeCell ref="G3005:J3005"/>
    <mergeCell ref="B3035:K3035"/>
    <mergeCell ref="B3036:K3036"/>
    <mergeCell ref="A3037:F3040"/>
    <mergeCell ref="G3037:K3040"/>
    <mergeCell ref="A3042:D3044"/>
    <mergeCell ref="E3042:H3044"/>
    <mergeCell ref="I3042:K3044"/>
    <mergeCell ref="B3029:K3029"/>
    <mergeCell ref="B3030:K3030"/>
    <mergeCell ref="B3031:K3031"/>
    <mergeCell ref="B3032:K3032"/>
    <mergeCell ref="B3033:K3033"/>
    <mergeCell ref="B3034:K3034"/>
    <mergeCell ref="B3020:K3020"/>
    <mergeCell ref="B3021:K3021"/>
    <mergeCell ref="A3022:A3036"/>
    <mergeCell ref="B3022:K3022"/>
    <mergeCell ref="B3023:K3023"/>
    <mergeCell ref="B3024:K3024"/>
    <mergeCell ref="B3025:K3025"/>
    <mergeCell ref="B3026:K3026"/>
    <mergeCell ref="B3027:K3027"/>
    <mergeCell ref="B3028:K3028"/>
    <mergeCell ref="G3053:K3053"/>
    <mergeCell ref="B3054:F3054"/>
    <mergeCell ref="G3054:K3054"/>
    <mergeCell ref="A3055:A3061"/>
    <mergeCell ref="B3055:E3055"/>
    <mergeCell ref="G3055:J3055"/>
    <mergeCell ref="B3056:E3056"/>
    <mergeCell ref="G3056:J3056"/>
    <mergeCell ref="B3057:E3057"/>
    <mergeCell ref="G3057:J3057"/>
    <mergeCell ref="A3045:K3045"/>
    <mergeCell ref="A3047:G3048"/>
    <mergeCell ref="A3050:A3054"/>
    <mergeCell ref="B3050:F3050"/>
    <mergeCell ref="G3050:K3050"/>
    <mergeCell ref="B3051:F3051"/>
    <mergeCell ref="G3051:K3051"/>
    <mergeCell ref="B3052:F3052"/>
    <mergeCell ref="G3052:K3052"/>
    <mergeCell ref="B3053:F3053"/>
    <mergeCell ref="B3069:K3069"/>
    <mergeCell ref="B3070:K3070"/>
    <mergeCell ref="B3071:K3071"/>
    <mergeCell ref="B3072:K3072"/>
    <mergeCell ref="B3073:K3073"/>
    <mergeCell ref="B3074:K3074"/>
    <mergeCell ref="B3061:E3061"/>
    <mergeCell ref="G3061:J3061"/>
    <mergeCell ref="A3062:A3075"/>
    <mergeCell ref="B3062:K3062"/>
    <mergeCell ref="B3063:K3063"/>
    <mergeCell ref="B3064:K3064"/>
    <mergeCell ref="B3065:K3065"/>
    <mergeCell ref="B3066:K3066"/>
    <mergeCell ref="B3067:K3067"/>
    <mergeCell ref="B3068:K3068"/>
    <mergeCell ref="B3058:E3058"/>
    <mergeCell ref="G3058:J3058"/>
    <mergeCell ref="B3059:E3059"/>
    <mergeCell ref="G3059:J3059"/>
    <mergeCell ref="B3060:E3060"/>
    <mergeCell ref="G3060:J3060"/>
    <mergeCell ref="B3107:F3107"/>
    <mergeCell ref="B3090:K3090"/>
    <mergeCell ref="A3091:F3094"/>
    <mergeCell ref="G3091:K3094"/>
    <mergeCell ref="A3096:D3098"/>
    <mergeCell ref="E3096:H3098"/>
    <mergeCell ref="I3096:K3098"/>
    <mergeCell ref="B3084:K3084"/>
    <mergeCell ref="B3085:K3085"/>
    <mergeCell ref="B3086:K3086"/>
    <mergeCell ref="B3087:K3087"/>
    <mergeCell ref="B3088:K3088"/>
    <mergeCell ref="B3089:K3089"/>
    <mergeCell ref="B3075:K3075"/>
    <mergeCell ref="A3076:A3090"/>
    <mergeCell ref="B3076:K3076"/>
    <mergeCell ref="B3077:K3077"/>
    <mergeCell ref="B3078:K3078"/>
    <mergeCell ref="B3079:K3079"/>
    <mergeCell ref="B3080:K3080"/>
    <mergeCell ref="B3081:K3081"/>
    <mergeCell ref="B3082:K3082"/>
    <mergeCell ref="B3083:K3083"/>
    <mergeCell ref="B3126:K3126"/>
    <mergeCell ref="B3127:K3127"/>
    <mergeCell ref="B3128:K3128"/>
    <mergeCell ref="B3115:E3115"/>
    <mergeCell ref="G3115:J3115"/>
    <mergeCell ref="A3116:A3129"/>
    <mergeCell ref="B3116:K3116"/>
    <mergeCell ref="B3117:K3117"/>
    <mergeCell ref="B3118:K3118"/>
    <mergeCell ref="B3119:K3119"/>
    <mergeCell ref="B3120:K3120"/>
    <mergeCell ref="B3121:K3121"/>
    <mergeCell ref="B3122:K3122"/>
    <mergeCell ref="B3112:E3112"/>
    <mergeCell ref="G3112:J3112"/>
    <mergeCell ref="B3113:E3113"/>
    <mergeCell ref="G3113:J3113"/>
    <mergeCell ref="B3114:E3114"/>
    <mergeCell ref="G3114:J3114"/>
    <mergeCell ref="A3109:A3115"/>
    <mergeCell ref="B3109:E3109"/>
    <mergeCell ref="G3109:J3109"/>
    <mergeCell ref="B3110:E3110"/>
    <mergeCell ref="G3110:J3110"/>
    <mergeCell ref="B3111:E3111"/>
    <mergeCell ref="G3111:J3111"/>
    <mergeCell ref="B3144:K3144"/>
    <mergeCell ref="A3145:F3148"/>
    <mergeCell ref="G3145:K3148"/>
    <mergeCell ref="A3150:D3152"/>
    <mergeCell ref="E3150:H3152"/>
    <mergeCell ref="I3150:K3152"/>
    <mergeCell ref="B3138:K3138"/>
    <mergeCell ref="B3139:K3139"/>
    <mergeCell ref="B3140:K3140"/>
    <mergeCell ref="B3141:K3141"/>
    <mergeCell ref="B3142:K3142"/>
    <mergeCell ref="B3143:K3143"/>
    <mergeCell ref="B3129:K3129"/>
    <mergeCell ref="A3130:A3144"/>
    <mergeCell ref="B3130:K3130"/>
    <mergeCell ref="B3131:K3131"/>
    <mergeCell ref="B3132:K3132"/>
    <mergeCell ref="B3133:K3133"/>
    <mergeCell ref="B3134:K3134"/>
    <mergeCell ref="B3135:K3135"/>
    <mergeCell ref="B3136:K3136"/>
    <mergeCell ref="B3137:K3137"/>
    <mergeCell ref="G3161:K3161"/>
    <mergeCell ref="B3162:F3162"/>
    <mergeCell ref="G3162:K3162"/>
    <mergeCell ref="A3163:A3169"/>
    <mergeCell ref="B3163:E3163"/>
    <mergeCell ref="G3163:J3163"/>
    <mergeCell ref="B3164:E3164"/>
    <mergeCell ref="G3164:J3164"/>
    <mergeCell ref="B3165:E3165"/>
    <mergeCell ref="G3165:J3165"/>
    <mergeCell ref="A3153:K3153"/>
    <mergeCell ref="A3155:G3156"/>
    <mergeCell ref="A3158:A3162"/>
    <mergeCell ref="B3158:F3158"/>
    <mergeCell ref="G3158:K3158"/>
    <mergeCell ref="B3159:F3159"/>
    <mergeCell ref="G3159:K3159"/>
    <mergeCell ref="B3160:F3160"/>
    <mergeCell ref="G3160:K3160"/>
    <mergeCell ref="B3161:F3161"/>
    <mergeCell ref="B3178:K3178"/>
    <mergeCell ref="B3179:K3179"/>
    <mergeCell ref="B3180:K3180"/>
    <mergeCell ref="B3181:K3181"/>
    <mergeCell ref="B3182:K3182"/>
    <mergeCell ref="B3183:K3183"/>
    <mergeCell ref="B3169:E3169"/>
    <mergeCell ref="G3169:J3169"/>
    <mergeCell ref="A3170:A3183"/>
    <mergeCell ref="B3170:K3170"/>
    <mergeCell ref="B3172:K3172"/>
    <mergeCell ref="B3173:K3173"/>
    <mergeCell ref="B3174:K3174"/>
    <mergeCell ref="B3175:K3175"/>
    <mergeCell ref="B3176:K3176"/>
    <mergeCell ref="B3177:K3177"/>
    <mergeCell ref="B3166:E3166"/>
    <mergeCell ref="G3166:J3166"/>
    <mergeCell ref="B3167:E3167"/>
    <mergeCell ref="G3167:J3167"/>
    <mergeCell ref="B3168:E3168"/>
    <mergeCell ref="G3168:J3168"/>
    <mergeCell ref="A3209:G3210"/>
    <mergeCell ref="A3212:A3216"/>
    <mergeCell ref="B3212:F3212"/>
    <mergeCell ref="G3212:K3212"/>
    <mergeCell ref="B3213:F3213"/>
    <mergeCell ref="G3213:K3213"/>
    <mergeCell ref="B3214:F3214"/>
    <mergeCell ref="G3214:K3214"/>
    <mergeCell ref="B3215:F3215"/>
    <mergeCell ref="G3215:K3215"/>
    <mergeCell ref="A3199:F3202"/>
    <mergeCell ref="G3199:K3202"/>
    <mergeCell ref="A3204:D3206"/>
    <mergeCell ref="E3204:H3206"/>
    <mergeCell ref="I3204:K3206"/>
    <mergeCell ref="A3207:K3207"/>
    <mergeCell ref="B3193:K3193"/>
    <mergeCell ref="B3194:K3194"/>
    <mergeCell ref="B3195:K3195"/>
    <mergeCell ref="B3196:K3196"/>
    <mergeCell ref="B3197:K3197"/>
    <mergeCell ref="B3198:K3198"/>
    <mergeCell ref="A3184:A3198"/>
    <mergeCell ref="B3184:K3184"/>
    <mergeCell ref="B3185:K3185"/>
    <mergeCell ref="B3186:K3186"/>
    <mergeCell ref="B3187:K3187"/>
    <mergeCell ref="B3188:K3188"/>
    <mergeCell ref="B3189:K3189"/>
    <mergeCell ref="B3190:K3190"/>
    <mergeCell ref="B3191:K3191"/>
    <mergeCell ref="B3192:K3192"/>
    <mergeCell ref="G3220:J3220"/>
    <mergeCell ref="B3221:E3221"/>
    <mergeCell ref="G3221:J3221"/>
    <mergeCell ref="B3222:E3222"/>
    <mergeCell ref="G3222:J3222"/>
    <mergeCell ref="B3223:E3223"/>
    <mergeCell ref="G3223:J3223"/>
    <mergeCell ref="B3216:F3216"/>
    <mergeCell ref="G3216:K3216"/>
    <mergeCell ref="A3217:A3223"/>
    <mergeCell ref="B3217:E3217"/>
    <mergeCell ref="G3217:J3217"/>
    <mergeCell ref="B3218:E3218"/>
    <mergeCell ref="G3218:J3218"/>
    <mergeCell ref="B3219:E3219"/>
    <mergeCell ref="G3219:J3219"/>
    <mergeCell ref="B3220:E3220"/>
    <mergeCell ref="B3243:K3243"/>
    <mergeCell ref="B3244:K3244"/>
    <mergeCell ref="B3245:K3245"/>
    <mergeCell ref="B3246:K3246"/>
    <mergeCell ref="B3247:K3247"/>
    <mergeCell ref="B3248:K3248"/>
    <mergeCell ref="B3234:K3234"/>
    <mergeCell ref="B3235:K3235"/>
    <mergeCell ref="B3236:K3236"/>
    <mergeCell ref="B3237:K3237"/>
    <mergeCell ref="A3238:A3252"/>
    <mergeCell ref="B3238:K3238"/>
    <mergeCell ref="B3239:K3239"/>
    <mergeCell ref="B3240:K3240"/>
    <mergeCell ref="B3241:K3241"/>
    <mergeCell ref="B3242:K3242"/>
    <mergeCell ref="A3224:A3237"/>
    <mergeCell ref="B3224:K3224"/>
    <mergeCell ref="B3226:K3226"/>
    <mergeCell ref="B3227:K3227"/>
    <mergeCell ref="B3228:K3228"/>
    <mergeCell ref="B3229:K3229"/>
    <mergeCell ref="B3230:K3230"/>
    <mergeCell ref="B3231:K3231"/>
    <mergeCell ref="B3232:K3232"/>
    <mergeCell ref="B3233:K3233"/>
    <mergeCell ref="B3268:F3268"/>
    <mergeCell ref="G3268:K3268"/>
    <mergeCell ref="B3269:F3269"/>
    <mergeCell ref="G3269:K3269"/>
    <mergeCell ref="B3270:F3270"/>
    <mergeCell ref="G3270:K3270"/>
    <mergeCell ref="A3258:D3260"/>
    <mergeCell ref="E3258:H3260"/>
    <mergeCell ref="I3258:K3260"/>
    <mergeCell ref="A3261:K3261"/>
    <mergeCell ref="A3263:G3264"/>
    <mergeCell ref="A3266:A3270"/>
    <mergeCell ref="B3266:F3266"/>
    <mergeCell ref="G3266:K3266"/>
    <mergeCell ref="B3267:F3267"/>
    <mergeCell ref="G3267:K3267"/>
    <mergeCell ref="B3249:K3249"/>
    <mergeCell ref="B3250:K3250"/>
    <mergeCell ref="B3251:K3251"/>
    <mergeCell ref="B3252:K3252"/>
    <mergeCell ref="A3253:F3256"/>
    <mergeCell ref="G3253:K3256"/>
    <mergeCell ref="B3283:K3283"/>
    <mergeCell ref="B3284:K3284"/>
    <mergeCell ref="B3285:K3285"/>
    <mergeCell ref="B3286:K3286"/>
    <mergeCell ref="B3287:K3287"/>
    <mergeCell ref="B3288:K3288"/>
    <mergeCell ref="G3275:J3275"/>
    <mergeCell ref="B3276:E3276"/>
    <mergeCell ref="G3276:J3276"/>
    <mergeCell ref="B3277:E3277"/>
    <mergeCell ref="G3277:J3277"/>
    <mergeCell ref="A3278:A3291"/>
    <mergeCell ref="B3278:K3278"/>
    <mergeCell ref="B3280:K3280"/>
    <mergeCell ref="B3281:K3281"/>
    <mergeCell ref="B3282:K3282"/>
    <mergeCell ref="A3271:A3277"/>
    <mergeCell ref="B3271:E3271"/>
    <mergeCell ref="G3271:J3271"/>
    <mergeCell ref="B3272:E3272"/>
    <mergeCell ref="G3272:J3272"/>
    <mergeCell ref="B3273:E3273"/>
    <mergeCell ref="G3273:J3273"/>
    <mergeCell ref="B3274:E3274"/>
    <mergeCell ref="G3274:J3274"/>
    <mergeCell ref="B3275:E3275"/>
    <mergeCell ref="B3304:K3304"/>
    <mergeCell ref="B3305:K3305"/>
    <mergeCell ref="B3306:K3306"/>
    <mergeCell ref="A3307:F3310"/>
    <mergeCell ref="G3307:K3310"/>
    <mergeCell ref="A3312:D3314"/>
    <mergeCell ref="E3312:H3314"/>
    <mergeCell ref="I3312:K3314"/>
    <mergeCell ref="B3298:K3298"/>
    <mergeCell ref="B3299:K3299"/>
    <mergeCell ref="B3300:K3300"/>
    <mergeCell ref="B3301:K3301"/>
    <mergeCell ref="B3302:K3302"/>
    <mergeCell ref="B3303:K3303"/>
    <mergeCell ref="B3289:K3289"/>
    <mergeCell ref="B3290:K3290"/>
    <mergeCell ref="B3291:K3291"/>
    <mergeCell ref="A3292:A3306"/>
    <mergeCell ref="B3292:K3292"/>
    <mergeCell ref="B3293:K3293"/>
    <mergeCell ref="B3294:K3294"/>
    <mergeCell ref="B3295:K3295"/>
    <mergeCell ref="B3296:K3296"/>
    <mergeCell ref="B3297:K3297"/>
    <mergeCell ref="G3323:K3323"/>
    <mergeCell ref="B3324:F3324"/>
    <mergeCell ref="G3324:K3324"/>
    <mergeCell ref="A3325:A3331"/>
    <mergeCell ref="B3325:E3325"/>
    <mergeCell ref="G3325:J3325"/>
    <mergeCell ref="B3326:E3326"/>
    <mergeCell ref="G3326:J3326"/>
    <mergeCell ref="B3327:E3327"/>
    <mergeCell ref="G3327:J3327"/>
    <mergeCell ref="A3315:K3315"/>
    <mergeCell ref="A3317:G3318"/>
    <mergeCell ref="A3320:A3324"/>
    <mergeCell ref="B3320:F3320"/>
    <mergeCell ref="G3320:K3320"/>
    <mergeCell ref="B3321:F3321"/>
    <mergeCell ref="G3321:K3321"/>
    <mergeCell ref="B3322:F3322"/>
    <mergeCell ref="G3322:K3322"/>
    <mergeCell ref="B3323:F3323"/>
    <mergeCell ref="B3339:K3339"/>
    <mergeCell ref="B3340:K3340"/>
    <mergeCell ref="B3341:K3341"/>
    <mergeCell ref="B3342:K3342"/>
    <mergeCell ref="B3343:K3343"/>
    <mergeCell ref="B3344:K3344"/>
    <mergeCell ref="B3331:E3331"/>
    <mergeCell ref="G3331:J3331"/>
    <mergeCell ref="A3332:A3346"/>
    <mergeCell ref="B3332:K3332"/>
    <mergeCell ref="B3333:K3333"/>
    <mergeCell ref="B3334:K3334"/>
    <mergeCell ref="B3335:K3335"/>
    <mergeCell ref="B3336:K3336"/>
    <mergeCell ref="B3337:K3337"/>
    <mergeCell ref="B3338:K3338"/>
    <mergeCell ref="B3328:E3328"/>
    <mergeCell ref="G3328:J3328"/>
    <mergeCell ref="B3329:E3329"/>
    <mergeCell ref="G3329:J3329"/>
    <mergeCell ref="B3330:E3330"/>
    <mergeCell ref="G3330:J3330"/>
    <mergeCell ref="B3360:K3360"/>
    <mergeCell ref="B3361:K3361"/>
    <mergeCell ref="A3362:F3365"/>
    <mergeCell ref="G3362:K3365"/>
    <mergeCell ref="A3367:D3369"/>
    <mergeCell ref="E3367:H3369"/>
    <mergeCell ref="I3367:K3369"/>
    <mergeCell ref="B3354:K3354"/>
    <mergeCell ref="B3355:K3355"/>
    <mergeCell ref="B3356:K3356"/>
    <mergeCell ref="B3357:K3357"/>
    <mergeCell ref="B3358:K3358"/>
    <mergeCell ref="B3359:K3359"/>
    <mergeCell ref="B3345:K3345"/>
    <mergeCell ref="B3346:K3346"/>
    <mergeCell ref="A3347:A3361"/>
    <mergeCell ref="B3347:K3347"/>
    <mergeCell ref="B3348:K3348"/>
    <mergeCell ref="B3349:K3349"/>
    <mergeCell ref="B3350:K3350"/>
    <mergeCell ref="B3351:K3351"/>
    <mergeCell ref="B3352:K3352"/>
    <mergeCell ref="B3353:K3353"/>
    <mergeCell ref="G3378:K3378"/>
    <mergeCell ref="B3379:F3379"/>
    <mergeCell ref="G3379:K3379"/>
    <mergeCell ref="A3380:A3386"/>
    <mergeCell ref="B3380:E3380"/>
    <mergeCell ref="G3380:J3380"/>
    <mergeCell ref="B3381:E3381"/>
    <mergeCell ref="G3381:J3381"/>
    <mergeCell ref="B3382:E3382"/>
    <mergeCell ref="G3382:J3382"/>
    <mergeCell ref="A3370:K3370"/>
    <mergeCell ref="A3372:G3373"/>
    <mergeCell ref="A3375:A3379"/>
    <mergeCell ref="B3375:F3375"/>
    <mergeCell ref="G3375:K3375"/>
    <mergeCell ref="B3376:F3376"/>
    <mergeCell ref="G3376:K3376"/>
    <mergeCell ref="B3377:F3377"/>
    <mergeCell ref="G3377:K3377"/>
    <mergeCell ref="B3378:F3378"/>
    <mergeCell ref="B3394:K3394"/>
    <mergeCell ref="B3395:K3395"/>
    <mergeCell ref="B3396:K3396"/>
    <mergeCell ref="B3397:K3397"/>
    <mergeCell ref="B3398:K3398"/>
    <mergeCell ref="B3399:K3399"/>
    <mergeCell ref="B3386:E3386"/>
    <mergeCell ref="G3386:J3386"/>
    <mergeCell ref="A3387:A3401"/>
    <mergeCell ref="B3387:K3387"/>
    <mergeCell ref="B3388:K3388"/>
    <mergeCell ref="B3389:K3389"/>
    <mergeCell ref="B3390:K3390"/>
    <mergeCell ref="B3391:K3391"/>
    <mergeCell ref="B3392:K3392"/>
    <mergeCell ref="B3393:K3393"/>
    <mergeCell ref="B3383:E3383"/>
    <mergeCell ref="G3383:J3383"/>
    <mergeCell ref="B3384:E3384"/>
    <mergeCell ref="G3384:J3384"/>
    <mergeCell ref="B3385:E3385"/>
    <mergeCell ref="G3385:J3385"/>
    <mergeCell ref="B3415:K3415"/>
    <mergeCell ref="B3416:K3416"/>
    <mergeCell ref="A3417:F3420"/>
    <mergeCell ref="G3417:K3420"/>
    <mergeCell ref="A3422:D3424"/>
    <mergeCell ref="E3422:H3424"/>
    <mergeCell ref="I3422:K3424"/>
    <mergeCell ref="B3409:K3409"/>
    <mergeCell ref="B3410:K3410"/>
    <mergeCell ref="B3411:K3411"/>
    <mergeCell ref="B3412:K3412"/>
    <mergeCell ref="B3413:K3413"/>
    <mergeCell ref="B3414:K3414"/>
    <mergeCell ref="B3400:K3400"/>
    <mergeCell ref="B3401:K3401"/>
    <mergeCell ref="A3402:A3416"/>
    <mergeCell ref="B3402:K3402"/>
    <mergeCell ref="B3403:K3403"/>
    <mergeCell ref="B3404:K3404"/>
    <mergeCell ref="B3405:K3405"/>
    <mergeCell ref="B3406:K3406"/>
    <mergeCell ref="B3407:K3407"/>
    <mergeCell ref="B3408:K3408"/>
    <mergeCell ref="G3433:K3433"/>
    <mergeCell ref="B3434:F3434"/>
    <mergeCell ref="G3434:K3434"/>
    <mergeCell ref="A3435:A3441"/>
    <mergeCell ref="B3435:E3435"/>
    <mergeCell ref="G3435:J3435"/>
    <mergeCell ref="B3436:E3436"/>
    <mergeCell ref="G3436:J3436"/>
    <mergeCell ref="B3437:E3437"/>
    <mergeCell ref="G3437:J3437"/>
    <mergeCell ref="A3425:K3425"/>
    <mergeCell ref="A3427:G3428"/>
    <mergeCell ref="A3430:A3434"/>
    <mergeCell ref="B3430:F3430"/>
    <mergeCell ref="G3430:K3430"/>
    <mergeCell ref="B3431:F3431"/>
    <mergeCell ref="G3431:K3431"/>
    <mergeCell ref="B3432:F3432"/>
    <mergeCell ref="G3432:K3432"/>
    <mergeCell ref="B3433:F3433"/>
    <mergeCell ref="B3449:K3449"/>
    <mergeCell ref="B3450:K3450"/>
    <mergeCell ref="B3451:K3451"/>
    <mergeCell ref="B3452:K3452"/>
    <mergeCell ref="B3453:K3453"/>
    <mergeCell ref="B3454:K3454"/>
    <mergeCell ref="B3441:E3441"/>
    <mergeCell ref="G3441:J3441"/>
    <mergeCell ref="A3442:A3455"/>
    <mergeCell ref="B3442:K3442"/>
    <mergeCell ref="B3443:K3443"/>
    <mergeCell ref="B3444:K3444"/>
    <mergeCell ref="B3445:K3445"/>
    <mergeCell ref="B3446:K3446"/>
    <mergeCell ref="B3447:K3447"/>
    <mergeCell ref="B3448:K3448"/>
    <mergeCell ref="B3438:E3438"/>
    <mergeCell ref="G3438:J3438"/>
    <mergeCell ref="B3439:E3439"/>
    <mergeCell ref="G3439:J3439"/>
    <mergeCell ref="B3440:E3440"/>
    <mergeCell ref="G3440:J3440"/>
    <mergeCell ref="B3470:K3470"/>
    <mergeCell ref="A3471:F3474"/>
    <mergeCell ref="G3471:K3474"/>
    <mergeCell ref="A3476:D3478"/>
    <mergeCell ref="E3476:H3478"/>
    <mergeCell ref="I3476:K3478"/>
    <mergeCell ref="B3464:K3464"/>
    <mergeCell ref="B3465:K3465"/>
    <mergeCell ref="B3466:K3466"/>
    <mergeCell ref="B3467:K3467"/>
    <mergeCell ref="B3468:K3468"/>
    <mergeCell ref="B3469:K3469"/>
    <mergeCell ref="B3455:K3455"/>
    <mergeCell ref="A3456:A3470"/>
    <mergeCell ref="B3456:K3456"/>
    <mergeCell ref="B3457:K3457"/>
    <mergeCell ref="B3458:K3458"/>
    <mergeCell ref="B3459:K3459"/>
    <mergeCell ref="B3460:K3460"/>
    <mergeCell ref="B3461:K3461"/>
    <mergeCell ref="B3462:K3462"/>
    <mergeCell ref="B3463:K3463"/>
    <mergeCell ref="G3487:K3487"/>
    <mergeCell ref="B3488:F3488"/>
    <mergeCell ref="G3488:K3488"/>
    <mergeCell ref="A3489:A3495"/>
    <mergeCell ref="B3489:E3489"/>
    <mergeCell ref="G3489:J3489"/>
    <mergeCell ref="B3490:E3490"/>
    <mergeCell ref="G3490:J3490"/>
    <mergeCell ref="B3491:E3491"/>
    <mergeCell ref="G3491:J3491"/>
    <mergeCell ref="A3479:K3479"/>
    <mergeCell ref="A3481:G3482"/>
    <mergeCell ref="A3484:A3488"/>
    <mergeCell ref="B3484:F3484"/>
    <mergeCell ref="G3484:K3484"/>
    <mergeCell ref="B3485:F3485"/>
    <mergeCell ref="G3485:K3485"/>
    <mergeCell ref="B3486:F3486"/>
    <mergeCell ref="G3486:K3486"/>
    <mergeCell ref="B3487:F3487"/>
    <mergeCell ref="B3503:K3503"/>
    <mergeCell ref="B3504:K3504"/>
    <mergeCell ref="B3505:K3505"/>
    <mergeCell ref="B3506:K3506"/>
    <mergeCell ref="B3507:K3507"/>
    <mergeCell ref="B3508:K3508"/>
    <mergeCell ref="B3495:E3495"/>
    <mergeCell ref="G3495:J3495"/>
    <mergeCell ref="A3496:A3509"/>
    <mergeCell ref="B3496:K3496"/>
    <mergeCell ref="B3497:K3497"/>
    <mergeCell ref="B3498:K3498"/>
    <mergeCell ref="B3499:K3499"/>
    <mergeCell ref="B3500:K3500"/>
    <mergeCell ref="B3501:K3501"/>
    <mergeCell ref="B3502:K3502"/>
    <mergeCell ref="B3492:E3492"/>
    <mergeCell ref="G3492:J3492"/>
    <mergeCell ref="B3493:E3493"/>
    <mergeCell ref="G3493:J3493"/>
    <mergeCell ref="B3494:E3494"/>
    <mergeCell ref="G3494:J3494"/>
    <mergeCell ref="B3524:K3524"/>
    <mergeCell ref="A3525:F3528"/>
    <mergeCell ref="G3525:K3528"/>
    <mergeCell ref="A3530:D3532"/>
    <mergeCell ref="E3530:H3532"/>
    <mergeCell ref="I3530:K3532"/>
    <mergeCell ref="B3518:K3518"/>
    <mergeCell ref="B3519:K3519"/>
    <mergeCell ref="B3520:K3520"/>
    <mergeCell ref="B3521:K3521"/>
    <mergeCell ref="B3522:K3522"/>
    <mergeCell ref="B3523:K3523"/>
    <mergeCell ref="B3509:K3509"/>
    <mergeCell ref="A3510:A3524"/>
    <mergeCell ref="B3510:K3510"/>
    <mergeCell ref="B3511:K3511"/>
    <mergeCell ref="B3512:K3512"/>
    <mergeCell ref="B3513:K3513"/>
    <mergeCell ref="B3514:K3514"/>
    <mergeCell ref="B3515:K3515"/>
    <mergeCell ref="B3516:K3516"/>
    <mergeCell ref="B3517:K3517"/>
    <mergeCell ref="G3541:K3541"/>
    <mergeCell ref="B3542:F3542"/>
    <mergeCell ref="G3542:K3542"/>
    <mergeCell ref="A3543:A3549"/>
    <mergeCell ref="B3543:E3543"/>
    <mergeCell ref="G3543:J3543"/>
    <mergeCell ref="B3544:E3544"/>
    <mergeCell ref="G3544:J3544"/>
    <mergeCell ref="B3545:E3545"/>
    <mergeCell ref="G3545:J3545"/>
    <mergeCell ref="A3533:K3533"/>
    <mergeCell ref="A3535:G3536"/>
    <mergeCell ref="A3538:A3542"/>
    <mergeCell ref="B3538:F3538"/>
    <mergeCell ref="G3538:K3538"/>
    <mergeCell ref="B3539:F3539"/>
    <mergeCell ref="G3539:K3539"/>
    <mergeCell ref="B3540:F3540"/>
    <mergeCell ref="G3540:K3540"/>
    <mergeCell ref="B3541:F3541"/>
    <mergeCell ref="B3557:K3557"/>
    <mergeCell ref="B3558:K3558"/>
    <mergeCell ref="B3559:K3559"/>
    <mergeCell ref="B3560:K3560"/>
    <mergeCell ref="B3561:K3561"/>
    <mergeCell ref="B3562:K3562"/>
    <mergeCell ref="B3549:E3549"/>
    <mergeCell ref="G3549:J3549"/>
    <mergeCell ref="A3550:A3563"/>
    <mergeCell ref="B3550:K3550"/>
    <mergeCell ref="B3551:K3551"/>
    <mergeCell ref="B3552:K3552"/>
    <mergeCell ref="B3553:K3553"/>
    <mergeCell ref="B3554:K3554"/>
    <mergeCell ref="B3555:K3555"/>
    <mergeCell ref="B3556:K3556"/>
    <mergeCell ref="B3546:E3546"/>
    <mergeCell ref="G3546:J3546"/>
    <mergeCell ref="B3547:E3547"/>
    <mergeCell ref="G3547:J3547"/>
    <mergeCell ref="B3548:E3548"/>
    <mergeCell ref="G3548:J3548"/>
    <mergeCell ref="B3578:K3578"/>
    <mergeCell ref="A3579:F3582"/>
    <mergeCell ref="G3579:K3582"/>
    <mergeCell ref="A3584:D3586"/>
    <mergeCell ref="E3584:H3586"/>
    <mergeCell ref="I3584:K3586"/>
    <mergeCell ref="B3572:K3572"/>
    <mergeCell ref="B3573:K3573"/>
    <mergeCell ref="B3574:K3574"/>
    <mergeCell ref="B3575:K3575"/>
    <mergeCell ref="B3576:K3576"/>
    <mergeCell ref="B3577:K3577"/>
    <mergeCell ref="B3563:K3563"/>
    <mergeCell ref="A3564:A3578"/>
    <mergeCell ref="B3564:K3564"/>
    <mergeCell ref="B3565:K3565"/>
    <mergeCell ref="B3566:K3566"/>
    <mergeCell ref="B3567:K3567"/>
    <mergeCell ref="B3568:K3568"/>
    <mergeCell ref="B3569:K3569"/>
    <mergeCell ref="B3570:K3570"/>
    <mergeCell ref="B3571:K3571"/>
    <mergeCell ref="G3595:K3595"/>
    <mergeCell ref="B3596:F3596"/>
    <mergeCell ref="G3596:K3596"/>
    <mergeCell ref="A3597:A3603"/>
    <mergeCell ref="B3597:E3597"/>
    <mergeCell ref="G3597:J3597"/>
    <mergeCell ref="B3598:E3598"/>
    <mergeCell ref="G3598:J3598"/>
    <mergeCell ref="B3599:E3599"/>
    <mergeCell ref="G3599:J3599"/>
    <mergeCell ref="A3587:K3587"/>
    <mergeCell ref="A3589:G3590"/>
    <mergeCell ref="A3592:A3596"/>
    <mergeCell ref="B3592:F3592"/>
    <mergeCell ref="G3592:K3592"/>
    <mergeCell ref="B3593:F3593"/>
    <mergeCell ref="G3593:K3593"/>
    <mergeCell ref="B3594:F3594"/>
    <mergeCell ref="G3594:K3594"/>
    <mergeCell ref="B3595:F3595"/>
    <mergeCell ref="B3611:K3611"/>
    <mergeCell ref="B3612:K3612"/>
    <mergeCell ref="B3613:K3613"/>
    <mergeCell ref="B3614:K3614"/>
    <mergeCell ref="B3615:K3615"/>
    <mergeCell ref="B3616:K3616"/>
    <mergeCell ref="B3603:E3603"/>
    <mergeCell ref="G3603:J3603"/>
    <mergeCell ref="A3604:A3617"/>
    <mergeCell ref="B3604:K3604"/>
    <mergeCell ref="B3605:K3605"/>
    <mergeCell ref="B3606:K3606"/>
    <mergeCell ref="B3607:K3607"/>
    <mergeCell ref="B3608:K3608"/>
    <mergeCell ref="B3609:K3609"/>
    <mergeCell ref="B3610:K3610"/>
    <mergeCell ref="B3600:E3600"/>
    <mergeCell ref="G3600:J3600"/>
    <mergeCell ref="B3601:E3601"/>
    <mergeCell ref="G3601:J3601"/>
    <mergeCell ref="B3602:E3602"/>
    <mergeCell ref="G3602:J3602"/>
    <mergeCell ref="B3632:K3632"/>
    <mergeCell ref="A3633:F3636"/>
    <mergeCell ref="G3633:K3636"/>
    <mergeCell ref="A3638:D3640"/>
    <mergeCell ref="E3638:H3640"/>
    <mergeCell ref="I3638:K3640"/>
    <mergeCell ref="B3626:K3626"/>
    <mergeCell ref="B3627:K3627"/>
    <mergeCell ref="B3628:K3628"/>
    <mergeCell ref="B3629:K3629"/>
    <mergeCell ref="B3630:K3630"/>
    <mergeCell ref="B3631:K3631"/>
    <mergeCell ref="B3617:K3617"/>
    <mergeCell ref="A3618:A3632"/>
    <mergeCell ref="B3618:K3618"/>
    <mergeCell ref="B3619:K3619"/>
    <mergeCell ref="B3620:K3620"/>
    <mergeCell ref="B3621:K3621"/>
    <mergeCell ref="B3622:K3622"/>
    <mergeCell ref="B3623:K3623"/>
    <mergeCell ref="B3624:K3624"/>
    <mergeCell ref="B3625:K3625"/>
    <mergeCell ref="G3649:K3649"/>
    <mergeCell ref="B3650:F3650"/>
    <mergeCell ref="G3650:K3650"/>
    <mergeCell ref="A3651:A3657"/>
    <mergeCell ref="B3651:E3651"/>
    <mergeCell ref="G3651:J3651"/>
    <mergeCell ref="B3652:E3652"/>
    <mergeCell ref="G3652:J3652"/>
    <mergeCell ref="B3653:E3653"/>
    <mergeCell ref="G3653:J3653"/>
    <mergeCell ref="A3641:K3641"/>
    <mergeCell ref="A3643:G3644"/>
    <mergeCell ref="A3646:A3650"/>
    <mergeCell ref="B3646:F3646"/>
    <mergeCell ref="G3646:K3646"/>
    <mergeCell ref="B3647:F3647"/>
    <mergeCell ref="G3647:K3647"/>
    <mergeCell ref="B3648:F3648"/>
    <mergeCell ref="G3648:K3648"/>
    <mergeCell ref="B3649:F3649"/>
    <mergeCell ref="B3665:K3665"/>
    <mergeCell ref="B3666:K3666"/>
    <mergeCell ref="B3667:K3667"/>
    <mergeCell ref="B3668:K3668"/>
    <mergeCell ref="B3669:K3669"/>
    <mergeCell ref="B3670:K3670"/>
    <mergeCell ref="B3657:E3657"/>
    <mergeCell ref="G3657:J3657"/>
    <mergeCell ref="A3658:A3671"/>
    <mergeCell ref="B3658:K3658"/>
    <mergeCell ref="B3659:K3659"/>
    <mergeCell ref="B3660:K3660"/>
    <mergeCell ref="B3661:K3661"/>
    <mergeCell ref="B3662:K3662"/>
    <mergeCell ref="B3663:K3663"/>
    <mergeCell ref="B3664:K3664"/>
    <mergeCell ref="B3654:E3654"/>
    <mergeCell ref="G3654:J3654"/>
    <mergeCell ref="B3655:E3655"/>
    <mergeCell ref="G3655:J3655"/>
    <mergeCell ref="B3656:E3656"/>
    <mergeCell ref="G3656:J3656"/>
    <mergeCell ref="B3686:K3686"/>
    <mergeCell ref="A3687:F3690"/>
    <mergeCell ref="G3687:K3690"/>
    <mergeCell ref="A3692:D3694"/>
    <mergeCell ref="E3692:H3694"/>
    <mergeCell ref="I3692:K3694"/>
    <mergeCell ref="B3680:K3680"/>
    <mergeCell ref="B3681:K3681"/>
    <mergeCell ref="B3682:K3682"/>
    <mergeCell ref="B3683:K3683"/>
    <mergeCell ref="B3684:K3684"/>
    <mergeCell ref="B3685:K3685"/>
    <mergeCell ref="B3671:K3671"/>
    <mergeCell ref="A3672:A3686"/>
    <mergeCell ref="B3672:K3672"/>
    <mergeCell ref="B3673:K3673"/>
    <mergeCell ref="B3674:K3674"/>
    <mergeCell ref="B3675:K3675"/>
    <mergeCell ref="B3676:K3676"/>
    <mergeCell ref="B3677:K3677"/>
    <mergeCell ref="B3678:K3678"/>
    <mergeCell ref="B3679:K3679"/>
    <mergeCell ref="G3703:K3703"/>
    <mergeCell ref="B3704:F3704"/>
    <mergeCell ref="G3704:K3704"/>
    <mergeCell ref="A3705:A3711"/>
    <mergeCell ref="B3705:E3705"/>
    <mergeCell ref="G3705:J3705"/>
    <mergeCell ref="B3706:E3706"/>
    <mergeCell ref="G3706:J3706"/>
    <mergeCell ref="B3707:E3707"/>
    <mergeCell ref="G3707:J3707"/>
    <mergeCell ref="A3695:K3695"/>
    <mergeCell ref="A3697:G3698"/>
    <mergeCell ref="A3700:A3704"/>
    <mergeCell ref="B3700:F3700"/>
    <mergeCell ref="G3700:K3700"/>
    <mergeCell ref="B3701:F3701"/>
    <mergeCell ref="G3701:K3701"/>
    <mergeCell ref="B3702:F3702"/>
    <mergeCell ref="G3702:K3702"/>
    <mergeCell ref="B3703:F3703"/>
    <mergeCell ref="B3719:K3719"/>
    <mergeCell ref="B3720:K3720"/>
    <mergeCell ref="B3721:K3721"/>
    <mergeCell ref="B3722:K3722"/>
    <mergeCell ref="B3723:K3723"/>
    <mergeCell ref="B3724:K3724"/>
    <mergeCell ref="B3711:E3711"/>
    <mergeCell ref="G3711:J3711"/>
    <mergeCell ref="A3712:A3726"/>
    <mergeCell ref="B3712:K3712"/>
    <mergeCell ref="B3713:K3713"/>
    <mergeCell ref="B3714:K3714"/>
    <mergeCell ref="B3715:K3715"/>
    <mergeCell ref="B3716:K3716"/>
    <mergeCell ref="B3717:K3717"/>
    <mergeCell ref="B3718:K3718"/>
    <mergeCell ref="B3708:E3708"/>
    <mergeCell ref="G3708:J3708"/>
    <mergeCell ref="B3709:E3709"/>
    <mergeCell ref="G3709:J3709"/>
    <mergeCell ref="B3710:E3710"/>
    <mergeCell ref="G3710:J3710"/>
    <mergeCell ref="B3740:K3740"/>
    <mergeCell ref="B3741:K3741"/>
    <mergeCell ref="A3742:F3745"/>
    <mergeCell ref="G3742:K3745"/>
    <mergeCell ref="A3747:D3749"/>
    <mergeCell ref="E3747:H3749"/>
    <mergeCell ref="I3747:K3749"/>
    <mergeCell ref="B3734:K3734"/>
    <mergeCell ref="B3735:K3735"/>
    <mergeCell ref="B3736:K3736"/>
    <mergeCell ref="B3737:K3737"/>
    <mergeCell ref="B3738:K3738"/>
    <mergeCell ref="B3739:K3739"/>
    <mergeCell ref="B3725:K3725"/>
    <mergeCell ref="B3726:K3726"/>
    <mergeCell ref="A3727:A3741"/>
    <mergeCell ref="B3727:K3727"/>
    <mergeCell ref="B3728:K3728"/>
    <mergeCell ref="B3729:K3729"/>
    <mergeCell ref="B3730:K3730"/>
    <mergeCell ref="B3731:K3731"/>
    <mergeCell ref="B3732:K3732"/>
    <mergeCell ref="B3733:K3733"/>
    <mergeCell ref="G3758:K3758"/>
    <mergeCell ref="B3759:F3759"/>
    <mergeCell ref="G3759:K3759"/>
    <mergeCell ref="A3760:A3766"/>
    <mergeCell ref="B3760:E3760"/>
    <mergeCell ref="G3760:J3760"/>
    <mergeCell ref="B3761:E3761"/>
    <mergeCell ref="G3761:J3761"/>
    <mergeCell ref="B3762:E3762"/>
    <mergeCell ref="G3762:J3762"/>
    <mergeCell ref="A3750:K3750"/>
    <mergeCell ref="A3752:G3753"/>
    <mergeCell ref="A3755:A3759"/>
    <mergeCell ref="B3755:F3755"/>
    <mergeCell ref="G3755:K3755"/>
    <mergeCell ref="B3756:F3756"/>
    <mergeCell ref="G3756:K3756"/>
    <mergeCell ref="B3757:F3757"/>
    <mergeCell ref="G3757:K3757"/>
    <mergeCell ref="B3758:F3758"/>
    <mergeCell ref="B3774:K3774"/>
    <mergeCell ref="B3775:K3775"/>
    <mergeCell ref="B3776:K3776"/>
    <mergeCell ref="B3777:K3777"/>
    <mergeCell ref="B3778:K3778"/>
    <mergeCell ref="B3779:K3779"/>
    <mergeCell ref="B3766:E3766"/>
    <mergeCell ref="G3766:J3766"/>
    <mergeCell ref="A3767:A3781"/>
    <mergeCell ref="B3767:K3767"/>
    <mergeCell ref="B3768:K3768"/>
    <mergeCell ref="B3769:K3769"/>
    <mergeCell ref="B3770:K3770"/>
    <mergeCell ref="B3771:K3771"/>
    <mergeCell ref="B3772:K3772"/>
    <mergeCell ref="B3773:K3773"/>
    <mergeCell ref="B3763:E3763"/>
    <mergeCell ref="G3763:J3763"/>
    <mergeCell ref="B3764:E3764"/>
    <mergeCell ref="G3764:J3764"/>
    <mergeCell ref="B3765:E3765"/>
    <mergeCell ref="G3765:J3765"/>
    <mergeCell ref="B3795:K3795"/>
    <mergeCell ref="B3796:K3796"/>
    <mergeCell ref="A3797:F3800"/>
    <mergeCell ref="G3797:K3800"/>
    <mergeCell ref="A3802:D3804"/>
    <mergeCell ref="E3802:H3804"/>
    <mergeCell ref="I3802:K3804"/>
    <mergeCell ref="B3789:K3789"/>
    <mergeCell ref="B3790:K3790"/>
    <mergeCell ref="B3791:K3791"/>
    <mergeCell ref="B3792:K3792"/>
    <mergeCell ref="B3793:K3793"/>
    <mergeCell ref="B3794:K3794"/>
    <mergeCell ref="B3780:K3780"/>
    <mergeCell ref="B3781:K3781"/>
    <mergeCell ref="A3782:A3796"/>
    <mergeCell ref="B3782:K3782"/>
    <mergeCell ref="B3783:K3783"/>
    <mergeCell ref="B3784:K3784"/>
    <mergeCell ref="B3785:K3785"/>
    <mergeCell ref="B3786:K3786"/>
    <mergeCell ref="B3787:K3787"/>
    <mergeCell ref="B3788:K3788"/>
    <mergeCell ref="G3813:K3813"/>
    <mergeCell ref="B3814:F3814"/>
    <mergeCell ref="G3814:K3814"/>
    <mergeCell ref="A3815:A3821"/>
    <mergeCell ref="B3815:E3815"/>
    <mergeCell ref="G3815:J3815"/>
    <mergeCell ref="B3816:E3816"/>
    <mergeCell ref="G3816:J3816"/>
    <mergeCell ref="B3817:E3817"/>
    <mergeCell ref="G3817:J3817"/>
    <mergeCell ref="A3805:K3805"/>
    <mergeCell ref="A3807:G3808"/>
    <mergeCell ref="A3810:A3814"/>
    <mergeCell ref="B3810:F3810"/>
    <mergeCell ref="G3810:K3810"/>
    <mergeCell ref="B3811:F3811"/>
    <mergeCell ref="G3811:K3811"/>
    <mergeCell ref="B3812:F3812"/>
    <mergeCell ref="G3812:K3812"/>
    <mergeCell ref="B3813:F3813"/>
    <mergeCell ref="B3829:K3829"/>
    <mergeCell ref="B3830:K3830"/>
    <mergeCell ref="B3831:K3831"/>
    <mergeCell ref="B3832:K3832"/>
    <mergeCell ref="B3833:K3833"/>
    <mergeCell ref="B3834:K3834"/>
    <mergeCell ref="B3821:E3821"/>
    <mergeCell ref="G3821:J3821"/>
    <mergeCell ref="A3822:A3835"/>
    <mergeCell ref="B3822:K3822"/>
    <mergeCell ref="B3823:K3823"/>
    <mergeCell ref="B3824:K3824"/>
    <mergeCell ref="B3825:K3825"/>
    <mergeCell ref="B3826:K3826"/>
    <mergeCell ref="B3827:K3827"/>
    <mergeCell ref="B3828:K3828"/>
    <mergeCell ref="B3818:E3818"/>
    <mergeCell ref="G3818:J3818"/>
    <mergeCell ref="B3819:E3819"/>
    <mergeCell ref="G3819:J3819"/>
    <mergeCell ref="B3820:E3820"/>
    <mergeCell ref="G3820:J3820"/>
    <mergeCell ref="B3849:K3849"/>
    <mergeCell ref="B3850:K3850"/>
    <mergeCell ref="A3851:F3854"/>
    <mergeCell ref="G3851:K3854"/>
    <mergeCell ref="A3856:D3858"/>
    <mergeCell ref="E3856:H3858"/>
    <mergeCell ref="I3856:K3858"/>
    <mergeCell ref="B3843:K3843"/>
    <mergeCell ref="B3844:K3844"/>
    <mergeCell ref="B3845:K3845"/>
    <mergeCell ref="B3846:K3846"/>
    <mergeCell ref="B3847:K3847"/>
    <mergeCell ref="B3848:K3848"/>
    <mergeCell ref="B3835:K3835"/>
    <mergeCell ref="A3836:A3850"/>
    <mergeCell ref="B3836:K3836"/>
    <mergeCell ref="B3837:K3837"/>
    <mergeCell ref="B3838:K3838"/>
    <mergeCell ref="B3839:K3839"/>
    <mergeCell ref="B3840:K3840"/>
    <mergeCell ref="B3841:K3841"/>
    <mergeCell ref="B3842:K3842"/>
    <mergeCell ref="G3872:J3872"/>
    <mergeCell ref="B3873:E3873"/>
    <mergeCell ref="G3873:J3873"/>
    <mergeCell ref="B3874:E3874"/>
    <mergeCell ref="G3874:J3874"/>
    <mergeCell ref="G3867:K3867"/>
    <mergeCell ref="B3868:F3868"/>
    <mergeCell ref="G3868:K3868"/>
    <mergeCell ref="A3869:A3875"/>
    <mergeCell ref="B3869:E3869"/>
    <mergeCell ref="G3869:J3869"/>
    <mergeCell ref="B3870:E3870"/>
    <mergeCell ref="G3870:J3870"/>
    <mergeCell ref="B3871:E3871"/>
    <mergeCell ref="G3871:J3871"/>
    <mergeCell ref="A3859:K3859"/>
    <mergeCell ref="A3861:G3862"/>
    <mergeCell ref="A3864:A3868"/>
    <mergeCell ref="B3864:F3864"/>
    <mergeCell ref="G3864:K3864"/>
    <mergeCell ref="B3865:F3865"/>
    <mergeCell ref="G3865:K3865"/>
    <mergeCell ref="B3866:F3866"/>
    <mergeCell ref="G3866:K3866"/>
    <mergeCell ref="B3867:F3867"/>
    <mergeCell ref="B3875:E3875"/>
    <mergeCell ref="G3875:J3875"/>
    <mergeCell ref="B3897:K3897"/>
    <mergeCell ref="B3898:K3898"/>
    <mergeCell ref="B3899:K3899"/>
    <mergeCell ref="B3900:K3900"/>
    <mergeCell ref="B3901:K3901"/>
    <mergeCell ref="B3902:K3902"/>
    <mergeCell ref="B3889:K3889"/>
    <mergeCell ref="B3890:K3890"/>
    <mergeCell ref="A3891:A3904"/>
    <mergeCell ref="B3891:K3891"/>
    <mergeCell ref="B3892:K3892"/>
    <mergeCell ref="B3893:K3893"/>
    <mergeCell ref="B3894:K3894"/>
    <mergeCell ref="B3895:K3895"/>
    <mergeCell ref="B3896:K3896"/>
    <mergeCell ref="B3883:K3883"/>
    <mergeCell ref="B3884:K3884"/>
    <mergeCell ref="B3885:K3885"/>
    <mergeCell ref="B3886:K3886"/>
    <mergeCell ref="B3887:K3887"/>
    <mergeCell ref="B3888:K3888"/>
    <mergeCell ref="A3876:A3890"/>
    <mergeCell ref="B3876:K3876"/>
    <mergeCell ref="B3877:K3877"/>
    <mergeCell ref="M784:V784"/>
    <mergeCell ref="M785:V785"/>
    <mergeCell ref="M789:V789"/>
    <mergeCell ref="M790:V790"/>
    <mergeCell ref="M791:V791"/>
    <mergeCell ref="B842:K842"/>
    <mergeCell ref="B1586:F1586"/>
    <mergeCell ref="G1586:K1586"/>
    <mergeCell ref="B1587:F1587"/>
    <mergeCell ref="G1587:K1587"/>
    <mergeCell ref="B1588:F1588"/>
    <mergeCell ref="G1588:K1588"/>
    <mergeCell ref="A1576:D1578"/>
    <mergeCell ref="E1576:H1578"/>
    <mergeCell ref="I1576:K1578"/>
    <mergeCell ref="A1579:K1579"/>
    <mergeCell ref="A1581:G1582"/>
    <mergeCell ref="A1584:A1588"/>
    <mergeCell ref="B1584:F1584"/>
    <mergeCell ref="G1584:K1584"/>
    <mergeCell ref="B1585:F1585"/>
    <mergeCell ref="G1585:K1585"/>
    <mergeCell ref="B1567:K1567"/>
    <mergeCell ref="B1568:K1568"/>
    <mergeCell ref="B1569:K1569"/>
    <mergeCell ref="B1570:K1570"/>
    <mergeCell ref="A1571:F1574"/>
    <mergeCell ref="G1571:K1574"/>
    <mergeCell ref="B1561:K1561"/>
    <mergeCell ref="B1562:K1562"/>
    <mergeCell ref="B1563:K1563"/>
    <mergeCell ref="B1564:K1564"/>
    <mergeCell ref="O3120:X3120"/>
    <mergeCell ref="O3121:X3121"/>
    <mergeCell ref="O3122:X3122"/>
    <mergeCell ref="O3123:X3123"/>
    <mergeCell ref="O3124:X3124"/>
    <mergeCell ref="O3125:X3125"/>
    <mergeCell ref="B2088:K2088"/>
    <mergeCell ref="O3116:X3116"/>
    <mergeCell ref="O3117:X3117"/>
    <mergeCell ref="O3118:X3118"/>
    <mergeCell ref="O3119:X3119"/>
    <mergeCell ref="N1922:W1922"/>
    <mergeCell ref="N1923:W1923"/>
    <mergeCell ref="N1924:W1924"/>
    <mergeCell ref="N1926:W1926"/>
    <mergeCell ref="N1927:W1927"/>
    <mergeCell ref="N1928:W1928"/>
    <mergeCell ref="B3123:K3123"/>
    <mergeCell ref="B3124:K3124"/>
    <mergeCell ref="B3125:K3125"/>
    <mergeCell ref="G3107:K3107"/>
    <mergeCell ref="B3108:F3108"/>
    <mergeCell ref="G3108:K3108"/>
    <mergeCell ref="A3099:K3099"/>
    <mergeCell ref="A3101:G3102"/>
    <mergeCell ref="A3104:A3108"/>
    <mergeCell ref="B3104:F3104"/>
    <mergeCell ref="G3104:K3104"/>
    <mergeCell ref="B3105:F3105"/>
    <mergeCell ref="G3105:K3105"/>
    <mergeCell ref="B3106:F3106"/>
    <mergeCell ref="G3106:K3106"/>
    <mergeCell ref="M3180:V3180"/>
    <mergeCell ref="M3181:V3181"/>
    <mergeCell ref="B3171:K3171"/>
    <mergeCell ref="B3225:K3225"/>
    <mergeCell ref="B3279:K3279"/>
    <mergeCell ref="G4553:K4556"/>
    <mergeCell ref="A4553:F4556"/>
    <mergeCell ref="B4552:K4552"/>
    <mergeCell ref="B4551:K4551"/>
    <mergeCell ref="B4550:K4550"/>
    <mergeCell ref="M3174:V3174"/>
    <mergeCell ref="M3175:V3175"/>
    <mergeCell ref="M3176:V3176"/>
    <mergeCell ref="M3177:V3177"/>
    <mergeCell ref="M3178:V3178"/>
    <mergeCell ref="M3179:V3179"/>
    <mergeCell ref="O3126:X3126"/>
    <mergeCell ref="O3127:X3127"/>
    <mergeCell ref="M3170:V3170"/>
    <mergeCell ref="M3171:V3171"/>
    <mergeCell ref="M3172:V3172"/>
    <mergeCell ref="M3173:V3173"/>
    <mergeCell ref="B3903:K3903"/>
    <mergeCell ref="B3904:K3904"/>
    <mergeCell ref="A3905:F3908"/>
    <mergeCell ref="G3905:K3908"/>
    <mergeCell ref="B3878:K3878"/>
    <mergeCell ref="B3879:K3879"/>
    <mergeCell ref="B3880:K3880"/>
    <mergeCell ref="B3881:K3881"/>
    <mergeCell ref="B3882:K3882"/>
    <mergeCell ref="B3872:E3872"/>
    <mergeCell ref="A4539:A4552"/>
    <mergeCell ref="B4538:K4538"/>
    <mergeCell ref="B4537:K4537"/>
    <mergeCell ref="B4536:K4536"/>
    <mergeCell ref="B4535:K4535"/>
    <mergeCell ref="B4534:K4534"/>
    <mergeCell ref="B4543:K4543"/>
    <mergeCell ref="B4542:K4542"/>
    <mergeCell ref="B4541:K4541"/>
    <mergeCell ref="B4540:K4540"/>
    <mergeCell ref="B4539:K4539"/>
    <mergeCell ref="B4549:K4549"/>
    <mergeCell ref="B4548:K4548"/>
    <mergeCell ref="B4547:K4547"/>
    <mergeCell ref="B4546:K4546"/>
    <mergeCell ref="B4545:K4545"/>
    <mergeCell ref="B4544:K4544"/>
    <mergeCell ref="G4519:J4519"/>
    <mergeCell ref="B4519:E4519"/>
    <mergeCell ref="G4518:J4518"/>
    <mergeCell ref="B4518:E4518"/>
    <mergeCell ref="G4517:J4517"/>
    <mergeCell ref="B4517:E4517"/>
    <mergeCell ref="G4522:J4522"/>
    <mergeCell ref="B4522:E4522"/>
    <mergeCell ref="G4521:J4521"/>
    <mergeCell ref="B4521:E4521"/>
    <mergeCell ref="G4520:J4520"/>
    <mergeCell ref="B4520:E4520"/>
    <mergeCell ref="B4527:K4527"/>
    <mergeCell ref="B4526:K4526"/>
    <mergeCell ref="B4525:K4525"/>
    <mergeCell ref="B4524:K4524"/>
    <mergeCell ref="A4524:A4538"/>
    <mergeCell ref="G4523:J4523"/>
    <mergeCell ref="B4523:E4523"/>
    <mergeCell ref="A4517:A4523"/>
    <mergeCell ref="B4533:K4533"/>
    <mergeCell ref="B4532:K4532"/>
    <mergeCell ref="B4531:K4531"/>
    <mergeCell ref="B4530:K4530"/>
    <mergeCell ref="B4529:K4529"/>
    <mergeCell ref="B4528:K4528"/>
    <mergeCell ref="A4507:K4507"/>
    <mergeCell ref="I4504:K4506"/>
    <mergeCell ref="E4504:H4506"/>
    <mergeCell ref="A4504:D4506"/>
    <mergeCell ref="G4499:K4502"/>
    <mergeCell ref="A4499:F4502"/>
    <mergeCell ref="G4513:K4513"/>
    <mergeCell ref="B4513:F4513"/>
    <mergeCell ref="G4512:K4512"/>
    <mergeCell ref="B4512:F4512"/>
    <mergeCell ref="A4512:A4516"/>
    <mergeCell ref="A4509:G4510"/>
    <mergeCell ref="G4516:K4516"/>
    <mergeCell ref="B4516:F4516"/>
    <mergeCell ref="G4515:K4515"/>
    <mergeCell ref="B4515:F4515"/>
    <mergeCell ref="G4514:K4514"/>
    <mergeCell ref="B4514:F4514"/>
    <mergeCell ref="B4486:K4486"/>
    <mergeCell ref="B4485:K4485"/>
    <mergeCell ref="B4484:K4484"/>
    <mergeCell ref="A4484:A4498"/>
    <mergeCell ref="B4483:K4483"/>
    <mergeCell ref="B4492:K4492"/>
    <mergeCell ref="B4491:K4491"/>
    <mergeCell ref="B4490:K4490"/>
    <mergeCell ref="B4489:K4489"/>
    <mergeCell ref="B4488:K4488"/>
    <mergeCell ref="B4487:K4487"/>
    <mergeCell ref="B4498:K4498"/>
    <mergeCell ref="B4497:K4497"/>
    <mergeCell ref="B4496:K4496"/>
    <mergeCell ref="B4495:K4495"/>
    <mergeCell ref="B4494:K4494"/>
    <mergeCell ref="B4493:K4493"/>
    <mergeCell ref="B4470:K4470"/>
    <mergeCell ref="A4470:A4483"/>
    <mergeCell ref="G4469:J4469"/>
    <mergeCell ref="B4469:E4469"/>
    <mergeCell ref="G4468:J4468"/>
    <mergeCell ref="B4468:E4468"/>
    <mergeCell ref="B4476:K4476"/>
    <mergeCell ref="B4475:K4475"/>
    <mergeCell ref="B4474:K4474"/>
    <mergeCell ref="B4473:K4473"/>
    <mergeCell ref="B4472:K4472"/>
    <mergeCell ref="B4471:K4471"/>
    <mergeCell ref="B4482:K4482"/>
    <mergeCell ref="B4481:K4481"/>
    <mergeCell ref="B4480:K4480"/>
    <mergeCell ref="B4479:K4479"/>
    <mergeCell ref="B4478:K4478"/>
    <mergeCell ref="B4477:K4477"/>
    <mergeCell ref="G4458:K4458"/>
    <mergeCell ref="B4458:F4458"/>
    <mergeCell ref="A4458:A4462"/>
    <mergeCell ref="A4455:G4456"/>
    <mergeCell ref="A4453:K4453"/>
    <mergeCell ref="I4450:K4452"/>
    <mergeCell ref="E4450:H4452"/>
    <mergeCell ref="A4450:D4452"/>
    <mergeCell ref="G4461:K4461"/>
    <mergeCell ref="B4461:F4461"/>
    <mergeCell ref="G4460:K4460"/>
    <mergeCell ref="B4460:F4460"/>
    <mergeCell ref="G4459:K4459"/>
    <mergeCell ref="B4459:F4459"/>
    <mergeCell ref="G4464:J4464"/>
    <mergeCell ref="B4464:E4464"/>
    <mergeCell ref="G4463:J4463"/>
    <mergeCell ref="B4463:E4463"/>
    <mergeCell ref="A4463:A4469"/>
    <mergeCell ref="G4462:K4462"/>
    <mergeCell ref="B4462:F4462"/>
    <mergeCell ref="G4467:J4467"/>
    <mergeCell ref="B4467:E4467"/>
    <mergeCell ref="G4466:J4466"/>
    <mergeCell ref="B4466:E4466"/>
    <mergeCell ref="G4465:J4465"/>
    <mergeCell ref="B4465:E4465"/>
    <mergeCell ref="B4435:K4435"/>
    <mergeCell ref="B4434:K4434"/>
    <mergeCell ref="B4433:K4433"/>
    <mergeCell ref="B4432:K4432"/>
    <mergeCell ref="B4431:K4431"/>
    <mergeCell ref="A4431:A4444"/>
    <mergeCell ref="B4440:K4440"/>
    <mergeCell ref="B4439:K4439"/>
    <mergeCell ref="B4438:K4438"/>
    <mergeCell ref="B4437:K4437"/>
    <mergeCell ref="B4436:K4436"/>
    <mergeCell ref="G4445:K4448"/>
    <mergeCell ref="A4445:F4448"/>
    <mergeCell ref="B4444:K4444"/>
    <mergeCell ref="B4443:K4443"/>
    <mergeCell ref="B4442:K4442"/>
    <mergeCell ref="B4441:K4441"/>
    <mergeCell ref="G4411:J4411"/>
    <mergeCell ref="B4411:E4411"/>
    <mergeCell ref="G4410:J4410"/>
    <mergeCell ref="B4410:E4410"/>
    <mergeCell ref="G4409:J4409"/>
    <mergeCell ref="B4409:E4409"/>
    <mergeCell ref="G4414:J4414"/>
    <mergeCell ref="B4414:E4414"/>
    <mergeCell ref="G4413:J4413"/>
    <mergeCell ref="B4413:E4413"/>
    <mergeCell ref="G4412:J4412"/>
    <mergeCell ref="B4412:E4412"/>
    <mergeCell ref="B4418:K4418"/>
    <mergeCell ref="B4417:K4417"/>
    <mergeCell ref="B4416:K4416"/>
    <mergeCell ref="A4416:A4430"/>
    <mergeCell ref="G4415:J4415"/>
    <mergeCell ref="B4415:E4415"/>
    <mergeCell ref="A4409:A4415"/>
    <mergeCell ref="B4424:K4424"/>
    <mergeCell ref="B4423:K4423"/>
    <mergeCell ref="B4422:K4422"/>
    <mergeCell ref="B4421:K4421"/>
    <mergeCell ref="B4420:K4420"/>
    <mergeCell ref="B4419:K4419"/>
    <mergeCell ref="B4430:K4430"/>
    <mergeCell ref="B4429:K4429"/>
    <mergeCell ref="B4428:K4428"/>
    <mergeCell ref="B4427:K4427"/>
    <mergeCell ref="B4426:K4426"/>
    <mergeCell ref="B4425:K4425"/>
    <mergeCell ref="A4399:K4399"/>
    <mergeCell ref="I4396:K4398"/>
    <mergeCell ref="E4396:H4398"/>
    <mergeCell ref="A4396:D4398"/>
    <mergeCell ref="G4391:K4394"/>
    <mergeCell ref="A4391:F4394"/>
    <mergeCell ref="G4405:K4405"/>
    <mergeCell ref="B4405:F4405"/>
    <mergeCell ref="G4404:K4404"/>
    <mergeCell ref="B4404:F4404"/>
    <mergeCell ref="A4404:A4408"/>
    <mergeCell ref="A4401:G4402"/>
    <mergeCell ref="G4408:K4408"/>
    <mergeCell ref="B4408:F4408"/>
    <mergeCell ref="G4407:K4407"/>
    <mergeCell ref="B4407:F4407"/>
    <mergeCell ref="G4406:K4406"/>
    <mergeCell ref="B4406:F4406"/>
    <mergeCell ref="B4378:K4378"/>
    <mergeCell ref="B4377:K4377"/>
    <mergeCell ref="A4377:A4390"/>
    <mergeCell ref="B4376:K4376"/>
    <mergeCell ref="B4375:K4375"/>
    <mergeCell ref="B4384:K4384"/>
    <mergeCell ref="B4383:K4383"/>
    <mergeCell ref="B4382:K4382"/>
    <mergeCell ref="B4381:K4381"/>
    <mergeCell ref="B4380:K4380"/>
    <mergeCell ref="B4379:K4379"/>
    <mergeCell ref="B4390:K4390"/>
    <mergeCell ref="B4389:K4389"/>
    <mergeCell ref="B4388:K4388"/>
    <mergeCell ref="B4387:K4387"/>
    <mergeCell ref="B4386:K4386"/>
    <mergeCell ref="B4385:K4385"/>
    <mergeCell ref="B4362:K4362"/>
    <mergeCell ref="A4362:A4376"/>
    <mergeCell ref="G4361:J4361"/>
    <mergeCell ref="B4361:E4361"/>
    <mergeCell ref="G4360:J4360"/>
    <mergeCell ref="B4360:E4360"/>
    <mergeCell ref="B4368:K4368"/>
    <mergeCell ref="B4367:K4367"/>
    <mergeCell ref="B4366:K4366"/>
    <mergeCell ref="B4365:K4365"/>
    <mergeCell ref="B4364:K4364"/>
    <mergeCell ref="B4363:K4363"/>
    <mergeCell ref="B4374:K4374"/>
    <mergeCell ref="B4373:K4373"/>
    <mergeCell ref="B4372:K4372"/>
    <mergeCell ref="B4371:K4371"/>
    <mergeCell ref="B4370:K4370"/>
    <mergeCell ref="B4369:K4369"/>
    <mergeCell ref="G4350:K4350"/>
    <mergeCell ref="B4350:F4350"/>
    <mergeCell ref="A4350:A4354"/>
    <mergeCell ref="A4347:G4348"/>
    <mergeCell ref="A4345:K4345"/>
    <mergeCell ref="I4342:K4344"/>
    <mergeCell ref="E4342:H4344"/>
    <mergeCell ref="A4342:D4344"/>
    <mergeCell ref="G4353:K4353"/>
    <mergeCell ref="B4353:F4353"/>
    <mergeCell ref="G4352:K4352"/>
    <mergeCell ref="B4352:F4352"/>
    <mergeCell ref="G4351:K4351"/>
    <mergeCell ref="B4351:F4351"/>
    <mergeCell ref="G4356:J4356"/>
    <mergeCell ref="B4356:E4356"/>
    <mergeCell ref="G4355:J4355"/>
    <mergeCell ref="B4355:E4355"/>
    <mergeCell ref="A4355:A4361"/>
    <mergeCell ref="G4354:K4354"/>
    <mergeCell ref="B4354:F4354"/>
    <mergeCell ref="G4359:J4359"/>
    <mergeCell ref="B4359:E4359"/>
    <mergeCell ref="G4358:J4358"/>
    <mergeCell ref="B4358:E4358"/>
    <mergeCell ref="G4357:J4357"/>
    <mergeCell ref="B4357:E4357"/>
    <mergeCell ref="B4326:K4326"/>
    <mergeCell ref="B4325:K4325"/>
    <mergeCell ref="B4324:K4324"/>
    <mergeCell ref="B4323:K4323"/>
    <mergeCell ref="B4322:K4322"/>
    <mergeCell ref="A4322:A4336"/>
    <mergeCell ref="B4332:K4332"/>
    <mergeCell ref="B4331:K4331"/>
    <mergeCell ref="B4330:K4330"/>
    <mergeCell ref="B4329:K4329"/>
    <mergeCell ref="B4328:K4328"/>
    <mergeCell ref="B4327:K4327"/>
    <mergeCell ref="G4337:K4340"/>
    <mergeCell ref="A4337:F4340"/>
    <mergeCell ref="B4336:K4336"/>
    <mergeCell ref="B4335:K4335"/>
    <mergeCell ref="B4334:K4334"/>
    <mergeCell ref="B4333:K4333"/>
    <mergeCell ref="B4309:K4309"/>
    <mergeCell ref="B4308:K4308"/>
    <mergeCell ref="A4308:A4321"/>
    <mergeCell ref="G4307:J4307"/>
    <mergeCell ref="B4307:E4307"/>
    <mergeCell ref="G4306:J4306"/>
    <mergeCell ref="B4306:E4306"/>
    <mergeCell ref="B4315:K4315"/>
    <mergeCell ref="B4314:K4314"/>
    <mergeCell ref="B4313:K4313"/>
    <mergeCell ref="B4312:K4312"/>
    <mergeCell ref="B4311:K4311"/>
    <mergeCell ref="B4310:K4310"/>
    <mergeCell ref="B4321:K4321"/>
    <mergeCell ref="B4320:K4320"/>
    <mergeCell ref="B4319:K4319"/>
    <mergeCell ref="B4318:K4318"/>
    <mergeCell ref="B4317:K4317"/>
    <mergeCell ref="B4316:K4316"/>
    <mergeCell ref="G4296:K4296"/>
    <mergeCell ref="B4296:F4296"/>
    <mergeCell ref="A4296:A4300"/>
    <mergeCell ref="A4293:G4294"/>
    <mergeCell ref="A4291:K4291"/>
    <mergeCell ref="I4288:K4290"/>
    <mergeCell ref="E4288:H4290"/>
    <mergeCell ref="A4288:D4290"/>
    <mergeCell ref="G4299:K4299"/>
    <mergeCell ref="B4299:F4299"/>
    <mergeCell ref="G4298:K4298"/>
    <mergeCell ref="B4298:F4298"/>
    <mergeCell ref="G4297:K4297"/>
    <mergeCell ref="B4297:F4297"/>
    <mergeCell ref="G4302:J4302"/>
    <mergeCell ref="B4302:E4302"/>
    <mergeCell ref="G4301:J4301"/>
    <mergeCell ref="B4301:E4301"/>
    <mergeCell ref="A4301:A4307"/>
    <mergeCell ref="G4300:K4300"/>
    <mergeCell ref="B4300:F4300"/>
    <mergeCell ref="G4305:J4305"/>
    <mergeCell ref="B4305:E4305"/>
    <mergeCell ref="G4304:J4304"/>
    <mergeCell ref="B4304:E4304"/>
    <mergeCell ref="G4303:J4303"/>
    <mergeCell ref="B4303:E4303"/>
    <mergeCell ref="B4272:K4272"/>
    <mergeCell ref="B4271:K4271"/>
    <mergeCell ref="B4270:K4270"/>
    <mergeCell ref="B4269:K4269"/>
    <mergeCell ref="B4268:K4268"/>
    <mergeCell ref="A4268:A4282"/>
    <mergeCell ref="B4278:K4278"/>
    <mergeCell ref="B4277:K4277"/>
    <mergeCell ref="B4276:K4276"/>
    <mergeCell ref="B4275:K4275"/>
    <mergeCell ref="B4274:K4274"/>
    <mergeCell ref="B4273:K4273"/>
    <mergeCell ref="G4283:K4286"/>
    <mergeCell ref="A4283:F4286"/>
    <mergeCell ref="B4282:K4282"/>
    <mergeCell ref="B4281:K4281"/>
    <mergeCell ref="B4280:K4280"/>
    <mergeCell ref="B4279:K4279"/>
    <mergeCell ref="B4255:K4255"/>
    <mergeCell ref="B4254:K4254"/>
    <mergeCell ref="A4254:A4267"/>
    <mergeCell ref="G4253:J4253"/>
    <mergeCell ref="B4253:E4253"/>
    <mergeCell ref="G4252:J4252"/>
    <mergeCell ref="B4252:E4252"/>
    <mergeCell ref="B4261:K4261"/>
    <mergeCell ref="B4260:K4260"/>
    <mergeCell ref="B4259:K4259"/>
    <mergeCell ref="B4258:K4258"/>
    <mergeCell ref="B4257:K4257"/>
    <mergeCell ref="B4256:K4256"/>
    <mergeCell ref="B4267:K4267"/>
    <mergeCell ref="B4266:K4266"/>
    <mergeCell ref="B4265:K4265"/>
    <mergeCell ref="B4264:K4264"/>
    <mergeCell ref="B4263:K4263"/>
    <mergeCell ref="B4262:K4262"/>
    <mergeCell ref="G4242:K4242"/>
    <mergeCell ref="B4242:F4242"/>
    <mergeCell ref="A4242:A4246"/>
    <mergeCell ref="A4239:G4240"/>
    <mergeCell ref="A4237:K4237"/>
    <mergeCell ref="I4234:K4236"/>
    <mergeCell ref="E4234:H4236"/>
    <mergeCell ref="A4234:D4236"/>
    <mergeCell ref="G4245:K4245"/>
    <mergeCell ref="B4245:F4245"/>
    <mergeCell ref="G4244:K4244"/>
    <mergeCell ref="B4244:F4244"/>
    <mergeCell ref="G4243:K4243"/>
    <mergeCell ref="B4243:F4243"/>
    <mergeCell ref="G4248:J4248"/>
    <mergeCell ref="B4248:E4248"/>
    <mergeCell ref="G4247:J4247"/>
    <mergeCell ref="B4247:E4247"/>
    <mergeCell ref="A4247:A4253"/>
    <mergeCell ref="G4246:K4246"/>
    <mergeCell ref="B4246:F4246"/>
    <mergeCell ref="G4251:J4251"/>
    <mergeCell ref="B4251:E4251"/>
    <mergeCell ref="G4250:J4250"/>
    <mergeCell ref="B4250:E4250"/>
    <mergeCell ref="G4249:J4249"/>
    <mergeCell ref="B4249:E4249"/>
    <mergeCell ref="B4218:K4218"/>
    <mergeCell ref="B4217:K4217"/>
    <mergeCell ref="B4216:K4216"/>
    <mergeCell ref="B4215:K4215"/>
    <mergeCell ref="B4214:K4214"/>
    <mergeCell ref="A4214:A4228"/>
    <mergeCell ref="B4224:K4224"/>
    <mergeCell ref="B4223:K4223"/>
    <mergeCell ref="B4222:K4222"/>
    <mergeCell ref="B4221:K4221"/>
    <mergeCell ref="B4220:K4220"/>
    <mergeCell ref="B4219:K4219"/>
    <mergeCell ref="G4229:K4232"/>
    <mergeCell ref="A4229:F4232"/>
    <mergeCell ref="B4228:K4228"/>
    <mergeCell ref="B4227:K4227"/>
    <mergeCell ref="B4226:K4226"/>
    <mergeCell ref="B4225:K4225"/>
    <mergeCell ref="B4201:K4201"/>
    <mergeCell ref="B4200:K4200"/>
    <mergeCell ref="A4200:A4213"/>
    <mergeCell ref="G4199:J4199"/>
    <mergeCell ref="B4199:E4199"/>
    <mergeCell ref="G4198:J4198"/>
    <mergeCell ref="B4198:E4198"/>
    <mergeCell ref="B4207:K4207"/>
    <mergeCell ref="B4206:K4206"/>
    <mergeCell ref="B4205:K4205"/>
    <mergeCell ref="B4204:K4204"/>
    <mergeCell ref="B4203:K4203"/>
    <mergeCell ref="B4202:K4202"/>
    <mergeCell ref="B4213:K4213"/>
    <mergeCell ref="B4212:K4212"/>
    <mergeCell ref="B4211:K4211"/>
    <mergeCell ref="B4210:K4210"/>
    <mergeCell ref="B4209:K4209"/>
    <mergeCell ref="B4208:K4208"/>
    <mergeCell ref="G4188:K4188"/>
    <mergeCell ref="B4188:F4188"/>
    <mergeCell ref="A4188:A4192"/>
    <mergeCell ref="A4185:G4186"/>
    <mergeCell ref="A4183:K4183"/>
    <mergeCell ref="I4180:K4182"/>
    <mergeCell ref="E4180:H4182"/>
    <mergeCell ref="A4180:D4182"/>
    <mergeCell ref="G4191:K4191"/>
    <mergeCell ref="B4191:F4191"/>
    <mergeCell ref="G4190:K4190"/>
    <mergeCell ref="B4190:F4190"/>
    <mergeCell ref="G4189:K4189"/>
    <mergeCell ref="B4189:F4189"/>
    <mergeCell ref="G4194:J4194"/>
    <mergeCell ref="B4194:E4194"/>
    <mergeCell ref="G4193:J4193"/>
    <mergeCell ref="B4193:E4193"/>
    <mergeCell ref="A4193:A4199"/>
    <mergeCell ref="G4192:K4192"/>
    <mergeCell ref="B4192:F4192"/>
    <mergeCell ref="G4197:J4197"/>
    <mergeCell ref="B4197:E4197"/>
    <mergeCell ref="G4196:J4196"/>
    <mergeCell ref="B4196:E4196"/>
    <mergeCell ref="G4195:J4195"/>
    <mergeCell ref="B4195:E4195"/>
    <mergeCell ref="B4164:K4164"/>
    <mergeCell ref="B4163:K4163"/>
    <mergeCell ref="B4162:K4162"/>
    <mergeCell ref="B4161:K4161"/>
    <mergeCell ref="B4160:K4160"/>
    <mergeCell ref="A4160:A4174"/>
    <mergeCell ref="B4170:K4170"/>
    <mergeCell ref="B4169:K4169"/>
    <mergeCell ref="B4168:K4168"/>
    <mergeCell ref="B4167:K4167"/>
    <mergeCell ref="B4166:K4166"/>
    <mergeCell ref="B4165:K4165"/>
    <mergeCell ref="G4175:K4178"/>
    <mergeCell ref="A4175:F4178"/>
    <mergeCell ref="B4174:K4174"/>
    <mergeCell ref="B4173:K4173"/>
    <mergeCell ref="B4172:K4172"/>
    <mergeCell ref="B4171:K4171"/>
    <mergeCell ref="B4147:K4147"/>
    <mergeCell ref="B4146:K4146"/>
    <mergeCell ref="A4146:A4159"/>
    <mergeCell ref="G4145:J4145"/>
    <mergeCell ref="B4145:E4145"/>
    <mergeCell ref="G4144:J4144"/>
    <mergeCell ref="B4144:E4144"/>
    <mergeCell ref="B4153:K4153"/>
    <mergeCell ref="B4152:K4152"/>
    <mergeCell ref="B4151:K4151"/>
    <mergeCell ref="B4150:K4150"/>
    <mergeCell ref="B4149:K4149"/>
    <mergeCell ref="B4148:K4148"/>
    <mergeCell ref="B4159:K4159"/>
    <mergeCell ref="B4158:K4158"/>
    <mergeCell ref="B4157:K4157"/>
    <mergeCell ref="B4156:K4156"/>
    <mergeCell ref="B4155:K4155"/>
    <mergeCell ref="B4154:K4154"/>
    <mergeCell ref="G4134:K4134"/>
    <mergeCell ref="B4134:F4134"/>
    <mergeCell ref="A4134:A4138"/>
    <mergeCell ref="A4131:G4132"/>
    <mergeCell ref="A4129:K4129"/>
    <mergeCell ref="I4126:K4128"/>
    <mergeCell ref="E4126:H4128"/>
    <mergeCell ref="A4126:D4128"/>
    <mergeCell ref="G4137:K4137"/>
    <mergeCell ref="B4137:F4137"/>
    <mergeCell ref="G4136:K4136"/>
    <mergeCell ref="B4136:F4136"/>
    <mergeCell ref="G4135:K4135"/>
    <mergeCell ref="B4135:F4135"/>
    <mergeCell ref="G4140:J4140"/>
    <mergeCell ref="B4140:E4140"/>
    <mergeCell ref="G4139:J4139"/>
    <mergeCell ref="B4139:E4139"/>
    <mergeCell ref="A4139:A4145"/>
    <mergeCell ref="G4138:K4138"/>
    <mergeCell ref="B4138:F4138"/>
    <mergeCell ref="G4143:J4143"/>
    <mergeCell ref="B4143:E4143"/>
    <mergeCell ref="G4142:J4142"/>
    <mergeCell ref="B4142:E4142"/>
    <mergeCell ref="G4141:J4141"/>
    <mergeCell ref="B4141:E4141"/>
    <mergeCell ref="B4110:K4110"/>
    <mergeCell ref="B4109:K4109"/>
    <mergeCell ref="B4108:K4108"/>
    <mergeCell ref="B4107:K4107"/>
    <mergeCell ref="B4106:K4106"/>
    <mergeCell ref="A4106:A4120"/>
    <mergeCell ref="B4116:K4116"/>
    <mergeCell ref="B4115:K4115"/>
    <mergeCell ref="B4114:K4114"/>
    <mergeCell ref="B4113:K4113"/>
    <mergeCell ref="B4112:K4112"/>
    <mergeCell ref="B4111:K4111"/>
    <mergeCell ref="G4121:K4124"/>
    <mergeCell ref="A4121:F4124"/>
    <mergeCell ref="B4120:K4120"/>
    <mergeCell ref="B4119:K4119"/>
    <mergeCell ref="B4118:K4118"/>
    <mergeCell ref="B4117:K4117"/>
    <mergeCell ref="B4093:K4093"/>
    <mergeCell ref="B4092:K4092"/>
    <mergeCell ref="A4092:A4105"/>
    <mergeCell ref="G4091:J4091"/>
    <mergeCell ref="B4091:E4091"/>
    <mergeCell ref="G4090:J4090"/>
    <mergeCell ref="B4090:E4090"/>
    <mergeCell ref="B4099:K4099"/>
    <mergeCell ref="B4098:K4098"/>
    <mergeCell ref="B4097:K4097"/>
    <mergeCell ref="B4096:K4096"/>
    <mergeCell ref="B4095:K4095"/>
    <mergeCell ref="B4094:K4094"/>
    <mergeCell ref="B4105:K4105"/>
    <mergeCell ref="B4104:K4104"/>
    <mergeCell ref="B4103:K4103"/>
    <mergeCell ref="B4102:K4102"/>
    <mergeCell ref="B4101:K4101"/>
    <mergeCell ref="B4100:K4100"/>
    <mergeCell ref="G4080:K4080"/>
    <mergeCell ref="B4080:F4080"/>
    <mergeCell ref="A4080:A4084"/>
    <mergeCell ref="A4077:G4078"/>
    <mergeCell ref="A4075:K4075"/>
    <mergeCell ref="I4072:K4074"/>
    <mergeCell ref="E4072:H4074"/>
    <mergeCell ref="A4072:D4074"/>
    <mergeCell ref="G4083:K4083"/>
    <mergeCell ref="B4083:F4083"/>
    <mergeCell ref="G4082:K4082"/>
    <mergeCell ref="B4082:F4082"/>
    <mergeCell ref="G4081:K4081"/>
    <mergeCell ref="B4081:F4081"/>
    <mergeCell ref="G4086:J4086"/>
    <mergeCell ref="B4086:E4086"/>
    <mergeCell ref="G4085:J4085"/>
    <mergeCell ref="B4085:E4085"/>
    <mergeCell ref="A4085:A4091"/>
    <mergeCell ref="G4084:K4084"/>
    <mergeCell ref="B4084:F4084"/>
    <mergeCell ref="G4089:J4089"/>
    <mergeCell ref="B4089:E4089"/>
    <mergeCell ref="G4088:J4088"/>
    <mergeCell ref="B4088:E4088"/>
    <mergeCell ref="G4087:J4087"/>
    <mergeCell ref="B4087:E4087"/>
    <mergeCell ref="B4057:K4057"/>
    <mergeCell ref="B4056:K4056"/>
    <mergeCell ref="B4055:K4055"/>
    <mergeCell ref="B4054:K4054"/>
    <mergeCell ref="B4053:K4053"/>
    <mergeCell ref="A4053:A4066"/>
    <mergeCell ref="B4062:K4062"/>
    <mergeCell ref="B4061:K4061"/>
    <mergeCell ref="B4060:K4060"/>
    <mergeCell ref="B4059:K4059"/>
    <mergeCell ref="B4058:K4058"/>
    <mergeCell ref="G4067:K4070"/>
    <mergeCell ref="A4067:F4070"/>
    <mergeCell ref="B4066:K4066"/>
    <mergeCell ref="B4065:K4065"/>
    <mergeCell ref="B4064:K4064"/>
    <mergeCell ref="B4063:K4063"/>
    <mergeCell ref="G4033:J4033"/>
    <mergeCell ref="B4033:E4033"/>
    <mergeCell ref="G4032:J4032"/>
    <mergeCell ref="B4032:E4032"/>
    <mergeCell ref="G4031:J4031"/>
    <mergeCell ref="B4031:E4031"/>
    <mergeCell ref="G4036:J4036"/>
    <mergeCell ref="B4036:E4036"/>
    <mergeCell ref="G4035:J4035"/>
    <mergeCell ref="B4035:E4035"/>
    <mergeCell ref="G4034:J4034"/>
    <mergeCell ref="B4034:E4034"/>
    <mergeCell ref="B4040:K4040"/>
    <mergeCell ref="B4039:K4039"/>
    <mergeCell ref="B4038:K4038"/>
    <mergeCell ref="A4038:A4052"/>
    <mergeCell ref="G4037:J4037"/>
    <mergeCell ref="B4037:E4037"/>
    <mergeCell ref="A4031:A4037"/>
    <mergeCell ref="B4046:K4046"/>
    <mergeCell ref="B4045:K4045"/>
    <mergeCell ref="B4044:K4044"/>
    <mergeCell ref="B4043:K4043"/>
    <mergeCell ref="B4042:K4042"/>
    <mergeCell ref="B4041:K4041"/>
    <mergeCell ref="B4052:K4052"/>
    <mergeCell ref="B4051:K4051"/>
    <mergeCell ref="B4050:K4050"/>
    <mergeCell ref="B4049:K4049"/>
    <mergeCell ref="B4048:K4048"/>
    <mergeCell ref="B4047:K4047"/>
    <mergeCell ref="A4021:K4021"/>
    <mergeCell ref="I4018:K4020"/>
    <mergeCell ref="E4018:H4020"/>
    <mergeCell ref="A4018:D4020"/>
    <mergeCell ref="G4013:K4016"/>
    <mergeCell ref="A4013:F4016"/>
    <mergeCell ref="G4027:K4027"/>
    <mergeCell ref="B4027:F4027"/>
    <mergeCell ref="G4026:K4026"/>
    <mergeCell ref="B4026:F4026"/>
    <mergeCell ref="A4026:A4030"/>
    <mergeCell ref="A4023:G4024"/>
    <mergeCell ref="G4030:K4030"/>
    <mergeCell ref="B4030:F4030"/>
    <mergeCell ref="G4029:K4029"/>
    <mergeCell ref="B4029:F4029"/>
    <mergeCell ref="G4028:K4028"/>
    <mergeCell ref="B4028:F4028"/>
    <mergeCell ref="B4001:K4001"/>
    <mergeCell ref="B4000:K4000"/>
    <mergeCell ref="B3999:K3999"/>
    <mergeCell ref="A3999:A4012"/>
    <mergeCell ref="B3998:K3998"/>
    <mergeCell ref="B3997:K3997"/>
    <mergeCell ref="B4006:K4006"/>
    <mergeCell ref="B4005:K4005"/>
    <mergeCell ref="B4004:K4004"/>
    <mergeCell ref="B4003:K4003"/>
    <mergeCell ref="B4002:K4002"/>
    <mergeCell ref="B4012:K4012"/>
    <mergeCell ref="B4011:K4011"/>
    <mergeCell ref="B4010:K4010"/>
    <mergeCell ref="B4009:K4009"/>
    <mergeCell ref="B4008:K4008"/>
    <mergeCell ref="B4007:K4007"/>
    <mergeCell ref="B3984:K3984"/>
    <mergeCell ref="A3984:A3998"/>
    <mergeCell ref="G3983:J3983"/>
    <mergeCell ref="B3983:E3983"/>
    <mergeCell ref="G3982:J3982"/>
    <mergeCell ref="B3982:E3982"/>
    <mergeCell ref="B3990:K3990"/>
    <mergeCell ref="B3989:K3989"/>
    <mergeCell ref="B3988:K3988"/>
    <mergeCell ref="B3987:K3987"/>
    <mergeCell ref="B3986:K3986"/>
    <mergeCell ref="B3985:K3985"/>
    <mergeCell ref="B3996:K3996"/>
    <mergeCell ref="B3995:K3995"/>
    <mergeCell ref="B3994:K3994"/>
    <mergeCell ref="B3993:K3993"/>
    <mergeCell ref="B3992:K3992"/>
    <mergeCell ref="B3991:K3991"/>
    <mergeCell ref="G3972:K3972"/>
    <mergeCell ref="B3972:F3972"/>
    <mergeCell ref="A3972:A3976"/>
    <mergeCell ref="A3969:G3970"/>
    <mergeCell ref="A3967:K3967"/>
    <mergeCell ref="I3964:K3966"/>
    <mergeCell ref="E3964:H3966"/>
    <mergeCell ref="A3964:D3966"/>
    <mergeCell ref="G3975:K3975"/>
    <mergeCell ref="B3975:F3975"/>
    <mergeCell ref="G3974:K3974"/>
    <mergeCell ref="B3974:F3974"/>
    <mergeCell ref="G3973:K3973"/>
    <mergeCell ref="B3973:F3973"/>
    <mergeCell ref="G3978:J3978"/>
    <mergeCell ref="B3978:E3978"/>
    <mergeCell ref="G3977:J3977"/>
    <mergeCell ref="B3977:E3977"/>
    <mergeCell ref="A3977:A3983"/>
    <mergeCell ref="G3976:K3976"/>
    <mergeCell ref="B3976:F3976"/>
    <mergeCell ref="G3981:J3981"/>
    <mergeCell ref="B3981:E3981"/>
    <mergeCell ref="G3980:J3980"/>
    <mergeCell ref="B3980:E3980"/>
    <mergeCell ref="G3979:J3979"/>
    <mergeCell ref="B3979:E3979"/>
    <mergeCell ref="B3948:K3948"/>
    <mergeCell ref="B3947:K3947"/>
    <mergeCell ref="B3946:K3946"/>
    <mergeCell ref="B3945:K3945"/>
    <mergeCell ref="B3944:K3944"/>
    <mergeCell ref="A3944:A3958"/>
    <mergeCell ref="B3954:K3954"/>
    <mergeCell ref="B3953:K3953"/>
    <mergeCell ref="B3952:K3952"/>
    <mergeCell ref="B3951:K3951"/>
    <mergeCell ref="B3950:K3950"/>
    <mergeCell ref="B3949:K3949"/>
    <mergeCell ref="G3959:K3962"/>
    <mergeCell ref="A3959:F3962"/>
    <mergeCell ref="B3958:K3958"/>
    <mergeCell ref="B3957:K3957"/>
    <mergeCell ref="B3956:K3956"/>
    <mergeCell ref="B3955:K3955"/>
    <mergeCell ref="B3931:K3931"/>
    <mergeCell ref="B3930:K3930"/>
    <mergeCell ref="A3930:A3943"/>
    <mergeCell ref="G3929:J3929"/>
    <mergeCell ref="B3929:E3929"/>
    <mergeCell ref="G3928:J3928"/>
    <mergeCell ref="B3928:E3928"/>
    <mergeCell ref="B3937:K3937"/>
    <mergeCell ref="B3936:K3936"/>
    <mergeCell ref="B3935:K3935"/>
    <mergeCell ref="B3934:K3934"/>
    <mergeCell ref="B3933:K3933"/>
    <mergeCell ref="B3932:K3932"/>
    <mergeCell ref="B3943:K3943"/>
    <mergeCell ref="B3942:K3942"/>
    <mergeCell ref="B3941:K3941"/>
    <mergeCell ref="B3940:K3940"/>
    <mergeCell ref="B3939:K3939"/>
    <mergeCell ref="B3938:K3938"/>
    <mergeCell ref="G3918:K3918"/>
    <mergeCell ref="B3918:F3918"/>
    <mergeCell ref="A3918:A3922"/>
    <mergeCell ref="A3915:G3916"/>
    <mergeCell ref="A3913:K3913"/>
    <mergeCell ref="I3910:K3912"/>
    <mergeCell ref="E3910:H3912"/>
    <mergeCell ref="A3910:D3912"/>
    <mergeCell ref="G3921:K3921"/>
    <mergeCell ref="B3921:F3921"/>
    <mergeCell ref="G3920:K3920"/>
    <mergeCell ref="B3920:F3920"/>
    <mergeCell ref="G3919:K3919"/>
    <mergeCell ref="B3919:F3919"/>
    <mergeCell ref="G3924:J3924"/>
    <mergeCell ref="B3924:E3924"/>
    <mergeCell ref="G3923:J3923"/>
    <mergeCell ref="B3923:E3923"/>
    <mergeCell ref="A3923:A3929"/>
    <mergeCell ref="G3922:K3922"/>
    <mergeCell ref="B3922:F3922"/>
    <mergeCell ref="G3927:J3927"/>
    <mergeCell ref="B3927:E3927"/>
    <mergeCell ref="G3926:J3926"/>
    <mergeCell ref="B3926:E3926"/>
    <mergeCell ref="G3925:J3925"/>
    <mergeCell ref="B3925:E3925"/>
    <mergeCell ref="B5893:K5893"/>
    <mergeCell ref="B5892:K5892"/>
    <mergeCell ref="B5891:K5891"/>
    <mergeCell ref="B5890:K5890"/>
    <mergeCell ref="B5889:K5889"/>
    <mergeCell ref="A5889:A5902"/>
    <mergeCell ref="B5898:K5898"/>
    <mergeCell ref="B5897:K5897"/>
    <mergeCell ref="B5896:K5896"/>
    <mergeCell ref="B5895:K5895"/>
    <mergeCell ref="B5894:K5894"/>
    <mergeCell ref="G5903:K5906"/>
    <mergeCell ref="A5903:F5906"/>
    <mergeCell ref="B5902:K5902"/>
    <mergeCell ref="B5901:K5901"/>
    <mergeCell ref="B5900:K5900"/>
    <mergeCell ref="B5899:K5899"/>
    <mergeCell ref="G5869:J5869"/>
    <mergeCell ref="B5869:E5869"/>
    <mergeCell ref="G5868:J5868"/>
    <mergeCell ref="B5868:E5868"/>
    <mergeCell ref="G5867:J5867"/>
    <mergeCell ref="B5867:E5867"/>
    <mergeCell ref="G5872:J5872"/>
    <mergeCell ref="B5872:E5872"/>
    <mergeCell ref="G5871:J5871"/>
    <mergeCell ref="B5871:E5871"/>
    <mergeCell ref="G5870:J5870"/>
    <mergeCell ref="B5870:E5870"/>
    <mergeCell ref="B5876:K5876"/>
    <mergeCell ref="B5874:K5874"/>
    <mergeCell ref="A5874:A5888"/>
    <mergeCell ref="G5873:J5873"/>
    <mergeCell ref="B5873:E5873"/>
    <mergeCell ref="A5867:A5873"/>
    <mergeCell ref="B5882:K5882"/>
    <mergeCell ref="B5881:K5881"/>
    <mergeCell ref="B5880:K5880"/>
    <mergeCell ref="B5879:K5879"/>
    <mergeCell ref="B5878:K5878"/>
    <mergeCell ref="B5877:K5877"/>
    <mergeCell ref="B5888:K5888"/>
    <mergeCell ref="B5887:K5887"/>
    <mergeCell ref="B5886:K5886"/>
    <mergeCell ref="B5885:K5885"/>
    <mergeCell ref="B5884:K5884"/>
    <mergeCell ref="B5883:K5883"/>
    <mergeCell ref="A5857:K5857"/>
    <mergeCell ref="I5854:K5856"/>
    <mergeCell ref="E5854:H5856"/>
    <mergeCell ref="A5854:D5856"/>
    <mergeCell ref="G5849:K5852"/>
    <mergeCell ref="A5849:F5852"/>
    <mergeCell ref="G5863:K5863"/>
    <mergeCell ref="B5863:F5863"/>
    <mergeCell ref="G5862:K5862"/>
    <mergeCell ref="B5862:F5862"/>
    <mergeCell ref="A5862:A5866"/>
    <mergeCell ref="A5859:G5860"/>
    <mergeCell ref="G5866:K5866"/>
    <mergeCell ref="B5866:F5866"/>
    <mergeCell ref="G5865:K5865"/>
    <mergeCell ref="B5865:F5865"/>
    <mergeCell ref="G5864:K5864"/>
    <mergeCell ref="B5864:F5864"/>
    <mergeCell ref="B5836:K5836"/>
    <mergeCell ref="B5835:K5835"/>
    <mergeCell ref="B5834:K5834"/>
    <mergeCell ref="A5834:A5848"/>
    <mergeCell ref="B5833:K5833"/>
    <mergeCell ref="B5842:K5842"/>
    <mergeCell ref="B5841:K5841"/>
    <mergeCell ref="B5840:K5840"/>
    <mergeCell ref="B5839:K5839"/>
    <mergeCell ref="B5838:K5838"/>
    <mergeCell ref="B5837:K5837"/>
    <mergeCell ref="B5848:K5848"/>
    <mergeCell ref="B5847:K5847"/>
    <mergeCell ref="B5846:K5846"/>
    <mergeCell ref="B5845:K5845"/>
    <mergeCell ref="B5844:K5844"/>
    <mergeCell ref="B5843:K5843"/>
    <mergeCell ref="B5820:K5820"/>
    <mergeCell ref="A5820:A5833"/>
    <mergeCell ref="G5819:J5819"/>
    <mergeCell ref="B5819:E5819"/>
    <mergeCell ref="G5818:J5818"/>
    <mergeCell ref="B5818:E5818"/>
    <mergeCell ref="B5826:K5826"/>
    <mergeCell ref="B5825:K5825"/>
    <mergeCell ref="B5824:K5824"/>
    <mergeCell ref="B5823:K5823"/>
    <mergeCell ref="B5822:K5822"/>
    <mergeCell ref="B5832:K5832"/>
    <mergeCell ref="B5831:K5831"/>
    <mergeCell ref="B5830:K5830"/>
    <mergeCell ref="B5829:K5829"/>
    <mergeCell ref="B5828:K5828"/>
    <mergeCell ref="B5827:K5827"/>
    <mergeCell ref="G5808:K5808"/>
    <mergeCell ref="B5808:F5808"/>
    <mergeCell ref="A5808:A5812"/>
    <mergeCell ref="A5805:G5806"/>
    <mergeCell ref="A5803:K5803"/>
    <mergeCell ref="I5800:K5802"/>
    <mergeCell ref="E5800:H5802"/>
    <mergeCell ref="A5800:D5802"/>
    <mergeCell ref="G5811:K5811"/>
    <mergeCell ref="B5811:F5811"/>
    <mergeCell ref="G5810:K5810"/>
    <mergeCell ref="B5810:F5810"/>
    <mergeCell ref="G5809:K5809"/>
    <mergeCell ref="B5809:F5809"/>
    <mergeCell ref="G5814:J5814"/>
    <mergeCell ref="B5814:E5814"/>
    <mergeCell ref="G5813:J5813"/>
    <mergeCell ref="B5813:E5813"/>
    <mergeCell ref="A5813:A5819"/>
    <mergeCell ref="G5812:K5812"/>
    <mergeCell ref="B5812:F5812"/>
    <mergeCell ref="G5817:J5817"/>
    <mergeCell ref="B5817:E5817"/>
    <mergeCell ref="G5816:J5816"/>
    <mergeCell ref="B5816:E5816"/>
    <mergeCell ref="G5815:J5815"/>
    <mergeCell ref="B5815:E5815"/>
    <mergeCell ref="B5785:K5785"/>
    <mergeCell ref="B5784:K5784"/>
    <mergeCell ref="B5783:K5783"/>
    <mergeCell ref="B5782:K5782"/>
    <mergeCell ref="B5781:K5781"/>
    <mergeCell ref="A5781:A5794"/>
    <mergeCell ref="B5790:K5790"/>
    <mergeCell ref="B5789:K5789"/>
    <mergeCell ref="B5788:K5788"/>
    <mergeCell ref="B5787:K5787"/>
    <mergeCell ref="B5786:K5786"/>
    <mergeCell ref="G5795:K5798"/>
    <mergeCell ref="A5795:F5798"/>
    <mergeCell ref="B5794:K5794"/>
    <mergeCell ref="B5793:K5793"/>
    <mergeCell ref="B5792:K5792"/>
    <mergeCell ref="B5791:K5791"/>
    <mergeCell ref="G5761:J5761"/>
    <mergeCell ref="B5761:E5761"/>
    <mergeCell ref="G5760:J5760"/>
    <mergeCell ref="B5760:E5760"/>
    <mergeCell ref="G5759:J5759"/>
    <mergeCell ref="B5759:E5759"/>
    <mergeCell ref="G5764:J5764"/>
    <mergeCell ref="B5764:E5764"/>
    <mergeCell ref="G5763:J5763"/>
    <mergeCell ref="B5763:E5763"/>
    <mergeCell ref="G5762:J5762"/>
    <mergeCell ref="B5762:E5762"/>
    <mergeCell ref="B5768:K5768"/>
    <mergeCell ref="B5766:K5766"/>
    <mergeCell ref="A5766:A5780"/>
    <mergeCell ref="G5765:J5765"/>
    <mergeCell ref="B5765:E5765"/>
    <mergeCell ref="A5759:A5765"/>
    <mergeCell ref="B5774:K5774"/>
    <mergeCell ref="B5773:K5773"/>
    <mergeCell ref="B5772:K5772"/>
    <mergeCell ref="B5771:K5771"/>
    <mergeCell ref="B5770:K5770"/>
    <mergeCell ref="B5769:K5769"/>
    <mergeCell ref="B5780:K5780"/>
    <mergeCell ref="B5779:K5779"/>
    <mergeCell ref="B5778:K5778"/>
    <mergeCell ref="B5777:K5777"/>
    <mergeCell ref="B5776:K5776"/>
    <mergeCell ref="B5775:K5775"/>
    <mergeCell ref="A5749:K5749"/>
    <mergeCell ref="I5746:K5748"/>
    <mergeCell ref="E5746:H5748"/>
    <mergeCell ref="A5746:D5748"/>
    <mergeCell ref="G5741:K5744"/>
    <mergeCell ref="A5741:F5744"/>
    <mergeCell ref="G5755:K5755"/>
    <mergeCell ref="B5755:F5755"/>
    <mergeCell ref="G5754:K5754"/>
    <mergeCell ref="B5754:F5754"/>
    <mergeCell ref="A5754:A5758"/>
    <mergeCell ref="A5751:G5752"/>
    <mergeCell ref="G5758:K5758"/>
    <mergeCell ref="B5758:F5758"/>
    <mergeCell ref="G5757:K5757"/>
    <mergeCell ref="B5757:F5757"/>
    <mergeCell ref="G5756:K5756"/>
    <mergeCell ref="B5756:F5756"/>
    <mergeCell ref="B5729:K5729"/>
    <mergeCell ref="B5728:K5728"/>
    <mergeCell ref="B5727:K5727"/>
    <mergeCell ref="A5727:A5740"/>
    <mergeCell ref="B5726:K5726"/>
    <mergeCell ref="B5725:K5725"/>
    <mergeCell ref="B5734:K5734"/>
    <mergeCell ref="B5733:K5733"/>
    <mergeCell ref="B5732:K5732"/>
    <mergeCell ref="B5731:K5731"/>
    <mergeCell ref="B5730:K5730"/>
    <mergeCell ref="B5740:K5740"/>
    <mergeCell ref="B5739:K5739"/>
    <mergeCell ref="B5738:K5738"/>
    <mergeCell ref="B5737:K5737"/>
    <mergeCell ref="B5736:K5736"/>
    <mergeCell ref="B5735:K5735"/>
    <mergeCell ref="B5712:K5712"/>
    <mergeCell ref="A5712:A5726"/>
    <mergeCell ref="G5711:J5711"/>
    <mergeCell ref="B5711:E5711"/>
    <mergeCell ref="G5710:J5710"/>
    <mergeCell ref="B5710:E5710"/>
    <mergeCell ref="B5718:K5718"/>
    <mergeCell ref="B5717:K5717"/>
    <mergeCell ref="B5716:K5716"/>
    <mergeCell ref="B5715:K5715"/>
    <mergeCell ref="B5714:K5714"/>
    <mergeCell ref="B5713:K5713"/>
    <mergeCell ref="B5724:K5724"/>
    <mergeCell ref="B5723:K5723"/>
    <mergeCell ref="B5722:K5722"/>
    <mergeCell ref="B5721:K5721"/>
    <mergeCell ref="B5720:K5720"/>
    <mergeCell ref="B5719:K5719"/>
    <mergeCell ref="G5700:K5700"/>
    <mergeCell ref="B5700:F5700"/>
    <mergeCell ref="A5700:A5704"/>
    <mergeCell ref="A5697:G5698"/>
    <mergeCell ref="A5695:K5695"/>
    <mergeCell ref="I5692:K5694"/>
    <mergeCell ref="E5692:H5694"/>
    <mergeCell ref="A5692:D5694"/>
    <mergeCell ref="G5703:K5703"/>
    <mergeCell ref="B5703:F5703"/>
    <mergeCell ref="G5702:K5702"/>
    <mergeCell ref="B5702:F5702"/>
    <mergeCell ref="G5701:K5701"/>
    <mergeCell ref="B5701:F5701"/>
    <mergeCell ref="G5706:J5706"/>
    <mergeCell ref="B5706:E5706"/>
    <mergeCell ref="G5705:J5705"/>
    <mergeCell ref="B5705:E5705"/>
    <mergeCell ref="A5705:A5711"/>
    <mergeCell ref="G5704:K5704"/>
    <mergeCell ref="B5704:F5704"/>
    <mergeCell ref="G5709:J5709"/>
    <mergeCell ref="B5709:E5709"/>
    <mergeCell ref="G5708:J5708"/>
    <mergeCell ref="B5708:E5708"/>
    <mergeCell ref="G5707:J5707"/>
    <mergeCell ref="B5707:E5707"/>
    <mergeCell ref="B5676:K5676"/>
    <mergeCell ref="B5675:K5675"/>
    <mergeCell ref="B5674:K5674"/>
    <mergeCell ref="B5673:K5673"/>
    <mergeCell ref="B5672:K5672"/>
    <mergeCell ref="A5672:A5686"/>
    <mergeCell ref="B5682:K5682"/>
    <mergeCell ref="B5681:K5681"/>
    <mergeCell ref="B5680:K5680"/>
    <mergeCell ref="B5679:K5679"/>
    <mergeCell ref="B5678:K5678"/>
    <mergeCell ref="B5677:K5677"/>
    <mergeCell ref="G5687:K5690"/>
    <mergeCell ref="A5687:F5690"/>
    <mergeCell ref="B5686:K5686"/>
    <mergeCell ref="B5685:K5685"/>
    <mergeCell ref="B5684:K5684"/>
    <mergeCell ref="B5683:K5683"/>
    <mergeCell ref="B5659:K5659"/>
    <mergeCell ref="B5658:K5658"/>
    <mergeCell ref="A5658:A5671"/>
    <mergeCell ref="G5657:J5657"/>
    <mergeCell ref="B5657:E5657"/>
    <mergeCell ref="G5656:J5656"/>
    <mergeCell ref="B5656:E5656"/>
    <mergeCell ref="B5665:K5665"/>
    <mergeCell ref="B5664:K5664"/>
    <mergeCell ref="B5663:K5663"/>
    <mergeCell ref="B5662:K5662"/>
    <mergeCell ref="B5661:K5661"/>
    <mergeCell ref="B5660:K5660"/>
    <mergeCell ref="B5671:K5671"/>
    <mergeCell ref="B5670:K5670"/>
    <mergeCell ref="B5669:K5669"/>
    <mergeCell ref="B5668:K5668"/>
    <mergeCell ref="B5667:K5667"/>
    <mergeCell ref="B5666:K5666"/>
    <mergeCell ref="G5646:K5646"/>
    <mergeCell ref="B5646:F5646"/>
    <mergeCell ref="A5646:A5650"/>
    <mergeCell ref="A5643:G5644"/>
    <mergeCell ref="A5641:K5641"/>
    <mergeCell ref="I5638:K5640"/>
    <mergeCell ref="E5638:H5640"/>
    <mergeCell ref="A5638:D5640"/>
    <mergeCell ref="G5649:K5649"/>
    <mergeCell ref="B5649:F5649"/>
    <mergeCell ref="G5648:K5648"/>
    <mergeCell ref="B5648:F5648"/>
    <mergeCell ref="G5647:K5647"/>
    <mergeCell ref="B5647:F5647"/>
    <mergeCell ref="G5652:J5652"/>
    <mergeCell ref="B5652:E5652"/>
    <mergeCell ref="G5651:J5651"/>
    <mergeCell ref="B5651:E5651"/>
    <mergeCell ref="A5651:A5657"/>
    <mergeCell ref="G5650:K5650"/>
    <mergeCell ref="B5650:F5650"/>
    <mergeCell ref="G5655:J5655"/>
    <mergeCell ref="B5655:E5655"/>
    <mergeCell ref="G5654:J5654"/>
    <mergeCell ref="B5654:E5654"/>
    <mergeCell ref="G5653:J5653"/>
    <mergeCell ref="B5653:E5653"/>
    <mergeCell ref="B5622:K5622"/>
    <mergeCell ref="B5621:K5621"/>
    <mergeCell ref="B5620:K5620"/>
    <mergeCell ref="B5619:K5619"/>
    <mergeCell ref="B5618:K5618"/>
    <mergeCell ref="A5618:A5632"/>
    <mergeCell ref="B5628:K5628"/>
    <mergeCell ref="B5627:K5627"/>
    <mergeCell ref="B5626:K5626"/>
    <mergeCell ref="B5625:K5625"/>
    <mergeCell ref="B5624:K5624"/>
    <mergeCell ref="B5623:K5623"/>
    <mergeCell ref="G5633:K5636"/>
    <mergeCell ref="A5633:F5636"/>
    <mergeCell ref="B5632:K5632"/>
    <mergeCell ref="B5631:K5631"/>
    <mergeCell ref="B5630:K5630"/>
    <mergeCell ref="B5629:K5629"/>
    <mergeCell ref="B5605:K5605"/>
    <mergeCell ref="B5604:K5604"/>
    <mergeCell ref="A5604:A5617"/>
    <mergeCell ref="G5603:J5603"/>
    <mergeCell ref="B5603:E5603"/>
    <mergeCell ref="G5602:J5602"/>
    <mergeCell ref="B5602:E5602"/>
    <mergeCell ref="B5611:K5611"/>
    <mergeCell ref="B5610:K5610"/>
    <mergeCell ref="B5609:K5609"/>
    <mergeCell ref="B5608:K5608"/>
    <mergeCell ref="B5607:K5607"/>
    <mergeCell ref="B5606:K5606"/>
    <mergeCell ref="B5617:K5617"/>
    <mergeCell ref="B5616:K5616"/>
    <mergeCell ref="B5615:K5615"/>
    <mergeCell ref="B5614:K5614"/>
    <mergeCell ref="B5613:K5613"/>
    <mergeCell ref="B5612:K5612"/>
    <mergeCell ref="G5592:K5592"/>
    <mergeCell ref="B5592:F5592"/>
    <mergeCell ref="A5592:A5596"/>
    <mergeCell ref="A5589:G5590"/>
    <mergeCell ref="A5587:K5587"/>
    <mergeCell ref="I5584:K5586"/>
    <mergeCell ref="E5584:H5586"/>
    <mergeCell ref="A5584:D5586"/>
    <mergeCell ref="G5595:K5595"/>
    <mergeCell ref="B5595:F5595"/>
    <mergeCell ref="G5594:K5594"/>
    <mergeCell ref="B5594:F5594"/>
    <mergeCell ref="G5593:K5593"/>
    <mergeCell ref="B5593:F5593"/>
    <mergeCell ref="G5598:J5598"/>
    <mergeCell ref="B5598:E5598"/>
    <mergeCell ref="G5597:J5597"/>
    <mergeCell ref="B5597:E5597"/>
    <mergeCell ref="A5597:A5603"/>
    <mergeCell ref="G5596:K5596"/>
    <mergeCell ref="B5596:F5596"/>
    <mergeCell ref="G5601:J5601"/>
    <mergeCell ref="B5601:E5601"/>
    <mergeCell ref="G5600:J5600"/>
    <mergeCell ref="B5600:E5600"/>
    <mergeCell ref="G5599:J5599"/>
    <mergeCell ref="B5599:E5599"/>
    <mergeCell ref="B5568:K5568"/>
    <mergeCell ref="B5567:K5567"/>
    <mergeCell ref="B5566:K5566"/>
    <mergeCell ref="B5565:K5565"/>
    <mergeCell ref="B5564:K5564"/>
    <mergeCell ref="A5564:A5578"/>
    <mergeCell ref="B5574:K5574"/>
    <mergeCell ref="B5573:K5573"/>
    <mergeCell ref="B5572:K5572"/>
    <mergeCell ref="B5571:K5571"/>
    <mergeCell ref="B5570:K5570"/>
    <mergeCell ref="B5569:K5569"/>
    <mergeCell ref="G5579:K5582"/>
    <mergeCell ref="A5579:F5582"/>
    <mergeCell ref="B5578:K5578"/>
    <mergeCell ref="B5577:K5577"/>
    <mergeCell ref="B5576:K5576"/>
    <mergeCell ref="B5575:K5575"/>
    <mergeCell ref="B5551:K5551"/>
    <mergeCell ref="B5550:K5550"/>
    <mergeCell ref="A5550:A5563"/>
    <mergeCell ref="G5549:J5549"/>
    <mergeCell ref="B5549:E5549"/>
    <mergeCell ref="G5548:J5548"/>
    <mergeCell ref="B5548:E5548"/>
    <mergeCell ref="B5557:K5557"/>
    <mergeCell ref="B5556:K5556"/>
    <mergeCell ref="B5555:K5555"/>
    <mergeCell ref="B5554:K5554"/>
    <mergeCell ref="B5553:K5553"/>
    <mergeCell ref="B5552:K5552"/>
    <mergeCell ref="B5563:K5563"/>
    <mergeCell ref="B5562:K5562"/>
    <mergeCell ref="B5561:K5561"/>
    <mergeCell ref="B5560:K5560"/>
    <mergeCell ref="B5559:K5559"/>
    <mergeCell ref="B5558:K5558"/>
    <mergeCell ref="G5538:K5538"/>
    <mergeCell ref="B5538:F5538"/>
    <mergeCell ref="A5538:A5542"/>
    <mergeCell ref="A5535:G5536"/>
    <mergeCell ref="A5533:K5533"/>
    <mergeCell ref="I5530:K5532"/>
    <mergeCell ref="E5530:H5532"/>
    <mergeCell ref="A5530:D5532"/>
    <mergeCell ref="G5541:K5541"/>
    <mergeCell ref="B5541:F5541"/>
    <mergeCell ref="G5540:K5540"/>
    <mergeCell ref="B5540:F5540"/>
    <mergeCell ref="G5539:K5539"/>
    <mergeCell ref="B5539:F5539"/>
    <mergeCell ref="G5544:J5544"/>
    <mergeCell ref="B5544:E5544"/>
    <mergeCell ref="G5543:J5543"/>
    <mergeCell ref="B5543:E5543"/>
    <mergeCell ref="A5543:A5549"/>
    <mergeCell ref="G5542:K5542"/>
    <mergeCell ref="B5542:F5542"/>
    <mergeCell ref="G5547:J5547"/>
    <mergeCell ref="B5547:E5547"/>
    <mergeCell ref="G5546:J5546"/>
    <mergeCell ref="B5546:E5546"/>
    <mergeCell ref="G5545:J5545"/>
    <mergeCell ref="B5545:E5545"/>
    <mergeCell ref="B5514:K5514"/>
    <mergeCell ref="B5513:K5513"/>
    <mergeCell ref="B5512:K5512"/>
    <mergeCell ref="B5511:K5511"/>
    <mergeCell ref="B5510:K5510"/>
    <mergeCell ref="A5510:A5524"/>
    <mergeCell ref="B5520:K5520"/>
    <mergeCell ref="B5519:K5519"/>
    <mergeCell ref="B5518:K5518"/>
    <mergeCell ref="B5517:K5517"/>
    <mergeCell ref="B5516:K5516"/>
    <mergeCell ref="B5515:K5515"/>
    <mergeCell ref="G5525:K5528"/>
    <mergeCell ref="A5525:F5528"/>
    <mergeCell ref="B5524:K5524"/>
    <mergeCell ref="B5523:K5523"/>
    <mergeCell ref="B5522:K5522"/>
    <mergeCell ref="B5521:K5521"/>
    <mergeCell ref="B5497:K5497"/>
    <mergeCell ref="B5496:K5496"/>
    <mergeCell ref="A5496:A5509"/>
    <mergeCell ref="G5495:J5495"/>
    <mergeCell ref="B5495:E5495"/>
    <mergeCell ref="G5494:J5494"/>
    <mergeCell ref="B5494:E5494"/>
    <mergeCell ref="B5503:K5503"/>
    <mergeCell ref="B5502:K5502"/>
    <mergeCell ref="B5501:K5501"/>
    <mergeCell ref="B5500:K5500"/>
    <mergeCell ref="B5499:K5499"/>
    <mergeCell ref="B5498:K5498"/>
    <mergeCell ref="B5509:K5509"/>
    <mergeCell ref="B5508:K5508"/>
    <mergeCell ref="B5507:K5507"/>
    <mergeCell ref="B5506:K5506"/>
    <mergeCell ref="B5505:K5505"/>
    <mergeCell ref="B5504:K5504"/>
    <mergeCell ref="G5484:K5484"/>
    <mergeCell ref="B5484:F5484"/>
    <mergeCell ref="A5484:A5488"/>
    <mergeCell ref="A5481:G5482"/>
    <mergeCell ref="A5479:K5479"/>
    <mergeCell ref="I5476:K5478"/>
    <mergeCell ref="E5476:H5478"/>
    <mergeCell ref="A5476:D5478"/>
    <mergeCell ref="G5487:K5487"/>
    <mergeCell ref="B5487:F5487"/>
    <mergeCell ref="G5486:K5486"/>
    <mergeCell ref="B5486:F5486"/>
    <mergeCell ref="G5485:K5485"/>
    <mergeCell ref="B5485:F5485"/>
    <mergeCell ref="G5490:J5490"/>
    <mergeCell ref="B5490:E5490"/>
    <mergeCell ref="G5489:J5489"/>
    <mergeCell ref="B5489:E5489"/>
    <mergeCell ref="A5489:A5495"/>
    <mergeCell ref="G5488:K5488"/>
    <mergeCell ref="B5488:F5488"/>
    <mergeCell ref="G5493:J5493"/>
    <mergeCell ref="B5493:E5493"/>
    <mergeCell ref="G5492:J5492"/>
    <mergeCell ref="B5492:E5492"/>
    <mergeCell ref="G5491:J5491"/>
    <mergeCell ref="B5491:E5491"/>
    <mergeCell ref="B5460:K5460"/>
    <mergeCell ref="B5459:K5459"/>
    <mergeCell ref="B5458:K5458"/>
    <mergeCell ref="B5457:K5457"/>
    <mergeCell ref="B5456:K5456"/>
    <mergeCell ref="A5456:A5470"/>
    <mergeCell ref="B5466:K5466"/>
    <mergeCell ref="B5465:K5465"/>
    <mergeCell ref="B5464:K5464"/>
    <mergeCell ref="B5463:K5463"/>
    <mergeCell ref="B5462:K5462"/>
    <mergeCell ref="B5461:K5461"/>
    <mergeCell ref="G5471:K5474"/>
    <mergeCell ref="A5471:F5474"/>
    <mergeCell ref="B5470:K5470"/>
    <mergeCell ref="B5469:K5469"/>
    <mergeCell ref="B5468:K5468"/>
    <mergeCell ref="B5467:K5467"/>
    <mergeCell ref="B5443:K5443"/>
    <mergeCell ref="B5442:K5442"/>
    <mergeCell ref="A5442:A5455"/>
    <mergeCell ref="G5441:J5441"/>
    <mergeCell ref="B5441:E5441"/>
    <mergeCell ref="G5440:J5440"/>
    <mergeCell ref="B5440:E5440"/>
    <mergeCell ref="B5449:K5449"/>
    <mergeCell ref="B5448:K5448"/>
    <mergeCell ref="B5447:K5447"/>
    <mergeCell ref="B5446:K5446"/>
    <mergeCell ref="B5445:K5445"/>
    <mergeCell ref="B5444:K5444"/>
    <mergeCell ref="B5455:K5455"/>
    <mergeCell ref="B5454:K5454"/>
    <mergeCell ref="B5453:K5453"/>
    <mergeCell ref="B5452:K5452"/>
    <mergeCell ref="B5451:K5451"/>
    <mergeCell ref="B5450:K5450"/>
    <mergeCell ref="G5430:K5430"/>
    <mergeCell ref="B5430:F5430"/>
    <mergeCell ref="A5430:A5434"/>
    <mergeCell ref="A5427:G5428"/>
    <mergeCell ref="A5425:K5425"/>
    <mergeCell ref="I5422:K5424"/>
    <mergeCell ref="E5422:H5424"/>
    <mergeCell ref="A5422:D5424"/>
    <mergeCell ref="G5433:K5433"/>
    <mergeCell ref="B5433:F5433"/>
    <mergeCell ref="G5432:K5432"/>
    <mergeCell ref="B5432:F5432"/>
    <mergeCell ref="G5431:K5431"/>
    <mergeCell ref="B5431:F5431"/>
    <mergeCell ref="G5436:J5436"/>
    <mergeCell ref="B5436:E5436"/>
    <mergeCell ref="G5435:J5435"/>
    <mergeCell ref="B5435:E5435"/>
    <mergeCell ref="A5435:A5441"/>
    <mergeCell ref="G5434:K5434"/>
    <mergeCell ref="B5434:F5434"/>
    <mergeCell ref="G5439:J5439"/>
    <mergeCell ref="B5439:E5439"/>
    <mergeCell ref="G5438:J5438"/>
    <mergeCell ref="B5438:E5438"/>
    <mergeCell ref="G5437:J5437"/>
    <mergeCell ref="B5437:E5437"/>
    <mergeCell ref="B5407:K5407"/>
    <mergeCell ref="B5406:K5406"/>
    <mergeCell ref="B5405:K5405"/>
    <mergeCell ref="B5404:K5404"/>
    <mergeCell ref="B5403:K5403"/>
    <mergeCell ref="A5403:A5416"/>
    <mergeCell ref="B5412:K5412"/>
    <mergeCell ref="B5411:K5411"/>
    <mergeCell ref="B5410:K5410"/>
    <mergeCell ref="B5409:K5409"/>
    <mergeCell ref="B5408:K5408"/>
    <mergeCell ref="G5417:K5420"/>
    <mergeCell ref="A5417:F5420"/>
    <mergeCell ref="B5416:K5416"/>
    <mergeCell ref="B5415:K5415"/>
    <mergeCell ref="B5414:K5414"/>
    <mergeCell ref="B5413:K5413"/>
    <mergeCell ref="G5383:J5383"/>
    <mergeCell ref="B5383:E5383"/>
    <mergeCell ref="G5382:J5382"/>
    <mergeCell ref="B5382:E5382"/>
    <mergeCell ref="G5381:J5381"/>
    <mergeCell ref="B5381:E5381"/>
    <mergeCell ref="G5386:J5386"/>
    <mergeCell ref="B5386:E5386"/>
    <mergeCell ref="G5385:J5385"/>
    <mergeCell ref="B5385:E5385"/>
    <mergeCell ref="G5384:J5384"/>
    <mergeCell ref="B5384:E5384"/>
    <mergeCell ref="B5388:K5388"/>
    <mergeCell ref="A5388:A5402"/>
    <mergeCell ref="G5387:J5387"/>
    <mergeCell ref="B5387:E5387"/>
    <mergeCell ref="A5381:A5387"/>
    <mergeCell ref="B5396:K5396"/>
    <mergeCell ref="B5395:K5395"/>
    <mergeCell ref="B5394:K5394"/>
    <mergeCell ref="B5393:K5393"/>
    <mergeCell ref="B5392:K5392"/>
    <mergeCell ref="B5391:K5391"/>
    <mergeCell ref="B5402:K5402"/>
    <mergeCell ref="B5401:K5401"/>
    <mergeCell ref="B5400:K5400"/>
    <mergeCell ref="B5399:K5399"/>
    <mergeCell ref="B5398:K5398"/>
    <mergeCell ref="A5371:K5371"/>
    <mergeCell ref="I5368:K5370"/>
    <mergeCell ref="E5368:H5370"/>
    <mergeCell ref="A5368:D5370"/>
    <mergeCell ref="G5363:K5366"/>
    <mergeCell ref="A5363:F5366"/>
    <mergeCell ref="G5377:K5377"/>
    <mergeCell ref="B5377:F5377"/>
    <mergeCell ref="G5376:K5376"/>
    <mergeCell ref="B5376:F5376"/>
    <mergeCell ref="A5376:A5380"/>
    <mergeCell ref="A5373:G5374"/>
    <mergeCell ref="G5380:K5380"/>
    <mergeCell ref="B5380:F5380"/>
    <mergeCell ref="G5379:K5379"/>
    <mergeCell ref="B5379:F5379"/>
    <mergeCell ref="G5378:K5378"/>
    <mergeCell ref="B5378:F5378"/>
    <mergeCell ref="B5351:K5351"/>
    <mergeCell ref="B5350:K5350"/>
    <mergeCell ref="B5349:K5349"/>
    <mergeCell ref="A5349:A5362"/>
    <mergeCell ref="B5348:K5348"/>
    <mergeCell ref="B5347:K5347"/>
    <mergeCell ref="B5357:K5357"/>
    <mergeCell ref="B5356:K5356"/>
    <mergeCell ref="B5355:K5355"/>
    <mergeCell ref="B5354:K5354"/>
    <mergeCell ref="B5353:K5353"/>
    <mergeCell ref="B5352:K5352"/>
    <mergeCell ref="B5362:K5362"/>
    <mergeCell ref="B5361:K5361"/>
    <mergeCell ref="B5360:K5360"/>
    <mergeCell ref="B5359:K5359"/>
    <mergeCell ref="B5358:K5358"/>
    <mergeCell ref="G5328:J5328"/>
    <mergeCell ref="B5328:E5328"/>
    <mergeCell ref="G5327:J5327"/>
    <mergeCell ref="B5327:E5327"/>
    <mergeCell ref="A5327:A5333"/>
    <mergeCell ref="G5326:K5326"/>
    <mergeCell ref="B5326:F5326"/>
    <mergeCell ref="G5331:J5331"/>
    <mergeCell ref="B5331:E5331"/>
    <mergeCell ref="G5330:J5330"/>
    <mergeCell ref="B5330:E5330"/>
    <mergeCell ref="G5329:J5329"/>
    <mergeCell ref="B5329:E5329"/>
    <mergeCell ref="B5334:K5334"/>
    <mergeCell ref="A5334:A5348"/>
    <mergeCell ref="G5333:J5333"/>
    <mergeCell ref="B5333:E5333"/>
    <mergeCell ref="G5332:J5332"/>
    <mergeCell ref="B5332:E5332"/>
    <mergeCell ref="B5340:K5340"/>
    <mergeCell ref="B5339:K5339"/>
    <mergeCell ref="B5338:K5338"/>
    <mergeCell ref="B5337:K5337"/>
    <mergeCell ref="B5346:K5346"/>
    <mergeCell ref="B5345:K5345"/>
    <mergeCell ref="B5344:K5344"/>
    <mergeCell ref="B5342:K5342"/>
    <mergeCell ref="B5341:K5341"/>
    <mergeCell ref="G5309:K5312"/>
    <mergeCell ref="A5309:F5312"/>
    <mergeCell ref="B5308:K5308"/>
    <mergeCell ref="B5307:K5307"/>
    <mergeCell ref="B5306:K5306"/>
    <mergeCell ref="B5305:K5305"/>
    <mergeCell ref="G5322:K5322"/>
    <mergeCell ref="B5322:F5322"/>
    <mergeCell ref="A5322:A5326"/>
    <mergeCell ref="A5319:G5320"/>
    <mergeCell ref="A5317:K5317"/>
    <mergeCell ref="I5314:K5316"/>
    <mergeCell ref="E5314:H5316"/>
    <mergeCell ref="A5314:D5316"/>
    <mergeCell ref="G5325:K5325"/>
    <mergeCell ref="B5325:F5325"/>
    <mergeCell ref="G5324:K5324"/>
    <mergeCell ref="B5324:F5324"/>
    <mergeCell ref="G5323:K5323"/>
    <mergeCell ref="B5323:F5323"/>
    <mergeCell ref="B5280:K5280"/>
    <mergeCell ref="A5280:A5293"/>
    <mergeCell ref="G5279:J5279"/>
    <mergeCell ref="B5279:E5279"/>
    <mergeCell ref="G5278:J5278"/>
    <mergeCell ref="B5278:E5278"/>
    <mergeCell ref="B5287:K5287"/>
    <mergeCell ref="B5286:K5286"/>
    <mergeCell ref="B5285:K5285"/>
    <mergeCell ref="B5284:K5284"/>
    <mergeCell ref="B5283:K5283"/>
    <mergeCell ref="B5293:K5293"/>
    <mergeCell ref="B5292:K5292"/>
    <mergeCell ref="B5291:K5291"/>
    <mergeCell ref="B5290:K5290"/>
    <mergeCell ref="B5288:K5288"/>
    <mergeCell ref="B5298:K5298"/>
    <mergeCell ref="B5297:K5297"/>
    <mergeCell ref="B5296:K5296"/>
    <mergeCell ref="B5295:K5295"/>
    <mergeCell ref="B5294:K5294"/>
    <mergeCell ref="A5294:A5308"/>
    <mergeCell ref="B5304:K5304"/>
    <mergeCell ref="B5303:K5303"/>
    <mergeCell ref="B5302:K5302"/>
    <mergeCell ref="B5301:K5301"/>
    <mergeCell ref="B5300:K5300"/>
    <mergeCell ref="B5299:K5299"/>
    <mergeCell ref="G5268:K5268"/>
    <mergeCell ref="B5268:F5268"/>
    <mergeCell ref="A5268:A5272"/>
    <mergeCell ref="A5265:G5266"/>
    <mergeCell ref="A5263:K5263"/>
    <mergeCell ref="I5260:K5262"/>
    <mergeCell ref="E5260:H5262"/>
    <mergeCell ref="A5260:D5262"/>
    <mergeCell ref="G5271:K5271"/>
    <mergeCell ref="B5271:F5271"/>
    <mergeCell ref="G5270:K5270"/>
    <mergeCell ref="B5270:F5270"/>
    <mergeCell ref="G5269:K5269"/>
    <mergeCell ref="B5269:F5269"/>
    <mergeCell ref="G5274:J5274"/>
    <mergeCell ref="B5274:E5274"/>
    <mergeCell ref="G5273:J5273"/>
    <mergeCell ref="B5273:E5273"/>
    <mergeCell ref="A5273:A5279"/>
    <mergeCell ref="G5272:K5272"/>
    <mergeCell ref="B5272:F5272"/>
    <mergeCell ref="G5277:J5277"/>
    <mergeCell ref="B5277:E5277"/>
    <mergeCell ref="G5276:J5276"/>
    <mergeCell ref="B5276:E5276"/>
    <mergeCell ref="G5275:J5275"/>
    <mergeCell ref="B5275:E5275"/>
    <mergeCell ref="B5245:K5245"/>
    <mergeCell ref="B5244:K5244"/>
    <mergeCell ref="B5243:K5243"/>
    <mergeCell ref="B5242:K5242"/>
    <mergeCell ref="B5241:K5241"/>
    <mergeCell ref="A5241:A5254"/>
    <mergeCell ref="B5250:K5250"/>
    <mergeCell ref="B5249:K5249"/>
    <mergeCell ref="B5248:K5248"/>
    <mergeCell ref="B5247:K5247"/>
    <mergeCell ref="B5246:K5246"/>
    <mergeCell ref="G5255:K5258"/>
    <mergeCell ref="A5255:F5258"/>
    <mergeCell ref="B5254:K5254"/>
    <mergeCell ref="B5253:K5253"/>
    <mergeCell ref="B5252:K5252"/>
    <mergeCell ref="B5251:K5251"/>
    <mergeCell ref="G5221:J5221"/>
    <mergeCell ref="B5221:E5221"/>
    <mergeCell ref="G5220:J5220"/>
    <mergeCell ref="B5220:E5220"/>
    <mergeCell ref="G5219:J5219"/>
    <mergeCell ref="B5219:E5219"/>
    <mergeCell ref="G5224:J5224"/>
    <mergeCell ref="B5224:E5224"/>
    <mergeCell ref="G5223:J5223"/>
    <mergeCell ref="B5223:E5223"/>
    <mergeCell ref="G5222:J5222"/>
    <mergeCell ref="B5222:E5222"/>
    <mergeCell ref="B5226:K5226"/>
    <mergeCell ref="A5226:A5240"/>
    <mergeCell ref="G5225:J5225"/>
    <mergeCell ref="B5225:E5225"/>
    <mergeCell ref="A5219:A5225"/>
    <mergeCell ref="B5234:K5234"/>
    <mergeCell ref="B5233:K5233"/>
    <mergeCell ref="B5232:K5232"/>
    <mergeCell ref="B5231:K5231"/>
    <mergeCell ref="B5230:K5230"/>
    <mergeCell ref="B5229:K5229"/>
    <mergeCell ref="B5240:K5240"/>
    <mergeCell ref="B5239:K5239"/>
    <mergeCell ref="B5238:K5238"/>
    <mergeCell ref="B5237:K5237"/>
    <mergeCell ref="B5236:K5236"/>
    <mergeCell ref="B5235:K5235"/>
    <mergeCell ref="B5195:K5195"/>
    <mergeCell ref="A5209:K5209"/>
    <mergeCell ref="I5206:K5208"/>
    <mergeCell ref="E5206:H5208"/>
    <mergeCell ref="A5206:D5208"/>
    <mergeCell ref="G5201:K5204"/>
    <mergeCell ref="A5201:F5204"/>
    <mergeCell ref="G5215:K5215"/>
    <mergeCell ref="B5215:F5215"/>
    <mergeCell ref="G5214:K5214"/>
    <mergeCell ref="B5214:F5214"/>
    <mergeCell ref="A5214:A5218"/>
    <mergeCell ref="A5211:G5212"/>
    <mergeCell ref="G5218:K5218"/>
    <mergeCell ref="B5218:F5218"/>
    <mergeCell ref="G5217:K5217"/>
    <mergeCell ref="B5217:F5217"/>
    <mergeCell ref="G5216:K5216"/>
    <mergeCell ref="B5216:F5216"/>
    <mergeCell ref="B5172:K5172"/>
    <mergeCell ref="A5172:A5185"/>
    <mergeCell ref="G5171:J5171"/>
    <mergeCell ref="B5171:E5171"/>
    <mergeCell ref="G5170:J5170"/>
    <mergeCell ref="B5170:E5170"/>
    <mergeCell ref="B5178:K5178"/>
    <mergeCell ref="B5177:K5177"/>
    <mergeCell ref="B5176:K5176"/>
    <mergeCell ref="B5175:K5175"/>
    <mergeCell ref="B5184:K5184"/>
    <mergeCell ref="B5183:K5183"/>
    <mergeCell ref="B5182:K5182"/>
    <mergeCell ref="B5181:K5181"/>
    <mergeCell ref="B5180:K5180"/>
    <mergeCell ref="B5179:K5179"/>
    <mergeCell ref="B5188:K5188"/>
    <mergeCell ref="B5187:K5187"/>
    <mergeCell ref="B5186:K5186"/>
    <mergeCell ref="A5186:A5200"/>
    <mergeCell ref="B5185:K5185"/>
    <mergeCell ref="B5194:K5194"/>
    <mergeCell ref="B5193:K5193"/>
    <mergeCell ref="B5192:K5192"/>
    <mergeCell ref="B5191:K5191"/>
    <mergeCell ref="B5190:K5190"/>
    <mergeCell ref="B5189:K5189"/>
    <mergeCell ref="B5200:K5200"/>
    <mergeCell ref="B5199:K5199"/>
    <mergeCell ref="B5198:K5198"/>
    <mergeCell ref="B5197:K5197"/>
    <mergeCell ref="B5196:K5196"/>
    <mergeCell ref="G5160:K5160"/>
    <mergeCell ref="B5160:F5160"/>
    <mergeCell ref="A5160:A5164"/>
    <mergeCell ref="A5157:G5158"/>
    <mergeCell ref="A5155:K5155"/>
    <mergeCell ref="I5152:K5154"/>
    <mergeCell ref="E5152:H5154"/>
    <mergeCell ref="A5152:D5154"/>
    <mergeCell ref="G5163:K5163"/>
    <mergeCell ref="B5163:F5163"/>
    <mergeCell ref="G5162:K5162"/>
    <mergeCell ref="B5162:F5162"/>
    <mergeCell ref="G5161:K5161"/>
    <mergeCell ref="B5161:F5161"/>
    <mergeCell ref="G5166:J5166"/>
    <mergeCell ref="B5166:E5166"/>
    <mergeCell ref="G5165:J5165"/>
    <mergeCell ref="B5165:E5165"/>
    <mergeCell ref="A5165:A5171"/>
    <mergeCell ref="G5164:K5164"/>
    <mergeCell ref="B5164:F5164"/>
    <mergeCell ref="G5169:J5169"/>
    <mergeCell ref="B5169:E5169"/>
    <mergeCell ref="G5168:J5168"/>
    <mergeCell ref="B5168:E5168"/>
    <mergeCell ref="G5167:J5167"/>
    <mergeCell ref="B5167:E5167"/>
    <mergeCell ref="B5137:K5137"/>
    <mergeCell ref="B5136:K5136"/>
    <mergeCell ref="B5135:K5135"/>
    <mergeCell ref="B5134:K5134"/>
    <mergeCell ref="B5133:K5133"/>
    <mergeCell ref="A5133:A5146"/>
    <mergeCell ref="B5142:K5142"/>
    <mergeCell ref="B5141:K5141"/>
    <mergeCell ref="B5140:K5140"/>
    <mergeCell ref="B5139:K5139"/>
    <mergeCell ref="B5138:K5138"/>
    <mergeCell ref="G5147:K5150"/>
    <mergeCell ref="A5147:F5150"/>
    <mergeCell ref="B5146:K5146"/>
    <mergeCell ref="B5145:K5145"/>
    <mergeCell ref="B5144:K5144"/>
    <mergeCell ref="B5143:K5143"/>
    <mergeCell ref="G5113:J5113"/>
    <mergeCell ref="B5113:E5113"/>
    <mergeCell ref="G5112:J5112"/>
    <mergeCell ref="B5112:E5112"/>
    <mergeCell ref="G5111:J5111"/>
    <mergeCell ref="B5111:E5111"/>
    <mergeCell ref="G5116:J5116"/>
    <mergeCell ref="B5116:E5116"/>
    <mergeCell ref="G5115:J5115"/>
    <mergeCell ref="B5115:E5115"/>
    <mergeCell ref="G5114:J5114"/>
    <mergeCell ref="B5114:E5114"/>
    <mergeCell ref="B5118:K5118"/>
    <mergeCell ref="A5118:A5132"/>
    <mergeCell ref="G5117:J5117"/>
    <mergeCell ref="B5117:E5117"/>
    <mergeCell ref="A5111:A5117"/>
    <mergeCell ref="B5126:K5126"/>
    <mergeCell ref="B5125:K5125"/>
    <mergeCell ref="B5124:K5124"/>
    <mergeCell ref="B5123:K5123"/>
    <mergeCell ref="B5122:K5122"/>
    <mergeCell ref="B5121:K5121"/>
    <mergeCell ref="B5132:K5132"/>
    <mergeCell ref="B5131:K5131"/>
    <mergeCell ref="B5130:K5130"/>
    <mergeCell ref="B5129:K5129"/>
    <mergeCell ref="B5128:K5128"/>
    <mergeCell ref="B5127:K5127"/>
    <mergeCell ref="B5087:K5087"/>
    <mergeCell ref="A5101:K5101"/>
    <mergeCell ref="I5098:K5100"/>
    <mergeCell ref="E5098:H5100"/>
    <mergeCell ref="A5098:D5100"/>
    <mergeCell ref="G5093:K5096"/>
    <mergeCell ref="A5093:F5096"/>
    <mergeCell ref="G5107:K5107"/>
    <mergeCell ref="B5107:F5107"/>
    <mergeCell ref="G5106:K5106"/>
    <mergeCell ref="B5106:F5106"/>
    <mergeCell ref="A5106:A5110"/>
    <mergeCell ref="A5103:G5104"/>
    <mergeCell ref="G5110:K5110"/>
    <mergeCell ref="B5110:F5110"/>
    <mergeCell ref="G5109:K5109"/>
    <mergeCell ref="B5109:F5109"/>
    <mergeCell ref="G5108:K5108"/>
    <mergeCell ref="B5108:F5108"/>
    <mergeCell ref="B5064:K5064"/>
    <mergeCell ref="A5064:A5078"/>
    <mergeCell ref="G5063:J5063"/>
    <mergeCell ref="B5063:E5063"/>
    <mergeCell ref="G5062:J5062"/>
    <mergeCell ref="B5062:E5062"/>
    <mergeCell ref="B5070:K5070"/>
    <mergeCell ref="B5069:K5069"/>
    <mergeCell ref="B5068:K5068"/>
    <mergeCell ref="B5067:K5067"/>
    <mergeCell ref="B5076:K5076"/>
    <mergeCell ref="B5075:K5075"/>
    <mergeCell ref="B5074:K5074"/>
    <mergeCell ref="B5073:K5073"/>
    <mergeCell ref="B5072:K5072"/>
    <mergeCell ref="B5071:K5071"/>
    <mergeCell ref="B5081:K5081"/>
    <mergeCell ref="B5080:K5080"/>
    <mergeCell ref="B5079:K5079"/>
    <mergeCell ref="A5079:A5092"/>
    <mergeCell ref="B5078:K5078"/>
    <mergeCell ref="B5077:K5077"/>
    <mergeCell ref="B5086:K5086"/>
    <mergeCell ref="B5085:K5085"/>
    <mergeCell ref="B5084:K5084"/>
    <mergeCell ref="B5083:K5083"/>
    <mergeCell ref="B5082:K5082"/>
    <mergeCell ref="B5092:K5092"/>
    <mergeCell ref="B5091:K5091"/>
    <mergeCell ref="B5090:K5090"/>
    <mergeCell ref="B5089:K5089"/>
    <mergeCell ref="B5088:K5088"/>
    <mergeCell ref="G5052:K5052"/>
    <mergeCell ref="B5052:F5052"/>
    <mergeCell ref="A5052:A5056"/>
    <mergeCell ref="A5049:G5050"/>
    <mergeCell ref="A5047:K5047"/>
    <mergeCell ref="I5044:K5046"/>
    <mergeCell ref="E5044:H5046"/>
    <mergeCell ref="A5044:D5046"/>
    <mergeCell ref="G5055:K5055"/>
    <mergeCell ref="B5055:F5055"/>
    <mergeCell ref="G5054:K5054"/>
    <mergeCell ref="B5054:F5054"/>
    <mergeCell ref="G5053:K5053"/>
    <mergeCell ref="B5053:F5053"/>
    <mergeCell ref="G5058:J5058"/>
    <mergeCell ref="B5058:E5058"/>
    <mergeCell ref="G5057:J5057"/>
    <mergeCell ref="B5057:E5057"/>
    <mergeCell ref="A5057:A5063"/>
    <mergeCell ref="G5056:K5056"/>
    <mergeCell ref="B5056:F5056"/>
    <mergeCell ref="G5061:J5061"/>
    <mergeCell ref="B5061:E5061"/>
    <mergeCell ref="G5060:J5060"/>
    <mergeCell ref="B5060:E5060"/>
    <mergeCell ref="G5059:J5059"/>
    <mergeCell ref="B5059:E5059"/>
    <mergeCell ref="B5028:K5028"/>
    <mergeCell ref="B5027:K5027"/>
    <mergeCell ref="B5026:K5026"/>
    <mergeCell ref="B5025:K5025"/>
    <mergeCell ref="B5024:K5024"/>
    <mergeCell ref="A5024:A5038"/>
    <mergeCell ref="B5034:K5034"/>
    <mergeCell ref="B5033:K5033"/>
    <mergeCell ref="B5032:K5032"/>
    <mergeCell ref="B5031:K5031"/>
    <mergeCell ref="B5030:K5030"/>
    <mergeCell ref="B5029:K5029"/>
    <mergeCell ref="G5039:K5042"/>
    <mergeCell ref="A5039:F5042"/>
    <mergeCell ref="B5038:K5038"/>
    <mergeCell ref="B5037:K5037"/>
    <mergeCell ref="B5036:K5036"/>
    <mergeCell ref="B5035:K5035"/>
    <mergeCell ref="B5010:K5010"/>
    <mergeCell ref="A5010:A5023"/>
    <mergeCell ref="G5009:J5009"/>
    <mergeCell ref="B5009:E5009"/>
    <mergeCell ref="G5008:J5008"/>
    <mergeCell ref="B5008:E5008"/>
    <mergeCell ref="B5017:K5017"/>
    <mergeCell ref="B5016:K5016"/>
    <mergeCell ref="B5015:K5015"/>
    <mergeCell ref="B5014:K5014"/>
    <mergeCell ref="B5013:K5013"/>
    <mergeCell ref="B5023:K5023"/>
    <mergeCell ref="B5022:K5022"/>
    <mergeCell ref="B5021:K5021"/>
    <mergeCell ref="B5020:K5020"/>
    <mergeCell ref="B5019:K5019"/>
    <mergeCell ref="B5018:K5018"/>
    <mergeCell ref="G4998:K4998"/>
    <mergeCell ref="B4998:F4998"/>
    <mergeCell ref="A4998:A5002"/>
    <mergeCell ref="A4995:G4996"/>
    <mergeCell ref="A4993:K4993"/>
    <mergeCell ref="I4990:K4992"/>
    <mergeCell ref="E4990:H4992"/>
    <mergeCell ref="A4990:D4992"/>
    <mergeCell ref="G5001:K5001"/>
    <mergeCell ref="B5001:F5001"/>
    <mergeCell ref="G5000:K5000"/>
    <mergeCell ref="B5000:F5000"/>
    <mergeCell ref="G4999:K4999"/>
    <mergeCell ref="B4999:F4999"/>
    <mergeCell ref="G5004:J5004"/>
    <mergeCell ref="B5004:E5004"/>
    <mergeCell ref="G5003:J5003"/>
    <mergeCell ref="B5003:E5003"/>
    <mergeCell ref="A5003:A5009"/>
    <mergeCell ref="G5002:K5002"/>
    <mergeCell ref="B5002:F5002"/>
    <mergeCell ref="G5007:J5007"/>
    <mergeCell ref="B5007:E5007"/>
    <mergeCell ref="G5006:J5006"/>
    <mergeCell ref="B5006:E5006"/>
    <mergeCell ref="G5005:J5005"/>
    <mergeCell ref="B5005:E5005"/>
    <mergeCell ref="B4974:K4974"/>
    <mergeCell ref="B4973:K4973"/>
    <mergeCell ref="B4972:K4972"/>
    <mergeCell ref="B4971:K4971"/>
    <mergeCell ref="B4970:K4970"/>
    <mergeCell ref="A4970:A4984"/>
    <mergeCell ref="B4980:K4980"/>
    <mergeCell ref="B4979:K4979"/>
    <mergeCell ref="B4978:K4978"/>
    <mergeCell ref="B4977:K4977"/>
    <mergeCell ref="B4976:K4976"/>
    <mergeCell ref="B4975:K4975"/>
    <mergeCell ref="G4985:K4988"/>
    <mergeCell ref="A4985:F4988"/>
    <mergeCell ref="B4984:K4984"/>
    <mergeCell ref="B4983:K4983"/>
    <mergeCell ref="B4982:K4982"/>
    <mergeCell ref="B4981:K4981"/>
    <mergeCell ref="B4957:K4957"/>
    <mergeCell ref="B4956:K4956"/>
    <mergeCell ref="A4956:A4969"/>
    <mergeCell ref="G4955:J4955"/>
    <mergeCell ref="B4955:E4955"/>
    <mergeCell ref="G4954:J4954"/>
    <mergeCell ref="B4954:E4954"/>
    <mergeCell ref="B4963:K4963"/>
    <mergeCell ref="B4962:K4962"/>
    <mergeCell ref="B4961:K4961"/>
    <mergeCell ref="B4960:K4960"/>
    <mergeCell ref="B4959:K4959"/>
    <mergeCell ref="B4958:K4958"/>
    <mergeCell ref="B4969:K4969"/>
    <mergeCell ref="B4968:K4968"/>
    <mergeCell ref="B4967:K4967"/>
    <mergeCell ref="B4966:K4966"/>
    <mergeCell ref="B4965:K4965"/>
    <mergeCell ref="B4964:K4964"/>
    <mergeCell ref="G4944:K4944"/>
    <mergeCell ref="B4944:F4944"/>
    <mergeCell ref="A4944:A4948"/>
    <mergeCell ref="A4941:G4942"/>
    <mergeCell ref="A4939:K4939"/>
    <mergeCell ref="I4936:K4938"/>
    <mergeCell ref="E4936:H4938"/>
    <mergeCell ref="A4936:D4938"/>
    <mergeCell ref="G4947:K4947"/>
    <mergeCell ref="B4947:F4947"/>
    <mergeCell ref="G4946:K4946"/>
    <mergeCell ref="B4946:F4946"/>
    <mergeCell ref="G4945:K4945"/>
    <mergeCell ref="B4945:F4945"/>
    <mergeCell ref="G4950:J4950"/>
    <mergeCell ref="B4950:E4950"/>
    <mergeCell ref="G4949:J4949"/>
    <mergeCell ref="B4949:E4949"/>
    <mergeCell ref="A4949:A4955"/>
    <mergeCell ref="G4948:K4948"/>
    <mergeCell ref="B4948:F4948"/>
    <mergeCell ref="G4953:J4953"/>
    <mergeCell ref="B4953:E4953"/>
    <mergeCell ref="G4952:J4952"/>
    <mergeCell ref="B4952:E4952"/>
    <mergeCell ref="G4951:J4951"/>
    <mergeCell ref="B4951:E4951"/>
    <mergeCell ref="B4920:K4920"/>
    <mergeCell ref="B4919:K4919"/>
    <mergeCell ref="B4918:K4918"/>
    <mergeCell ref="B4917:K4917"/>
    <mergeCell ref="B4916:K4916"/>
    <mergeCell ref="A4916:A4930"/>
    <mergeCell ref="B4926:K4926"/>
    <mergeCell ref="B4925:K4925"/>
    <mergeCell ref="B4924:K4924"/>
    <mergeCell ref="B4923:K4923"/>
    <mergeCell ref="B4922:K4922"/>
    <mergeCell ref="B4921:K4921"/>
    <mergeCell ref="G4931:K4934"/>
    <mergeCell ref="A4931:F4934"/>
    <mergeCell ref="B4930:K4930"/>
    <mergeCell ref="B4929:K4929"/>
    <mergeCell ref="B4928:K4928"/>
    <mergeCell ref="B4927:K4927"/>
    <mergeCell ref="G4896:J4896"/>
    <mergeCell ref="B4896:E4896"/>
    <mergeCell ref="G4895:J4895"/>
    <mergeCell ref="B4895:E4895"/>
    <mergeCell ref="A4895:A4901"/>
    <mergeCell ref="G4894:K4894"/>
    <mergeCell ref="B4894:F4894"/>
    <mergeCell ref="G4899:J4899"/>
    <mergeCell ref="B4899:E4899"/>
    <mergeCell ref="G4898:J4898"/>
    <mergeCell ref="B4898:E4898"/>
    <mergeCell ref="G4897:J4897"/>
    <mergeCell ref="B4897:E4897"/>
    <mergeCell ref="B4903:K4903"/>
    <mergeCell ref="B4902:K4902"/>
    <mergeCell ref="A4902:A4915"/>
    <mergeCell ref="G4901:J4901"/>
    <mergeCell ref="B4901:E4901"/>
    <mergeCell ref="G4900:J4900"/>
    <mergeCell ref="B4900:E4900"/>
    <mergeCell ref="B4909:K4909"/>
    <mergeCell ref="B4908:K4908"/>
    <mergeCell ref="B4907:K4907"/>
    <mergeCell ref="B4906:K4906"/>
    <mergeCell ref="B4905:K4905"/>
    <mergeCell ref="B4904:K4904"/>
    <mergeCell ref="B4915:K4915"/>
    <mergeCell ref="B4914:K4914"/>
    <mergeCell ref="B4913:K4913"/>
    <mergeCell ref="B4912:K4912"/>
    <mergeCell ref="B4911:K4911"/>
    <mergeCell ref="B4910:K4910"/>
    <mergeCell ref="G4877:K4880"/>
    <mergeCell ref="A4877:F4880"/>
    <mergeCell ref="B4876:K4876"/>
    <mergeCell ref="B4875:K4875"/>
    <mergeCell ref="B4874:K4874"/>
    <mergeCell ref="B4873:K4873"/>
    <mergeCell ref="G4890:K4890"/>
    <mergeCell ref="B4890:F4890"/>
    <mergeCell ref="A4890:A4894"/>
    <mergeCell ref="A4887:G4888"/>
    <mergeCell ref="A4885:K4885"/>
    <mergeCell ref="I4882:K4884"/>
    <mergeCell ref="E4882:H4884"/>
    <mergeCell ref="A4882:D4884"/>
    <mergeCell ref="G4893:K4893"/>
    <mergeCell ref="B4893:F4893"/>
    <mergeCell ref="G4892:K4892"/>
    <mergeCell ref="B4892:F4892"/>
    <mergeCell ref="G4891:K4891"/>
    <mergeCell ref="B4891:F4891"/>
    <mergeCell ref="B4849:K4849"/>
    <mergeCell ref="B4848:K4848"/>
    <mergeCell ref="A4848:A4861"/>
    <mergeCell ref="G4847:J4847"/>
    <mergeCell ref="B4847:E4847"/>
    <mergeCell ref="G4846:J4846"/>
    <mergeCell ref="B4846:E4846"/>
    <mergeCell ref="B4855:K4855"/>
    <mergeCell ref="B4854:K4854"/>
    <mergeCell ref="B4853:K4853"/>
    <mergeCell ref="B4852:K4852"/>
    <mergeCell ref="B4851:K4851"/>
    <mergeCell ref="B4850:K4850"/>
    <mergeCell ref="B4861:K4861"/>
    <mergeCell ref="B4860:K4860"/>
    <mergeCell ref="B4859:K4859"/>
    <mergeCell ref="B4858:K4858"/>
    <mergeCell ref="B4857:K4857"/>
    <mergeCell ref="B4856:K4856"/>
    <mergeCell ref="G4836:K4836"/>
    <mergeCell ref="B4836:F4836"/>
    <mergeCell ref="A4836:A4840"/>
    <mergeCell ref="A4833:G4834"/>
    <mergeCell ref="A4831:K4831"/>
    <mergeCell ref="I4828:K4830"/>
    <mergeCell ref="E4828:H4830"/>
    <mergeCell ref="A4828:D4830"/>
    <mergeCell ref="G4839:K4839"/>
    <mergeCell ref="B4839:F4839"/>
    <mergeCell ref="G4838:K4838"/>
    <mergeCell ref="B4838:F4838"/>
    <mergeCell ref="G4837:K4837"/>
    <mergeCell ref="B4837:F4837"/>
    <mergeCell ref="G4842:J4842"/>
    <mergeCell ref="B4842:E4842"/>
    <mergeCell ref="G4841:J4841"/>
    <mergeCell ref="B4841:E4841"/>
    <mergeCell ref="A4841:A4847"/>
    <mergeCell ref="G4840:K4840"/>
    <mergeCell ref="B4840:F4840"/>
    <mergeCell ref="G4845:J4845"/>
    <mergeCell ref="B4845:E4845"/>
    <mergeCell ref="G4844:J4844"/>
    <mergeCell ref="B4844:E4844"/>
    <mergeCell ref="G4843:J4843"/>
    <mergeCell ref="B4843:E4843"/>
    <mergeCell ref="B4812:K4812"/>
    <mergeCell ref="B4811:K4811"/>
    <mergeCell ref="B4810:K4810"/>
    <mergeCell ref="B4809:K4809"/>
    <mergeCell ref="B4808:K4808"/>
    <mergeCell ref="A4808:A4822"/>
    <mergeCell ref="B4818:K4818"/>
    <mergeCell ref="B4817:K4817"/>
    <mergeCell ref="B4816:K4816"/>
    <mergeCell ref="B4815:K4815"/>
    <mergeCell ref="B4814:K4814"/>
    <mergeCell ref="B4813:K4813"/>
    <mergeCell ref="G4823:K4826"/>
    <mergeCell ref="A4823:F4826"/>
    <mergeCell ref="B4822:K4822"/>
    <mergeCell ref="B4821:K4821"/>
    <mergeCell ref="B4820:K4820"/>
    <mergeCell ref="B4819:K4819"/>
    <mergeCell ref="B4795:K4795"/>
    <mergeCell ref="B4794:K4794"/>
    <mergeCell ref="A4794:A4807"/>
    <mergeCell ref="G4793:J4793"/>
    <mergeCell ref="B4793:E4793"/>
    <mergeCell ref="G4792:J4792"/>
    <mergeCell ref="B4792:E4792"/>
    <mergeCell ref="B4801:K4801"/>
    <mergeCell ref="B4800:K4800"/>
    <mergeCell ref="B4799:K4799"/>
    <mergeCell ref="B4798:K4798"/>
    <mergeCell ref="B4797:K4797"/>
    <mergeCell ref="B4796:K4796"/>
    <mergeCell ref="B4807:K4807"/>
    <mergeCell ref="B4806:K4806"/>
    <mergeCell ref="B4805:K4805"/>
    <mergeCell ref="B4804:K4804"/>
    <mergeCell ref="B4803:K4803"/>
    <mergeCell ref="B4802:K4802"/>
    <mergeCell ref="G4782:K4782"/>
    <mergeCell ref="B4782:F4782"/>
    <mergeCell ref="A4782:A4786"/>
    <mergeCell ref="A4779:G4780"/>
    <mergeCell ref="A4777:K4777"/>
    <mergeCell ref="I4774:K4776"/>
    <mergeCell ref="E4774:H4776"/>
    <mergeCell ref="A4774:D4776"/>
    <mergeCell ref="G4785:K4785"/>
    <mergeCell ref="B4785:F4785"/>
    <mergeCell ref="G4784:K4784"/>
    <mergeCell ref="B4784:F4784"/>
    <mergeCell ref="G4783:K4783"/>
    <mergeCell ref="B4783:F4783"/>
    <mergeCell ref="G4788:J4788"/>
    <mergeCell ref="B4788:E4788"/>
    <mergeCell ref="G4787:J4787"/>
    <mergeCell ref="B4787:E4787"/>
    <mergeCell ref="A4787:A4793"/>
    <mergeCell ref="G4786:K4786"/>
    <mergeCell ref="B4786:F4786"/>
    <mergeCell ref="G4791:J4791"/>
    <mergeCell ref="B4791:E4791"/>
    <mergeCell ref="G4790:J4790"/>
    <mergeCell ref="B4790:E4790"/>
    <mergeCell ref="G4789:J4789"/>
    <mergeCell ref="B4789:E4789"/>
    <mergeCell ref="B4758:K4758"/>
    <mergeCell ref="B4757:K4757"/>
    <mergeCell ref="B4756:K4756"/>
    <mergeCell ref="B4755:K4755"/>
    <mergeCell ref="A4755:A4768"/>
    <mergeCell ref="B4764:K4764"/>
    <mergeCell ref="B4763:K4763"/>
    <mergeCell ref="B4762:K4762"/>
    <mergeCell ref="B4761:K4761"/>
    <mergeCell ref="B4760:K4760"/>
    <mergeCell ref="B4759:K4759"/>
    <mergeCell ref="G4769:K4772"/>
    <mergeCell ref="A4769:F4772"/>
    <mergeCell ref="B4768:K4768"/>
    <mergeCell ref="B4767:K4767"/>
    <mergeCell ref="B4766:K4766"/>
    <mergeCell ref="B4765:K4765"/>
    <mergeCell ref="G4735:J4735"/>
    <mergeCell ref="B4735:E4735"/>
    <mergeCell ref="G4734:J4734"/>
    <mergeCell ref="B4734:E4734"/>
    <mergeCell ref="G4733:J4733"/>
    <mergeCell ref="B4733:E4733"/>
    <mergeCell ref="G4738:J4738"/>
    <mergeCell ref="B4738:E4738"/>
    <mergeCell ref="G4737:J4737"/>
    <mergeCell ref="B4737:E4737"/>
    <mergeCell ref="G4736:J4736"/>
    <mergeCell ref="B4736:E4736"/>
    <mergeCell ref="B4742:K4742"/>
    <mergeCell ref="B4741:K4741"/>
    <mergeCell ref="B4740:K4740"/>
    <mergeCell ref="A4740:A4754"/>
    <mergeCell ref="G4739:J4739"/>
    <mergeCell ref="B4739:E4739"/>
    <mergeCell ref="A4733:A4739"/>
    <mergeCell ref="B4748:K4748"/>
    <mergeCell ref="B4747:K4747"/>
    <mergeCell ref="B4746:K4746"/>
    <mergeCell ref="B4745:K4745"/>
    <mergeCell ref="B4744:K4744"/>
    <mergeCell ref="B4743:K4743"/>
    <mergeCell ref="B4754:K4754"/>
    <mergeCell ref="B4753:K4753"/>
    <mergeCell ref="B4752:K4752"/>
    <mergeCell ref="B4751:K4751"/>
    <mergeCell ref="B4750:K4750"/>
    <mergeCell ref="B4749:K4749"/>
    <mergeCell ref="A4723:K4723"/>
    <mergeCell ref="I4720:K4722"/>
    <mergeCell ref="E4720:H4722"/>
    <mergeCell ref="A4720:D4722"/>
    <mergeCell ref="G4715:K4718"/>
    <mergeCell ref="A4715:F4718"/>
    <mergeCell ref="G4729:K4729"/>
    <mergeCell ref="B4729:F4729"/>
    <mergeCell ref="G4728:K4728"/>
    <mergeCell ref="B4728:F4728"/>
    <mergeCell ref="A4728:A4732"/>
    <mergeCell ref="A4725:G4726"/>
    <mergeCell ref="G4732:K4732"/>
    <mergeCell ref="B4732:F4732"/>
    <mergeCell ref="G4731:K4731"/>
    <mergeCell ref="B4731:F4731"/>
    <mergeCell ref="G4730:K4730"/>
    <mergeCell ref="B4730:F4730"/>
    <mergeCell ref="B4703:K4703"/>
    <mergeCell ref="B4702:K4702"/>
    <mergeCell ref="B4701:K4701"/>
    <mergeCell ref="A4701:A4714"/>
    <mergeCell ref="B4700:K4700"/>
    <mergeCell ref="B4699:K4699"/>
    <mergeCell ref="B4708:K4708"/>
    <mergeCell ref="B4707:K4707"/>
    <mergeCell ref="B4706:K4706"/>
    <mergeCell ref="B4705:K4705"/>
    <mergeCell ref="B4704:K4704"/>
    <mergeCell ref="B4714:K4714"/>
    <mergeCell ref="B4713:K4713"/>
    <mergeCell ref="B4712:K4712"/>
    <mergeCell ref="B4711:K4711"/>
    <mergeCell ref="B4710:K4710"/>
    <mergeCell ref="B4709:K4709"/>
    <mergeCell ref="B4686:K4686"/>
    <mergeCell ref="A4686:A4700"/>
    <mergeCell ref="G4685:J4685"/>
    <mergeCell ref="B4685:E4685"/>
    <mergeCell ref="G4684:J4684"/>
    <mergeCell ref="B4684:E4684"/>
    <mergeCell ref="B4692:K4692"/>
    <mergeCell ref="B4691:K4691"/>
    <mergeCell ref="B4690:K4690"/>
    <mergeCell ref="B4689:K4689"/>
    <mergeCell ref="B4688:K4688"/>
    <mergeCell ref="B4687:K4687"/>
    <mergeCell ref="B4698:K4698"/>
    <mergeCell ref="B4697:K4697"/>
    <mergeCell ref="B4696:K4696"/>
    <mergeCell ref="B4695:K4695"/>
    <mergeCell ref="B4694:K4694"/>
    <mergeCell ref="B4693:K4693"/>
    <mergeCell ref="G4674:K4674"/>
    <mergeCell ref="B4674:F4674"/>
    <mergeCell ref="A4674:A4678"/>
    <mergeCell ref="A4671:G4672"/>
    <mergeCell ref="A4669:K4669"/>
    <mergeCell ref="I4666:K4668"/>
    <mergeCell ref="E4666:H4668"/>
    <mergeCell ref="A4666:D4668"/>
    <mergeCell ref="G4677:K4677"/>
    <mergeCell ref="B4677:F4677"/>
    <mergeCell ref="G4676:K4676"/>
    <mergeCell ref="B4676:F4676"/>
    <mergeCell ref="G4675:K4675"/>
    <mergeCell ref="B4675:F4675"/>
    <mergeCell ref="G4680:J4680"/>
    <mergeCell ref="B4680:E4680"/>
    <mergeCell ref="G4679:J4679"/>
    <mergeCell ref="B4679:E4679"/>
    <mergeCell ref="A4679:A4685"/>
    <mergeCell ref="G4678:K4678"/>
    <mergeCell ref="B4678:F4678"/>
    <mergeCell ref="G4683:J4683"/>
    <mergeCell ref="B4683:E4683"/>
    <mergeCell ref="G4682:J4682"/>
    <mergeCell ref="B4682:E4682"/>
    <mergeCell ref="G4681:J4681"/>
    <mergeCell ref="B4681:E4681"/>
    <mergeCell ref="B4650:K4650"/>
    <mergeCell ref="B4649:K4649"/>
    <mergeCell ref="B4648:K4648"/>
    <mergeCell ref="B4647:K4647"/>
    <mergeCell ref="B4646:K4646"/>
    <mergeCell ref="A4646:A4660"/>
    <mergeCell ref="B4656:K4656"/>
    <mergeCell ref="B4655:K4655"/>
    <mergeCell ref="B4654:K4654"/>
    <mergeCell ref="B4653:K4653"/>
    <mergeCell ref="B4652:K4652"/>
    <mergeCell ref="B4651:K4651"/>
    <mergeCell ref="G4661:K4664"/>
    <mergeCell ref="A4661:F4664"/>
    <mergeCell ref="B4660:K4660"/>
    <mergeCell ref="B4659:K4659"/>
    <mergeCell ref="B4658:K4658"/>
    <mergeCell ref="B4657:K4657"/>
    <mergeCell ref="B4633:K4633"/>
    <mergeCell ref="B4632:K4632"/>
    <mergeCell ref="A4632:A4645"/>
    <mergeCell ref="G4631:J4631"/>
    <mergeCell ref="B4631:E4631"/>
    <mergeCell ref="G4630:J4630"/>
    <mergeCell ref="B4630:E4630"/>
    <mergeCell ref="B4639:K4639"/>
    <mergeCell ref="B4638:K4638"/>
    <mergeCell ref="B4637:K4637"/>
    <mergeCell ref="B4636:K4636"/>
    <mergeCell ref="B4635:K4635"/>
    <mergeCell ref="B4634:K4634"/>
    <mergeCell ref="B4645:K4645"/>
    <mergeCell ref="B4644:K4644"/>
    <mergeCell ref="B4643:K4643"/>
    <mergeCell ref="B4642:K4642"/>
    <mergeCell ref="B4641:K4641"/>
    <mergeCell ref="B4640:K4640"/>
    <mergeCell ref="G4620:K4620"/>
    <mergeCell ref="B4620:F4620"/>
    <mergeCell ref="A4620:A4624"/>
    <mergeCell ref="A4617:G4618"/>
    <mergeCell ref="A4615:K4615"/>
    <mergeCell ref="I4612:K4614"/>
    <mergeCell ref="E4612:H4614"/>
    <mergeCell ref="A4612:D4614"/>
    <mergeCell ref="G4623:K4623"/>
    <mergeCell ref="B4623:F4623"/>
    <mergeCell ref="G4622:K4622"/>
    <mergeCell ref="B4622:F4622"/>
    <mergeCell ref="G4621:K4621"/>
    <mergeCell ref="B4621:F4621"/>
    <mergeCell ref="G4626:J4626"/>
    <mergeCell ref="B4626:E4626"/>
    <mergeCell ref="G4625:J4625"/>
    <mergeCell ref="B4625:E4625"/>
    <mergeCell ref="A4625:A4631"/>
    <mergeCell ref="G4624:K4624"/>
    <mergeCell ref="B4624:F4624"/>
    <mergeCell ref="G4629:J4629"/>
    <mergeCell ref="B4629:E4629"/>
    <mergeCell ref="G4628:J4628"/>
    <mergeCell ref="B4628:E4628"/>
    <mergeCell ref="G4627:J4627"/>
    <mergeCell ref="B4627:E4627"/>
    <mergeCell ref="B4596:K4596"/>
    <mergeCell ref="B4595:K4595"/>
    <mergeCell ref="B4594:K4594"/>
    <mergeCell ref="B4593:K4593"/>
    <mergeCell ref="B4592:K4592"/>
    <mergeCell ref="A4592:A4606"/>
    <mergeCell ref="B4602:K4602"/>
    <mergeCell ref="B4601:K4601"/>
    <mergeCell ref="B4600:K4600"/>
    <mergeCell ref="B4599:K4599"/>
    <mergeCell ref="B4598:K4598"/>
    <mergeCell ref="B4597:K4597"/>
    <mergeCell ref="G4607:K4610"/>
    <mergeCell ref="A4607:F4610"/>
    <mergeCell ref="B4606:K4606"/>
    <mergeCell ref="B4605:K4605"/>
    <mergeCell ref="B4604:K4604"/>
    <mergeCell ref="B4603:K4603"/>
    <mergeCell ref="B4579:K4579"/>
    <mergeCell ref="B4578:K4578"/>
    <mergeCell ref="A4578:A4591"/>
    <mergeCell ref="G4577:J4577"/>
    <mergeCell ref="B4577:E4577"/>
    <mergeCell ref="G4576:J4576"/>
    <mergeCell ref="B4576:E4576"/>
    <mergeCell ref="B4585:K4585"/>
    <mergeCell ref="B4584:K4584"/>
    <mergeCell ref="B4583:K4583"/>
    <mergeCell ref="B4582:K4582"/>
    <mergeCell ref="B4581:K4581"/>
    <mergeCell ref="B4580:K4580"/>
    <mergeCell ref="B4591:K4591"/>
    <mergeCell ref="B4590:K4590"/>
    <mergeCell ref="B4589:K4589"/>
    <mergeCell ref="B4588:K4588"/>
    <mergeCell ref="B4587:K4587"/>
    <mergeCell ref="B4586:K4586"/>
    <mergeCell ref="G4566:K4566"/>
    <mergeCell ref="B4566:F4566"/>
    <mergeCell ref="A4566:A4570"/>
    <mergeCell ref="A4563:G4564"/>
    <mergeCell ref="A4561:K4561"/>
    <mergeCell ref="I4558:K4560"/>
    <mergeCell ref="E4558:H4560"/>
    <mergeCell ref="A4558:D4560"/>
    <mergeCell ref="G4569:K4569"/>
    <mergeCell ref="B4569:F4569"/>
    <mergeCell ref="G4568:K4568"/>
    <mergeCell ref="B4568:F4568"/>
    <mergeCell ref="G4567:K4567"/>
    <mergeCell ref="B4567:F4567"/>
    <mergeCell ref="G4572:J4572"/>
    <mergeCell ref="B4572:E4572"/>
    <mergeCell ref="G4571:J4571"/>
    <mergeCell ref="B4571:E4571"/>
    <mergeCell ref="A4571:A4577"/>
    <mergeCell ref="G4570:K4570"/>
    <mergeCell ref="B4570:F4570"/>
    <mergeCell ref="G4575:J4575"/>
    <mergeCell ref="B4575:E4575"/>
    <mergeCell ref="G4574:J4574"/>
    <mergeCell ref="B4574:E4574"/>
    <mergeCell ref="G4573:J4573"/>
    <mergeCell ref="B4573:E4573"/>
    <mergeCell ref="B6868:K6868"/>
    <mergeCell ref="B6867:K6867"/>
    <mergeCell ref="B6866:K6866"/>
    <mergeCell ref="B6865:K6865"/>
    <mergeCell ref="B6864:K6864"/>
    <mergeCell ref="A6864:A6878"/>
    <mergeCell ref="B6874:K6874"/>
    <mergeCell ref="B6873:K6873"/>
    <mergeCell ref="B6872:K6872"/>
    <mergeCell ref="B6871:K6871"/>
    <mergeCell ref="B6870:K6870"/>
    <mergeCell ref="B6869:K6869"/>
    <mergeCell ref="G6879:K6882"/>
    <mergeCell ref="A6879:F6882"/>
    <mergeCell ref="B6878:K6878"/>
    <mergeCell ref="B6877:K6877"/>
    <mergeCell ref="B6876:K6876"/>
    <mergeCell ref="B6875:K6875"/>
    <mergeCell ref="G6844:J6844"/>
    <mergeCell ref="B6844:E6844"/>
    <mergeCell ref="G6843:J6843"/>
    <mergeCell ref="B6843:E6843"/>
    <mergeCell ref="G6842:J6842"/>
    <mergeCell ref="B6842:E6842"/>
    <mergeCell ref="G6847:J6847"/>
    <mergeCell ref="B6847:E6847"/>
    <mergeCell ref="G6846:J6846"/>
    <mergeCell ref="B6846:E6846"/>
    <mergeCell ref="G6845:J6845"/>
    <mergeCell ref="B6845:E6845"/>
    <mergeCell ref="B6851:K6851"/>
    <mergeCell ref="B6850:K6850"/>
    <mergeCell ref="B6849:K6849"/>
    <mergeCell ref="A6849:A6863"/>
    <mergeCell ref="G6848:J6848"/>
    <mergeCell ref="B6848:E6848"/>
    <mergeCell ref="A6842:A6848"/>
    <mergeCell ref="B6857:K6857"/>
    <mergeCell ref="B6856:K6856"/>
    <mergeCell ref="B6855:K6855"/>
    <mergeCell ref="B6854:K6854"/>
    <mergeCell ref="B6853:K6853"/>
    <mergeCell ref="B6852:K6852"/>
    <mergeCell ref="B6863:K6863"/>
    <mergeCell ref="B6862:K6862"/>
    <mergeCell ref="B6861:K6861"/>
    <mergeCell ref="B6860:K6860"/>
    <mergeCell ref="B6859:K6859"/>
    <mergeCell ref="B6858:K6858"/>
    <mergeCell ref="A6832:K6832"/>
    <mergeCell ref="I6829:K6831"/>
    <mergeCell ref="E6829:H6831"/>
    <mergeCell ref="A6829:D6831"/>
    <mergeCell ref="G6824:K6827"/>
    <mergeCell ref="A6824:F6827"/>
    <mergeCell ref="G6838:K6838"/>
    <mergeCell ref="B6838:F6838"/>
    <mergeCell ref="G6837:K6837"/>
    <mergeCell ref="B6837:F6837"/>
    <mergeCell ref="A6837:A6841"/>
    <mergeCell ref="A6834:G6835"/>
    <mergeCell ref="G6841:K6841"/>
    <mergeCell ref="B6841:F6841"/>
    <mergeCell ref="G6840:K6840"/>
    <mergeCell ref="B6840:F6840"/>
    <mergeCell ref="G6839:K6839"/>
    <mergeCell ref="B6839:F6839"/>
    <mergeCell ref="B6811:K6811"/>
    <mergeCell ref="B6810:K6810"/>
    <mergeCell ref="B6809:K6809"/>
    <mergeCell ref="A6809:A6823"/>
    <mergeCell ref="B6808:K6808"/>
    <mergeCell ref="B6807:K6807"/>
    <mergeCell ref="B6817:K6817"/>
    <mergeCell ref="B6816:K6816"/>
    <mergeCell ref="B6815:K6815"/>
    <mergeCell ref="B6814:K6814"/>
    <mergeCell ref="B6813:K6813"/>
    <mergeCell ref="B6812:K6812"/>
    <mergeCell ref="B6823:K6823"/>
    <mergeCell ref="B6822:K6822"/>
    <mergeCell ref="B6821:K6821"/>
    <mergeCell ref="B6820:K6820"/>
    <mergeCell ref="B6819:K6819"/>
    <mergeCell ref="B6818:K6818"/>
    <mergeCell ref="B6794:K6794"/>
    <mergeCell ref="A6794:A6808"/>
    <mergeCell ref="G6793:J6793"/>
    <mergeCell ref="B6793:E6793"/>
    <mergeCell ref="G6792:J6792"/>
    <mergeCell ref="B6792:E6792"/>
    <mergeCell ref="B6800:K6800"/>
    <mergeCell ref="B6799:K6799"/>
    <mergeCell ref="B6798:K6798"/>
    <mergeCell ref="B6797:K6797"/>
    <mergeCell ref="B6796:K6796"/>
    <mergeCell ref="B6795:K6795"/>
    <mergeCell ref="B6806:K6806"/>
    <mergeCell ref="B6805:K6805"/>
    <mergeCell ref="B6804:K6804"/>
    <mergeCell ref="B6803:K6803"/>
    <mergeCell ref="B6802:K6802"/>
    <mergeCell ref="B6801:K6801"/>
    <mergeCell ref="G6782:K6782"/>
    <mergeCell ref="B6782:F6782"/>
    <mergeCell ref="A6782:A6786"/>
    <mergeCell ref="A6779:G6780"/>
    <mergeCell ref="A6777:K6777"/>
    <mergeCell ref="I6774:K6776"/>
    <mergeCell ref="E6774:H6776"/>
    <mergeCell ref="A6774:D6776"/>
    <mergeCell ref="G6785:K6785"/>
    <mergeCell ref="B6785:F6785"/>
    <mergeCell ref="G6784:K6784"/>
    <mergeCell ref="B6784:F6784"/>
    <mergeCell ref="G6783:K6783"/>
    <mergeCell ref="B6783:F6783"/>
    <mergeCell ref="G6788:J6788"/>
    <mergeCell ref="B6788:E6788"/>
    <mergeCell ref="G6787:J6787"/>
    <mergeCell ref="B6787:E6787"/>
    <mergeCell ref="A6787:A6793"/>
    <mergeCell ref="G6786:K6786"/>
    <mergeCell ref="B6786:F6786"/>
    <mergeCell ref="G6791:J6791"/>
    <mergeCell ref="B6791:E6791"/>
    <mergeCell ref="G6790:J6790"/>
    <mergeCell ref="B6790:E6790"/>
    <mergeCell ref="G6789:J6789"/>
    <mergeCell ref="B6789:E6789"/>
    <mergeCell ref="B6758:K6758"/>
    <mergeCell ref="B6757:K6757"/>
    <mergeCell ref="B6756:K6756"/>
    <mergeCell ref="B6755:K6755"/>
    <mergeCell ref="B6754:K6754"/>
    <mergeCell ref="A6754:A6768"/>
    <mergeCell ref="B6764:K6764"/>
    <mergeCell ref="B6763:K6763"/>
    <mergeCell ref="B6762:K6762"/>
    <mergeCell ref="B6761:K6761"/>
    <mergeCell ref="B6760:K6760"/>
    <mergeCell ref="B6759:K6759"/>
    <mergeCell ref="G6769:K6772"/>
    <mergeCell ref="A6769:F6772"/>
    <mergeCell ref="B6768:K6768"/>
    <mergeCell ref="B6767:K6767"/>
    <mergeCell ref="B6766:K6766"/>
    <mergeCell ref="B6765:K6765"/>
    <mergeCell ref="G6734:J6734"/>
    <mergeCell ref="B6734:E6734"/>
    <mergeCell ref="G6733:J6733"/>
    <mergeCell ref="B6733:E6733"/>
    <mergeCell ref="G6732:J6732"/>
    <mergeCell ref="B6732:E6732"/>
    <mergeCell ref="G6737:J6737"/>
    <mergeCell ref="B6737:E6737"/>
    <mergeCell ref="G6736:J6736"/>
    <mergeCell ref="B6736:E6736"/>
    <mergeCell ref="G6735:J6735"/>
    <mergeCell ref="B6735:E6735"/>
    <mergeCell ref="B6741:K6741"/>
    <mergeCell ref="B6740:K6740"/>
    <mergeCell ref="B6739:K6739"/>
    <mergeCell ref="A6739:A6753"/>
    <mergeCell ref="G6738:J6738"/>
    <mergeCell ref="B6738:E6738"/>
    <mergeCell ref="A6732:A6738"/>
    <mergeCell ref="B6747:K6747"/>
    <mergeCell ref="B6746:K6746"/>
    <mergeCell ref="B6745:K6745"/>
    <mergeCell ref="B6744:K6744"/>
    <mergeCell ref="B6743:K6743"/>
    <mergeCell ref="B6742:K6742"/>
    <mergeCell ref="B6753:K6753"/>
    <mergeCell ref="B6752:K6752"/>
    <mergeCell ref="B6751:K6751"/>
    <mergeCell ref="B6750:K6750"/>
    <mergeCell ref="B6749:K6749"/>
    <mergeCell ref="B6748:K6748"/>
    <mergeCell ref="A6722:K6722"/>
    <mergeCell ref="I6719:K6721"/>
    <mergeCell ref="E6719:H6721"/>
    <mergeCell ref="A6719:D6721"/>
    <mergeCell ref="G6714:K6717"/>
    <mergeCell ref="A6714:F6717"/>
    <mergeCell ref="G6728:K6728"/>
    <mergeCell ref="B6728:F6728"/>
    <mergeCell ref="G6727:K6727"/>
    <mergeCell ref="B6727:F6727"/>
    <mergeCell ref="A6727:A6731"/>
    <mergeCell ref="A6724:G6725"/>
    <mergeCell ref="G6731:K6731"/>
    <mergeCell ref="B6731:F6731"/>
    <mergeCell ref="G6730:K6730"/>
    <mergeCell ref="B6730:F6730"/>
    <mergeCell ref="G6729:K6729"/>
    <mergeCell ref="B6729:F6729"/>
    <mergeCell ref="B6701:K6701"/>
    <mergeCell ref="B6700:K6700"/>
    <mergeCell ref="B6699:K6699"/>
    <mergeCell ref="A6699:A6713"/>
    <mergeCell ref="B6698:K6698"/>
    <mergeCell ref="B6697:K6697"/>
    <mergeCell ref="B6707:K6707"/>
    <mergeCell ref="B6706:K6706"/>
    <mergeCell ref="B6705:K6705"/>
    <mergeCell ref="B6704:K6704"/>
    <mergeCell ref="B6703:K6703"/>
    <mergeCell ref="B6702:K6702"/>
    <mergeCell ref="B6713:K6713"/>
    <mergeCell ref="B6712:K6712"/>
    <mergeCell ref="B6711:K6711"/>
    <mergeCell ref="B6710:K6710"/>
    <mergeCell ref="B6709:K6709"/>
    <mergeCell ref="B6708:K6708"/>
    <mergeCell ref="B6684:K6684"/>
    <mergeCell ref="A6684:A6698"/>
    <mergeCell ref="G6683:J6683"/>
    <mergeCell ref="B6683:E6683"/>
    <mergeCell ref="G6682:J6682"/>
    <mergeCell ref="B6682:E6682"/>
    <mergeCell ref="B6690:K6690"/>
    <mergeCell ref="B6689:K6689"/>
    <mergeCell ref="B6688:K6688"/>
    <mergeCell ref="B6687:K6687"/>
    <mergeCell ref="B6686:K6686"/>
    <mergeCell ref="B6685:K6685"/>
    <mergeCell ref="B6696:K6696"/>
    <mergeCell ref="B6695:K6695"/>
    <mergeCell ref="B6694:K6694"/>
    <mergeCell ref="B6693:K6693"/>
    <mergeCell ref="B6692:K6692"/>
    <mergeCell ref="B6691:K6691"/>
    <mergeCell ref="G6672:K6672"/>
    <mergeCell ref="B6672:F6672"/>
    <mergeCell ref="A6672:A6676"/>
    <mergeCell ref="A6669:G6670"/>
    <mergeCell ref="A6667:K6667"/>
    <mergeCell ref="I6664:K6666"/>
    <mergeCell ref="E6664:H6666"/>
    <mergeCell ref="A6664:D6666"/>
    <mergeCell ref="G6675:K6675"/>
    <mergeCell ref="B6675:F6675"/>
    <mergeCell ref="G6674:K6674"/>
    <mergeCell ref="B6674:F6674"/>
    <mergeCell ref="G6673:K6673"/>
    <mergeCell ref="B6673:F6673"/>
    <mergeCell ref="G6678:J6678"/>
    <mergeCell ref="B6678:E6678"/>
    <mergeCell ref="G6677:J6677"/>
    <mergeCell ref="B6677:E6677"/>
    <mergeCell ref="A6677:A6683"/>
    <mergeCell ref="G6676:K6676"/>
    <mergeCell ref="B6676:F6676"/>
    <mergeCell ref="G6681:J6681"/>
    <mergeCell ref="B6681:E6681"/>
    <mergeCell ref="G6680:J6680"/>
    <mergeCell ref="B6680:E6680"/>
    <mergeCell ref="G6679:J6679"/>
    <mergeCell ref="B6679:E6679"/>
    <mergeCell ref="B6648:K6648"/>
    <mergeCell ref="B6647:K6647"/>
    <mergeCell ref="B6646:K6646"/>
    <mergeCell ref="B6645:K6645"/>
    <mergeCell ref="B6644:K6644"/>
    <mergeCell ref="A6644:A6658"/>
    <mergeCell ref="B6654:K6654"/>
    <mergeCell ref="B6653:K6653"/>
    <mergeCell ref="B6652:K6652"/>
    <mergeCell ref="B6651:K6651"/>
    <mergeCell ref="B6650:K6650"/>
    <mergeCell ref="B6649:K6649"/>
    <mergeCell ref="G6659:K6662"/>
    <mergeCell ref="A6659:F6662"/>
    <mergeCell ref="B6658:K6658"/>
    <mergeCell ref="B6657:K6657"/>
    <mergeCell ref="B6656:K6656"/>
    <mergeCell ref="B6655:K6655"/>
    <mergeCell ref="B6631:K6631"/>
    <mergeCell ref="B6630:K6630"/>
    <mergeCell ref="A6630:A6643"/>
    <mergeCell ref="G6629:J6629"/>
    <mergeCell ref="B6629:E6629"/>
    <mergeCell ref="G6628:J6628"/>
    <mergeCell ref="B6628:E6628"/>
    <mergeCell ref="B6637:K6637"/>
    <mergeCell ref="B6636:K6636"/>
    <mergeCell ref="B6635:K6635"/>
    <mergeCell ref="B6634:K6634"/>
    <mergeCell ref="B6633:K6633"/>
    <mergeCell ref="B6632:K6632"/>
    <mergeCell ref="B6643:K6643"/>
    <mergeCell ref="B6642:K6642"/>
    <mergeCell ref="B6641:K6641"/>
    <mergeCell ref="B6640:K6640"/>
    <mergeCell ref="B6639:K6639"/>
    <mergeCell ref="B6638:K6638"/>
    <mergeCell ref="G6618:K6618"/>
    <mergeCell ref="B6618:F6618"/>
    <mergeCell ref="A6618:A6622"/>
    <mergeCell ref="A6615:G6616"/>
    <mergeCell ref="A6613:K6613"/>
    <mergeCell ref="I6610:K6612"/>
    <mergeCell ref="E6610:H6612"/>
    <mergeCell ref="A6610:D6612"/>
    <mergeCell ref="G6621:K6621"/>
    <mergeCell ref="B6621:F6621"/>
    <mergeCell ref="G6620:K6620"/>
    <mergeCell ref="B6620:F6620"/>
    <mergeCell ref="G6619:K6619"/>
    <mergeCell ref="B6619:F6619"/>
    <mergeCell ref="G6624:J6624"/>
    <mergeCell ref="B6624:E6624"/>
    <mergeCell ref="G6623:J6623"/>
    <mergeCell ref="B6623:E6623"/>
    <mergeCell ref="A6623:A6629"/>
    <mergeCell ref="G6622:K6622"/>
    <mergeCell ref="B6622:F6622"/>
    <mergeCell ref="G6627:J6627"/>
    <mergeCell ref="B6627:E6627"/>
    <mergeCell ref="G6626:J6626"/>
    <mergeCell ref="B6626:E6626"/>
    <mergeCell ref="G6625:J6625"/>
    <mergeCell ref="B6625:E6625"/>
    <mergeCell ref="B6594:K6594"/>
    <mergeCell ref="B6593:K6593"/>
    <mergeCell ref="B6592:K6592"/>
    <mergeCell ref="B6591:K6591"/>
    <mergeCell ref="B6590:K6590"/>
    <mergeCell ref="A6590:A6604"/>
    <mergeCell ref="B6600:K6600"/>
    <mergeCell ref="B6599:K6599"/>
    <mergeCell ref="B6598:K6598"/>
    <mergeCell ref="B6597:K6597"/>
    <mergeCell ref="B6596:K6596"/>
    <mergeCell ref="B6595:K6595"/>
    <mergeCell ref="G6605:K6608"/>
    <mergeCell ref="A6605:F6608"/>
    <mergeCell ref="B6604:K6604"/>
    <mergeCell ref="B6603:K6603"/>
    <mergeCell ref="B6602:K6602"/>
    <mergeCell ref="B6601:K6601"/>
    <mergeCell ref="B6577:K6577"/>
    <mergeCell ref="B6576:K6576"/>
    <mergeCell ref="A6576:A6589"/>
    <mergeCell ref="G6575:J6575"/>
    <mergeCell ref="B6575:E6575"/>
    <mergeCell ref="G6574:J6574"/>
    <mergeCell ref="B6574:E6574"/>
    <mergeCell ref="B6583:K6583"/>
    <mergeCell ref="B6582:K6582"/>
    <mergeCell ref="B6581:K6581"/>
    <mergeCell ref="B6580:K6580"/>
    <mergeCell ref="B6579:K6579"/>
    <mergeCell ref="B6578:K6578"/>
    <mergeCell ref="B6589:K6589"/>
    <mergeCell ref="B6588:K6588"/>
    <mergeCell ref="B6587:K6587"/>
    <mergeCell ref="B6586:K6586"/>
    <mergeCell ref="B6585:K6585"/>
    <mergeCell ref="B6584:K6584"/>
    <mergeCell ref="G6564:K6564"/>
    <mergeCell ref="B6564:F6564"/>
    <mergeCell ref="A6564:A6568"/>
    <mergeCell ref="A6561:G6562"/>
    <mergeCell ref="A6559:K6559"/>
    <mergeCell ref="I6556:K6558"/>
    <mergeCell ref="E6556:H6558"/>
    <mergeCell ref="A6556:D6558"/>
    <mergeCell ref="G6567:K6567"/>
    <mergeCell ref="B6567:F6567"/>
    <mergeCell ref="G6566:K6566"/>
    <mergeCell ref="B6566:F6566"/>
    <mergeCell ref="G6565:K6565"/>
    <mergeCell ref="B6565:F6565"/>
    <mergeCell ref="G6570:J6570"/>
    <mergeCell ref="B6570:E6570"/>
    <mergeCell ref="G6569:J6569"/>
    <mergeCell ref="B6569:E6569"/>
    <mergeCell ref="A6569:A6575"/>
    <mergeCell ref="G6568:K6568"/>
    <mergeCell ref="B6568:F6568"/>
    <mergeCell ref="G6573:J6573"/>
    <mergeCell ref="B6573:E6573"/>
    <mergeCell ref="G6572:J6572"/>
    <mergeCell ref="B6572:E6572"/>
    <mergeCell ref="G6571:J6571"/>
    <mergeCell ref="B6571:E6571"/>
    <mergeCell ref="B6540:K6540"/>
    <mergeCell ref="B6539:K6539"/>
    <mergeCell ref="B6538:K6538"/>
    <mergeCell ref="B6537:K6537"/>
    <mergeCell ref="B6536:K6536"/>
    <mergeCell ref="A6536:A6550"/>
    <mergeCell ref="B6546:K6546"/>
    <mergeCell ref="B6545:K6545"/>
    <mergeCell ref="B6544:K6544"/>
    <mergeCell ref="B6543:K6543"/>
    <mergeCell ref="B6542:K6542"/>
    <mergeCell ref="B6541:K6541"/>
    <mergeCell ref="G6551:K6554"/>
    <mergeCell ref="A6551:F6554"/>
    <mergeCell ref="B6550:K6550"/>
    <mergeCell ref="B6549:K6549"/>
    <mergeCell ref="B6548:K6548"/>
    <mergeCell ref="B6547:K6547"/>
    <mergeCell ref="B6523:K6523"/>
    <mergeCell ref="B6522:K6522"/>
    <mergeCell ref="A6522:A6535"/>
    <mergeCell ref="G6521:J6521"/>
    <mergeCell ref="B6521:E6521"/>
    <mergeCell ref="G6520:J6520"/>
    <mergeCell ref="B6520:E6520"/>
    <mergeCell ref="B6529:K6529"/>
    <mergeCell ref="B6528:K6528"/>
    <mergeCell ref="B6527:K6527"/>
    <mergeCell ref="B6526:K6526"/>
    <mergeCell ref="B6525:K6525"/>
    <mergeCell ref="B6524:K6524"/>
    <mergeCell ref="B6535:K6535"/>
    <mergeCell ref="B6534:K6534"/>
    <mergeCell ref="B6533:K6533"/>
    <mergeCell ref="B6532:K6532"/>
    <mergeCell ref="B6531:K6531"/>
    <mergeCell ref="B6530:K6530"/>
    <mergeCell ref="G6510:K6510"/>
    <mergeCell ref="B6510:F6510"/>
    <mergeCell ref="A6510:A6514"/>
    <mergeCell ref="A6507:G6508"/>
    <mergeCell ref="A6505:K6505"/>
    <mergeCell ref="I6502:K6504"/>
    <mergeCell ref="E6502:H6504"/>
    <mergeCell ref="A6502:D6504"/>
    <mergeCell ref="G6513:K6513"/>
    <mergeCell ref="B6513:F6513"/>
    <mergeCell ref="G6512:K6512"/>
    <mergeCell ref="B6512:F6512"/>
    <mergeCell ref="G6511:K6511"/>
    <mergeCell ref="B6511:F6511"/>
    <mergeCell ref="G6516:J6516"/>
    <mergeCell ref="B6516:E6516"/>
    <mergeCell ref="G6515:J6515"/>
    <mergeCell ref="B6515:E6515"/>
    <mergeCell ref="A6515:A6521"/>
    <mergeCell ref="G6514:K6514"/>
    <mergeCell ref="B6514:F6514"/>
    <mergeCell ref="G6519:J6519"/>
    <mergeCell ref="B6519:E6519"/>
    <mergeCell ref="G6518:J6518"/>
    <mergeCell ref="B6518:E6518"/>
    <mergeCell ref="G6517:J6517"/>
    <mergeCell ref="B6517:E6517"/>
    <mergeCell ref="B6486:K6486"/>
    <mergeCell ref="B6485:K6485"/>
    <mergeCell ref="B6484:K6484"/>
    <mergeCell ref="B6483:K6483"/>
    <mergeCell ref="B6482:K6482"/>
    <mergeCell ref="A6482:A6496"/>
    <mergeCell ref="B6492:K6492"/>
    <mergeCell ref="B6491:K6491"/>
    <mergeCell ref="B6490:K6490"/>
    <mergeCell ref="B6489:K6489"/>
    <mergeCell ref="B6488:K6488"/>
    <mergeCell ref="B6487:K6487"/>
    <mergeCell ref="G6497:K6500"/>
    <mergeCell ref="A6497:F6500"/>
    <mergeCell ref="B6496:K6496"/>
    <mergeCell ref="B6495:K6495"/>
    <mergeCell ref="B6494:K6494"/>
    <mergeCell ref="B6493:K6493"/>
    <mergeCell ref="B6469:K6469"/>
    <mergeCell ref="B6468:K6468"/>
    <mergeCell ref="A6468:A6481"/>
    <mergeCell ref="G6467:J6467"/>
    <mergeCell ref="B6467:E6467"/>
    <mergeCell ref="G6466:J6466"/>
    <mergeCell ref="B6466:E6466"/>
    <mergeCell ref="B6475:K6475"/>
    <mergeCell ref="B6474:K6474"/>
    <mergeCell ref="B6473:K6473"/>
    <mergeCell ref="B6472:K6472"/>
    <mergeCell ref="B6471:K6471"/>
    <mergeCell ref="B6470:K6470"/>
    <mergeCell ref="B6481:K6481"/>
    <mergeCell ref="B6480:K6480"/>
    <mergeCell ref="B6479:K6479"/>
    <mergeCell ref="B6478:K6478"/>
    <mergeCell ref="B6477:K6477"/>
    <mergeCell ref="B6476:K6476"/>
    <mergeCell ref="G6456:K6456"/>
    <mergeCell ref="B6456:F6456"/>
    <mergeCell ref="A6456:A6460"/>
    <mergeCell ref="A6453:G6454"/>
    <mergeCell ref="A6451:K6451"/>
    <mergeCell ref="I6448:K6450"/>
    <mergeCell ref="E6448:H6450"/>
    <mergeCell ref="A6448:D6450"/>
    <mergeCell ref="G6459:K6459"/>
    <mergeCell ref="B6459:F6459"/>
    <mergeCell ref="G6458:K6458"/>
    <mergeCell ref="B6458:F6458"/>
    <mergeCell ref="G6457:K6457"/>
    <mergeCell ref="B6457:F6457"/>
    <mergeCell ref="G6462:J6462"/>
    <mergeCell ref="B6462:E6462"/>
    <mergeCell ref="G6461:J6461"/>
    <mergeCell ref="B6461:E6461"/>
    <mergeCell ref="A6461:A6467"/>
    <mergeCell ref="G6460:K6460"/>
    <mergeCell ref="B6460:F6460"/>
    <mergeCell ref="G6465:J6465"/>
    <mergeCell ref="B6465:E6465"/>
    <mergeCell ref="G6464:J6464"/>
    <mergeCell ref="B6464:E6464"/>
    <mergeCell ref="G6463:J6463"/>
    <mergeCell ref="B6463:E6463"/>
    <mergeCell ref="B6432:K6432"/>
    <mergeCell ref="B6431:K6431"/>
    <mergeCell ref="B6430:K6430"/>
    <mergeCell ref="B6429:K6429"/>
    <mergeCell ref="B6428:K6428"/>
    <mergeCell ref="A6428:A6442"/>
    <mergeCell ref="B6438:K6438"/>
    <mergeCell ref="B6437:K6437"/>
    <mergeCell ref="B6436:K6436"/>
    <mergeCell ref="B6435:K6435"/>
    <mergeCell ref="B6434:K6434"/>
    <mergeCell ref="B6433:K6433"/>
    <mergeCell ref="G6443:K6446"/>
    <mergeCell ref="A6443:F6446"/>
    <mergeCell ref="B6442:K6442"/>
    <mergeCell ref="B6441:K6441"/>
    <mergeCell ref="B6440:K6440"/>
    <mergeCell ref="B6439:K6439"/>
    <mergeCell ref="B6415:K6415"/>
    <mergeCell ref="B6414:K6414"/>
    <mergeCell ref="A6414:A6427"/>
    <mergeCell ref="G6413:J6413"/>
    <mergeCell ref="B6413:E6413"/>
    <mergeCell ref="G6412:J6412"/>
    <mergeCell ref="B6412:E6412"/>
    <mergeCell ref="B6421:K6421"/>
    <mergeCell ref="B6420:K6420"/>
    <mergeCell ref="B6419:K6419"/>
    <mergeCell ref="B6418:K6418"/>
    <mergeCell ref="B6417:K6417"/>
    <mergeCell ref="B6416:K6416"/>
    <mergeCell ref="B6427:K6427"/>
    <mergeCell ref="B6426:K6426"/>
    <mergeCell ref="B6425:K6425"/>
    <mergeCell ref="B6424:K6424"/>
    <mergeCell ref="B6423:K6423"/>
    <mergeCell ref="B6422:K6422"/>
    <mergeCell ref="G6402:K6402"/>
    <mergeCell ref="B6402:F6402"/>
    <mergeCell ref="A6402:A6406"/>
    <mergeCell ref="A6399:G6400"/>
    <mergeCell ref="A6397:K6397"/>
    <mergeCell ref="I6394:K6396"/>
    <mergeCell ref="E6394:H6396"/>
    <mergeCell ref="A6394:D6396"/>
    <mergeCell ref="G6405:K6405"/>
    <mergeCell ref="B6405:F6405"/>
    <mergeCell ref="G6404:K6404"/>
    <mergeCell ref="B6404:F6404"/>
    <mergeCell ref="G6403:K6403"/>
    <mergeCell ref="B6403:F6403"/>
    <mergeCell ref="G6408:J6408"/>
    <mergeCell ref="B6408:E6408"/>
    <mergeCell ref="G6407:J6407"/>
    <mergeCell ref="B6407:E6407"/>
    <mergeCell ref="A6407:A6413"/>
    <mergeCell ref="G6406:K6406"/>
    <mergeCell ref="B6406:F6406"/>
    <mergeCell ref="G6411:J6411"/>
    <mergeCell ref="B6411:E6411"/>
    <mergeCell ref="G6410:J6410"/>
    <mergeCell ref="B6410:E6410"/>
    <mergeCell ref="G6409:J6409"/>
    <mergeCell ref="B6409:E6409"/>
    <mergeCell ref="B6379:K6379"/>
    <mergeCell ref="B6378:K6378"/>
    <mergeCell ref="B6377:K6377"/>
    <mergeCell ref="B6376:K6376"/>
    <mergeCell ref="B6375:K6375"/>
    <mergeCell ref="A6375:A6388"/>
    <mergeCell ref="B6384:K6384"/>
    <mergeCell ref="B6383:K6383"/>
    <mergeCell ref="B6382:K6382"/>
    <mergeCell ref="B6381:K6381"/>
    <mergeCell ref="B6380:K6380"/>
    <mergeCell ref="G6389:K6392"/>
    <mergeCell ref="A6389:F6392"/>
    <mergeCell ref="B6388:K6388"/>
    <mergeCell ref="B6387:K6387"/>
    <mergeCell ref="B6386:K6386"/>
    <mergeCell ref="B6385:K6385"/>
    <mergeCell ref="G6355:J6355"/>
    <mergeCell ref="B6355:E6355"/>
    <mergeCell ref="G6354:J6354"/>
    <mergeCell ref="B6354:E6354"/>
    <mergeCell ref="G6353:J6353"/>
    <mergeCell ref="B6353:E6353"/>
    <mergeCell ref="G6358:J6358"/>
    <mergeCell ref="B6358:E6358"/>
    <mergeCell ref="G6357:J6357"/>
    <mergeCell ref="B6357:E6357"/>
    <mergeCell ref="G6356:J6356"/>
    <mergeCell ref="B6356:E6356"/>
    <mergeCell ref="B6362:K6362"/>
    <mergeCell ref="B6361:K6361"/>
    <mergeCell ref="B6360:K6360"/>
    <mergeCell ref="A6360:A6374"/>
    <mergeCell ref="G6359:J6359"/>
    <mergeCell ref="B6359:E6359"/>
    <mergeCell ref="A6353:A6359"/>
    <mergeCell ref="B6368:K6368"/>
    <mergeCell ref="B6367:K6367"/>
    <mergeCell ref="B6366:K6366"/>
    <mergeCell ref="B6365:K6365"/>
    <mergeCell ref="B6364:K6364"/>
    <mergeCell ref="B6363:K6363"/>
    <mergeCell ref="B6374:K6374"/>
    <mergeCell ref="B6373:K6373"/>
    <mergeCell ref="B6372:K6372"/>
    <mergeCell ref="B6371:K6371"/>
    <mergeCell ref="B6370:K6370"/>
    <mergeCell ref="B6369:K6369"/>
    <mergeCell ref="A6343:K6343"/>
    <mergeCell ref="I6340:K6342"/>
    <mergeCell ref="E6340:H6342"/>
    <mergeCell ref="A6340:D6342"/>
    <mergeCell ref="G6335:K6338"/>
    <mergeCell ref="A6335:F6338"/>
    <mergeCell ref="G6349:K6349"/>
    <mergeCell ref="B6349:F6349"/>
    <mergeCell ref="G6348:K6348"/>
    <mergeCell ref="B6348:F6348"/>
    <mergeCell ref="A6348:A6352"/>
    <mergeCell ref="A6345:G6346"/>
    <mergeCell ref="G6352:K6352"/>
    <mergeCell ref="B6352:F6352"/>
    <mergeCell ref="G6351:K6351"/>
    <mergeCell ref="B6351:F6351"/>
    <mergeCell ref="G6350:K6350"/>
    <mergeCell ref="B6350:F6350"/>
    <mergeCell ref="B6323:K6323"/>
    <mergeCell ref="B6322:K6322"/>
    <mergeCell ref="B6321:K6321"/>
    <mergeCell ref="A6321:A6334"/>
    <mergeCell ref="B6320:K6320"/>
    <mergeCell ref="B6319:K6319"/>
    <mergeCell ref="B6329:K6329"/>
    <mergeCell ref="B6328:K6328"/>
    <mergeCell ref="B6327:K6327"/>
    <mergeCell ref="B6326:K6326"/>
    <mergeCell ref="B6325:K6325"/>
    <mergeCell ref="B6324:K6324"/>
    <mergeCell ref="B6334:K6334"/>
    <mergeCell ref="B6333:K6333"/>
    <mergeCell ref="B6332:K6332"/>
    <mergeCell ref="B6331:K6331"/>
    <mergeCell ref="B6330:K6330"/>
    <mergeCell ref="B6306:K6306"/>
    <mergeCell ref="A6306:A6320"/>
    <mergeCell ref="G6305:J6305"/>
    <mergeCell ref="B6305:E6305"/>
    <mergeCell ref="G6304:J6304"/>
    <mergeCell ref="B6304:E6304"/>
    <mergeCell ref="B6312:K6312"/>
    <mergeCell ref="B6311:K6311"/>
    <mergeCell ref="B6310:K6310"/>
    <mergeCell ref="B6309:K6309"/>
    <mergeCell ref="B6308:K6308"/>
    <mergeCell ref="B6307:K6307"/>
    <mergeCell ref="B6318:K6318"/>
    <mergeCell ref="B6317:K6317"/>
    <mergeCell ref="B6316:K6316"/>
    <mergeCell ref="B6315:K6315"/>
    <mergeCell ref="B6314:K6314"/>
    <mergeCell ref="B6313:K6313"/>
    <mergeCell ref="G6294:K6294"/>
    <mergeCell ref="B6294:F6294"/>
    <mergeCell ref="A6294:A6298"/>
    <mergeCell ref="A6291:G6292"/>
    <mergeCell ref="A6289:K6289"/>
    <mergeCell ref="I6286:K6288"/>
    <mergeCell ref="E6286:H6288"/>
    <mergeCell ref="A6286:D6288"/>
    <mergeCell ref="G6297:K6297"/>
    <mergeCell ref="B6297:F6297"/>
    <mergeCell ref="G6296:K6296"/>
    <mergeCell ref="B6296:F6296"/>
    <mergeCell ref="G6295:K6295"/>
    <mergeCell ref="B6295:F6295"/>
    <mergeCell ref="G6300:J6300"/>
    <mergeCell ref="B6300:E6300"/>
    <mergeCell ref="G6299:J6299"/>
    <mergeCell ref="B6299:E6299"/>
    <mergeCell ref="A6299:A6305"/>
    <mergeCell ref="G6298:K6298"/>
    <mergeCell ref="B6298:F6298"/>
    <mergeCell ref="G6303:J6303"/>
    <mergeCell ref="B6303:E6303"/>
    <mergeCell ref="G6302:J6302"/>
    <mergeCell ref="B6302:E6302"/>
    <mergeCell ref="G6301:J6301"/>
    <mergeCell ref="B6301:E6301"/>
    <mergeCell ref="B6270:K6270"/>
    <mergeCell ref="B6269:K6269"/>
    <mergeCell ref="B6268:K6268"/>
    <mergeCell ref="B6267:K6267"/>
    <mergeCell ref="B6266:K6266"/>
    <mergeCell ref="A6266:A6280"/>
    <mergeCell ref="B6276:K6276"/>
    <mergeCell ref="B6275:K6275"/>
    <mergeCell ref="B6274:K6274"/>
    <mergeCell ref="B6273:K6273"/>
    <mergeCell ref="B6272:K6272"/>
    <mergeCell ref="B6271:K6271"/>
    <mergeCell ref="G6281:K6284"/>
    <mergeCell ref="A6281:F6284"/>
    <mergeCell ref="B6280:K6280"/>
    <mergeCell ref="B6279:K6279"/>
    <mergeCell ref="B6278:K6278"/>
    <mergeCell ref="B6277:K6277"/>
    <mergeCell ref="B6253:K6253"/>
    <mergeCell ref="B6252:K6252"/>
    <mergeCell ref="A6252:A6265"/>
    <mergeCell ref="G6251:J6251"/>
    <mergeCell ref="B6251:E6251"/>
    <mergeCell ref="G6250:J6250"/>
    <mergeCell ref="B6250:E6250"/>
    <mergeCell ref="B6259:K6259"/>
    <mergeCell ref="B6258:K6258"/>
    <mergeCell ref="B6257:K6257"/>
    <mergeCell ref="B6256:K6256"/>
    <mergeCell ref="B6255:K6255"/>
    <mergeCell ref="B6254:K6254"/>
    <mergeCell ref="B6265:K6265"/>
    <mergeCell ref="B6264:K6264"/>
    <mergeCell ref="B6263:K6263"/>
    <mergeCell ref="B6262:K6262"/>
    <mergeCell ref="B6261:K6261"/>
    <mergeCell ref="B6260:K6260"/>
    <mergeCell ref="G6240:K6240"/>
    <mergeCell ref="B6240:F6240"/>
    <mergeCell ref="A6240:A6244"/>
    <mergeCell ref="A6237:G6238"/>
    <mergeCell ref="A6235:K6235"/>
    <mergeCell ref="I6232:K6234"/>
    <mergeCell ref="E6232:H6234"/>
    <mergeCell ref="A6232:D6234"/>
    <mergeCell ref="G6243:K6243"/>
    <mergeCell ref="B6243:F6243"/>
    <mergeCell ref="G6242:K6242"/>
    <mergeCell ref="B6242:F6242"/>
    <mergeCell ref="G6241:K6241"/>
    <mergeCell ref="B6241:F6241"/>
    <mergeCell ref="G6246:J6246"/>
    <mergeCell ref="B6246:E6246"/>
    <mergeCell ref="G6245:J6245"/>
    <mergeCell ref="B6245:E6245"/>
    <mergeCell ref="A6245:A6251"/>
    <mergeCell ref="G6244:K6244"/>
    <mergeCell ref="B6244:F6244"/>
    <mergeCell ref="G6249:J6249"/>
    <mergeCell ref="B6249:E6249"/>
    <mergeCell ref="G6248:J6248"/>
    <mergeCell ref="B6248:E6248"/>
    <mergeCell ref="G6247:J6247"/>
    <mergeCell ref="B6247:E6247"/>
    <mergeCell ref="B6217:K6217"/>
    <mergeCell ref="B6216:K6216"/>
    <mergeCell ref="B6215:K6215"/>
    <mergeCell ref="B6214:K6214"/>
    <mergeCell ref="B6213:K6213"/>
    <mergeCell ref="A6213:A6226"/>
    <mergeCell ref="B6222:K6222"/>
    <mergeCell ref="B6221:K6221"/>
    <mergeCell ref="B6220:K6220"/>
    <mergeCell ref="B6219:K6219"/>
    <mergeCell ref="B6218:K6218"/>
    <mergeCell ref="G6227:K6230"/>
    <mergeCell ref="A6227:F6230"/>
    <mergeCell ref="B6226:K6226"/>
    <mergeCell ref="B6225:K6225"/>
    <mergeCell ref="B6224:K6224"/>
    <mergeCell ref="B6223:K6223"/>
    <mergeCell ref="G6193:J6193"/>
    <mergeCell ref="B6193:E6193"/>
    <mergeCell ref="G6192:J6192"/>
    <mergeCell ref="B6192:E6192"/>
    <mergeCell ref="G6191:J6191"/>
    <mergeCell ref="B6191:E6191"/>
    <mergeCell ref="G6196:J6196"/>
    <mergeCell ref="B6196:E6196"/>
    <mergeCell ref="G6195:J6195"/>
    <mergeCell ref="B6195:E6195"/>
    <mergeCell ref="G6194:J6194"/>
    <mergeCell ref="B6194:E6194"/>
    <mergeCell ref="B6200:K6200"/>
    <mergeCell ref="B6199:K6199"/>
    <mergeCell ref="B6198:K6198"/>
    <mergeCell ref="A6198:A6212"/>
    <mergeCell ref="G6197:J6197"/>
    <mergeCell ref="B6197:E6197"/>
    <mergeCell ref="A6191:A6197"/>
    <mergeCell ref="B6206:K6206"/>
    <mergeCell ref="B6205:K6205"/>
    <mergeCell ref="B6204:K6204"/>
    <mergeCell ref="B6203:K6203"/>
    <mergeCell ref="B6202:K6202"/>
    <mergeCell ref="B6201:K6201"/>
    <mergeCell ref="B6212:K6212"/>
    <mergeCell ref="B6211:K6211"/>
    <mergeCell ref="B6210:K6210"/>
    <mergeCell ref="B6209:K6209"/>
    <mergeCell ref="B6208:K6208"/>
    <mergeCell ref="B6207:K6207"/>
    <mergeCell ref="A6181:K6181"/>
    <mergeCell ref="I6178:K6180"/>
    <mergeCell ref="E6178:H6180"/>
    <mergeCell ref="A6178:D6180"/>
    <mergeCell ref="G6173:K6176"/>
    <mergeCell ref="A6173:F6176"/>
    <mergeCell ref="G6187:K6187"/>
    <mergeCell ref="B6187:F6187"/>
    <mergeCell ref="G6186:K6186"/>
    <mergeCell ref="B6186:F6186"/>
    <mergeCell ref="A6186:A6190"/>
    <mergeCell ref="A6183:G6184"/>
    <mergeCell ref="G6190:K6190"/>
    <mergeCell ref="B6190:F6190"/>
    <mergeCell ref="G6189:K6189"/>
    <mergeCell ref="B6189:F6189"/>
    <mergeCell ref="G6188:K6188"/>
    <mergeCell ref="B6188:F6188"/>
    <mergeCell ref="B6160:K6160"/>
    <mergeCell ref="B6159:K6159"/>
    <mergeCell ref="B6158:K6158"/>
    <mergeCell ref="A6158:A6172"/>
    <mergeCell ref="B6157:K6157"/>
    <mergeCell ref="B6166:K6166"/>
    <mergeCell ref="B6165:K6165"/>
    <mergeCell ref="B6164:K6164"/>
    <mergeCell ref="B6163:K6163"/>
    <mergeCell ref="B6162:K6162"/>
    <mergeCell ref="B6161:K6161"/>
    <mergeCell ref="B6172:K6172"/>
    <mergeCell ref="B6171:K6171"/>
    <mergeCell ref="B6170:K6170"/>
    <mergeCell ref="B6169:K6169"/>
    <mergeCell ref="B6168:K6168"/>
    <mergeCell ref="B6167:K6167"/>
    <mergeCell ref="B6144:K6144"/>
    <mergeCell ref="A6144:A6157"/>
    <mergeCell ref="G6143:J6143"/>
    <mergeCell ref="B6143:E6143"/>
    <mergeCell ref="G6142:J6142"/>
    <mergeCell ref="B6142:E6142"/>
    <mergeCell ref="B6150:K6150"/>
    <mergeCell ref="B6149:K6149"/>
    <mergeCell ref="B6148:K6148"/>
    <mergeCell ref="B6147:K6147"/>
    <mergeCell ref="B6146:K6146"/>
    <mergeCell ref="B6145:K6145"/>
    <mergeCell ref="B6156:K6156"/>
    <mergeCell ref="B6155:K6155"/>
    <mergeCell ref="B6154:K6154"/>
    <mergeCell ref="B6153:K6153"/>
    <mergeCell ref="B6152:K6152"/>
    <mergeCell ref="B6151:K6151"/>
    <mergeCell ref="G6132:K6132"/>
    <mergeCell ref="B6132:F6132"/>
    <mergeCell ref="A6132:A6136"/>
    <mergeCell ref="A6129:G6130"/>
    <mergeCell ref="A6127:K6127"/>
    <mergeCell ref="I6124:K6126"/>
    <mergeCell ref="E6124:H6126"/>
    <mergeCell ref="A6124:D6126"/>
    <mergeCell ref="G6135:K6135"/>
    <mergeCell ref="B6135:F6135"/>
    <mergeCell ref="G6134:K6134"/>
    <mergeCell ref="B6134:F6134"/>
    <mergeCell ref="G6133:K6133"/>
    <mergeCell ref="B6133:F6133"/>
    <mergeCell ref="G6138:J6138"/>
    <mergeCell ref="B6138:E6138"/>
    <mergeCell ref="G6137:J6137"/>
    <mergeCell ref="B6137:E6137"/>
    <mergeCell ref="A6137:A6143"/>
    <mergeCell ref="G6136:K6136"/>
    <mergeCell ref="B6136:F6136"/>
    <mergeCell ref="G6141:J6141"/>
    <mergeCell ref="B6141:E6141"/>
    <mergeCell ref="G6140:J6140"/>
    <mergeCell ref="B6140:E6140"/>
    <mergeCell ref="G6139:J6139"/>
    <mergeCell ref="B6139:E6139"/>
    <mergeCell ref="B6109:K6109"/>
    <mergeCell ref="B6108:K6108"/>
    <mergeCell ref="B6107:K6107"/>
    <mergeCell ref="B6106:K6106"/>
    <mergeCell ref="B6105:K6105"/>
    <mergeCell ref="A6105:A6118"/>
    <mergeCell ref="B6114:K6114"/>
    <mergeCell ref="B6113:K6113"/>
    <mergeCell ref="B6112:K6112"/>
    <mergeCell ref="B6111:K6111"/>
    <mergeCell ref="B6110:K6110"/>
    <mergeCell ref="G6119:K6122"/>
    <mergeCell ref="A6119:F6122"/>
    <mergeCell ref="B6118:K6118"/>
    <mergeCell ref="B6117:K6117"/>
    <mergeCell ref="B6116:K6116"/>
    <mergeCell ref="B6115:K6115"/>
    <mergeCell ref="G6085:J6085"/>
    <mergeCell ref="B6085:E6085"/>
    <mergeCell ref="G6084:J6084"/>
    <mergeCell ref="B6084:E6084"/>
    <mergeCell ref="G6083:J6083"/>
    <mergeCell ref="B6083:E6083"/>
    <mergeCell ref="G6088:J6088"/>
    <mergeCell ref="B6088:E6088"/>
    <mergeCell ref="G6087:J6087"/>
    <mergeCell ref="B6087:E6087"/>
    <mergeCell ref="G6086:J6086"/>
    <mergeCell ref="B6086:E6086"/>
    <mergeCell ref="B6092:K6092"/>
    <mergeCell ref="B6091:K6091"/>
    <mergeCell ref="B6090:K6090"/>
    <mergeCell ref="A6090:A6104"/>
    <mergeCell ref="G6089:J6089"/>
    <mergeCell ref="B6089:E6089"/>
    <mergeCell ref="A6083:A6089"/>
    <mergeCell ref="B6098:K6098"/>
    <mergeCell ref="B6097:K6097"/>
    <mergeCell ref="B6096:K6096"/>
    <mergeCell ref="B6095:K6095"/>
    <mergeCell ref="B6094:K6094"/>
    <mergeCell ref="B6093:K6093"/>
    <mergeCell ref="B6104:K6104"/>
    <mergeCell ref="B6103:K6103"/>
    <mergeCell ref="B6102:K6102"/>
    <mergeCell ref="B6101:K6101"/>
    <mergeCell ref="B6100:K6100"/>
    <mergeCell ref="B6099:K6099"/>
    <mergeCell ref="A6073:K6073"/>
    <mergeCell ref="I6070:K6072"/>
    <mergeCell ref="E6070:H6072"/>
    <mergeCell ref="A6070:D6072"/>
    <mergeCell ref="G6065:K6068"/>
    <mergeCell ref="A6065:F6068"/>
    <mergeCell ref="G6079:K6079"/>
    <mergeCell ref="B6079:F6079"/>
    <mergeCell ref="G6078:K6078"/>
    <mergeCell ref="B6078:F6078"/>
    <mergeCell ref="A6078:A6082"/>
    <mergeCell ref="A6075:G6076"/>
    <mergeCell ref="G6082:K6082"/>
    <mergeCell ref="B6082:F6082"/>
    <mergeCell ref="G6081:K6081"/>
    <mergeCell ref="B6081:F6081"/>
    <mergeCell ref="G6080:K6080"/>
    <mergeCell ref="B6080:F6080"/>
    <mergeCell ref="B6053:K6053"/>
    <mergeCell ref="B6052:K6052"/>
    <mergeCell ref="B6051:K6051"/>
    <mergeCell ref="A6051:A6064"/>
    <mergeCell ref="B6050:K6050"/>
    <mergeCell ref="B6049:K6049"/>
    <mergeCell ref="B6058:K6058"/>
    <mergeCell ref="B6057:K6057"/>
    <mergeCell ref="B6056:K6056"/>
    <mergeCell ref="B6055:K6055"/>
    <mergeCell ref="B6054:K6054"/>
    <mergeCell ref="B6064:K6064"/>
    <mergeCell ref="B6063:K6063"/>
    <mergeCell ref="B6062:K6062"/>
    <mergeCell ref="B6061:K6061"/>
    <mergeCell ref="B6060:K6060"/>
    <mergeCell ref="B6059:K6059"/>
    <mergeCell ref="B6036:K6036"/>
    <mergeCell ref="A6036:A6050"/>
    <mergeCell ref="G6035:J6035"/>
    <mergeCell ref="B6035:E6035"/>
    <mergeCell ref="G6034:J6034"/>
    <mergeCell ref="B6034:E6034"/>
    <mergeCell ref="B6042:K6042"/>
    <mergeCell ref="B6041:K6041"/>
    <mergeCell ref="B6040:K6040"/>
    <mergeCell ref="B6039:K6039"/>
    <mergeCell ref="B6038:K6038"/>
    <mergeCell ref="B6048:K6048"/>
    <mergeCell ref="B6047:K6047"/>
    <mergeCell ref="B6046:K6046"/>
    <mergeCell ref="B6045:K6045"/>
    <mergeCell ref="B6044:K6044"/>
    <mergeCell ref="B6043:K6043"/>
    <mergeCell ref="G6024:K6024"/>
    <mergeCell ref="B6024:F6024"/>
    <mergeCell ref="A6024:A6028"/>
    <mergeCell ref="A6021:G6022"/>
    <mergeCell ref="A6019:K6019"/>
    <mergeCell ref="I6016:K6018"/>
    <mergeCell ref="E6016:H6018"/>
    <mergeCell ref="A6016:D6018"/>
    <mergeCell ref="G6027:K6027"/>
    <mergeCell ref="B6027:F6027"/>
    <mergeCell ref="G6026:K6026"/>
    <mergeCell ref="B6026:F6026"/>
    <mergeCell ref="G6025:K6025"/>
    <mergeCell ref="B6025:F6025"/>
    <mergeCell ref="G6030:J6030"/>
    <mergeCell ref="B6030:E6030"/>
    <mergeCell ref="G6029:J6029"/>
    <mergeCell ref="B6029:E6029"/>
    <mergeCell ref="A6029:A6035"/>
    <mergeCell ref="G6028:K6028"/>
    <mergeCell ref="B6028:F6028"/>
    <mergeCell ref="G6033:J6033"/>
    <mergeCell ref="B6033:E6033"/>
    <mergeCell ref="G6032:J6032"/>
    <mergeCell ref="B6032:E6032"/>
    <mergeCell ref="G6031:J6031"/>
    <mergeCell ref="B6031:E6031"/>
    <mergeCell ref="B6000:K6000"/>
    <mergeCell ref="B5999:K5999"/>
    <mergeCell ref="B5998:K5998"/>
    <mergeCell ref="B5997:K5997"/>
    <mergeCell ref="B5996:K5996"/>
    <mergeCell ref="A5996:A6010"/>
    <mergeCell ref="B6006:K6006"/>
    <mergeCell ref="B6005:K6005"/>
    <mergeCell ref="B6004:K6004"/>
    <mergeCell ref="B6003:K6003"/>
    <mergeCell ref="B6002:K6002"/>
    <mergeCell ref="B6001:K6001"/>
    <mergeCell ref="G6011:K6014"/>
    <mergeCell ref="A6011:F6014"/>
    <mergeCell ref="B6010:K6010"/>
    <mergeCell ref="B6009:K6009"/>
    <mergeCell ref="B6008:K6008"/>
    <mergeCell ref="B6007:K6007"/>
    <mergeCell ref="B5982:K5982"/>
    <mergeCell ref="A5982:A5995"/>
    <mergeCell ref="G5981:J5981"/>
    <mergeCell ref="B5981:E5981"/>
    <mergeCell ref="G5980:J5980"/>
    <mergeCell ref="B5980:E5980"/>
    <mergeCell ref="B5989:K5989"/>
    <mergeCell ref="B5988:K5988"/>
    <mergeCell ref="B5987:K5987"/>
    <mergeCell ref="B5986:K5986"/>
    <mergeCell ref="B5985:K5985"/>
    <mergeCell ref="B5984:K5984"/>
    <mergeCell ref="B5995:K5995"/>
    <mergeCell ref="B5994:K5994"/>
    <mergeCell ref="B5993:K5993"/>
    <mergeCell ref="B5992:K5992"/>
    <mergeCell ref="B5991:K5991"/>
    <mergeCell ref="B5990:K5990"/>
    <mergeCell ref="G5970:K5970"/>
    <mergeCell ref="B5970:F5970"/>
    <mergeCell ref="A5970:A5974"/>
    <mergeCell ref="A5967:G5968"/>
    <mergeCell ref="A5965:K5965"/>
    <mergeCell ref="I5962:K5964"/>
    <mergeCell ref="E5962:H5964"/>
    <mergeCell ref="A5962:D5964"/>
    <mergeCell ref="G5973:K5973"/>
    <mergeCell ref="B5973:F5973"/>
    <mergeCell ref="G5972:K5972"/>
    <mergeCell ref="B5972:F5972"/>
    <mergeCell ref="G5971:K5971"/>
    <mergeCell ref="B5971:F5971"/>
    <mergeCell ref="G5976:J5976"/>
    <mergeCell ref="B5976:E5976"/>
    <mergeCell ref="G5975:J5975"/>
    <mergeCell ref="B5975:E5975"/>
    <mergeCell ref="A5975:A5981"/>
    <mergeCell ref="G5974:K5974"/>
    <mergeCell ref="B5974:F5974"/>
    <mergeCell ref="G5979:J5979"/>
    <mergeCell ref="B5979:E5979"/>
    <mergeCell ref="G5978:J5978"/>
    <mergeCell ref="B5978:E5978"/>
    <mergeCell ref="G5977:J5977"/>
    <mergeCell ref="B5977:E5977"/>
    <mergeCell ref="B5946:K5946"/>
    <mergeCell ref="B5945:K5945"/>
    <mergeCell ref="B5944:K5944"/>
    <mergeCell ref="B5943:K5943"/>
    <mergeCell ref="B5942:K5942"/>
    <mergeCell ref="A5942:A5956"/>
    <mergeCell ref="B5952:K5952"/>
    <mergeCell ref="B5951:K5951"/>
    <mergeCell ref="B5950:K5950"/>
    <mergeCell ref="B5949:K5949"/>
    <mergeCell ref="B5948:K5948"/>
    <mergeCell ref="B5947:K5947"/>
    <mergeCell ref="G5957:K5960"/>
    <mergeCell ref="A5957:F5960"/>
    <mergeCell ref="B5956:K5956"/>
    <mergeCell ref="B5955:K5955"/>
    <mergeCell ref="B5954:K5954"/>
    <mergeCell ref="B5953:K5953"/>
    <mergeCell ref="G5922:J5922"/>
    <mergeCell ref="B5922:E5922"/>
    <mergeCell ref="G5921:J5921"/>
    <mergeCell ref="B5921:E5921"/>
    <mergeCell ref="A5921:A5927"/>
    <mergeCell ref="G5920:K5920"/>
    <mergeCell ref="B5920:F5920"/>
    <mergeCell ref="G5925:J5925"/>
    <mergeCell ref="B5925:E5925"/>
    <mergeCell ref="G5924:J5924"/>
    <mergeCell ref="B5924:E5924"/>
    <mergeCell ref="G5923:J5923"/>
    <mergeCell ref="B5923:E5923"/>
    <mergeCell ref="B5928:K5928"/>
    <mergeCell ref="A5928:A5941"/>
    <mergeCell ref="G5927:J5927"/>
    <mergeCell ref="B5927:E5927"/>
    <mergeCell ref="G5926:J5926"/>
    <mergeCell ref="B5926:E5926"/>
    <mergeCell ref="B5935:K5935"/>
    <mergeCell ref="B5934:K5934"/>
    <mergeCell ref="B5933:K5933"/>
    <mergeCell ref="B5932:K5932"/>
    <mergeCell ref="B5931:K5931"/>
    <mergeCell ref="B5930:K5930"/>
    <mergeCell ref="B5941:K5941"/>
    <mergeCell ref="B5940:K5940"/>
    <mergeCell ref="B5939:K5939"/>
    <mergeCell ref="B5938:K5938"/>
    <mergeCell ref="B5937:K5937"/>
    <mergeCell ref="B5936:K5936"/>
    <mergeCell ref="M4854:V4854"/>
    <mergeCell ref="M4855:V4855"/>
    <mergeCell ref="M4856:V4856"/>
    <mergeCell ref="M4857:V4857"/>
    <mergeCell ref="M4858:V4858"/>
    <mergeCell ref="M4859:V4859"/>
    <mergeCell ref="G5916:K5916"/>
    <mergeCell ref="B5916:F5916"/>
    <mergeCell ref="A5916:A5920"/>
    <mergeCell ref="A5913:G5914"/>
    <mergeCell ref="A5911:K5911"/>
    <mergeCell ref="I5908:K5910"/>
    <mergeCell ref="E5908:H5910"/>
    <mergeCell ref="A5908:D5910"/>
    <mergeCell ref="G5919:K5919"/>
    <mergeCell ref="B5919:F5919"/>
    <mergeCell ref="G5918:K5918"/>
    <mergeCell ref="B5918:F5918"/>
    <mergeCell ref="G5917:K5917"/>
    <mergeCell ref="B5917:F5917"/>
    <mergeCell ref="B4866:K4866"/>
    <mergeCell ref="B4865:K4865"/>
    <mergeCell ref="B4864:K4864"/>
    <mergeCell ref="B4863:K4863"/>
    <mergeCell ref="B4862:K4862"/>
    <mergeCell ref="A4862:A4876"/>
    <mergeCell ref="B4872:K4872"/>
    <mergeCell ref="B4871:K4871"/>
    <mergeCell ref="B4870:K4870"/>
    <mergeCell ref="B4869:K4869"/>
    <mergeCell ref="B4868:K4868"/>
    <mergeCell ref="B4867:K4867"/>
    <mergeCell ref="O5720:X5720"/>
    <mergeCell ref="O5724:X5724"/>
    <mergeCell ref="O5725:X5725"/>
    <mergeCell ref="O5726:X5726"/>
    <mergeCell ref="O6090:X6090"/>
    <mergeCell ref="O6092:X6092"/>
    <mergeCell ref="M5286:V5286"/>
    <mergeCell ref="M5287:V5287"/>
    <mergeCell ref="M5289:V5289"/>
    <mergeCell ref="O5722:X5722"/>
    <mergeCell ref="O5723:X5723"/>
    <mergeCell ref="M4860:V4860"/>
    <mergeCell ref="M4861:V4861"/>
    <mergeCell ref="M5281:V5281"/>
    <mergeCell ref="M5283:V5283"/>
    <mergeCell ref="M5284:V5284"/>
    <mergeCell ref="M5285:V5285"/>
    <mergeCell ref="P6480:Y6480"/>
    <mergeCell ref="P6481:Y6481"/>
    <mergeCell ref="P6474:Y6474"/>
    <mergeCell ref="P6475:Y6475"/>
    <mergeCell ref="P6476:Y6476"/>
    <mergeCell ref="P6477:Y6477"/>
    <mergeCell ref="P6478:Y6478"/>
    <mergeCell ref="P6479:Y6479"/>
    <mergeCell ref="P6468:Y6468"/>
    <mergeCell ref="P6469:Y6469"/>
    <mergeCell ref="P6470:Y6470"/>
    <mergeCell ref="P6471:Y6471"/>
    <mergeCell ref="P6472:Y6472"/>
    <mergeCell ref="P6473:Y6473"/>
    <mergeCell ref="O6093:X6093"/>
    <mergeCell ref="O6094:X6094"/>
    <mergeCell ref="O6095:X6095"/>
    <mergeCell ref="O6096:X6096"/>
    <mergeCell ref="O6097:X6097"/>
    <mergeCell ref="O6098:X6098"/>
  </mergeCells>
  <printOptions horizontalCentered="1"/>
  <pageMargins left="0.11811023622047245" right="0.11811023622047245" top="0.19685039370078741" bottom="0.19685039370078741" header="0" footer="0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85"/>
  <sheetViews>
    <sheetView showGridLines="0" zoomScale="70" zoomScaleNormal="70" workbookViewId="0">
      <selection activeCell="I48" sqref="I48"/>
    </sheetView>
  </sheetViews>
  <sheetFormatPr defaultRowHeight="14.4" x14ac:dyDescent="0.3"/>
  <cols>
    <col min="2" max="2" width="6.6640625" bestFit="1" customWidth="1"/>
    <col min="3" max="3" width="6.88671875" bestFit="1" customWidth="1"/>
    <col min="4" max="4" width="8.5546875" bestFit="1" customWidth="1"/>
    <col min="5" max="5" width="11.109375" bestFit="1" customWidth="1"/>
    <col min="6" max="6" width="8.88671875" bestFit="1" customWidth="1"/>
    <col min="7" max="7" width="12.109375" bestFit="1" customWidth="1"/>
    <col min="8" max="8" width="12.44140625" style="17" bestFit="1" customWidth="1"/>
    <col min="9" max="9" width="14.44140625" style="17" bestFit="1" customWidth="1"/>
    <col min="11" max="11" width="16.33203125" bestFit="1" customWidth="1"/>
    <col min="12" max="12" width="6.88671875" bestFit="1" customWidth="1"/>
    <col min="13" max="14" width="11.109375" bestFit="1" customWidth="1"/>
    <col min="15" max="15" width="11.6640625" bestFit="1" customWidth="1"/>
    <col min="16" max="16" width="11.44140625" bestFit="1" customWidth="1"/>
    <col min="17" max="17" width="12.44140625" bestFit="1" customWidth="1"/>
    <col min="18" max="18" width="14.44140625" bestFit="1" customWidth="1"/>
  </cols>
  <sheetData>
    <row r="2" spans="2:18" x14ac:dyDescent="0.3">
      <c r="D2" s="19">
        <v>5</v>
      </c>
      <c r="E2" s="23">
        <v>0.16900000000000001</v>
      </c>
    </row>
    <row r="3" spans="2:18" x14ac:dyDescent="0.3">
      <c r="D3" s="19">
        <v>6.3</v>
      </c>
      <c r="E3" s="23">
        <v>0.27</v>
      </c>
    </row>
    <row r="4" spans="2:18" x14ac:dyDescent="0.3">
      <c r="D4" s="19">
        <v>10</v>
      </c>
      <c r="E4" s="23">
        <v>0.68</v>
      </c>
    </row>
    <row r="5" spans="2:18" x14ac:dyDescent="0.3">
      <c r="D5" s="19">
        <v>8</v>
      </c>
      <c r="E5" s="23">
        <f>14.8/34.1</f>
        <v>0.43401759530791789</v>
      </c>
      <c r="K5" s="452" t="s">
        <v>1094</v>
      </c>
      <c r="L5" s="452"/>
      <c r="M5" s="452"/>
      <c r="N5" s="452"/>
      <c r="O5" s="452"/>
      <c r="P5" s="452"/>
    </row>
    <row r="6" spans="2:18" x14ac:dyDescent="0.3">
      <c r="B6" s="517" t="s">
        <v>1056</v>
      </c>
      <c r="C6" s="517"/>
      <c r="D6" s="517"/>
      <c r="E6" s="517"/>
      <c r="F6" s="517"/>
      <c r="G6" s="517"/>
      <c r="H6" s="518" t="s">
        <v>1070</v>
      </c>
      <c r="I6" s="518"/>
      <c r="K6" s="517" t="s">
        <v>1056</v>
      </c>
      <c r="L6" s="517"/>
      <c r="M6" s="517"/>
      <c r="N6" s="517"/>
      <c r="O6" s="517"/>
      <c r="P6" s="517"/>
      <c r="Q6" s="518" t="s">
        <v>1070</v>
      </c>
      <c r="R6" s="518"/>
    </row>
    <row r="7" spans="2:18" x14ac:dyDescent="0.3">
      <c r="B7" s="28" t="s">
        <v>1047</v>
      </c>
      <c r="C7" s="20" t="s">
        <v>1068</v>
      </c>
      <c r="D7" s="21" t="s">
        <v>1069</v>
      </c>
      <c r="E7" s="22" t="s">
        <v>1042</v>
      </c>
      <c r="F7" s="20" t="s">
        <v>1051</v>
      </c>
      <c r="G7" s="20" t="s">
        <v>1070</v>
      </c>
      <c r="H7" s="39" t="s">
        <v>1076</v>
      </c>
      <c r="I7" s="39" t="s">
        <v>1077</v>
      </c>
      <c r="K7" s="28"/>
      <c r="L7" s="20" t="s">
        <v>1047</v>
      </c>
      <c r="M7" s="21" t="s">
        <v>1042</v>
      </c>
      <c r="N7" s="22" t="s">
        <v>1043</v>
      </c>
      <c r="O7" s="20" t="s">
        <v>1095</v>
      </c>
      <c r="P7" s="20" t="s">
        <v>1096</v>
      </c>
      <c r="Q7" s="39" t="s">
        <v>1076</v>
      </c>
      <c r="R7" s="39" t="s">
        <v>1077</v>
      </c>
    </row>
    <row r="8" spans="2:18" x14ac:dyDescent="0.3">
      <c r="B8" s="24">
        <v>22</v>
      </c>
      <c r="C8" s="24" t="s">
        <v>1063</v>
      </c>
      <c r="D8" s="30">
        <v>6.3</v>
      </c>
      <c r="E8" s="31">
        <v>0.89</v>
      </c>
      <c r="F8" s="32">
        <f>+E3</f>
        <v>0.27</v>
      </c>
      <c r="G8" s="33">
        <f t="shared" ref="G8:G13" si="0">+F8*E8*B8</f>
        <v>5.2866</v>
      </c>
      <c r="H8" s="29"/>
      <c r="I8" s="29"/>
      <c r="K8" s="43" t="s">
        <v>1056</v>
      </c>
      <c r="L8" s="44">
        <v>2</v>
      </c>
      <c r="M8" s="44">
        <v>0.9</v>
      </c>
      <c r="N8" s="44">
        <v>0.6</v>
      </c>
      <c r="O8" s="44">
        <v>0.25</v>
      </c>
      <c r="P8" s="45">
        <f>+L8*((M8+N8)*2)*O8</f>
        <v>1.5</v>
      </c>
      <c r="Q8" s="29"/>
      <c r="R8" s="29"/>
    </row>
    <row r="9" spans="2:18" x14ac:dyDescent="0.3">
      <c r="B9" s="24">
        <v>14</v>
      </c>
      <c r="C9" s="24" t="s">
        <v>1064</v>
      </c>
      <c r="D9" s="30">
        <v>6.3</v>
      </c>
      <c r="E9" s="31">
        <v>1.19</v>
      </c>
      <c r="F9" s="32">
        <f>+E3</f>
        <v>0.27</v>
      </c>
      <c r="G9" s="33">
        <f t="shared" si="0"/>
        <v>4.4982000000000006</v>
      </c>
      <c r="H9" s="29"/>
      <c r="I9" s="29"/>
      <c r="K9" s="24"/>
      <c r="L9" s="24"/>
      <c r="M9" s="25"/>
      <c r="N9" s="26"/>
      <c r="O9" s="24"/>
      <c r="P9" s="27">
        <f>+SUM(P8:P8)</f>
        <v>1.5</v>
      </c>
      <c r="Q9" s="40">
        <f>2*P9</f>
        <v>3</v>
      </c>
      <c r="R9" s="40">
        <f>P9</f>
        <v>1.5</v>
      </c>
    </row>
    <row r="10" spans="2:18" x14ac:dyDescent="0.3">
      <c r="B10" s="24">
        <v>6</v>
      </c>
      <c r="C10" s="24" t="s">
        <v>1065</v>
      </c>
      <c r="D10" s="30">
        <v>10</v>
      </c>
      <c r="E10" s="31">
        <v>1.06</v>
      </c>
      <c r="F10" s="32">
        <f>+E4</f>
        <v>0.68</v>
      </c>
      <c r="G10" s="33">
        <f t="shared" si="0"/>
        <v>4.3248000000000006</v>
      </c>
      <c r="H10" s="29"/>
      <c r="I10" s="29"/>
      <c r="K10" s="517" t="s">
        <v>1057</v>
      </c>
      <c r="L10" s="517"/>
      <c r="M10" s="517"/>
      <c r="N10" s="517"/>
      <c r="O10" s="517"/>
      <c r="P10" s="517"/>
      <c r="Q10" s="17"/>
      <c r="R10" s="17"/>
    </row>
    <row r="11" spans="2:18" x14ac:dyDescent="0.3">
      <c r="B11" s="34">
        <v>6</v>
      </c>
      <c r="C11" s="34" t="s">
        <v>1092</v>
      </c>
      <c r="D11" s="35">
        <v>10</v>
      </c>
      <c r="E11" s="36">
        <v>2.6</v>
      </c>
      <c r="F11" s="37">
        <f>+F10</f>
        <v>0.68</v>
      </c>
      <c r="G11" s="38">
        <f t="shared" si="0"/>
        <v>10.608000000000001</v>
      </c>
      <c r="H11" s="29"/>
      <c r="I11" s="29"/>
      <c r="K11" s="28"/>
      <c r="L11" s="20" t="s">
        <v>1047</v>
      </c>
      <c r="M11" s="21" t="s">
        <v>1042</v>
      </c>
      <c r="N11" s="22" t="s">
        <v>1043</v>
      </c>
      <c r="O11" s="20" t="s">
        <v>1095</v>
      </c>
      <c r="P11" s="20" t="s">
        <v>1096</v>
      </c>
      <c r="Q11" s="17"/>
      <c r="R11" s="17"/>
    </row>
    <row r="12" spans="2:18" x14ac:dyDescent="0.3">
      <c r="B12" s="24">
        <v>5</v>
      </c>
      <c r="C12" s="24" t="s">
        <v>1066</v>
      </c>
      <c r="D12" s="30">
        <v>5</v>
      </c>
      <c r="E12" s="31">
        <v>1.28</v>
      </c>
      <c r="F12" s="32">
        <f>+E2</f>
        <v>0.16900000000000001</v>
      </c>
      <c r="G12" s="33">
        <f t="shared" si="0"/>
        <v>1.0816000000000001</v>
      </c>
      <c r="H12" s="29"/>
      <c r="I12" s="29"/>
      <c r="K12" s="46" t="s">
        <v>1057</v>
      </c>
      <c r="L12" s="44">
        <v>2</v>
      </c>
      <c r="M12" s="44">
        <v>0.5</v>
      </c>
      <c r="N12" s="44">
        <v>0.2</v>
      </c>
      <c r="O12" s="44">
        <f>1.79+0.43+0.25+0.55</f>
        <v>3.0200000000000005</v>
      </c>
      <c r="P12" s="45">
        <f>+L12*((M12+N12)*2)*O12</f>
        <v>8.4560000000000013</v>
      </c>
      <c r="Q12" s="47"/>
      <c r="R12" s="29"/>
    </row>
    <row r="13" spans="2:18" x14ac:dyDescent="0.3">
      <c r="B13" s="24">
        <v>5</v>
      </c>
      <c r="C13" s="24" t="s">
        <v>1067</v>
      </c>
      <c r="D13" s="30">
        <v>5</v>
      </c>
      <c r="E13" s="31">
        <v>0.28999999999999998</v>
      </c>
      <c r="F13" s="32">
        <f>+E2</f>
        <v>0.16900000000000001</v>
      </c>
      <c r="G13" s="33">
        <f t="shared" si="0"/>
        <v>0.24504999999999999</v>
      </c>
      <c r="H13" s="29"/>
      <c r="I13" s="29"/>
      <c r="M13" s="48"/>
      <c r="N13" s="49"/>
      <c r="P13" s="27">
        <f>+SUM(P12:P12)</f>
        <v>8.4560000000000013</v>
      </c>
      <c r="Q13" s="50">
        <f>2*P13</f>
        <v>16.912000000000003</v>
      </c>
      <c r="R13" s="40">
        <f>P13</f>
        <v>8.4560000000000013</v>
      </c>
    </row>
    <row r="14" spans="2:18" x14ac:dyDescent="0.3">
      <c r="B14" s="24"/>
      <c r="C14" s="24"/>
      <c r="D14" s="25"/>
      <c r="E14" s="26"/>
      <c r="F14" s="24"/>
      <c r="G14" s="27">
        <f>+SUM(G8:G13)</f>
        <v>26.044250000000002</v>
      </c>
      <c r="H14" s="40">
        <f>2*G14</f>
        <v>52.088500000000003</v>
      </c>
      <c r="I14" s="40">
        <f>G14</f>
        <v>26.044250000000002</v>
      </c>
      <c r="K14" s="517" t="s">
        <v>1061</v>
      </c>
      <c r="L14" s="517"/>
      <c r="M14" s="517"/>
      <c r="N14" s="517"/>
      <c r="O14" s="517"/>
      <c r="P14" s="517"/>
      <c r="Q14" s="48"/>
      <c r="R14" s="17"/>
    </row>
    <row r="15" spans="2:18" x14ac:dyDescent="0.3">
      <c r="B15" s="517" t="s">
        <v>1057</v>
      </c>
      <c r="C15" s="517"/>
      <c r="D15" s="517"/>
      <c r="E15" s="517"/>
      <c r="F15" s="517"/>
      <c r="G15" s="517"/>
      <c r="K15" s="28" t="s">
        <v>1047</v>
      </c>
      <c r="L15" s="20" t="s">
        <v>1110</v>
      </c>
      <c r="M15" s="51" t="s">
        <v>1042</v>
      </c>
      <c r="N15" s="52" t="s">
        <v>1043</v>
      </c>
      <c r="O15" s="20" t="s">
        <v>14</v>
      </c>
      <c r="P15" s="20" t="s">
        <v>1070</v>
      </c>
      <c r="Q15" s="48"/>
      <c r="R15" s="17"/>
    </row>
    <row r="16" spans="2:18" x14ac:dyDescent="0.3">
      <c r="B16" s="28" t="s">
        <v>1047</v>
      </c>
      <c r="C16" s="20" t="s">
        <v>1068</v>
      </c>
      <c r="D16" s="21" t="s">
        <v>1069</v>
      </c>
      <c r="E16" s="22" t="s">
        <v>1042</v>
      </c>
      <c r="F16" s="20" t="s">
        <v>1051</v>
      </c>
      <c r="G16" s="20" t="s">
        <v>1070</v>
      </c>
      <c r="K16" s="46" t="s">
        <v>1061</v>
      </c>
      <c r="L16" s="44">
        <v>1</v>
      </c>
      <c r="M16" s="44">
        <v>3.2</v>
      </c>
      <c r="N16" s="44">
        <v>1.5</v>
      </c>
      <c r="O16" s="44">
        <v>0.12</v>
      </c>
      <c r="P16" s="53">
        <f>+L16*M16*N16</f>
        <v>4.8000000000000007</v>
      </c>
      <c r="Q16" s="47"/>
      <c r="R16" s="29"/>
    </row>
    <row r="17" spans="2:18" x14ac:dyDescent="0.3">
      <c r="B17" s="34">
        <v>6</v>
      </c>
      <c r="C17" s="34" t="s">
        <v>1065</v>
      </c>
      <c r="D17" s="35">
        <v>10</v>
      </c>
      <c r="E17" s="36">
        <v>2.2200000000000002</v>
      </c>
      <c r="F17" s="37">
        <f>+E4</f>
        <v>0.68</v>
      </c>
      <c r="G17" s="38">
        <f>+F17*E17*B17</f>
        <v>9.0576000000000008</v>
      </c>
      <c r="H17" s="29"/>
      <c r="I17" s="29"/>
      <c r="K17" s="24"/>
      <c r="L17" s="24"/>
      <c r="M17" s="54"/>
      <c r="N17" s="55"/>
      <c r="O17" s="24"/>
      <c r="P17" s="27">
        <f>+SUM(P16:P16)</f>
        <v>4.8000000000000007</v>
      </c>
      <c r="Q17" s="50">
        <f>+P17*2</f>
        <v>9.6000000000000014</v>
      </c>
      <c r="R17" s="40">
        <f>+P17</f>
        <v>4.8000000000000007</v>
      </c>
    </row>
    <row r="18" spans="2:18" x14ac:dyDescent="0.3">
      <c r="B18" s="34">
        <v>6</v>
      </c>
      <c r="C18" s="34" t="s">
        <v>1092</v>
      </c>
      <c r="D18" s="35">
        <v>10</v>
      </c>
      <c r="E18" s="36">
        <v>2.6</v>
      </c>
      <c r="F18" s="37">
        <f>+E5</f>
        <v>0.43401759530791789</v>
      </c>
      <c r="G18" s="38">
        <f>+F18*E18*B18</f>
        <v>6.7706744868035189</v>
      </c>
      <c r="H18" s="29"/>
      <c r="I18" s="29"/>
      <c r="K18" s="517" t="s">
        <v>1071</v>
      </c>
      <c r="L18" s="517"/>
      <c r="M18" s="517"/>
      <c r="N18" s="517"/>
      <c r="O18" s="517"/>
      <c r="P18" s="517"/>
      <c r="Q18" s="48"/>
      <c r="R18" s="17"/>
    </row>
    <row r="19" spans="2:18" x14ac:dyDescent="0.3">
      <c r="B19" s="34">
        <v>23</v>
      </c>
      <c r="C19" s="34" t="s">
        <v>1066</v>
      </c>
      <c r="D19" s="35">
        <v>5</v>
      </c>
      <c r="E19" s="36">
        <v>1.28</v>
      </c>
      <c r="F19" s="37">
        <f>+E2</f>
        <v>0.16900000000000001</v>
      </c>
      <c r="G19" s="38">
        <f>+F19*E19*B19</f>
        <v>4.9753600000000002</v>
      </c>
      <c r="H19" s="29"/>
      <c r="I19" s="29"/>
      <c r="K19" s="28" t="s">
        <v>1047</v>
      </c>
      <c r="L19" s="20" t="s">
        <v>1110</v>
      </c>
      <c r="M19" s="51" t="s">
        <v>1042</v>
      </c>
      <c r="N19" s="52" t="s">
        <v>1043</v>
      </c>
      <c r="O19" s="20" t="s">
        <v>14</v>
      </c>
      <c r="P19" s="20" t="s">
        <v>1070</v>
      </c>
      <c r="Q19" s="48"/>
      <c r="R19" s="17"/>
    </row>
    <row r="20" spans="2:18" x14ac:dyDescent="0.3">
      <c r="B20" s="34">
        <v>23</v>
      </c>
      <c r="C20" s="34" t="s">
        <v>1067</v>
      </c>
      <c r="D20" s="35">
        <v>5</v>
      </c>
      <c r="E20" s="36">
        <v>0.28999999999999998</v>
      </c>
      <c r="F20" s="37">
        <f>+E2</f>
        <v>0.16900000000000001</v>
      </c>
      <c r="G20" s="38">
        <f>+F20*E20*B20</f>
        <v>1.12723</v>
      </c>
      <c r="H20" s="29"/>
      <c r="I20" s="29"/>
      <c r="K20" s="46" t="s">
        <v>1060</v>
      </c>
      <c r="L20" s="44">
        <v>1</v>
      </c>
      <c r="M20" s="44">
        <f>2.32+0.2</f>
        <v>2.52</v>
      </c>
      <c r="N20" s="44">
        <f>0.5+O20+O20</f>
        <v>0.74</v>
      </c>
      <c r="O20" s="44">
        <v>0.12</v>
      </c>
      <c r="P20" s="53">
        <f>+M20*N20*L20</f>
        <v>1.8648</v>
      </c>
      <c r="Q20" s="47"/>
      <c r="R20" s="29"/>
    </row>
    <row r="21" spans="2:18" x14ac:dyDescent="0.3">
      <c r="D21" s="17"/>
      <c r="E21" s="18"/>
      <c r="G21" s="27">
        <f>+SUM(G17:G20)</f>
        <v>21.930864486803518</v>
      </c>
      <c r="H21" s="40">
        <f>2*G21</f>
        <v>43.861728973607036</v>
      </c>
      <c r="I21" s="40">
        <f>G21</f>
        <v>21.930864486803518</v>
      </c>
      <c r="K21" s="24"/>
      <c r="L21" s="24"/>
      <c r="M21" s="54"/>
      <c r="N21" s="55"/>
      <c r="O21" s="24"/>
      <c r="P21" s="27">
        <f>+SUM(P20:P20)</f>
        <v>1.8648</v>
      </c>
      <c r="Q21" s="50">
        <f>2*P21</f>
        <v>3.7296</v>
      </c>
      <c r="R21" s="40">
        <f>+P21</f>
        <v>1.8648</v>
      </c>
    </row>
    <row r="22" spans="2:18" x14ac:dyDescent="0.3">
      <c r="B22" s="517" t="s">
        <v>1061</v>
      </c>
      <c r="C22" s="517"/>
      <c r="D22" s="517"/>
      <c r="E22" s="517"/>
      <c r="F22" s="517"/>
      <c r="G22" s="517"/>
      <c r="K22" s="517" t="s">
        <v>1078</v>
      </c>
      <c r="L22" s="517"/>
      <c r="M22" s="517"/>
      <c r="N22" s="517"/>
      <c r="O22" s="517"/>
      <c r="P22" s="517"/>
      <c r="Q22" s="48"/>
      <c r="R22" s="17"/>
    </row>
    <row r="23" spans="2:18" x14ac:dyDescent="0.3">
      <c r="B23" s="28" t="s">
        <v>1047</v>
      </c>
      <c r="C23" s="20" t="s">
        <v>1068</v>
      </c>
      <c r="D23" s="21" t="s">
        <v>1069</v>
      </c>
      <c r="E23" s="22" t="s">
        <v>1042</v>
      </c>
      <c r="F23" s="20" t="s">
        <v>1051</v>
      </c>
      <c r="G23" s="20" t="s">
        <v>1070</v>
      </c>
      <c r="K23" s="28" t="s">
        <v>1047</v>
      </c>
      <c r="L23" s="20" t="s">
        <v>1068</v>
      </c>
      <c r="M23" s="51" t="s">
        <v>1069</v>
      </c>
      <c r="N23" s="52" t="s">
        <v>1042</v>
      </c>
      <c r="O23" s="20" t="s">
        <v>1051</v>
      </c>
      <c r="P23" s="20" t="s">
        <v>1070</v>
      </c>
      <c r="Q23" s="48"/>
      <c r="R23" s="17"/>
    </row>
    <row r="24" spans="2:18" x14ac:dyDescent="0.3">
      <c r="B24" s="24">
        <v>8</v>
      </c>
      <c r="C24" s="24" t="s">
        <v>1073</v>
      </c>
      <c r="D24" s="30">
        <v>6.3</v>
      </c>
      <c r="E24" s="31">
        <v>3.71</v>
      </c>
      <c r="F24" s="32">
        <f>+E3</f>
        <v>0.27</v>
      </c>
      <c r="G24" s="33">
        <f>+F24*E24*B24</f>
        <v>8.0136000000000003</v>
      </c>
      <c r="H24" s="29"/>
      <c r="I24" s="29"/>
      <c r="K24" s="56" t="s">
        <v>1062</v>
      </c>
      <c r="L24" s="44">
        <v>1</v>
      </c>
      <c r="M24" s="44">
        <v>3.15</v>
      </c>
      <c r="N24" s="44">
        <f>0.5+O24+O24</f>
        <v>0.89999999999999991</v>
      </c>
      <c r="O24" s="44">
        <v>0.2</v>
      </c>
      <c r="P24" s="53">
        <f>+(M24+N24)*L24</f>
        <v>4.05</v>
      </c>
      <c r="Q24" s="47"/>
      <c r="R24" s="29"/>
    </row>
    <row r="25" spans="2:18" x14ac:dyDescent="0.3">
      <c r="B25" s="24">
        <v>4</v>
      </c>
      <c r="C25" s="24" t="s">
        <v>1072</v>
      </c>
      <c r="D25" s="30">
        <v>6.3</v>
      </c>
      <c r="E25" s="31">
        <v>3.15</v>
      </c>
      <c r="F25" s="32">
        <f>+F24</f>
        <v>0.27</v>
      </c>
      <c r="G25" s="33">
        <f t="shared" ref="G25:G30" si="1">+F25*E25*B25</f>
        <v>3.4020000000000001</v>
      </c>
      <c r="H25" s="29"/>
      <c r="I25" s="29"/>
      <c r="K25" s="24"/>
      <c r="L25" s="24"/>
      <c r="M25" s="54"/>
      <c r="N25" s="55"/>
      <c r="O25" s="24"/>
      <c r="P25" s="27">
        <f>+SUM(P24:P24)</f>
        <v>4.05</v>
      </c>
      <c r="Q25" s="50">
        <f>2*P25</f>
        <v>8.1</v>
      </c>
      <c r="R25" s="40">
        <f>+P25</f>
        <v>4.05</v>
      </c>
    </row>
    <row r="26" spans="2:18" x14ac:dyDescent="0.3">
      <c r="B26" s="24">
        <v>28</v>
      </c>
      <c r="C26" s="24" t="s">
        <v>1082</v>
      </c>
      <c r="D26" s="30">
        <v>5</v>
      </c>
      <c r="E26" s="31">
        <v>1.07</v>
      </c>
      <c r="F26" s="32">
        <f>+E2</f>
        <v>0.16900000000000001</v>
      </c>
      <c r="G26" s="33">
        <f t="shared" si="1"/>
        <v>5.0632400000000004</v>
      </c>
      <c r="H26" s="29"/>
      <c r="I26" s="29"/>
      <c r="M26" s="48"/>
      <c r="N26" s="49"/>
      <c r="Q26" s="57">
        <f>+SUM(Q8:Q25)</f>
        <v>41.341600000000007</v>
      </c>
      <c r="R26" s="41">
        <f>+SUM(R8:R25)</f>
        <v>20.670800000000003</v>
      </c>
    </row>
    <row r="27" spans="2:18" x14ac:dyDescent="0.3">
      <c r="B27" s="24">
        <v>14</v>
      </c>
      <c r="C27" s="24" t="s">
        <v>1082</v>
      </c>
      <c r="D27" s="30">
        <v>10</v>
      </c>
      <c r="E27" s="31">
        <v>1.02</v>
      </c>
      <c r="F27" s="32">
        <f>+E4</f>
        <v>0.68</v>
      </c>
      <c r="G27" s="33">
        <f t="shared" si="1"/>
        <v>9.7104000000000017</v>
      </c>
      <c r="H27" s="29"/>
      <c r="I27" s="29"/>
    </row>
    <row r="28" spans="2:18" x14ac:dyDescent="0.3">
      <c r="B28" s="24">
        <v>10</v>
      </c>
      <c r="C28" s="24" t="s">
        <v>1091</v>
      </c>
      <c r="D28" s="30">
        <v>5</v>
      </c>
      <c r="E28" s="31">
        <v>2.2599999999999998</v>
      </c>
      <c r="F28" s="32">
        <f>+F25</f>
        <v>0.27</v>
      </c>
      <c r="G28" s="33">
        <f>+F28*E28*B28</f>
        <v>6.1019999999999994</v>
      </c>
      <c r="H28" s="29"/>
      <c r="I28" s="29"/>
    </row>
    <row r="29" spans="2:18" x14ac:dyDescent="0.3">
      <c r="B29" s="24">
        <v>20</v>
      </c>
      <c r="C29" s="24" t="s">
        <v>1085</v>
      </c>
      <c r="D29" s="30">
        <v>5</v>
      </c>
      <c r="E29" s="31">
        <v>2.2599999999999998</v>
      </c>
      <c r="F29" s="32">
        <f>+F26</f>
        <v>0.16900000000000001</v>
      </c>
      <c r="G29" s="33">
        <f t="shared" si="1"/>
        <v>7.6387999999999998</v>
      </c>
      <c r="H29" s="29"/>
      <c r="I29" s="29"/>
    </row>
    <row r="30" spans="2:18" x14ac:dyDescent="0.3">
      <c r="B30" s="24">
        <v>4</v>
      </c>
      <c r="C30" s="24" t="s">
        <v>1086</v>
      </c>
      <c r="D30" s="30">
        <v>6.3</v>
      </c>
      <c r="E30" s="31">
        <v>1.45</v>
      </c>
      <c r="F30" s="32">
        <f>+F25</f>
        <v>0.27</v>
      </c>
      <c r="G30" s="33">
        <f t="shared" si="1"/>
        <v>1.5660000000000001</v>
      </c>
      <c r="H30" s="29"/>
      <c r="I30" s="29"/>
    </row>
    <row r="31" spans="2:18" x14ac:dyDescent="0.3">
      <c r="B31" s="24"/>
      <c r="C31" s="24"/>
      <c r="D31" s="25"/>
      <c r="E31" s="26"/>
      <c r="F31" s="24"/>
      <c r="G31" s="27">
        <f>+SUM(G24:G30)</f>
        <v>41.496040000000008</v>
      </c>
      <c r="H31" s="40">
        <f>+G31*2</f>
        <v>82.992080000000016</v>
      </c>
      <c r="I31" s="40">
        <f>+G31</f>
        <v>41.496040000000008</v>
      </c>
    </row>
    <row r="32" spans="2:18" x14ac:dyDescent="0.3">
      <c r="B32" s="517" t="s">
        <v>1071</v>
      </c>
      <c r="C32" s="517"/>
      <c r="D32" s="517"/>
      <c r="E32" s="517"/>
      <c r="F32" s="517"/>
      <c r="G32" s="517"/>
    </row>
    <row r="33" spans="2:9" x14ac:dyDescent="0.3">
      <c r="B33" s="28" t="s">
        <v>1047</v>
      </c>
      <c r="C33" s="20" t="s">
        <v>1068</v>
      </c>
      <c r="D33" s="21" t="s">
        <v>1069</v>
      </c>
      <c r="E33" s="22" t="s">
        <v>1042</v>
      </c>
      <c r="F33" s="20" t="s">
        <v>1051</v>
      </c>
      <c r="G33" s="20" t="s">
        <v>1070</v>
      </c>
    </row>
    <row r="34" spans="2:9" x14ac:dyDescent="0.3">
      <c r="B34" s="24">
        <v>3</v>
      </c>
      <c r="C34" s="24" t="s">
        <v>1074</v>
      </c>
      <c r="D34" s="30">
        <v>6.3</v>
      </c>
      <c r="E34" s="31">
        <v>2.48</v>
      </c>
      <c r="F34" s="32">
        <f>+E3</f>
        <v>0.27</v>
      </c>
      <c r="G34" s="33">
        <f t="shared" ref="G34:G40" si="2">+F34*E34*B34</f>
        <v>2.0088000000000004</v>
      </c>
      <c r="H34" s="29"/>
      <c r="I34" s="29"/>
    </row>
    <row r="35" spans="2:9" x14ac:dyDescent="0.3">
      <c r="B35" s="24">
        <v>4</v>
      </c>
      <c r="C35" s="24" t="s">
        <v>1075</v>
      </c>
      <c r="D35" s="30">
        <v>8</v>
      </c>
      <c r="E35" s="31">
        <v>1.68</v>
      </c>
      <c r="F35" s="32">
        <f>+E5</f>
        <v>0.43401759530791789</v>
      </c>
      <c r="G35" s="33">
        <f t="shared" si="2"/>
        <v>2.9165982404692081</v>
      </c>
      <c r="H35" s="29"/>
      <c r="I35" s="29"/>
    </row>
    <row r="36" spans="2:9" x14ac:dyDescent="0.3">
      <c r="B36" s="24">
        <v>12</v>
      </c>
      <c r="C36" s="24" t="s">
        <v>1083</v>
      </c>
      <c r="D36" s="30">
        <v>6.3</v>
      </c>
      <c r="E36" s="31">
        <v>1.01</v>
      </c>
      <c r="F36" s="32">
        <f>+E3</f>
        <v>0.27</v>
      </c>
      <c r="G36" s="33">
        <f t="shared" si="2"/>
        <v>3.2724000000000002</v>
      </c>
      <c r="H36" s="29"/>
      <c r="I36" s="29"/>
    </row>
    <row r="37" spans="2:9" x14ac:dyDescent="0.3">
      <c r="B37" s="24">
        <v>2</v>
      </c>
      <c r="C37" s="24" t="s">
        <v>1084</v>
      </c>
      <c r="D37" s="30">
        <v>6.3</v>
      </c>
      <c r="E37" s="31">
        <v>0.45</v>
      </c>
      <c r="F37" s="32">
        <f>+F36</f>
        <v>0.27</v>
      </c>
      <c r="G37" s="33">
        <f t="shared" si="2"/>
        <v>0.24300000000000002</v>
      </c>
      <c r="H37" s="29"/>
      <c r="I37" s="29"/>
    </row>
    <row r="38" spans="2:9" x14ac:dyDescent="0.3">
      <c r="B38" s="24">
        <v>3</v>
      </c>
      <c r="C38" s="24" t="s">
        <v>1087</v>
      </c>
      <c r="D38" s="30">
        <v>10</v>
      </c>
      <c r="E38" s="31">
        <v>0.85</v>
      </c>
      <c r="F38" s="32">
        <f>+E4</f>
        <v>0.68</v>
      </c>
      <c r="G38" s="33">
        <f t="shared" si="2"/>
        <v>1.7340000000000002</v>
      </c>
      <c r="H38" s="29"/>
      <c r="I38" s="29"/>
    </row>
    <row r="39" spans="2:9" x14ac:dyDescent="0.3">
      <c r="B39" s="24">
        <v>8</v>
      </c>
      <c r="C39" s="24" t="s">
        <v>1088</v>
      </c>
      <c r="D39" s="30" t="s">
        <v>1089</v>
      </c>
      <c r="E39" s="31">
        <v>0.5</v>
      </c>
      <c r="F39" s="32">
        <f>+F29</f>
        <v>0.16900000000000001</v>
      </c>
      <c r="G39" s="33">
        <f t="shared" si="2"/>
        <v>0.67600000000000005</v>
      </c>
      <c r="H39" s="29"/>
      <c r="I39" s="29"/>
    </row>
    <row r="40" spans="2:9" x14ac:dyDescent="0.3">
      <c r="B40" s="24">
        <v>8</v>
      </c>
      <c r="C40" s="24" t="s">
        <v>1090</v>
      </c>
      <c r="D40" s="30" t="s">
        <v>1089</v>
      </c>
      <c r="E40" s="31">
        <v>0.84</v>
      </c>
      <c r="F40" s="32">
        <f>+F30</f>
        <v>0.27</v>
      </c>
      <c r="G40" s="33">
        <f t="shared" si="2"/>
        <v>1.8144</v>
      </c>
      <c r="H40" s="29"/>
      <c r="I40" s="29"/>
    </row>
    <row r="41" spans="2:9" x14ac:dyDescent="0.3">
      <c r="B41" s="24"/>
      <c r="C41" s="24"/>
      <c r="D41" s="25"/>
      <c r="E41" s="26"/>
      <c r="F41" s="24"/>
      <c r="G41" s="27">
        <f>+SUM(G34:G40)</f>
        <v>12.665198240469209</v>
      </c>
      <c r="H41" s="40">
        <f>2*G41</f>
        <v>25.330396480938418</v>
      </c>
      <c r="I41" s="40">
        <f>+G41</f>
        <v>12.665198240469209</v>
      </c>
    </row>
    <row r="42" spans="2:9" x14ac:dyDescent="0.3">
      <c r="B42" s="517" t="s">
        <v>1078</v>
      </c>
      <c r="C42" s="517"/>
      <c r="D42" s="517"/>
      <c r="E42" s="517"/>
      <c r="F42" s="517"/>
      <c r="G42" s="517"/>
    </row>
    <row r="43" spans="2:9" x14ac:dyDescent="0.3">
      <c r="B43" s="28" t="s">
        <v>1047</v>
      </c>
      <c r="C43" s="20" t="s">
        <v>1068</v>
      </c>
      <c r="D43" s="21" t="s">
        <v>1069</v>
      </c>
      <c r="E43" s="22" t="s">
        <v>1042</v>
      </c>
      <c r="F43" s="20" t="s">
        <v>1051</v>
      </c>
      <c r="G43" s="20" t="s">
        <v>1070</v>
      </c>
    </row>
    <row r="44" spans="2:9" x14ac:dyDescent="0.3">
      <c r="B44" s="24">
        <v>4</v>
      </c>
      <c r="C44" s="24" t="s">
        <v>1079</v>
      </c>
      <c r="D44" s="30">
        <v>8</v>
      </c>
      <c r="E44" s="31">
        <v>3.54</v>
      </c>
      <c r="F44" s="32">
        <v>0.43401759530791789</v>
      </c>
      <c r="G44" s="33">
        <f>+F44*E44*B44</f>
        <v>6.1456891495601171</v>
      </c>
      <c r="H44" s="29"/>
      <c r="I44" s="29"/>
    </row>
    <row r="45" spans="2:9" x14ac:dyDescent="0.3">
      <c r="B45" s="24">
        <v>4</v>
      </c>
      <c r="C45" s="24" t="s">
        <v>1080</v>
      </c>
      <c r="D45" s="30">
        <v>8</v>
      </c>
      <c r="E45" s="31">
        <v>3.3</v>
      </c>
      <c r="F45" s="32">
        <v>0.43401759530791789</v>
      </c>
      <c r="G45" s="33">
        <f>+F45*E45*B45</f>
        <v>5.7290322580645157</v>
      </c>
      <c r="H45" s="29"/>
      <c r="I45" s="29"/>
    </row>
    <row r="46" spans="2:9" x14ac:dyDescent="0.3">
      <c r="B46" s="24">
        <v>70</v>
      </c>
      <c r="C46" s="24" t="s">
        <v>1081</v>
      </c>
      <c r="D46" s="30">
        <v>5</v>
      </c>
      <c r="E46" s="31">
        <v>0.98</v>
      </c>
      <c r="F46" s="32">
        <v>0.16900000000000001</v>
      </c>
      <c r="G46" s="33">
        <f>+F46*E46*B46</f>
        <v>11.593400000000001</v>
      </c>
      <c r="H46" s="29"/>
      <c r="I46" s="29"/>
    </row>
    <row r="47" spans="2:9" x14ac:dyDescent="0.3">
      <c r="B47" s="24"/>
      <c r="C47" s="24"/>
      <c r="D47" s="25"/>
      <c r="E47" s="26"/>
      <c r="F47" s="24"/>
      <c r="G47" s="27">
        <f>+SUM(G44:G46)</f>
        <v>23.468121407624636</v>
      </c>
      <c r="H47" s="40">
        <f>2*G47</f>
        <v>46.936242815249273</v>
      </c>
      <c r="I47" s="40">
        <f>+G47</f>
        <v>23.468121407624636</v>
      </c>
    </row>
    <row r="48" spans="2:9" x14ac:dyDescent="0.3">
      <c r="D48" s="17"/>
      <c r="E48" s="18"/>
      <c r="H48" s="41">
        <f>+SUM(H8:H47)</f>
        <v>251.20894826979475</v>
      </c>
      <c r="I48" s="41">
        <f>+SUM(I8:I47)</f>
        <v>125.60447413489737</v>
      </c>
    </row>
    <row r="49" spans="4:5" x14ac:dyDescent="0.3">
      <c r="D49" s="17"/>
      <c r="E49" s="18"/>
    </row>
    <row r="50" spans="4:5" x14ac:dyDescent="0.3">
      <c r="D50" s="17"/>
      <c r="E50" s="18"/>
    </row>
    <row r="51" spans="4:5" x14ac:dyDescent="0.3">
      <c r="D51" s="17"/>
      <c r="E51" s="18"/>
    </row>
    <row r="52" spans="4:5" x14ac:dyDescent="0.3">
      <c r="D52" s="17"/>
      <c r="E52" s="18"/>
    </row>
    <row r="53" spans="4:5" x14ac:dyDescent="0.3">
      <c r="D53" s="17"/>
      <c r="E53" s="18"/>
    </row>
    <row r="54" spans="4:5" x14ac:dyDescent="0.3">
      <c r="D54" s="17"/>
      <c r="E54" s="18"/>
    </row>
    <row r="55" spans="4:5" x14ac:dyDescent="0.3">
      <c r="D55" s="17"/>
      <c r="E55" s="18"/>
    </row>
    <row r="56" spans="4:5" x14ac:dyDescent="0.3">
      <c r="D56" s="17"/>
      <c r="E56" s="18"/>
    </row>
    <row r="57" spans="4:5" x14ac:dyDescent="0.3">
      <c r="D57" s="17"/>
      <c r="E57" s="18"/>
    </row>
    <row r="58" spans="4:5" x14ac:dyDescent="0.3">
      <c r="D58" s="17"/>
      <c r="E58" s="18"/>
    </row>
    <row r="59" spans="4:5" x14ac:dyDescent="0.3">
      <c r="D59" s="17"/>
      <c r="E59" s="18"/>
    </row>
    <row r="60" spans="4:5" x14ac:dyDescent="0.3">
      <c r="D60" s="17"/>
      <c r="E60" s="18"/>
    </row>
    <row r="61" spans="4:5" x14ac:dyDescent="0.3">
      <c r="D61" s="17"/>
      <c r="E61" s="18"/>
    </row>
    <row r="62" spans="4:5" x14ac:dyDescent="0.3">
      <c r="D62" s="17"/>
      <c r="E62" s="18"/>
    </row>
    <row r="63" spans="4:5" x14ac:dyDescent="0.3">
      <c r="D63" s="17"/>
      <c r="E63" s="18"/>
    </row>
    <row r="64" spans="4:5" x14ac:dyDescent="0.3">
      <c r="D64" s="17"/>
      <c r="E64" s="18"/>
    </row>
    <row r="65" spans="4:5" x14ac:dyDescent="0.3">
      <c r="D65" s="17"/>
      <c r="E65" s="18"/>
    </row>
    <row r="66" spans="4:5" x14ac:dyDescent="0.3">
      <c r="D66" s="17"/>
      <c r="E66" s="18"/>
    </row>
    <row r="67" spans="4:5" x14ac:dyDescent="0.3">
      <c r="D67" s="17"/>
      <c r="E67" s="18"/>
    </row>
    <row r="68" spans="4:5" x14ac:dyDescent="0.3">
      <c r="D68" s="17"/>
      <c r="E68" s="18"/>
    </row>
    <row r="69" spans="4:5" x14ac:dyDescent="0.3">
      <c r="D69" s="17"/>
      <c r="E69" s="18"/>
    </row>
    <row r="70" spans="4:5" x14ac:dyDescent="0.3">
      <c r="D70" s="17"/>
      <c r="E70" s="18"/>
    </row>
    <row r="71" spans="4:5" x14ac:dyDescent="0.3">
      <c r="D71" s="17"/>
      <c r="E71" s="18"/>
    </row>
    <row r="72" spans="4:5" x14ac:dyDescent="0.3">
      <c r="D72" s="17"/>
      <c r="E72" s="18"/>
    </row>
    <row r="73" spans="4:5" x14ac:dyDescent="0.3">
      <c r="D73" s="17"/>
      <c r="E73" s="18"/>
    </row>
    <row r="74" spans="4:5" x14ac:dyDescent="0.3">
      <c r="D74" s="17"/>
      <c r="E74" s="18"/>
    </row>
    <row r="75" spans="4:5" x14ac:dyDescent="0.3">
      <c r="D75" s="17"/>
      <c r="E75" s="18"/>
    </row>
    <row r="76" spans="4:5" x14ac:dyDescent="0.3">
      <c r="D76" s="17"/>
      <c r="E76" s="18"/>
    </row>
    <row r="77" spans="4:5" x14ac:dyDescent="0.3">
      <c r="D77" s="17"/>
      <c r="E77" s="18"/>
    </row>
    <row r="78" spans="4:5" x14ac:dyDescent="0.3">
      <c r="D78" s="17"/>
      <c r="E78" s="18"/>
    </row>
    <row r="79" spans="4:5" x14ac:dyDescent="0.3">
      <c r="D79" s="17"/>
      <c r="E79" s="18"/>
    </row>
    <row r="80" spans="4:5" x14ac:dyDescent="0.3">
      <c r="D80" s="17"/>
      <c r="E80" s="18"/>
    </row>
    <row r="81" spans="4:5" x14ac:dyDescent="0.3">
      <c r="D81" s="17"/>
      <c r="E81" s="18"/>
    </row>
    <row r="82" spans="4:5" x14ac:dyDescent="0.3">
      <c r="D82" s="17"/>
      <c r="E82" s="18"/>
    </row>
    <row r="83" spans="4:5" x14ac:dyDescent="0.3">
      <c r="D83" s="17"/>
      <c r="E83" s="18"/>
    </row>
    <row r="84" spans="4:5" x14ac:dyDescent="0.3">
      <c r="D84" s="17"/>
      <c r="E84" s="18"/>
    </row>
    <row r="85" spans="4:5" x14ac:dyDescent="0.3">
      <c r="D85" s="17"/>
      <c r="E85" s="18"/>
    </row>
  </sheetData>
  <mergeCells count="13">
    <mergeCell ref="B32:G32"/>
    <mergeCell ref="H6:I6"/>
    <mergeCell ref="B42:G42"/>
    <mergeCell ref="K18:P18"/>
    <mergeCell ref="K22:P22"/>
    <mergeCell ref="B6:G6"/>
    <mergeCell ref="B15:G15"/>
    <mergeCell ref="B22:G22"/>
    <mergeCell ref="K5:P5"/>
    <mergeCell ref="K6:P6"/>
    <mergeCell ref="Q6:R6"/>
    <mergeCell ref="K10:P10"/>
    <mergeCell ref="K14:P1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topLeftCell="A23" workbookViewId="0">
      <selection activeCell="E40" sqref="E40"/>
    </sheetView>
  </sheetViews>
  <sheetFormatPr defaultRowHeight="14.4" x14ac:dyDescent="0.3"/>
  <cols>
    <col min="2" max="2" width="49.88671875" customWidth="1"/>
    <col min="3" max="3" width="6.33203125" customWidth="1"/>
    <col min="4" max="4" width="4.88671875" customWidth="1"/>
  </cols>
  <sheetData>
    <row r="1" spans="1:4" ht="26.4" x14ac:dyDescent="0.3">
      <c r="A1" s="3">
        <v>2</v>
      </c>
      <c r="B1" s="16" t="s">
        <v>40</v>
      </c>
      <c r="C1" s="142"/>
      <c r="D1" s="142"/>
    </row>
    <row r="2" spans="1:4" ht="52.8" x14ac:dyDescent="0.3">
      <c r="A2" s="7" t="s">
        <v>93</v>
      </c>
      <c r="B2" s="8" t="s">
        <v>94</v>
      </c>
      <c r="C2" s="139">
        <v>3.04</v>
      </c>
      <c r="D2" s="5" t="s">
        <v>24</v>
      </c>
    </row>
    <row r="3" spans="1:4" ht="26.4" x14ac:dyDescent="0.3">
      <c r="A3" s="3">
        <v>3</v>
      </c>
      <c r="B3" s="16" t="s">
        <v>118</v>
      </c>
      <c r="C3" s="139"/>
      <c r="D3" s="5"/>
    </row>
    <row r="4" spans="1:4" ht="52.8" x14ac:dyDescent="0.3">
      <c r="A4" s="7" t="s">
        <v>144</v>
      </c>
      <c r="B4" s="8" t="s">
        <v>94</v>
      </c>
      <c r="C4" s="139">
        <v>1.76</v>
      </c>
      <c r="D4" s="5" t="s">
        <v>24</v>
      </c>
    </row>
    <row r="5" spans="1:4" ht="26.4" x14ac:dyDescent="0.3">
      <c r="A5" s="3">
        <v>5</v>
      </c>
      <c r="B5" s="16" t="s">
        <v>195</v>
      </c>
      <c r="C5" s="139"/>
      <c r="D5" s="5"/>
    </row>
    <row r="6" spans="1:4" ht="52.8" x14ac:dyDescent="0.3">
      <c r="A6" s="7" t="s">
        <v>221</v>
      </c>
      <c r="B6" s="8" t="s">
        <v>94</v>
      </c>
      <c r="C6" s="139">
        <v>1.28</v>
      </c>
      <c r="D6" s="5" t="s">
        <v>24</v>
      </c>
    </row>
    <row r="7" spans="1:4" ht="26.4" x14ac:dyDescent="0.3">
      <c r="A7" s="3">
        <v>24</v>
      </c>
      <c r="B7" s="16" t="s">
        <v>955</v>
      </c>
      <c r="C7" s="139"/>
      <c r="D7" s="5"/>
    </row>
    <row r="8" spans="1:4" ht="52.8" x14ac:dyDescent="0.3">
      <c r="A8" s="7" t="s">
        <v>979</v>
      </c>
      <c r="B8" s="8" t="s">
        <v>94</v>
      </c>
      <c r="C8" s="139">
        <v>1.76</v>
      </c>
      <c r="D8" s="5" t="s">
        <v>24</v>
      </c>
    </row>
    <row r="9" spans="1:4" ht="26.4" x14ac:dyDescent="0.3">
      <c r="A9" s="3">
        <v>25</v>
      </c>
      <c r="B9" s="16" t="s">
        <v>993</v>
      </c>
      <c r="C9" s="139"/>
      <c r="D9" s="5"/>
    </row>
    <row r="10" spans="1:4" ht="52.8" x14ac:dyDescent="0.3">
      <c r="A10" s="7" t="s">
        <v>1017</v>
      </c>
      <c r="B10" s="8" t="s">
        <v>94</v>
      </c>
      <c r="C10" s="139">
        <v>2.56</v>
      </c>
      <c r="D10" s="5" t="s">
        <v>24</v>
      </c>
    </row>
    <row r="11" spans="1:4" x14ac:dyDescent="0.3">
      <c r="C11" s="141">
        <f>+SUM(C2:C10)</f>
        <v>10.4</v>
      </c>
      <c r="D11" s="5" t="s">
        <v>24</v>
      </c>
    </row>
    <row r="12" spans="1:4" x14ac:dyDescent="0.3">
      <c r="C12" s="144">
        <f>+C11/(0.25*0.25)</f>
        <v>166.4</v>
      </c>
      <c r="D12" s="143" t="s">
        <v>1192</v>
      </c>
    </row>
    <row r="19" spans="1:4" ht="26.4" x14ac:dyDescent="0.3">
      <c r="A19" s="7" t="s">
        <v>124</v>
      </c>
      <c r="B19" s="8" t="s">
        <v>125</v>
      </c>
      <c r="C19" s="6">
        <v>7.33</v>
      </c>
      <c r="D19" s="5" t="s">
        <v>54</v>
      </c>
    </row>
    <row r="20" spans="1:4" ht="26.4" x14ac:dyDescent="0.3">
      <c r="A20" s="7" t="s">
        <v>166</v>
      </c>
      <c r="B20" s="8" t="s">
        <v>125</v>
      </c>
      <c r="C20" s="6">
        <v>7.37</v>
      </c>
      <c r="D20" s="5" t="s">
        <v>54</v>
      </c>
    </row>
    <row r="21" spans="1:4" ht="26.4" x14ac:dyDescent="0.3">
      <c r="A21" s="7" t="s">
        <v>200</v>
      </c>
      <c r="B21" s="8" t="s">
        <v>125</v>
      </c>
      <c r="C21" s="6">
        <v>7.37</v>
      </c>
      <c r="D21" s="5" t="s">
        <v>54</v>
      </c>
    </row>
    <row r="22" spans="1:4" ht="26.4" x14ac:dyDescent="0.3">
      <c r="A22" s="7" t="s">
        <v>253</v>
      </c>
      <c r="B22" s="8" t="s">
        <v>125</v>
      </c>
      <c r="C22" s="6">
        <v>7.37</v>
      </c>
      <c r="D22" s="5" t="s">
        <v>54</v>
      </c>
    </row>
    <row r="23" spans="1:4" ht="26.4" x14ac:dyDescent="0.3">
      <c r="A23" s="7" t="s">
        <v>297</v>
      </c>
      <c r="B23" s="8" t="s">
        <v>125</v>
      </c>
      <c r="C23" s="6">
        <v>7.37</v>
      </c>
      <c r="D23" s="5" t="s">
        <v>54</v>
      </c>
    </row>
    <row r="24" spans="1:4" ht="26.4" x14ac:dyDescent="0.3">
      <c r="A24" s="7" t="s">
        <v>332</v>
      </c>
      <c r="B24" s="8" t="s">
        <v>125</v>
      </c>
      <c r="C24" s="6">
        <v>7.37</v>
      </c>
      <c r="D24" s="5" t="s">
        <v>54</v>
      </c>
    </row>
    <row r="25" spans="1:4" ht="26.4" x14ac:dyDescent="0.3">
      <c r="A25" s="7" t="s">
        <v>375</v>
      </c>
      <c r="B25" s="8" t="s">
        <v>125</v>
      </c>
      <c r="C25" s="6">
        <v>7.37</v>
      </c>
      <c r="D25" s="5" t="s">
        <v>54</v>
      </c>
    </row>
    <row r="26" spans="1:4" ht="26.4" x14ac:dyDescent="0.3">
      <c r="A26" s="7" t="s">
        <v>412</v>
      </c>
      <c r="B26" s="8" t="s">
        <v>125</v>
      </c>
      <c r="C26" s="6">
        <v>7.37</v>
      </c>
      <c r="D26" s="5" t="s">
        <v>54</v>
      </c>
    </row>
    <row r="27" spans="1:4" ht="26.4" x14ac:dyDescent="0.3">
      <c r="A27" s="7" t="s">
        <v>448</v>
      </c>
      <c r="B27" s="8" t="s">
        <v>125</v>
      </c>
      <c r="C27" s="6">
        <v>7.37</v>
      </c>
      <c r="D27" s="5" t="s">
        <v>54</v>
      </c>
    </row>
    <row r="28" spans="1:4" ht="26.4" x14ac:dyDescent="0.3">
      <c r="A28" s="7" t="s">
        <v>491</v>
      </c>
      <c r="B28" s="8" t="s">
        <v>125</v>
      </c>
      <c r="C28" s="6">
        <v>4.33</v>
      </c>
      <c r="D28" s="5" t="s">
        <v>54</v>
      </c>
    </row>
    <row r="29" spans="1:4" ht="26.4" x14ac:dyDescent="0.3">
      <c r="A29" s="7" t="s">
        <v>531</v>
      </c>
      <c r="B29" s="8" t="s">
        <v>125</v>
      </c>
      <c r="C29" s="6">
        <v>7.37</v>
      </c>
      <c r="D29" s="5" t="s">
        <v>54</v>
      </c>
    </row>
    <row r="30" spans="1:4" ht="26.4" x14ac:dyDescent="0.3">
      <c r="A30" s="7" t="s">
        <v>575</v>
      </c>
      <c r="B30" s="8" t="s">
        <v>125</v>
      </c>
      <c r="C30" s="6">
        <v>7.37</v>
      </c>
      <c r="D30" s="5" t="s">
        <v>54</v>
      </c>
    </row>
    <row r="31" spans="1:4" ht="26.4" x14ac:dyDescent="0.3">
      <c r="A31" s="7" t="s">
        <v>617</v>
      </c>
      <c r="B31" s="8" t="s">
        <v>125</v>
      </c>
      <c r="C31" s="6">
        <v>7.37</v>
      </c>
      <c r="D31" s="5" t="s">
        <v>54</v>
      </c>
    </row>
    <row r="32" spans="1:4" ht="26.4" x14ac:dyDescent="0.3">
      <c r="A32" s="7" t="s">
        <v>661</v>
      </c>
      <c r="B32" s="8" t="s">
        <v>125</v>
      </c>
      <c r="C32" s="6">
        <v>7.37</v>
      </c>
      <c r="D32" s="5" t="s">
        <v>54</v>
      </c>
    </row>
    <row r="33" spans="1:4" ht="26.4" x14ac:dyDescent="0.3">
      <c r="A33" s="7" t="s">
        <v>704</v>
      </c>
      <c r="B33" s="8" t="s">
        <v>125</v>
      </c>
      <c r="C33" s="6">
        <v>7.37</v>
      </c>
      <c r="D33" s="5" t="s">
        <v>54</v>
      </c>
    </row>
    <row r="34" spans="1:4" ht="26.4" x14ac:dyDescent="0.3">
      <c r="A34" s="7" t="s">
        <v>749</v>
      </c>
      <c r="B34" s="8" t="s">
        <v>125</v>
      </c>
      <c r="C34" s="6">
        <v>7.37</v>
      </c>
      <c r="D34" s="5" t="s">
        <v>54</v>
      </c>
    </row>
    <row r="35" spans="1:4" ht="26.4" x14ac:dyDescent="0.3">
      <c r="A35" s="7" t="s">
        <v>785</v>
      </c>
      <c r="B35" s="8" t="s">
        <v>125</v>
      </c>
      <c r="C35" s="6">
        <v>7.37</v>
      </c>
      <c r="D35" s="5" t="s">
        <v>54</v>
      </c>
    </row>
    <row r="36" spans="1:4" ht="26.4" x14ac:dyDescent="0.3">
      <c r="A36" s="7" t="s">
        <v>821</v>
      </c>
      <c r="B36" s="8" t="s">
        <v>125</v>
      </c>
      <c r="C36" s="6">
        <v>7.37</v>
      </c>
      <c r="D36" s="5" t="s">
        <v>54</v>
      </c>
    </row>
    <row r="37" spans="1:4" ht="26.4" x14ac:dyDescent="0.3">
      <c r="A37" s="7" t="s">
        <v>855</v>
      </c>
      <c r="B37" s="8" t="s">
        <v>125</v>
      </c>
      <c r="C37" s="6">
        <v>7.37</v>
      </c>
      <c r="D37" s="5" t="s">
        <v>54</v>
      </c>
    </row>
    <row r="38" spans="1:4" ht="26.4" x14ac:dyDescent="0.3">
      <c r="A38" s="7" t="s">
        <v>892</v>
      </c>
      <c r="B38" s="8" t="s">
        <v>125</v>
      </c>
      <c r="C38" s="6">
        <v>7.37</v>
      </c>
      <c r="D38" s="5" t="s">
        <v>54</v>
      </c>
    </row>
    <row r="39" spans="1:4" ht="26.4" x14ac:dyDescent="0.3">
      <c r="A39" s="7" t="s">
        <v>926</v>
      </c>
      <c r="B39" s="8" t="s">
        <v>125</v>
      </c>
      <c r="C39" s="6">
        <v>7.37</v>
      </c>
      <c r="D39" s="5" t="s">
        <v>54</v>
      </c>
    </row>
    <row r="40" spans="1:4" ht="26.4" x14ac:dyDescent="0.3">
      <c r="A40" s="7" t="s">
        <v>961</v>
      </c>
      <c r="B40" s="8" t="s">
        <v>125</v>
      </c>
      <c r="C40" s="6">
        <v>7.33</v>
      </c>
      <c r="D40" s="5" t="s">
        <v>54</v>
      </c>
    </row>
    <row r="41" spans="1:4" ht="26.4" x14ac:dyDescent="0.3">
      <c r="A41" s="7" t="s">
        <v>999</v>
      </c>
      <c r="B41" s="8" t="s">
        <v>125</v>
      </c>
      <c r="C41" s="6">
        <v>15.39</v>
      </c>
      <c r="D41" s="5" t="s">
        <v>54</v>
      </c>
    </row>
    <row r="42" spans="1:4" x14ac:dyDescent="0.3">
      <c r="C42" s="140">
        <f>+SUM(C19:C41)</f>
        <v>174.41000000000003</v>
      </c>
      <c r="D42" s="5" t="s">
        <v>54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910"/>
  <sheetViews>
    <sheetView showGridLines="0" zoomScale="55" zoomScaleNormal="55" workbookViewId="0">
      <selection activeCell="J5" sqref="J5"/>
    </sheetView>
  </sheetViews>
  <sheetFormatPr defaultRowHeight="14.4" x14ac:dyDescent="0.3"/>
  <cols>
    <col min="9" max="9" width="8.109375" customWidth="1"/>
    <col min="10" max="10" width="10.88671875" customWidth="1"/>
    <col min="18" max="20" width="10.44140625" customWidth="1"/>
  </cols>
  <sheetData>
    <row r="1" spans="1:11" x14ac:dyDescent="0.3">
      <c r="A1" s="452"/>
      <c r="B1" s="452"/>
      <c r="C1" s="452"/>
      <c r="D1" s="452"/>
      <c r="E1" s="454" t="s">
        <v>1113</v>
      </c>
      <c r="F1" s="454"/>
      <c r="G1" s="454"/>
      <c r="H1" s="454"/>
      <c r="I1" s="452"/>
      <c r="J1" s="452"/>
      <c r="K1" s="452"/>
    </row>
    <row r="2" spans="1:11" x14ac:dyDescent="0.3">
      <c r="A2" s="452"/>
      <c r="B2" s="452"/>
      <c r="C2" s="452"/>
      <c r="D2" s="452"/>
      <c r="E2" s="454"/>
      <c r="F2" s="454"/>
      <c r="G2" s="454"/>
      <c r="H2" s="454"/>
      <c r="I2" s="452"/>
      <c r="J2" s="452"/>
      <c r="K2" s="452"/>
    </row>
    <row r="3" spans="1:11" x14ac:dyDescent="0.3">
      <c r="A3" s="453"/>
      <c r="B3" s="453"/>
      <c r="C3" s="453"/>
      <c r="D3" s="453"/>
      <c r="E3" s="455"/>
      <c r="F3" s="455"/>
      <c r="G3" s="455"/>
      <c r="H3" s="455"/>
      <c r="I3" s="453"/>
      <c r="J3" s="453"/>
      <c r="K3" s="453"/>
    </row>
    <row r="4" spans="1:11" s="99" customFormat="1" ht="15" customHeight="1" x14ac:dyDescent="0.3">
      <c r="A4" s="505" t="s">
        <v>1114</v>
      </c>
      <c r="B4" s="450"/>
      <c r="C4" s="450"/>
      <c r="D4" s="450"/>
      <c r="E4" s="450"/>
      <c r="F4" s="450"/>
      <c r="G4" s="450"/>
      <c r="H4" s="450"/>
      <c r="I4" s="450"/>
      <c r="J4" s="450"/>
      <c r="K4" s="451"/>
    </row>
    <row r="5" spans="1:11" ht="25.5" customHeight="1" x14ac:dyDescent="0.3">
      <c r="A5" s="100" t="s">
        <v>0</v>
      </c>
      <c r="B5" s="101"/>
      <c r="C5" s="101"/>
      <c r="D5" s="101"/>
      <c r="E5" s="101"/>
      <c r="F5" s="101"/>
      <c r="G5" s="102"/>
      <c r="H5" s="103" t="s">
        <v>1191</v>
      </c>
      <c r="I5" s="104" t="s">
        <v>1117</v>
      </c>
      <c r="J5" s="105">
        <v>45194</v>
      </c>
      <c r="K5" s="106" t="s">
        <v>1118</v>
      </c>
    </row>
    <row r="6" spans="1:11" ht="16.5" customHeight="1" x14ac:dyDescent="0.3">
      <c r="A6" s="443" t="s">
        <v>2</v>
      </c>
      <c r="B6" s="444"/>
      <c r="C6" s="444"/>
      <c r="D6" s="444"/>
      <c r="E6" s="444"/>
      <c r="F6" s="444"/>
      <c r="G6" s="445"/>
      <c r="H6" s="107" t="s">
        <v>1120</v>
      </c>
      <c r="I6" s="108" t="s">
        <v>1121</v>
      </c>
      <c r="J6" s="109" t="s">
        <v>1122</v>
      </c>
      <c r="K6" s="110" t="s">
        <v>1123</v>
      </c>
    </row>
    <row r="7" spans="1:11" ht="12" customHeight="1" x14ac:dyDescent="0.3">
      <c r="A7" s="446"/>
      <c r="B7" s="447"/>
      <c r="C7" s="447"/>
      <c r="D7" s="447"/>
      <c r="E7" s="447"/>
      <c r="F7" s="447"/>
      <c r="G7" s="448"/>
      <c r="H7" s="107" t="s">
        <v>1124</v>
      </c>
      <c r="I7" s="111" t="s">
        <v>1125</v>
      </c>
      <c r="J7" s="112"/>
      <c r="K7" s="113"/>
    </row>
    <row r="8" spans="1:11" ht="15" thickBot="1" x14ac:dyDescent="0.35">
      <c r="A8" s="114" t="s">
        <v>1103</v>
      </c>
      <c r="B8" s="115"/>
      <c r="C8" s="115"/>
      <c r="D8" s="115"/>
      <c r="E8" s="115"/>
      <c r="F8" s="115"/>
      <c r="G8" s="116"/>
      <c r="H8" s="117" t="s">
        <v>1126</v>
      </c>
      <c r="I8" s="117"/>
      <c r="J8" s="138" t="s">
        <v>1125</v>
      </c>
      <c r="K8" s="119"/>
    </row>
    <row r="9" spans="1:11" ht="15" x14ac:dyDescent="0.3">
      <c r="A9" s="440" t="s">
        <v>1127</v>
      </c>
      <c r="B9" s="439"/>
      <c r="C9" s="437"/>
      <c r="D9" s="437"/>
      <c r="E9" s="437"/>
      <c r="F9" s="437"/>
      <c r="G9" s="437"/>
      <c r="H9" s="437"/>
      <c r="I9" s="437"/>
      <c r="J9" s="437"/>
      <c r="K9" s="438"/>
    </row>
    <row r="10" spans="1:11" ht="15" x14ac:dyDescent="0.3">
      <c r="A10" s="441"/>
      <c r="B10" s="458"/>
      <c r="C10" s="456"/>
      <c r="D10" s="456"/>
      <c r="E10" s="456"/>
      <c r="F10" s="456"/>
      <c r="G10" s="456"/>
      <c r="H10" s="456"/>
      <c r="I10" s="456"/>
      <c r="J10" s="456"/>
      <c r="K10" s="457"/>
    </row>
    <row r="11" spans="1:11" ht="15" x14ac:dyDescent="0.3">
      <c r="A11" s="441"/>
      <c r="B11" s="458"/>
      <c r="C11" s="456"/>
      <c r="D11" s="456"/>
      <c r="E11" s="456"/>
      <c r="F11" s="456"/>
      <c r="G11" s="456"/>
      <c r="H11" s="456"/>
      <c r="I11" s="456"/>
      <c r="J11" s="456"/>
      <c r="K11" s="457"/>
    </row>
    <row r="12" spans="1:11" ht="15" x14ac:dyDescent="0.3">
      <c r="A12" s="441"/>
      <c r="B12" s="458"/>
      <c r="C12" s="456"/>
      <c r="D12" s="456"/>
      <c r="E12" s="456"/>
      <c r="F12" s="456"/>
      <c r="G12" s="456"/>
      <c r="H12" s="456"/>
      <c r="I12" s="456"/>
      <c r="J12" s="456"/>
      <c r="K12" s="457"/>
    </row>
    <row r="13" spans="1:11" ht="15.6" thickBot="1" x14ac:dyDescent="0.35">
      <c r="A13" s="442"/>
      <c r="B13" s="477"/>
      <c r="C13" s="475"/>
      <c r="D13" s="475"/>
      <c r="E13" s="475"/>
      <c r="F13" s="475"/>
      <c r="G13" s="475"/>
      <c r="H13" s="475"/>
      <c r="I13" s="475"/>
      <c r="J13" s="475"/>
      <c r="K13" s="476"/>
    </row>
    <row r="14" spans="1:11" ht="15.6" thickBot="1" x14ac:dyDescent="0.35">
      <c r="A14" s="465" t="s">
        <v>1128</v>
      </c>
      <c r="B14" s="474" t="s">
        <v>1129</v>
      </c>
      <c r="C14" s="472"/>
      <c r="D14" s="472"/>
      <c r="E14" s="472"/>
      <c r="F14" s="120" t="s">
        <v>1130</v>
      </c>
      <c r="G14" s="472" t="s">
        <v>1129</v>
      </c>
      <c r="H14" s="472"/>
      <c r="I14" s="472"/>
      <c r="J14" s="473"/>
      <c r="K14" s="121" t="s">
        <v>1130</v>
      </c>
    </row>
    <row r="15" spans="1:11" ht="15" x14ac:dyDescent="0.3">
      <c r="A15" s="466"/>
      <c r="B15" s="471" t="s">
        <v>1131</v>
      </c>
      <c r="C15" s="469"/>
      <c r="D15" s="469"/>
      <c r="E15" s="470"/>
      <c r="F15" s="122"/>
      <c r="G15" s="468" t="s">
        <v>1132</v>
      </c>
      <c r="H15" s="469"/>
      <c r="I15" s="469"/>
      <c r="J15" s="470"/>
      <c r="K15" s="123"/>
    </row>
    <row r="16" spans="1:11" ht="15" x14ac:dyDescent="0.3">
      <c r="A16" s="466"/>
      <c r="B16" s="480" t="s">
        <v>1133</v>
      </c>
      <c r="C16" s="481"/>
      <c r="D16" s="481"/>
      <c r="E16" s="482"/>
      <c r="F16" s="124"/>
      <c r="G16" s="483" t="s">
        <v>1134</v>
      </c>
      <c r="H16" s="481"/>
      <c r="I16" s="481"/>
      <c r="J16" s="482"/>
      <c r="K16" s="125"/>
    </row>
    <row r="17" spans="1:11" ht="15" x14ac:dyDescent="0.3">
      <c r="A17" s="466"/>
      <c r="B17" s="480" t="s">
        <v>1135</v>
      </c>
      <c r="C17" s="481"/>
      <c r="D17" s="481"/>
      <c r="E17" s="482"/>
      <c r="F17" s="124"/>
      <c r="G17" s="478" t="s">
        <v>1136</v>
      </c>
      <c r="H17" s="460"/>
      <c r="I17" s="460"/>
      <c r="J17" s="479"/>
      <c r="K17" s="125"/>
    </row>
    <row r="18" spans="1:11" ht="15" x14ac:dyDescent="0.3">
      <c r="A18" s="466"/>
      <c r="B18" s="480" t="s">
        <v>1137</v>
      </c>
      <c r="C18" s="481"/>
      <c r="D18" s="481"/>
      <c r="E18" s="482"/>
      <c r="F18" s="124">
        <v>1</v>
      </c>
      <c r="G18" s="478" t="s">
        <v>1138</v>
      </c>
      <c r="H18" s="460"/>
      <c r="I18" s="460"/>
      <c r="J18" s="479"/>
      <c r="K18" s="125"/>
    </row>
    <row r="19" spans="1:11" ht="15" x14ac:dyDescent="0.3">
      <c r="A19" s="466"/>
      <c r="B19" s="480" t="s">
        <v>1139</v>
      </c>
      <c r="C19" s="481"/>
      <c r="D19" s="481"/>
      <c r="E19" s="482"/>
      <c r="F19" s="124"/>
      <c r="G19" s="478" t="s">
        <v>1140</v>
      </c>
      <c r="H19" s="460"/>
      <c r="I19" s="460"/>
      <c r="J19" s="479"/>
      <c r="K19" s="125"/>
    </row>
    <row r="20" spans="1:11" ht="15.6" thickBot="1" x14ac:dyDescent="0.35">
      <c r="A20" s="467"/>
      <c r="B20" s="487" t="s">
        <v>1141</v>
      </c>
      <c r="C20" s="488"/>
      <c r="D20" s="488"/>
      <c r="E20" s="489"/>
      <c r="F20" s="127">
        <v>1</v>
      </c>
      <c r="G20" s="484" t="s">
        <v>1142</v>
      </c>
      <c r="H20" s="485"/>
      <c r="I20" s="485"/>
      <c r="J20" s="486"/>
      <c r="K20" s="128"/>
    </row>
    <row r="21" spans="1:11" ht="15.6" x14ac:dyDescent="0.3">
      <c r="A21" s="465" t="s">
        <v>1143</v>
      </c>
      <c r="B21" s="514" t="s">
        <v>1168</v>
      </c>
      <c r="C21" s="515"/>
      <c r="D21" s="515"/>
      <c r="E21" s="515"/>
      <c r="F21" s="515"/>
      <c r="G21" s="515"/>
      <c r="H21" s="515"/>
      <c r="I21" s="515"/>
      <c r="J21" s="515"/>
      <c r="K21" s="516"/>
    </row>
    <row r="22" spans="1:11" ht="15" x14ac:dyDescent="0.3">
      <c r="A22" s="466"/>
      <c r="B22" s="428" t="s">
        <v>1160</v>
      </c>
      <c r="C22" s="429"/>
      <c r="D22" s="429"/>
      <c r="E22" s="429"/>
      <c r="F22" s="429"/>
      <c r="G22" s="429"/>
      <c r="H22" s="429"/>
      <c r="I22" s="429"/>
      <c r="J22" s="429"/>
      <c r="K22" s="430"/>
    </row>
    <row r="23" spans="1:11" ht="15" x14ac:dyDescent="0.3">
      <c r="A23" s="466"/>
      <c r="B23" s="428" t="s">
        <v>1161</v>
      </c>
      <c r="C23" s="429"/>
      <c r="D23" s="429"/>
      <c r="E23" s="429"/>
      <c r="F23" s="429"/>
      <c r="G23" s="429"/>
      <c r="H23" s="429"/>
      <c r="I23" s="429"/>
      <c r="J23" s="429"/>
      <c r="K23" s="430"/>
    </row>
    <row r="24" spans="1:11" ht="15" x14ac:dyDescent="0.3">
      <c r="A24" s="466"/>
      <c r="B24" s="459"/>
      <c r="C24" s="460"/>
      <c r="D24" s="460"/>
      <c r="E24" s="460"/>
      <c r="F24" s="460"/>
      <c r="G24" s="460"/>
      <c r="H24" s="460"/>
      <c r="I24" s="460"/>
      <c r="J24" s="460"/>
      <c r="K24" s="461"/>
    </row>
    <row r="25" spans="1:11" ht="15" x14ac:dyDescent="0.3">
      <c r="A25" s="466"/>
      <c r="B25" s="459"/>
      <c r="C25" s="460"/>
      <c r="D25" s="460"/>
      <c r="E25" s="460"/>
      <c r="F25" s="460"/>
      <c r="G25" s="460"/>
      <c r="H25" s="460"/>
      <c r="I25" s="460"/>
      <c r="J25" s="460"/>
      <c r="K25" s="461"/>
    </row>
    <row r="26" spans="1:11" ht="15" x14ac:dyDescent="0.3">
      <c r="A26" s="466"/>
      <c r="B26" s="458"/>
      <c r="C26" s="456"/>
      <c r="D26" s="456"/>
      <c r="E26" s="456"/>
      <c r="F26" s="456"/>
      <c r="G26" s="456"/>
      <c r="H26" s="456"/>
      <c r="I26" s="456"/>
      <c r="J26" s="456"/>
      <c r="K26" s="457"/>
    </row>
    <row r="27" spans="1:11" ht="15" x14ac:dyDescent="0.3">
      <c r="A27" s="466"/>
      <c r="B27" s="458"/>
      <c r="C27" s="456"/>
      <c r="D27" s="456"/>
      <c r="E27" s="456"/>
      <c r="F27" s="456"/>
      <c r="G27" s="456"/>
      <c r="H27" s="456"/>
      <c r="I27" s="456"/>
      <c r="J27" s="456"/>
      <c r="K27" s="457"/>
    </row>
    <row r="28" spans="1:11" ht="15" x14ac:dyDescent="0.3">
      <c r="A28" s="466"/>
      <c r="B28" s="459"/>
      <c r="C28" s="460"/>
      <c r="D28" s="460"/>
      <c r="E28" s="460"/>
      <c r="F28" s="460"/>
      <c r="G28" s="460"/>
      <c r="H28" s="460"/>
      <c r="I28" s="460"/>
      <c r="J28" s="460"/>
      <c r="K28" s="461"/>
    </row>
    <row r="29" spans="1:11" ht="15" x14ac:dyDescent="0.3">
      <c r="A29" s="466"/>
      <c r="B29" s="458"/>
      <c r="C29" s="456"/>
      <c r="D29" s="456"/>
      <c r="E29" s="456"/>
      <c r="F29" s="456"/>
      <c r="G29" s="456"/>
      <c r="H29" s="456"/>
      <c r="I29" s="456"/>
      <c r="J29" s="456"/>
      <c r="K29" s="457"/>
    </row>
    <row r="30" spans="1:11" ht="15" x14ac:dyDescent="0.3">
      <c r="A30" s="466"/>
      <c r="B30" s="458"/>
      <c r="C30" s="456"/>
      <c r="D30" s="456"/>
      <c r="E30" s="456"/>
      <c r="F30" s="456"/>
      <c r="G30" s="456"/>
      <c r="H30" s="456"/>
      <c r="I30" s="456"/>
      <c r="J30" s="456"/>
      <c r="K30" s="457"/>
    </row>
    <row r="31" spans="1:11" ht="15" x14ac:dyDescent="0.3">
      <c r="A31" s="466"/>
      <c r="B31" s="458"/>
      <c r="C31" s="456"/>
      <c r="D31" s="456"/>
      <c r="E31" s="456"/>
      <c r="F31" s="456"/>
      <c r="G31" s="456"/>
      <c r="H31" s="456"/>
      <c r="I31" s="456"/>
      <c r="J31" s="456"/>
      <c r="K31" s="457"/>
    </row>
    <row r="32" spans="1:11" ht="15" x14ac:dyDescent="0.3">
      <c r="A32" s="466"/>
      <c r="B32" s="458"/>
      <c r="C32" s="456"/>
      <c r="D32" s="456"/>
      <c r="E32" s="456"/>
      <c r="F32" s="456"/>
      <c r="G32" s="456"/>
      <c r="H32" s="456"/>
      <c r="I32" s="456"/>
      <c r="J32" s="456"/>
      <c r="K32" s="457"/>
    </row>
    <row r="33" spans="1:11" ht="15" x14ac:dyDescent="0.3">
      <c r="A33" s="466"/>
      <c r="B33" s="458"/>
      <c r="C33" s="456"/>
      <c r="D33" s="456"/>
      <c r="E33" s="456"/>
      <c r="F33" s="456"/>
      <c r="G33" s="456"/>
      <c r="H33" s="456"/>
      <c r="I33" s="456"/>
      <c r="J33" s="456"/>
      <c r="K33" s="457"/>
    </row>
    <row r="34" spans="1:11" ht="15" x14ac:dyDescent="0.3">
      <c r="A34" s="466"/>
      <c r="B34" s="458"/>
      <c r="C34" s="456"/>
      <c r="D34" s="456"/>
      <c r="E34" s="456"/>
      <c r="F34" s="456"/>
      <c r="G34" s="456"/>
      <c r="H34" s="456"/>
      <c r="I34" s="456"/>
      <c r="J34" s="456"/>
      <c r="K34" s="457"/>
    </row>
    <row r="35" spans="1:11" ht="15.6" thickBot="1" x14ac:dyDescent="0.35">
      <c r="A35" s="467"/>
      <c r="B35" s="477"/>
      <c r="C35" s="475"/>
      <c r="D35" s="475"/>
      <c r="E35" s="475"/>
      <c r="F35" s="475"/>
      <c r="G35" s="475"/>
      <c r="H35" s="475"/>
      <c r="I35" s="475"/>
      <c r="J35" s="475"/>
      <c r="K35" s="476"/>
    </row>
    <row r="36" spans="1:11" ht="15" x14ac:dyDescent="0.3">
      <c r="A36" s="465" t="s">
        <v>1144</v>
      </c>
      <c r="B36" s="439"/>
      <c r="C36" s="437"/>
      <c r="D36" s="437"/>
      <c r="E36" s="437"/>
      <c r="F36" s="437"/>
      <c r="G36" s="437"/>
      <c r="H36" s="437"/>
      <c r="I36" s="437"/>
      <c r="J36" s="437"/>
      <c r="K36" s="438"/>
    </row>
    <row r="37" spans="1:11" ht="15" x14ac:dyDescent="0.3">
      <c r="A37" s="466"/>
      <c r="B37" s="458"/>
      <c r="C37" s="456"/>
      <c r="D37" s="456"/>
      <c r="E37" s="456"/>
      <c r="F37" s="456"/>
      <c r="G37" s="456"/>
      <c r="H37" s="456"/>
      <c r="I37" s="456"/>
      <c r="J37" s="456"/>
      <c r="K37" s="457"/>
    </row>
    <row r="38" spans="1:11" ht="15" x14ac:dyDescent="0.3">
      <c r="A38" s="466"/>
      <c r="B38" s="458"/>
      <c r="C38" s="456"/>
      <c r="D38" s="456"/>
      <c r="E38" s="456"/>
      <c r="F38" s="456"/>
      <c r="G38" s="456"/>
      <c r="H38" s="456"/>
      <c r="I38" s="456"/>
      <c r="J38" s="456"/>
      <c r="K38" s="457"/>
    </row>
    <row r="39" spans="1:11" ht="15" x14ac:dyDescent="0.3">
      <c r="A39" s="466"/>
      <c r="B39" s="459"/>
      <c r="C39" s="460"/>
      <c r="D39" s="460"/>
      <c r="E39" s="460"/>
      <c r="F39" s="460"/>
      <c r="G39" s="460"/>
      <c r="H39" s="460"/>
      <c r="I39" s="460"/>
      <c r="J39" s="460"/>
      <c r="K39" s="461"/>
    </row>
    <row r="40" spans="1:11" ht="15" x14ac:dyDescent="0.3">
      <c r="A40" s="466"/>
      <c r="B40" s="458"/>
      <c r="C40" s="456"/>
      <c r="D40" s="456"/>
      <c r="E40" s="456"/>
      <c r="F40" s="456"/>
      <c r="G40" s="456"/>
      <c r="H40" s="456"/>
      <c r="I40" s="456"/>
      <c r="J40" s="456"/>
      <c r="K40" s="457"/>
    </row>
    <row r="41" spans="1:11" ht="15" x14ac:dyDescent="0.3">
      <c r="A41" s="466"/>
      <c r="B41" s="458"/>
      <c r="C41" s="456"/>
      <c r="D41" s="456"/>
      <c r="E41" s="456"/>
      <c r="F41" s="456"/>
      <c r="G41" s="456"/>
      <c r="H41" s="456"/>
      <c r="I41" s="456"/>
      <c r="J41" s="456"/>
      <c r="K41" s="457"/>
    </row>
    <row r="42" spans="1:11" ht="15" x14ac:dyDescent="0.3">
      <c r="A42" s="466"/>
      <c r="B42" s="458"/>
      <c r="C42" s="456"/>
      <c r="D42" s="456"/>
      <c r="E42" s="456"/>
      <c r="F42" s="456"/>
      <c r="G42" s="456"/>
      <c r="H42" s="456"/>
      <c r="I42" s="456"/>
      <c r="J42" s="456"/>
      <c r="K42" s="457"/>
    </row>
    <row r="43" spans="1:11" ht="15" x14ac:dyDescent="0.3">
      <c r="A43" s="466"/>
      <c r="B43" s="458"/>
      <c r="C43" s="456"/>
      <c r="D43" s="456"/>
      <c r="E43" s="456"/>
      <c r="F43" s="456"/>
      <c r="G43" s="456"/>
      <c r="H43" s="456"/>
      <c r="I43" s="456"/>
      <c r="J43" s="456"/>
      <c r="K43" s="457"/>
    </row>
    <row r="44" spans="1:11" ht="15" x14ac:dyDescent="0.3">
      <c r="A44" s="466"/>
      <c r="B44" s="458"/>
      <c r="C44" s="456"/>
      <c r="D44" s="456"/>
      <c r="E44" s="456"/>
      <c r="F44" s="456"/>
      <c r="G44" s="456"/>
      <c r="H44" s="456"/>
      <c r="I44" s="456"/>
      <c r="J44" s="456"/>
      <c r="K44" s="457"/>
    </row>
    <row r="45" spans="1:11" ht="15" x14ac:dyDescent="0.3">
      <c r="A45" s="466"/>
      <c r="B45" s="458"/>
      <c r="C45" s="456"/>
      <c r="D45" s="456"/>
      <c r="E45" s="456"/>
      <c r="F45" s="456"/>
      <c r="G45" s="456"/>
      <c r="H45" s="456"/>
      <c r="I45" s="456"/>
      <c r="J45" s="456"/>
      <c r="K45" s="457"/>
    </row>
    <row r="46" spans="1:11" ht="15" x14ac:dyDescent="0.3">
      <c r="A46" s="466"/>
      <c r="B46" s="458"/>
      <c r="C46" s="456"/>
      <c r="D46" s="456"/>
      <c r="E46" s="456"/>
      <c r="F46" s="456"/>
      <c r="G46" s="456"/>
      <c r="H46" s="456"/>
      <c r="I46" s="456"/>
      <c r="J46" s="456"/>
      <c r="K46" s="457"/>
    </row>
    <row r="47" spans="1:11" ht="15" x14ac:dyDescent="0.3">
      <c r="A47" s="466"/>
      <c r="B47" s="458"/>
      <c r="C47" s="456"/>
      <c r="D47" s="456"/>
      <c r="E47" s="456"/>
      <c r="F47" s="456"/>
      <c r="G47" s="456"/>
      <c r="H47" s="456"/>
      <c r="I47" s="456"/>
      <c r="J47" s="456"/>
      <c r="K47" s="457"/>
    </row>
    <row r="48" spans="1:11" ht="15" x14ac:dyDescent="0.3">
      <c r="A48" s="466"/>
      <c r="B48" s="458"/>
      <c r="C48" s="456"/>
      <c r="D48" s="456"/>
      <c r="E48" s="456"/>
      <c r="F48" s="456"/>
      <c r="G48" s="456"/>
      <c r="H48" s="456"/>
      <c r="I48" s="456"/>
      <c r="J48" s="456"/>
      <c r="K48" s="457"/>
    </row>
    <row r="49" spans="1:11" ht="15" x14ac:dyDescent="0.3">
      <c r="A49" s="466"/>
      <c r="B49" s="458"/>
      <c r="C49" s="456"/>
      <c r="D49" s="456"/>
      <c r="E49" s="456"/>
      <c r="F49" s="456"/>
      <c r="G49" s="456"/>
      <c r="H49" s="456"/>
      <c r="I49" s="456"/>
      <c r="J49" s="456"/>
      <c r="K49" s="457"/>
    </row>
    <row r="50" spans="1:11" ht="15.6" thickBot="1" x14ac:dyDescent="0.35">
      <c r="A50" s="467"/>
      <c r="B50" s="502"/>
      <c r="C50" s="503"/>
      <c r="D50" s="503"/>
      <c r="E50" s="503"/>
      <c r="F50" s="503"/>
      <c r="G50" s="503"/>
      <c r="H50" s="503"/>
      <c r="I50" s="503"/>
      <c r="J50" s="503"/>
      <c r="K50" s="504"/>
    </row>
    <row r="51" spans="1:11" x14ac:dyDescent="0.3">
      <c r="A51" s="499" t="s">
        <v>1145</v>
      </c>
      <c r="B51" s="491"/>
      <c r="C51" s="491"/>
      <c r="D51" s="491"/>
      <c r="E51" s="491"/>
      <c r="F51" s="491"/>
      <c r="G51" s="490" t="s">
        <v>1146</v>
      </c>
      <c r="H51" s="491"/>
      <c r="I51" s="491"/>
      <c r="J51" s="491"/>
      <c r="K51" s="492"/>
    </row>
    <row r="52" spans="1:11" x14ac:dyDescent="0.3">
      <c r="A52" s="500"/>
      <c r="B52" s="494"/>
      <c r="C52" s="494"/>
      <c r="D52" s="494"/>
      <c r="E52" s="494"/>
      <c r="F52" s="494"/>
      <c r="G52" s="493"/>
      <c r="H52" s="494"/>
      <c r="I52" s="494"/>
      <c r="J52" s="494"/>
      <c r="K52" s="495"/>
    </row>
    <row r="53" spans="1:11" x14ac:dyDescent="0.3">
      <c r="A53" s="500"/>
      <c r="B53" s="494"/>
      <c r="C53" s="494"/>
      <c r="D53" s="494"/>
      <c r="E53" s="494"/>
      <c r="F53" s="494"/>
      <c r="G53" s="493"/>
      <c r="H53" s="494"/>
      <c r="I53" s="494"/>
      <c r="J53" s="494"/>
      <c r="K53" s="495"/>
    </row>
    <row r="54" spans="1:11" ht="15" thickBot="1" x14ac:dyDescent="0.35">
      <c r="A54" s="501"/>
      <c r="B54" s="497"/>
      <c r="C54" s="497"/>
      <c r="D54" s="497"/>
      <c r="E54" s="497"/>
      <c r="F54" s="497"/>
      <c r="G54" s="496"/>
      <c r="H54" s="497"/>
      <c r="I54" s="497"/>
      <c r="J54" s="497"/>
      <c r="K54" s="498"/>
    </row>
    <row r="55" spans="1:11" x14ac:dyDescent="0.3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3">
      <c r="A56" s="452"/>
      <c r="B56" s="452"/>
      <c r="C56" s="452"/>
      <c r="D56" s="452"/>
      <c r="E56" s="454" t="s">
        <v>1113</v>
      </c>
      <c r="F56" s="454"/>
      <c r="G56" s="454"/>
      <c r="H56" s="454"/>
      <c r="I56" s="452"/>
      <c r="J56" s="452"/>
      <c r="K56" s="452"/>
    </row>
    <row r="57" spans="1:11" x14ac:dyDescent="0.3">
      <c r="A57" s="452"/>
      <c r="B57" s="452"/>
      <c r="C57" s="452"/>
      <c r="D57" s="452"/>
      <c r="E57" s="454"/>
      <c r="F57" s="454"/>
      <c r="G57" s="454"/>
      <c r="H57" s="454"/>
      <c r="I57" s="452"/>
      <c r="J57" s="452"/>
      <c r="K57" s="452"/>
    </row>
    <row r="58" spans="1:11" x14ac:dyDescent="0.3">
      <c r="A58" s="453"/>
      <c r="B58" s="453"/>
      <c r="C58" s="453"/>
      <c r="D58" s="453"/>
      <c r="E58" s="455"/>
      <c r="F58" s="455"/>
      <c r="G58" s="455"/>
      <c r="H58" s="455"/>
      <c r="I58" s="453"/>
      <c r="J58" s="453"/>
      <c r="K58" s="453"/>
    </row>
    <row r="59" spans="1:11" x14ac:dyDescent="0.3">
      <c r="A59" s="449" t="s">
        <v>1147</v>
      </c>
      <c r="B59" s="450"/>
      <c r="C59" s="450"/>
      <c r="D59" s="450"/>
      <c r="E59" s="450"/>
      <c r="F59" s="450"/>
      <c r="G59" s="450"/>
      <c r="H59" s="450"/>
      <c r="I59" s="450"/>
      <c r="J59" s="450"/>
      <c r="K59" s="451"/>
    </row>
    <row r="60" spans="1:11" ht="25.5" customHeight="1" x14ac:dyDescent="0.3">
      <c r="A60" s="100" t="s">
        <v>0</v>
      </c>
      <c r="B60" s="101"/>
      <c r="C60" s="101"/>
      <c r="D60" s="101"/>
      <c r="E60" s="101"/>
      <c r="F60" s="101"/>
      <c r="G60" s="102"/>
      <c r="H60" s="103" t="s">
        <v>1191</v>
      </c>
      <c r="I60" s="104" t="s">
        <v>1117</v>
      </c>
      <c r="J60" s="105">
        <f>1+J5</f>
        <v>45195</v>
      </c>
      <c r="K60" s="106" t="s">
        <v>1118</v>
      </c>
    </row>
    <row r="61" spans="1:11" ht="16.5" customHeight="1" x14ac:dyDescent="0.3">
      <c r="A61" s="443" t="s">
        <v>2</v>
      </c>
      <c r="B61" s="444"/>
      <c r="C61" s="444"/>
      <c r="D61" s="444"/>
      <c r="E61" s="444"/>
      <c r="F61" s="444"/>
      <c r="G61" s="445"/>
      <c r="H61" s="107" t="s">
        <v>1120</v>
      </c>
      <c r="I61" s="108" t="s">
        <v>1121</v>
      </c>
      <c r="J61" s="109" t="s">
        <v>1122</v>
      </c>
      <c r="K61" s="110" t="s">
        <v>1123</v>
      </c>
    </row>
    <row r="62" spans="1:11" ht="12" customHeight="1" x14ac:dyDescent="0.3">
      <c r="A62" s="446"/>
      <c r="B62" s="447"/>
      <c r="C62" s="447"/>
      <c r="D62" s="447"/>
      <c r="E62" s="447"/>
      <c r="F62" s="447"/>
      <c r="G62" s="448"/>
      <c r="H62" s="107" t="s">
        <v>1124</v>
      </c>
      <c r="I62" s="111" t="s">
        <v>1125</v>
      </c>
      <c r="J62" s="112"/>
      <c r="K62" s="113"/>
    </row>
    <row r="63" spans="1:11" ht="15" thickBot="1" x14ac:dyDescent="0.35">
      <c r="A63" s="114" t="s">
        <v>1103</v>
      </c>
      <c r="B63" s="115"/>
      <c r="C63" s="115"/>
      <c r="D63" s="115"/>
      <c r="E63" s="115"/>
      <c r="F63" s="115"/>
      <c r="G63" s="116"/>
      <c r="H63" s="117" t="s">
        <v>1126</v>
      </c>
      <c r="I63" s="117" t="s">
        <v>1125</v>
      </c>
      <c r="J63" s="118"/>
      <c r="K63" s="119"/>
    </row>
    <row r="64" spans="1:11" ht="15" x14ac:dyDescent="0.3">
      <c r="A64" s="440" t="s">
        <v>1127</v>
      </c>
      <c r="B64" s="439"/>
      <c r="C64" s="437"/>
      <c r="D64" s="437"/>
      <c r="E64" s="437"/>
      <c r="F64" s="437"/>
      <c r="G64" s="437"/>
      <c r="H64" s="437"/>
      <c r="I64" s="437"/>
      <c r="J64" s="437"/>
      <c r="K64" s="438"/>
    </row>
    <row r="65" spans="1:11" ht="15" x14ac:dyDescent="0.3">
      <c r="A65" s="441"/>
      <c r="B65" s="458"/>
      <c r="C65" s="456"/>
      <c r="D65" s="456"/>
      <c r="E65" s="456"/>
      <c r="F65" s="456"/>
      <c r="G65" s="456"/>
      <c r="H65" s="456"/>
      <c r="I65" s="456"/>
      <c r="J65" s="456"/>
      <c r="K65" s="457"/>
    </row>
    <row r="66" spans="1:11" ht="15" x14ac:dyDescent="0.3">
      <c r="A66" s="441"/>
      <c r="B66" s="458"/>
      <c r="C66" s="456"/>
      <c r="D66" s="456"/>
      <c r="E66" s="456"/>
      <c r="F66" s="456"/>
      <c r="G66" s="456"/>
      <c r="H66" s="456"/>
      <c r="I66" s="456"/>
      <c r="J66" s="456"/>
      <c r="K66" s="457"/>
    </row>
    <row r="67" spans="1:11" ht="15" x14ac:dyDescent="0.3">
      <c r="A67" s="441"/>
      <c r="B67" s="458"/>
      <c r="C67" s="456"/>
      <c r="D67" s="456"/>
      <c r="E67" s="456"/>
      <c r="F67" s="456"/>
      <c r="G67" s="456"/>
      <c r="H67" s="456"/>
      <c r="I67" s="456"/>
      <c r="J67" s="456"/>
      <c r="K67" s="457"/>
    </row>
    <row r="68" spans="1:11" ht="15.6" thickBot="1" x14ac:dyDescent="0.35">
      <c r="A68" s="442"/>
      <c r="B68" s="477"/>
      <c r="C68" s="475"/>
      <c r="D68" s="475"/>
      <c r="E68" s="475"/>
      <c r="F68" s="475"/>
      <c r="G68" s="475"/>
      <c r="H68" s="475"/>
      <c r="I68" s="475"/>
      <c r="J68" s="475"/>
      <c r="K68" s="476"/>
    </row>
    <row r="69" spans="1:11" ht="15.6" thickBot="1" x14ac:dyDescent="0.35">
      <c r="A69" s="465" t="s">
        <v>1128</v>
      </c>
      <c r="B69" s="474" t="s">
        <v>1129</v>
      </c>
      <c r="C69" s="472"/>
      <c r="D69" s="472"/>
      <c r="E69" s="472"/>
      <c r="F69" s="120" t="s">
        <v>1130</v>
      </c>
      <c r="G69" s="472" t="s">
        <v>1129</v>
      </c>
      <c r="H69" s="472"/>
      <c r="I69" s="472"/>
      <c r="J69" s="473"/>
      <c r="K69" s="121" t="s">
        <v>1130</v>
      </c>
    </row>
    <row r="70" spans="1:11" ht="15" x14ac:dyDescent="0.3">
      <c r="A70" s="466"/>
      <c r="B70" s="471" t="s">
        <v>1131</v>
      </c>
      <c r="C70" s="469"/>
      <c r="D70" s="469"/>
      <c r="E70" s="470"/>
      <c r="F70" s="122"/>
      <c r="G70" s="468" t="s">
        <v>1132</v>
      </c>
      <c r="H70" s="469"/>
      <c r="I70" s="469"/>
      <c r="J70" s="470"/>
      <c r="K70" s="123"/>
    </row>
    <row r="71" spans="1:11" ht="15" x14ac:dyDescent="0.3">
      <c r="A71" s="466"/>
      <c r="B71" s="480" t="s">
        <v>1133</v>
      </c>
      <c r="C71" s="481"/>
      <c r="D71" s="481"/>
      <c r="E71" s="482"/>
      <c r="F71" s="124"/>
      <c r="G71" s="483" t="s">
        <v>1134</v>
      </c>
      <c r="H71" s="481"/>
      <c r="I71" s="481"/>
      <c r="J71" s="482"/>
      <c r="K71" s="125"/>
    </row>
    <row r="72" spans="1:11" ht="15" x14ac:dyDescent="0.3">
      <c r="A72" s="466"/>
      <c r="B72" s="480" t="s">
        <v>1135</v>
      </c>
      <c r="C72" s="481"/>
      <c r="D72" s="481"/>
      <c r="E72" s="482"/>
      <c r="F72" s="124"/>
      <c r="G72" s="478" t="s">
        <v>1136</v>
      </c>
      <c r="H72" s="460"/>
      <c r="I72" s="460"/>
      <c r="J72" s="479"/>
      <c r="K72" s="125"/>
    </row>
    <row r="73" spans="1:11" ht="15" x14ac:dyDescent="0.3">
      <c r="A73" s="466"/>
      <c r="B73" s="480" t="s">
        <v>1137</v>
      </c>
      <c r="C73" s="481"/>
      <c r="D73" s="481"/>
      <c r="E73" s="482"/>
      <c r="F73" s="124">
        <v>1</v>
      </c>
      <c r="G73" s="478" t="s">
        <v>1138</v>
      </c>
      <c r="H73" s="460"/>
      <c r="I73" s="460"/>
      <c r="J73" s="479"/>
      <c r="K73" s="125"/>
    </row>
    <row r="74" spans="1:11" ht="15" x14ac:dyDescent="0.3">
      <c r="A74" s="466"/>
      <c r="B74" s="480" t="s">
        <v>1139</v>
      </c>
      <c r="C74" s="481"/>
      <c r="D74" s="481"/>
      <c r="E74" s="482"/>
      <c r="F74" s="124"/>
      <c r="G74" s="478" t="s">
        <v>1140</v>
      </c>
      <c r="H74" s="460"/>
      <c r="I74" s="460"/>
      <c r="J74" s="479"/>
      <c r="K74" s="125"/>
    </row>
    <row r="75" spans="1:11" ht="15.6" thickBot="1" x14ac:dyDescent="0.35">
      <c r="A75" s="467"/>
      <c r="B75" s="487" t="s">
        <v>1141</v>
      </c>
      <c r="C75" s="488"/>
      <c r="D75" s="488"/>
      <c r="E75" s="489"/>
      <c r="F75" s="127">
        <v>1</v>
      </c>
      <c r="G75" s="484" t="s">
        <v>1142</v>
      </c>
      <c r="H75" s="485"/>
      <c r="I75" s="485"/>
      <c r="J75" s="486"/>
      <c r="K75" s="128"/>
    </row>
    <row r="76" spans="1:11" ht="15.6" x14ac:dyDescent="0.3">
      <c r="A76" s="465" t="s">
        <v>1143</v>
      </c>
      <c r="B76" s="514" t="s">
        <v>1168</v>
      </c>
      <c r="C76" s="515"/>
      <c r="D76" s="515"/>
      <c r="E76" s="515"/>
      <c r="F76" s="515"/>
      <c r="G76" s="515"/>
      <c r="H76" s="515"/>
      <c r="I76" s="515"/>
      <c r="J76" s="515"/>
      <c r="K76" s="516"/>
    </row>
    <row r="77" spans="1:11" ht="15" x14ac:dyDescent="0.3">
      <c r="A77" s="466"/>
      <c r="B77" s="428" t="s">
        <v>1161</v>
      </c>
      <c r="C77" s="429"/>
      <c r="D77" s="429"/>
      <c r="E77" s="429"/>
      <c r="F77" s="429"/>
      <c r="G77" s="429"/>
      <c r="H77" s="429"/>
      <c r="I77" s="429"/>
      <c r="J77" s="429"/>
      <c r="K77" s="430"/>
    </row>
    <row r="78" spans="1:11" ht="15" x14ac:dyDescent="0.3">
      <c r="A78" s="466"/>
      <c r="B78" s="428" t="s">
        <v>1162</v>
      </c>
      <c r="C78" s="429"/>
      <c r="D78" s="429"/>
      <c r="E78" s="429"/>
      <c r="F78" s="429"/>
      <c r="G78" s="429"/>
      <c r="H78" s="429"/>
      <c r="I78" s="429"/>
      <c r="J78" s="429"/>
      <c r="K78" s="430"/>
    </row>
    <row r="79" spans="1:11" ht="15" x14ac:dyDescent="0.3">
      <c r="A79" s="466"/>
      <c r="B79" s="428" t="s">
        <v>1163</v>
      </c>
      <c r="C79" s="429"/>
      <c r="D79" s="429"/>
      <c r="E79" s="429"/>
      <c r="F79" s="429"/>
      <c r="G79" s="429"/>
      <c r="H79" s="429"/>
      <c r="I79" s="429"/>
      <c r="J79" s="429"/>
      <c r="K79" s="430"/>
    </row>
    <row r="80" spans="1:11" ht="15" x14ac:dyDescent="0.3">
      <c r="A80" s="466"/>
      <c r="B80" s="428" t="s">
        <v>61</v>
      </c>
      <c r="C80" s="429"/>
      <c r="D80" s="429"/>
      <c r="E80" s="429"/>
      <c r="F80" s="429"/>
      <c r="G80" s="429"/>
      <c r="H80" s="429"/>
      <c r="I80" s="429"/>
      <c r="J80" s="429"/>
      <c r="K80" s="430"/>
    </row>
    <row r="81" spans="1:11" ht="15" x14ac:dyDescent="0.3">
      <c r="A81" s="466"/>
      <c r="B81" s="459"/>
      <c r="C81" s="460"/>
      <c r="D81" s="460"/>
      <c r="E81" s="460"/>
      <c r="F81" s="460"/>
      <c r="G81" s="460"/>
      <c r="H81" s="460"/>
      <c r="I81" s="460"/>
      <c r="J81" s="460"/>
      <c r="K81" s="461"/>
    </row>
    <row r="82" spans="1:11" ht="15" x14ac:dyDescent="0.3">
      <c r="A82" s="466"/>
      <c r="B82" s="459"/>
      <c r="C82" s="460"/>
      <c r="D82" s="460"/>
      <c r="E82" s="460"/>
      <c r="F82" s="460"/>
      <c r="G82" s="460"/>
      <c r="H82" s="460"/>
      <c r="I82" s="460"/>
      <c r="J82" s="460"/>
      <c r="K82" s="461"/>
    </row>
    <row r="83" spans="1:11" ht="15" x14ac:dyDescent="0.3">
      <c r="A83" s="466"/>
      <c r="B83" s="459"/>
      <c r="C83" s="460"/>
      <c r="D83" s="460"/>
      <c r="E83" s="460"/>
      <c r="F83" s="460"/>
      <c r="G83" s="460"/>
      <c r="H83" s="460"/>
      <c r="I83" s="460"/>
      <c r="J83" s="460"/>
      <c r="K83" s="461"/>
    </row>
    <row r="84" spans="1:11" ht="15" x14ac:dyDescent="0.3">
      <c r="A84" s="466"/>
      <c r="B84" s="458"/>
      <c r="C84" s="456"/>
      <c r="D84" s="456"/>
      <c r="E84" s="456"/>
      <c r="F84" s="456"/>
      <c r="G84" s="456"/>
      <c r="H84" s="456"/>
      <c r="I84" s="456"/>
      <c r="J84" s="456"/>
      <c r="K84" s="457"/>
    </row>
    <row r="85" spans="1:11" ht="15" x14ac:dyDescent="0.3">
      <c r="A85" s="466"/>
      <c r="B85" s="458"/>
      <c r="C85" s="456"/>
      <c r="D85" s="456"/>
      <c r="E85" s="456"/>
      <c r="F85" s="456"/>
      <c r="G85" s="456"/>
      <c r="H85" s="456"/>
      <c r="I85" s="456"/>
      <c r="J85" s="456"/>
      <c r="K85" s="457"/>
    </row>
    <row r="86" spans="1:11" ht="15" x14ac:dyDescent="0.3">
      <c r="A86" s="466"/>
      <c r="B86" s="458"/>
      <c r="C86" s="456"/>
      <c r="D86" s="456"/>
      <c r="E86" s="456"/>
      <c r="F86" s="456"/>
      <c r="G86" s="456"/>
      <c r="H86" s="456"/>
      <c r="I86" s="456"/>
      <c r="J86" s="456"/>
      <c r="K86" s="457"/>
    </row>
    <row r="87" spans="1:11" ht="15" x14ac:dyDescent="0.3">
      <c r="A87" s="466"/>
      <c r="B87" s="458"/>
      <c r="C87" s="456"/>
      <c r="D87" s="456"/>
      <c r="E87" s="456"/>
      <c r="F87" s="456"/>
      <c r="G87" s="456"/>
      <c r="H87" s="456"/>
      <c r="I87" s="456"/>
      <c r="J87" s="456"/>
      <c r="K87" s="457"/>
    </row>
    <row r="88" spans="1:11" ht="15" x14ac:dyDescent="0.3">
      <c r="A88" s="466"/>
      <c r="B88" s="458"/>
      <c r="C88" s="456"/>
      <c r="D88" s="456"/>
      <c r="E88" s="456"/>
      <c r="F88" s="456"/>
      <c r="G88" s="456"/>
      <c r="H88" s="456"/>
      <c r="I88" s="456"/>
      <c r="J88" s="456"/>
      <c r="K88" s="457"/>
    </row>
    <row r="89" spans="1:11" ht="15.6" thickBot="1" x14ac:dyDescent="0.35">
      <c r="A89" s="467"/>
      <c r="B89" s="477"/>
      <c r="C89" s="475"/>
      <c r="D89" s="475"/>
      <c r="E89" s="475"/>
      <c r="F89" s="475"/>
      <c r="G89" s="475"/>
      <c r="H89" s="475"/>
      <c r="I89" s="475"/>
      <c r="J89" s="475"/>
      <c r="K89" s="476"/>
    </row>
    <row r="90" spans="1:11" ht="15" x14ac:dyDescent="0.3">
      <c r="A90" s="465" t="s">
        <v>1144</v>
      </c>
      <c r="B90" s="439"/>
      <c r="C90" s="437"/>
      <c r="D90" s="437"/>
      <c r="E90" s="437"/>
      <c r="F90" s="437"/>
      <c r="G90" s="437"/>
      <c r="H90" s="437"/>
      <c r="I90" s="437"/>
      <c r="J90" s="437"/>
      <c r="K90" s="438"/>
    </row>
    <row r="91" spans="1:11" ht="15" x14ac:dyDescent="0.3">
      <c r="A91" s="466"/>
      <c r="B91" s="458"/>
      <c r="C91" s="456"/>
      <c r="D91" s="456"/>
      <c r="E91" s="456"/>
      <c r="F91" s="456"/>
      <c r="G91" s="456"/>
      <c r="H91" s="456"/>
      <c r="I91" s="456"/>
      <c r="J91" s="456"/>
      <c r="K91" s="457"/>
    </row>
    <row r="92" spans="1:11" ht="15" x14ac:dyDescent="0.3">
      <c r="A92" s="466"/>
      <c r="B92" s="458"/>
      <c r="C92" s="456"/>
      <c r="D92" s="456"/>
      <c r="E92" s="456"/>
      <c r="F92" s="456"/>
      <c r="G92" s="456"/>
      <c r="H92" s="456"/>
      <c r="I92" s="456"/>
      <c r="J92" s="456"/>
      <c r="K92" s="457"/>
    </row>
    <row r="93" spans="1:11" ht="15" x14ac:dyDescent="0.3">
      <c r="A93" s="466"/>
      <c r="B93" s="458"/>
      <c r="C93" s="456"/>
      <c r="D93" s="456"/>
      <c r="E93" s="456"/>
      <c r="F93" s="456"/>
      <c r="G93" s="456"/>
      <c r="H93" s="456"/>
      <c r="I93" s="456"/>
      <c r="J93" s="456"/>
      <c r="K93" s="457"/>
    </row>
    <row r="94" spans="1:11" ht="15" x14ac:dyDescent="0.3">
      <c r="A94" s="466"/>
      <c r="B94" s="458"/>
      <c r="C94" s="456"/>
      <c r="D94" s="456"/>
      <c r="E94" s="456"/>
      <c r="F94" s="456"/>
      <c r="G94" s="456"/>
      <c r="H94" s="456"/>
      <c r="I94" s="456"/>
      <c r="J94" s="456"/>
      <c r="K94" s="457"/>
    </row>
    <row r="95" spans="1:11" ht="15" x14ac:dyDescent="0.3">
      <c r="A95" s="466"/>
      <c r="B95" s="458"/>
      <c r="C95" s="456"/>
      <c r="D95" s="456"/>
      <c r="E95" s="456"/>
      <c r="F95" s="456"/>
      <c r="G95" s="456"/>
      <c r="H95" s="456"/>
      <c r="I95" s="456"/>
      <c r="J95" s="456"/>
      <c r="K95" s="457"/>
    </row>
    <row r="96" spans="1:11" ht="15" x14ac:dyDescent="0.3">
      <c r="A96" s="466"/>
      <c r="B96" s="458"/>
      <c r="C96" s="456"/>
      <c r="D96" s="456"/>
      <c r="E96" s="456"/>
      <c r="F96" s="456"/>
      <c r="G96" s="456"/>
      <c r="H96" s="456"/>
      <c r="I96" s="456"/>
      <c r="J96" s="456"/>
      <c r="K96" s="457"/>
    </row>
    <row r="97" spans="1:11" ht="15" x14ac:dyDescent="0.3">
      <c r="A97" s="466"/>
      <c r="B97" s="458"/>
      <c r="C97" s="456"/>
      <c r="D97" s="456"/>
      <c r="E97" s="456"/>
      <c r="F97" s="456"/>
      <c r="G97" s="456"/>
      <c r="H97" s="456"/>
      <c r="I97" s="456"/>
      <c r="J97" s="456"/>
      <c r="K97" s="457"/>
    </row>
    <row r="98" spans="1:11" ht="15" x14ac:dyDescent="0.3">
      <c r="A98" s="466"/>
      <c r="B98" s="458"/>
      <c r="C98" s="456"/>
      <c r="D98" s="456"/>
      <c r="E98" s="456"/>
      <c r="F98" s="456"/>
      <c r="G98" s="456"/>
      <c r="H98" s="456"/>
      <c r="I98" s="456"/>
      <c r="J98" s="456"/>
      <c r="K98" s="457"/>
    </row>
    <row r="99" spans="1:11" ht="15" x14ac:dyDescent="0.3">
      <c r="A99" s="466"/>
      <c r="B99" s="458"/>
      <c r="C99" s="456"/>
      <c r="D99" s="456"/>
      <c r="E99" s="456"/>
      <c r="F99" s="456"/>
      <c r="G99" s="456"/>
      <c r="H99" s="456"/>
      <c r="I99" s="456"/>
      <c r="J99" s="456"/>
      <c r="K99" s="457"/>
    </row>
    <row r="100" spans="1:11" ht="15" x14ac:dyDescent="0.3">
      <c r="A100" s="466"/>
      <c r="B100" s="458"/>
      <c r="C100" s="456"/>
      <c r="D100" s="456"/>
      <c r="E100" s="456"/>
      <c r="F100" s="456"/>
      <c r="G100" s="456"/>
      <c r="H100" s="456"/>
      <c r="I100" s="456"/>
      <c r="J100" s="456"/>
      <c r="K100" s="457"/>
    </row>
    <row r="101" spans="1:11" ht="15" x14ac:dyDescent="0.3">
      <c r="A101" s="466"/>
      <c r="B101" s="458"/>
      <c r="C101" s="456"/>
      <c r="D101" s="456"/>
      <c r="E101" s="456"/>
      <c r="F101" s="456"/>
      <c r="G101" s="456"/>
      <c r="H101" s="456"/>
      <c r="I101" s="456"/>
      <c r="J101" s="456"/>
      <c r="K101" s="457"/>
    </row>
    <row r="102" spans="1:11" ht="15" x14ac:dyDescent="0.3">
      <c r="A102" s="466"/>
      <c r="B102" s="458"/>
      <c r="C102" s="456"/>
      <c r="D102" s="456"/>
      <c r="E102" s="456"/>
      <c r="F102" s="456"/>
      <c r="G102" s="456"/>
      <c r="H102" s="456"/>
      <c r="I102" s="456"/>
      <c r="J102" s="456"/>
      <c r="K102" s="457"/>
    </row>
    <row r="103" spans="1:11" ht="15" x14ac:dyDescent="0.3">
      <c r="A103" s="466"/>
      <c r="B103" s="458"/>
      <c r="C103" s="456"/>
      <c r="D103" s="456"/>
      <c r="E103" s="456"/>
      <c r="F103" s="456"/>
      <c r="G103" s="456"/>
      <c r="H103" s="456"/>
      <c r="I103" s="456"/>
      <c r="J103" s="456"/>
      <c r="K103" s="457"/>
    </row>
    <row r="104" spans="1:11" ht="15.6" thickBot="1" x14ac:dyDescent="0.35">
      <c r="A104" s="467"/>
      <c r="B104" s="502"/>
      <c r="C104" s="503"/>
      <c r="D104" s="503"/>
      <c r="E104" s="503"/>
      <c r="F104" s="503"/>
      <c r="G104" s="503"/>
      <c r="H104" s="503"/>
      <c r="I104" s="503"/>
      <c r="J104" s="503"/>
      <c r="K104" s="504"/>
    </row>
    <row r="105" spans="1:11" x14ac:dyDescent="0.3">
      <c r="A105" s="499" t="s">
        <v>1145</v>
      </c>
      <c r="B105" s="491"/>
      <c r="C105" s="491"/>
      <c r="D105" s="491"/>
      <c r="E105" s="491"/>
      <c r="F105" s="491"/>
      <c r="G105" s="490" t="s">
        <v>1146</v>
      </c>
      <c r="H105" s="491"/>
      <c r="I105" s="491"/>
      <c r="J105" s="491"/>
      <c r="K105" s="492"/>
    </row>
    <row r="106" spans="1:11" x14ac:dyDescent="0.3">
      <c r="A106" s="500"/>
      <c r="B106" s="494"/>
      <c r="C106" s="494"/>
      <c r="D106" s="494"/>
      <c r="E106" s="494"/>
      <c r="F106" s="494"/>
      <c r="G106" s="493"/>
      <c r="H106" s="494"/>
      <c r="I106" s="494"/>
      <c r="J106" s="494"/>
      <c r="K106" s="495"/>
    </row>
    <row r="107" spans="1:11" x14ac:dyDescent="0.3">
      <c r="A107" s="500"/>
      <c r="B107" s="494"/>
      <c r="C107" s="494"/>
      <c r="D107" s="494"/>
      <c r="E107" s="494"/>
      <c r="F107" s="494"/>
      <c r="G107" s="493"/>
      <c r="H107" s="494"/>
      <c r="I107" s="494"/>
      <c r="J107" s="494"/>
      <c r="K107" s="495"/>
    </row>
    <row r="108" spans="1:11" ht="15" thickBot="1" x14ac:dyDescent="0.35">
      <c r="A108" s="501"/>
      <c r="B108" s="497"/>
      <c r="C108" s="497"/>
      <c r="D108" s="497"/>
      <c r="E108" s="497"/>
      <c r="F108" s="497"/>
      <c r="G108" s="496"/>
      <c r="H108" s="497"/>
      <c r="I108" s="497"/>
      <c r="J108" s="497"/>
      <c r="K108" s="498"/>
    </row>
    <row r="109" spans="1:11" x14ac:dyDescent="0.3">
      <c r="A109" s="34"/>
      <c r="J109" s="131"/>
    </row>
    <row r="110" spans="1:11" x14ac:dyDescent="0.3">
      <c r="A110" s="452"/>
      <c r="B110" s="452"/>
      <c r="C110" s="452"/>
      <c r="D110" s="452"/>
      <c r="E110" s="454" t="s">
        <v>1113</v>
      </c>
      <c r="F110" s="454"/>
      <c r="G110" s="454"/>
      <c r="H110" s="454"/>
      <c r="I110" s="452"/>
      <c r="J110" s="452"/>
      <c r="K110" s="452"/>
    </row>
    <row r="111" spans="1:11" x14ac:dyDescent="0.3">
      <c r="A111" s="452"/>
      <c r="B111" s="452"/>
      <c r="C111" s="452"/>
      <c r="D111" s="452"/>
      <c r="E111" s="454"/>
      <c r="F111" s="454"/>
      <c r="G111" s="454"/>
      <c r="H111" s="454"/>
      <c r="I111" s="452"/>
      <c r="J111" s="452"/>
      <c r="K111" s="452"/>
    </row>
    <row r="112" spans="1:11" x14ac:dyDescent="0.3">
      <c r="A112" s="453"/>
      <c r="B112" s="453"/>
      <c r="C112" s="453"/>
      <c r="D112" s="453"/>
      <c r="E112" s="455"/>
      <c r="F112" s="455"/>
      <c r="G112" s="455"/>
      <c r="H112" s="455"/>
      <c r="I112" s="453"/>
      <c r="J112" s="453"/>
      <c r="K112" s="453"/>
    </row>
    <row r="113" spans="1:11" s="99" customFormat="1" ht="15" customHeight="1" x14ac:dyDescent="0.3">
      <c r="A113" s="505" t="s">
        <v>1114</v>
      </c>
      <c r="B113" s="450"/>
      <c r="C113" s="450"/>
      <c r="D113" s="450"/>
      <c r="E113" s="450"/>
      <c r="F113" s="450"/>
      <c r="G113" s="450"/>
      <c r="H113" s="450"/>
      <c r="I113" s="450"/>
      <c r="J113" s="450"/>
      <c r="K113" s="451"/>
    </row>
    <row r="114" spans="1:11" ht="25.5" customHeight="1" x14ac:dyDescent="0.3">
      <c r="A114" s="100" t="s">
        <v>0</v>
      </c>
      <c r="B114" s="101"/>
      <c r="C114" s="101"/>
      <c r="D114" s="101"/>
      <c r="E114" s="101"/>
      <c r="F114" s="101"/>
      <c r="G114" s="102"/>
      <c r="H114" s="103" t="s">
        <v>1191</v>
      </c>
      <c r="I114" s="104" t="s">
        <v>1117</v>
      </c>
      <c r="J114" s="105">
        <f>1+J60</f>
        <v>45196</v>
      </c>
      <c r="K114" s="106" t="s">
        <v>1118</v>
      </c>
    </row>
    <row r="115" spans="1:11" ht="16.5" customHeight="1" x14ac:dyDescent="0.3">
      <c r="A115" s="443" t="s">
        <v>2</v>
      </c>
      <c r="B115" s="444"/>
      <c r="C115" s="444"/>
      <c r="D115" s="444"/>
      <c r="E115" s="444"/>
      <c r="F115" s="444"/>
      <c r="G115" s="445"/>
      <c r="H115" s="107" t="s">
        <v>1120</v>
      </c>
      <c r="I115" s="108" t="s">
        <v>1121</v>
      </c>
      <c r="J115" s="109" t="s">
        <v>1122</v>
      </c>
      <c r="K115" s="110" t="s">
        <v>1123</v>
      </c>
    </row>
    <row r="116" spans="1:11" ht="12" customHeight="1" x14ac:dyDescent="0.3">
      <c r="A116" s="446"/>
      <c r="B116" s="447"/>
      <c r="C116" s="447"/>
      <c r="D116" s="447"/>
      <c r="E116" s="447"/>
      <c r="F116" s="447"/>
      <c r="G116" s="448"/>
      <c r="H116" s="107" t="s">
        <v>1124</v>
      </c>
      <c r="I116" s="111" t="s">
        <v>1125</v>
      </c>
      <c r="J116" s="112"/>
      <c r="K116" s="113"/>
    </row>
    <row r="117" spans="1:11" ht="15" thickBot="1" x14ac:dyDescent="0.35">
      <c r="A117" s="114" t="s">
        <v>1103</v>
      </c>
      <c r="B117" s="115"/>
      <c r="C117" s="115"/>
      <c r="D117" s="115"/>
      <c r="E117" s="115"/>
      <c r="F117" s="115"/>
      <c r="G117" s="116"/>
      <c r="H117" s="117" t="s">
        <v>1126</v>
      </c>
      <c r="I117" s="117" t="s">
        <v>1125</v>
      </c>
      <c r="J117" s="118"/>
      <c r="K117" s="119"/>
    </row>
    <row r="118" spans="1:11" ht="15" x14ac:dyDescent="0.3">
      <c r="A118" s="440" t="s">
        <v>1127</v>
      </c>
      <c r="B118" s="439"/>
      <c r="C118" s="437"/>
      <c r="D118" s="437"/>
      <c r="E118" s="437"/>
      <c r="F118" s="437"/>
      <c r="G118" s="437"/>
      <c r="H118" s="437"/>
      <c r="I118" s="437"/>
      <c r="J118" s="437"/>
      <c r="K118" s="438"/>
    </row>
    <row r="119" spans="1:11" ht="15" x14ac:dyDescent="0.3">
      <c r="A119" s="441"/>
      <c r="B119" s="458"/>
      <c r="C119" s="456"/>
      <c r="D119" s="456"/>
      <c r="E119" s="456"/>
      <c r="F119" s="456"/>
      <c r="G119" s="456"/>
      <c r="H119" s="456"/>
      <c r="I119" s="456"/>
      <c r="J119" s="456"/>
      <c r="K119" s="457"/>
    </row>
    <row r="120" spans="1:11" ht="15" x14ac:dyDescent="0.3">
      <c r="A120" s="441"/>
      <c r="B120" s="458"/>
      <c r="C120" s="456"/>
      <c r="D120" s="456"/>
      <c r="E120" s="456"/>
      <c r="F120" s="456"/>
      <c r="G120" s="456"/>
      <c r="H120" s="456"/>
      <c r="I120" s="456"/>
      <c r="J120" s="456"/>
      <c r="K120" s="457"/>
    </row>
    <row r="121" spans="1:11" ht="15" x14ac:dyDescent="0.3">
      <c r="A121" s="441"/>
      <c r="B121" s="458"/>
      <c r="C121" s="456"/>
      <c r="D121" s="456"/>
      <c r="E121" s="456"/>
      <c r="F121" s="456"/>
      <c r="G121" s="456"/>
      <c r="H121" s="456"/>
      <c r="I121" s="456"/>
      <c r="J121" s="456"/>
      <c r="K121" s="457"/>
    </row>
    <row r="122" spans="1:11" ht="15.6" thickBot="1" x14ac:dyDescent="0.35">
      <c r="A122" s="442"/>
      <c r="B122" s="477"/>
      <c r="C122" s="475"/>
      <c r="D122" s="475"/>
      <c r="E122" s="475"/>
      <c r="F122" s="475"/>
      <c r="G122" s="475"/>
      <c r="H122" s="475"/>
      <c r="I122" s="475"/>
      <c r="J122" s="475"/>
      <c r="K122" s="476"/>
    </row>
    <row r="123" spans="1:11" ht="15.6" thickBot="1" x14ac:dyDescent="0.35">
      <c r="A123" s="465" t="s">
        <v>1128</v>
      </c>
      <c r="B123" s="474" t="s">
        <v>1129</v>
      </c>
      <c r="C123" s="472"/>
      <c r="D123" s="472"/>
      <c r="E123" s="472"/>
      <c r="F123" s="120" t="s">
        <v>1130</v>
      </c>
      <c r="G123" s="472" t="s">
        <v>1129</v>
      </c>
      <c r="H123" s="472"/>
      <c r="I123" s="472"/>
      <c r="J123" s="473"/>
      <c r="K123" s="121" t="s">
        <v>1130</v>
      </c>
    </row>
    <row r="124" spans="1:11" ht="15" x14ac:dyDescent="0.3">
      <c r="A124" s="466"/>
      <c r="B124" s="471" t="s">
        <v>1131</v>
      </c>
      <c r="C124" s="469"/>
      <c r="D124" s="469"/>
      <c r="E124" s="470"/>
      <c r="F124" s="122"/>
      <c r="G124" s="468" t="s">
        <v>1132</v>
      </c>
      <c r="H124" s="469"/>
      <c r="I124" s="469"/>
      <c r="J124" s="470"/>
      <c r="K124" s="123"/>
    </row>
    <row r="125" spans="1:11" ht="15" x14ac:dyDescent="0.3">
      <c r="A125" s="466"/>
      <c r="B125" s="480" t="s">
        <v>1133</v>
      </c>
      <c r="C125" s="481"/>
      <c r="D125" s="481"/>
      <c r="E125" s="482"/>
      <c r="F125" s="124"/>
      <c r="G125" s="483" t="s">
        <v>1134</v>
      </c>
      <c r="H125" s="481"/>
      <c r="I125" s="481"/>
      <c r="J125" s="482"/>
      <c r="K125" s="125"/>
    </row>
    <row r="126" spans="1:11" ht="15" x14ac:dyDescent="0.3">
      <c r="A126" s="466"/>
      <c r="B126" s="480" t="s">
        <v>1135</v>
      </c>
      <c r="C126" s="481"/>
      <c r="D126" s="481"/>
      <c r="E126" s="482"/>
      <c r="F126" s="124"/>
      <c r="G126" s="478" t="s">
        <v>1136</v>
      </c>
      <c r="H126" s="460"/>
      <c r="I126" s="460"/>
      <c r="J126" s="479"/>
      <c r="K126" s="125"/>
    </row>
    <row r="127" spans="1:11" ht="15" x14ac:dyDescent="0.3">
      <c r="A127" s="466"/>
      <c r="B127" s="480" t="s">
        <v>1137</v>
      </c>
      <c r="C127" s="481"/>
      <c r="D127" s="481"/>
      <c r="E127" s="482"/>
      <c r="F127" s="124">
        <v>1</v>
      </c>
      <c r="G127" s="478" t="s">
        <v>1138</v>
      </c>
      <c r="H127" s="460"/>
      <c r="I127" s="460"/>
      <c r="J127" s="479"/>
      <c r="K127" s="125"/>
    </row>
    <row r="128" spans="1:11" ht="15" x14ac:dyDescent="0.3">
      <c r="A128" s="466"/>
      <c r="B128" s="480" t="s">
        <v>1139</v>
      </c>
      <c r="C128" s="481"/>
      <c r="D128" s="481"/>
      <c r="E128" s="482"/>
      <c r="F128" s="124"/>
      <c r="G128" s="478" t="s">
        <v>1140</v>
      </c>
      <c r="H128" s="460"/>
      <c r="I128" s="460"/>
      <c r="J128" s="479"/>
      <c r="K128" s="125"/>
    </row>
    <row r="129" spans="1:11" ht="15.6" thickBot="1" x14ac:dyDescent="0.35">
      <c r="A129" s="467"/>
      <c r="B129" s="487" t="s">
        <v>1141</v>
      </c>
      <c r="C129" s="488"/>
      <c r="D129" s="488"/>
      <c r="E129" s="489"/>
      <c r="F129" s="127">
        <v>1</v>
      </c>
      <c r="G129" s="484" t="s">
        <v>1142</v>
      </c>
      <c r="H129" s="485"/>
      <c r="I129" s="485"/>
      <c r="J129" s="486"/>
      <c r="K129" s="128"/>
    </row>
    <row r="130" spans="1:11" ht="15.6" x14ac:dyDescent="0.3">
      <c r="A130" s="465" t="s">
        <v>1143</v>
      </c>
      <c r="B130" s="514" t="s">
        <v>1168</v>
      </c>
      <c r="C130" s="515"/>
      <c r="D130" s="515"/>
      <c r="E130" s="515"/>
      <c r="F130" s="515"/>
      <c r="G130" s="515"/>
      <c r="H130" s="515"/>
      <c r="I130" s="515"/>
      <c r="J130" s="515"/>
      <c r="K130" s="516"/>
    </row>
    <row r="131" spans="1:11" ht="15" x14ac:dyDescent="0.3">
      <c r="A131" s="466"/>
      <c r="B131" s="428" t="s">
        <v>1161</v>
      </c>
      <c r="C131" s="429"/>
      <c r="D131" s="429"/>
      <c r="E131" s="429"/>
      <c r="F131" s="429"/>
      <c r="G131" s="429"/>
      <c r="H131" s="429"/>
      <c r="I131" s="429"/>
      <c r="J131" s="429"/>
      <c r="K131" s="430"/>
    </row>
    <row r="132" spans="1:11" ht="15" x14ac:dyDescent="0.3">
      <c r="A132" s="466"/>
      <c r="B132" s="428" t="s">
        <v>1162</v>
      </c>
      <c r="C132" s="429"/>
      <c r="D132" s="429"/>
      <c r="E132" s="429"/>
      <c r="F132" s="429"/>
      <c r="G132" s="429"/>
      <c r="H132" s="429"/>
      <c r="I132" s="429"/>
      <c r="J132" s="429"/>
      <c r="K132" s="430"/>
    </row>
    <row r="133" spans="1:11" ht="15" x14ac:dyDescent="0.3">
      <c r="A133" s="466"/>
      <c r="B133" s="428" t="s">
        <v>1163</v>
      </c>
      <c r="C133" s="429"/>
      <c r="D133" s="429"/>
      <c r="E133" s="429"/>
      <c r="F133" s="429"/>
      <c r="G133" s="429"/>
      <c r="H133" s="429"/>
      <c r="I133" s="429"/>
      <c r="J133" s="429"/>
      <c r="K133" s="430"/>
    </row>
    <row r="134" spans="1:11" ht="15" x14ac:dyDescent="0.3">
      <c r="A134" s="466"/>
      <c r="B134" s="428" t="s">
        <v>61</v>
      </c>
      <c r="C134" s="429"/>
      <c r="D134" s="429"/>
      <c r="E134" s="429"/>
      <c r="F134" s="429"/>
      <c r="G134" s="429"/>
      <c r="H134" s="429"/>
      <c r="I134" s="429"/>
      <c r="J134" s="429"/>
      <c r="K134" s="430"/>
    </row>
    <row r="135" spans="1:11" ht="15" x14ac:dyDescent="0.3">
      <c r="A135" s="466"/>
      <c r="B135" s="459"/>
      <c r="C135" s="460"/>
      <c r="D135" s="460"/>
      <c r="E135" s="460"/>
      <c r="F135" s="460"/>
      <c r="G135" s="460"/>
      <c r="H135" s="460"/>
      <c r="I135" s="460"/>
      <c r="J135" s="460"/>
      <c r="K135" s="461"/>
    </row>
    <row r="136" spans="1:11" ht="15" x14ac:dyDescent="0.3">
      <c r="A136" s="466"/>
      <c r="B136" s="459"/>
      <c r="C136" s="460"/>
      <c r="D136" s="460"/>
      <c r="E136" s="460"/>
      <c r="F136" s="460"/>
      <c r="G136" s="460"/>
      <c r="H136" s="460"/>
      <c r="I136" s="460"/>
      <c r="J136" s="460"/>
      <c r="K136" s="461"/>
    </row>
    <row r="137" spans="1:11" ht="15" x14ac:dyDescent="0.3">
      <c r="A137" s="466"/>
      <c r="B137" s="458"/>
      <c r="C137" s="456"/>
      <c r="D137" s="456"/>
      <c r="E137" s="456"/>
      <c r="F137" s="456"/>
      <c r="G137" s="456"/>
      <c r="H137" s="456"/>
      <c r="I137" s="456"/>
      <c r="J137" s="456"/>
      <c r="K137" s="457"/>
    </row>
    <row r="138" spans="1:11" ht="15" x14ac:dyDescent="0.3">
      <c r="A138" s="466"/>
      <c r="B138" s="458"/>
      <c r="C138" s="456"/>
      <c r="D138" s="456"/>
      <c r="E138" s="456"/>
      <c r="F138" s="456"/>
      <c r="G138" s="456"/>
      <c r="H138" s="456"/>
      <c r="I138" s="456"/>
      <c r="J138" s="456"/>
      <c r="K138" s="457"/>
    </row>
    <row r="139" spans="1:11" ht="15" x14ac:dyDescent="0.3">
      <c r="A139" s="466"/>
      <c r="B139" s="458"/>
      <c r="C139" s="456"/>
      <c r="D139" s="456"/>
      <c r="E139" s="456"/>
      <c r="F139" s="456"/>
      <c r="G139" s="456"/>
      <c r="H139" s="456"/>
      <c r="I139" s="456"/>
      <c r="J139" s="456"/>
      <c r="K139" s="457"/>
    </row>
    <row r="140" spans="1:11" ht="15" x14ac:dyDescent="0.3">
      <c r="A140" s="466"/>
      <c r="B140" s="458"/>
      <c r="C140" s="456"/>
      <c r="D140" s="456"/>
      <c r="E140" s="456"/>
      <c r="F140" s="456"/>
      <c r="G140" s="456"/>
      <c r="H140" s="456"/>
      <c r="I140" s="456"/>
      <c r="J140" s="456"/>
      <c r="K140" s="457"/>
    </row>
    <row r="141" spans="1:11" ht="15" x14ac:dyDescent="0.3">
      <c r="A141" s="466"/>
      <c r="B141" s="458"/>
      <c r="C141" s="456"/>
      <c r="D141" s="456"/>
      <c r="E141" s="456"/>
      <c r="F141" s="456"/>
      <c r="G141" s="456"/>
      <c r="H141" s="456"/>
      <c r="I141" s="456"/>
      <c r="J141" s="456"/>
      <c r="K141" s="457"/>
    </row>
    <row r="142" spans="1:11" ht="15" x14ac:dyDescent="0.3">
      <c r="A142" s="466"/>
      <c r="B142" s="458"/>
      <c r="C142" s="456"/>
      <c r="D142" s="456"/>
      <c r="E142" s="456"/>
      <c r="F142" s="456"/>
      <c r="G142" s="456"/>
      <c r="H142" s="456"/>
      <c r="I142" s="456"/>
      <c r="J142" s="456"/>
      <c r="K142" s="457"/>
    </row>
    <row r="143" spans="1:11" ht="15.6" thickBot="1" x14ac:dyDescent="0.35">
      <c r="A143" s="467"/>
      <c r="B143" s="477"/>
      <c r="C143" s="475"/>
      <c r="D143" s="475"/>
      <c r="E143" s="475"/>
      <c r="F143" s="475"/>
      <c r="G143" s="475"/>
      <c r="H143" s="475"/>
      <c r="I143" s="475"/>
      <c r="J143" s="475"/>
      <c r="K143" s="476"/>
    </row>
    <row r="144" spans="1:11" ht="15" x14ac:dyDescent="0.3">
      <c r="A144" s="465" t="s">
        <v>1144</v>
      </c>
      <c r="B144" s="439"/>
      <c r="C144" s="437"/>
      <c r="D144" s="437"/>
      <c r="E144" s="437"/>
      <c r="F144" s="437"/>
      <c r="G144" s="437"/>
      <c r="H144" s="437"/>
      <c r="I144" s="437"/>
      <c r="J144" s="437"/>
      <c r="K144" s="438"/>
    </row>
    <row r="145" spans="1:11" ht="15" x14ac:dyDescent="0.3">
      <c r="A145" s="466"/>
      <c r="B145" s="458"/>
      <c r="C145" s="456"/>
      <c r="D145" s="456"/>
      <c r="E145" s="456"/>
      <c r="F145" s="456"/>
      <c r="G145" s="456"/>
      <c r="H145" s="456"/>
      <c r="I145" s="456"/>
      <c r="J145" s="456"/>
      <c r="K145" s="457"/>
    </row>
    <row r="146" spans="1:11" ht="15" x14ac:dyDescent="0.3">
      <c r="A146" s="466"/>
      <c r="B146" s="458"/>
      <c r="C146" s="456"/>
      <c r="D146" s="456"/>
      <c r="E146" s="456"/>
      <c r="F146" s="456"/>
      <c r="G146" s="456"/>
      <c r="H146" s="456"/>
      <c r="I146" s="456"/>
      <c r="J146" s="456"/>
      <c r="K146" s="457"/>
    </row>
    <row r="147" spans="1:11" ht="15" x14ac:dyDescent="0.3">
      <c r="A147" s="466"/>
      <c r="B147" s="459"/>
      <c r="C147" s="460"/>
      <c r="D147" s="460"/>
      <c r="E147" s="460"/>
      <c r="F147" s="460"/>
      <c r="G147" s="460"/>
      <c r="H147" s="460"/>
      <c r="I147" s="460"/>
      <c r="J147" s="460"/>
      <c r="K147" s="461"/>
    </row>
    <row r="148" spans="1:11" ht="15" x14ac:dyDescent="0.3">
      <c r="A148" s="466"/>
      <c r="B148" s="458"/>
      <c r="C148" s="456"/>
      <c r="D148" s="456"/>
      <c r="E148" s="456"/>
      <c r="F148" s="456"/>
      <c r="G148" s="456"/>
      <c r="H148" s="456"/>
      <c r="I148" s="456"/>
      <c r="J148" s="456"/>
      <c r="K148" s="457"/>
    </row>
    <row r="149" spans="1:11" ht="15" x14ac:dyDescent="0.3">
      <c r="A149" s="466"/>
      <c r="B149" s="459"/>
      <c r="C149" s="460"/>
      <c r="D149" s="460"/>
      <c r="E149" s="460"/>
      <c r="F149" s="460"/>
      <c r="G149" s="460"/>
      <c r="H149" s="460"/>
      <c r="I149" s="460"/>
      <c r="J149" s="460"/>
      <c r="K149" s="461"/>
    </row>
    <row r="150" spans="1:11" ht="15" x14ac:dyDescent="0.3">
      <c r="A150" s="466"/>
      <c r="B150" s="458"/>
      <c r="C150" s="456"/>
      <c r="D150" s="456"/>
      <c r="E150" s="456"/>
      <c r="F150" s="456"/>
      <c r="G150" s="456"/>
      <c r="H150" s="456"/>
      <c r="I150" s="456"/>
      <c r="J150" s="456"/>
      <c r="K150" s="457"/>
    </row>
    <row r="151" spans="1:11" ht="15" x14ac:dyDescent="0.3">
      <c r="A151" s="466"/>
      <c r="B151" s="458"/>
      <c r="C151" s="456"/>
      <c r="D151" s="456"/>
      <c r="E151" s="456"/>
      <c r="F151" s="456"/>
      <c r="G151" s="456"/>
      <c r="H151" s="456"/>
      <c r="I151" s="456"/>
      <c r="J151" s="456"/>
      <c r="K151" s="457"/>
    </row>
    <row r="152" spans="1:11" ht="15" x14ac:dyDescent="0.3">
      <c r="A152" s="466"/>
      <c r="B152" s="458"/>
      <c r="C152" s="456"/>
      <c r="D152" s="456"/>
      <c r="E152" s="456"/>
      <c r="F152" s="456"/>
      <c r="G152" s="456"/>
      <c r="H152" s="456"/>
      <c r="I152" s="456"/>
      <c r="J152" s="456"/>
      <c r="K152" s="457"/>
    </row>
    <row r="153" spans="1:11" ht="15" x14ac:dyDescent="0.3">
      <c r="A153" s="466"/>
      <c r="B153" s="458"/>
      <c r="C153" s="456"/>
      <c r="D153" s="456"/>
      <c r="E153" s="456"/>
      <c r="F153" s="456"/>
      <c r="G153" s="456"/>
      <c r="H153" s="456"/>
      <c r="I153" s="456"/>
      <c r="J153" s="456"/>
      <c r="K153" s="457"/>
    </row>
    <row r="154" spans="1:11" ht="15" x14ac:dyDescent="0.3">
      <c r="A154" s="466"/>
      <c r="B154" s="458"/>
      <c r="C154" s="456"/>
      <c r="D154" s="456"/>
      <c r="E154" s="456"/>
      <c r="F154" s="456"/>
      <c r="G154" s="456"/>
      <c r="H154" s="456"/>
      <c r="I154" s="456"/>
      <c r="J154" s="456"/>
      <c r="K154" s="457"/>
    </row>
    <row r="155" spans="1:11" ht="15" x14ac:dyDescent="0.3">
      <c r="A155" s="466"/>
      <c r="B155" s="458"/>
      <c r="C155" s="456"/>
      <c r="D155" s="456"/>
      <c r="E155" s="456"/>
      <c r="F155" s="456"/>
      <c r="G155" s="456"/>
      <c r="H155" s="456"/>
      <c r="I155" s="456"/>
      <c r="J155" s="456"/>
      <c r="K155" s="457"/>
    </row>
    <row r="156" spans="1:11" ht="15" x14ac:dyDescent="0.3">
      <c r="A156" s="466"/>
      <c r="B156" s="458"/>
      <c r="C156" s="456"/>
      <c r="D156" s="456"/>
      <c r="E156" s="456"/>
      <c r="F156" s="456"/>
      <c r="G156" s="456"/>
      <c r="H156" s="456"/>
      <c r="I156" s="456"/>
      <c r="J156" s="456"/>
      <c r="K156" s="457"/>
    </row>
    <row r="157" spans="1:11" ht="15" x14ac:dyDescent="0.3">
      <c r="A157" s="466"/>
      <c r="B157" s="458"/>
      <c r="C157" s="456"/>
      <c r="D157" s="456"/>
      <c r="E157" s="456"/>
      <c r="F157" s="456"/>
      <c r="G157" s="456"/>
      <c r="H157" s="456"/>
      <c r="I157" s="456"/>
      <c r="J157" s="456"/>
      <c r="K157" s="457"/>
    </row>
    <row r="158" spans="1:11" ht="15.6" thickBot="1" x14ac:dyDescent="0.35">
      <c r="A158" s="467"/>
      <c r="B158" s="502"/>
      <c r="C158" s="503"/>
      <c r="D158" s="503"/>
      <c r="E158" s="503"/>
      <c r="F158" s="503"/>
      <c r="G158" s="503"/>
      <c r="H158" s="503"/>
      <c r="I158" s="503"/>
      <c r="J158" s="503"/>
      <c r="K158" s="504"/>
    </row>
    <row r="159" spans="1:11" x14ac:dyDescent="0.3">
      <c r="A159" s="499" t="s">
        <v>1145</v>
      </c>
      <c r="B159" s="491"/>
      <c r="C159" s="491"/>
      <c r="D159" s="491"/>
      <c r="E159" s="491"/>
      <c r="F159" s="491"/>
      <c r="G159" s="490" t="s">
        <v>1146</v>
      </c>
      <c r="H159" s="491"/>
      <c r="I159" s="491"/>
      <c r="J159" s="491"/>
      <c r="K159" s="492"/>
    </row>
    <row r="160" spans="1:11" x14ac:dyDescent="0.3">
      <c r="A160" s="500"/>
      <c r="B160" s="494"/>
      <c r="C160" s="494"/>
      <c r="D160" s="494"/>
      <c r="E160" s="494"/>
      <c r="F160" s="494"/>
      <c r="G160" s="493"/>
      <c r="H160" s="494"/>
      <c r="I160" s="494"/>
      <c r="J160" s="494"/>
      <c r="K160" s="495"/>
    </row>
    <row r="161" spans="1:11" x14ac:dyDescent="0.3">
      <c r="A161" s="500"/>
      <c r="B161" s="494"/>
      <c r="C161" s="494"/>
      <c r="D161" s="494"/>
      <c r="E161" s="494"/>
      <c r="F161" s="494"/>
      <c r="G161" s="493"/>
      <c r="H161" s="494"/>
      <c r="I161" s="494"/>
      <c r="J161" s="494"/>
      <c r="K161" s="495"/>
    </row>
    <row r="162" spans="1:11" ht="15" thickBot="1" x14ac:dyDescent="0.35">
      <c r="A162" s="501"/>
      <c r="B162" s="497"/>
      <c r="C162" s="497"/>
      <c r="D162" s="497"/>
      <c r="E162" s="497"/>
      <c r="F162" s="497"/>
      <c r="G162" s="496"/>
      <c r="H162" s="497"/>
      <c r="I162" s="497"/>
      <c r="J162" s="497"/>
      <c r="K162" s="498"/>
    </row>
    <row r="163" spans="1:11" x14ac:dyDescent="0.3">
      <c r="A163" s="34"/>
      <c r="J163" s="131"/>
    </row>
    <row r="164" spans="1:11" x14ac:dyDescent="0.3">
      <c r="A164" s="452"/>
      <c r="B164" s="452"/>
      <c r="C164" s="452"/>
      <c r="D164" s="452"/>
      <c r="E164" s="454" t="s">
        <v>1113</v>
      </c>
      <c r="F164" s="454"/>
      <c r="G164" s="454"/>
      <c r="H164" s="454"/>
      <c r="I164" s="452"/>
      <c r="J164" s="452"/>
      <c r="K164" s="452"/>
    </row>
    <row r="165" spans="1:11" x14ac:dyDescent="0.3">
      <c r="A165" s="452"/>
      <c r="B165" s="452"/>
      <c r="C165" s="452"/>
      <c r="D165" s="452"/>
      <c r="E165" s="454"/>
      <c r="F165" s="454"/>
      <c r="G165" s="454"/>
      <c r="H165" s="454"/>
      <c r="I165" s="452"/>
      <c r="J165" s="452"/>
      <c r="K165" s="452"/>
    </row>
    <row r="166" spans="1:11" x14ac:dyDescent="0.3">
      <c r="A166" s="453"/>
      <c r="B166" s="453"/>
      <c r="C166" s="453"/>
      <c r="D166" s="453"/>
      <c r="E166" s="455"/>
      <c r="F166" s="455"/>
      <c r="G166" s="455"/>
      <c r="H166" s="455"/>
      <c r="I166" s="453"/>
      <c r="J166" s="453"/>
      <c r="K166" s="453"/>
    </row>
    <row r="167" spans="1:11" x14ac:dyDescent="0.3">
      <c r="A167" s="449" t="s">
        <v>1147</v>
      </c>
      <c r="B167" s="450"/>
      <c r="C167" s="450"/>
      <c r="D167" s="450"/>
      <c r="E167" s="450"/>
      <c r="F167" s="450"/>
      <c r="G167" s="450"/>
      <c r="H167" s="450"/>
      <c r="I167" s="450"/>
      <c r="J167" s="450"/>
      <c r="K167" s="451"/>
    </row>
    <row r="168" spans="1:11" ht="25.5" customHeight="1" x14ac:dyDescent="0.3">
      <c r="A168" s="100" t="s">
        <v>0</v>
      </c>
      <c r="B168" s="101"/>
      <c r="C168" s="101"/>
      <c r="D168" s="101"/>
      <c r="E168" s="101"/>
      <c r="F168" s="101"/>
      <c r="G168" s="102"/>
      <c r="H168" s="103" t="s">
        <v>1191</v>
      </c>
      <c r="I168" s="104" t="s">
        <v>1117</v>
      </c>
      <c r="J168" s="105">
        <f>1+J114</f>
        <v>45197</v>
      </c>
      <c r="K168" s="106" t="s">
        <v>1118</v>
      </c>
    </row>
    <row r="169" spans="1:11" ht="16.5" customHeight="1" x14ac:dyDescent="0.3">
      <c r="A169" s="443" t="s">
        <v>2</v>
      </c>
      <c r="B169" s="444"/>
      <c r="C169" s="444"/>
      <c r="D169" s="444"/>
      <c r="E169" s="444"/>
      <c r="F169" s="444"/>
      <c r="G169" s="445"/>
      <c r="H169" s="107" t="s">
        <v>1120</v>
      </c>
      <c r="I169" s="108" t="s">
        <v>1121</v>
      </c>
      <c r="J169" s="109" t="s">
        <v>1122</v>
      </c>
      <c r="K169" s="110" t="s">
        <v>1123</v>
      </c>
    </row>
    <row r="170" spans="1:11" ht="12" customHeight="1" x14ac:dyDescent="0.3">
      <c r="A170" s="446"/>
      <c r="B170" s="447"/>
      <c r="C170" s="447"/>
      <c r="D170" s="447"/>
      <c r="E170" s="447"/>
      <c r="F170" s="447"/>
      <c r="G170" s="448"/>
      <c r="H170" s="107" t="s">
        <v>1124</v>
      </c>
      <c r="I170" s="111" t="s">
        <v>1125</v>
      </c>
      <c r="J170" s="112"/>
      <c r="K170" s="113"/>
    </row>
    <row r="171" spans="1:11" ht="15" thickBot="1" x14ac:dyDescent="0.35">
      <c r="A171" s="114" t="s">
        <v>1103</v>
      </c>
      <c r="B171" s="115"/>
      <c r="C171" s="115"/>
      <c r="D171" s="115"/>
      <c r="E171" s="115"/>
      <c r="F171" s="115"/>
      <c r="G171" s="116"/>
      <c r="H171" s="117" t="s">
        <v>1126</v>
      </c>
      <c r="I171" s="117" t="s">
        <v>1125</v>
      </c>
      <c r="J171" s="118"/>
      <c r="K171" s="119"/>
    </row>
    <row r="172" spans="1:11" ht="15" x14ac:dyDescent="0.3">
      <c r="A172" s="440" t="s">
        <v>1127</v>
      </c>
      <c r="B172" s="439"/>
      <c r="C172" s="437"/>
      <c r="D172" s="437"/>
      <c r="E172" s="437"/>
      <c r="F172" s="437"/>
      <c r="G172" s="437"/>
      <c r="H172" s="437"/>
      <c r="I172" s="437"/>
      <c r="J172" s="437"/>
      <c r="K172" s="438"/>
    </row>
    <row r="173" spans="1:11" ht="15" x14ac:dyDescent="0.3">
      <c r="A173" s="441"/>
      <c r="B173" s="458"/>
      <c r="C173" s="456"/>
      <c r="D173" s="456"/>
      <c r="E173" s="456"/>
      <c r="F173" s="456"/>
      <c r="G173" s="456"/>
      <c r="H173" s="456"/>
      <c r="I173" s="456"/>
      <c r="J173" s="456"/>
      <c r="K173" s="457"/>
    </row>
    <row r="174" spans="1:11" ht="15" x14ac:dyDescent="0.3">
      <c r="A174" s="441"/>
      <c r="B174" s="458"/>
      <c r="C174" s="456"/>
      <c r="D174" s="456"/>
      <c r="E174" s="456"/>
      <c r="F174" s="456"/>
      <c r="G174" s="456"/>
      <c r="H174" s="456"/>
      <c r="I174" s="456"/>
      <c r="J174" s="456"/>
      <c r="K174" s="457"/>
    </row>
    <row r="175" spans="1:11" ht="15" x14ac:dyDescent="0.3">
      <c r="A175" s="441"/>
      <c r="B175" s="458"/>
      <c r="C175" s="456"/>
      <c r="D175" s="456"/>
      <c r="E175" s="456"/>
      <c r="F175" s="456"/>
      <c r="G175" s="456"/>
      <c r="H175" s="456"/>
      <c r="I175" s="456"/>
      <c r="J175" s="456"/>
      <c r="K175" s="457"/>
    </row>
    <row r="176" spans="1:11" ht="15.6" thickBot="1" x14ac:dyDescent="0.35">
      <c r="A176" s="442"/>
      <c r="B176" s="477"/>
      <c r="C176" s="475"/>
      <c r="D176" s="475"/>
      <c r="E176" s="475"/>
      <c r="F176" s="475"/>
      <c r="G176" s="475"/>
      <c r="H176" s="475"/>
      <c r="I176" s="475"/>
      <c r="J176" s="475"/>
      <c r="K176" s="476"/>
    </row>
    <row r="177" spans="1:11" ht="15.6" thickBot="1" x14ac:dyDescent="0.35">
      <c r="A177" s="465" t="s">
        <v>1128</v>
      </c>
      <c r="B177" s="474" t="s">
        <v>1129</v>
      </c>
      <c r="C177" s="472"/>
      <c r="D177" s="472"/>
      <c r="E177" s="472"/>
      <c r="F177" s="120" t="s">
        <v>1130</v>
      </c>
      <c r="G177" s="472" t="s">
        <v>1129</v>
      </c>
      <c r="H177" s="472"/>
      <c r="I177" s="472"/>
      <c r="J177" s="473"/>
      <c r="K177" s="121" t="s">
        <v>1130</v>
      </c>
    </row>
    <row r="178" spans="1:11" ht="15" x14ac:dyDescent="0.3">
      <c r="A178" s="466"/>
      <c r="B178" s="471" t="s">
        <v>1131</v>
      </c>
      <c r="C178" s="469"/>
      <c r="D178" s="469"/>
      <c r="E178" s="470"/>
      <c r="F178" s="122"/>
      <c r="G178" s="468" t="s">
        <v>1132</v>
      </c>
      <c r="H178" s="469"/>
      <c r="I178" s="469"/>
      <c r="J178" s="470"/>
      <c r="K178" s="123"/>
    </row>
    <row r="179" spans="1:11" ht="15" x14ac:dyDescent="0.3">
      <c r="A179" s="466"/>
      <c r="B179" s="480" t="s">
        <v>1133</v>
      </c>
      <c r="C179" s="481"/>
      <c r="D179" s="481"/>
      <c r="E179" s="482"/>
      <c r="F179" s="124"/>
      <c r="G179" s="483" t="s">
        <v>1134</v>
      </c>
      <c r="H179" s="481"/>
      <c r="I179" s="481"/>
      <c r="J179" s="482"/>
      <c r="K179" s="125"/>
    </row>
    <row r="180" spans="1:11" ht="15" x14ac:dyDescent="0.3">
      <c r="A180" s="466"/>
      <c r="B180" s="480" t="s">
        <v>1135</v>
      </c>
      <c r="C180" s="481"/>
      <c r="D180" s="481"/>
      <c r="E180" s="482"/>
      <c r="F180" s="124"/>
      <c r="G180" s="478" t="s">
        <v>1136</v>
      </c>
      <c r="H180" s="460"/>
      <c r="I180" s="460"/>
      <c r="J180" s="479"/>
      <c r="K180" s="125"/>
    </row>
    <row r="181" spans="1:11" ht="15" x14ac:dyDescent="0.3">
      <c r="A181" s="466"/>
      <c r="B181" s="480" t="s">
        <v>1137</v>
      </c>
      <c r="C181" s="481"/>
      <c r="D181" s="481"/>
      <c r="E181" s="482"/>
      <c r="F181" s="124">
        <v>1</v>
      </c>
      <c r="G181" s="478" t="s">
        <v>1138</v>
      </c>
      <c r="H181" s="460"/>
      <c r="I181" s="460"/>
      <c r="J181" s="479"/>
      <c r="K181" s="125"/>
    </row>
    <row r="182" spans="1:11" ht="15" x14ac:dyDescent="0.3">
      <c r="A182" s="466"/>
      <c r="B182" s="480" t="s">
        <v>1139</v>
      </c>
      <c r="C182" s="481"/>
      <c r="D182" s="481"/>
      <c r="E182" s="482"/>
      <c r="F182" s="124"/>
      <c r="G182" s="478" t="s">
        <v>1140</v>
      </c>
      <c r="H182" s="460"/>
      <c r="I182" s="460"/>
      <c r="J182" s="479"/>
      <c r="K182" s="125"/>
    </row>
    <row r="183" spans="1:11" ht="15.6" thickBot="1" x14ac:dyDescent="0.35">
      <c r="A183" s="467"/>
      <c r="B183" s="487" t="s">
        <v>1141</v>
      </c>
      <c r="C183" s="488"/>
      <c r="D183" s="488"/>
      <c r="E183" s="489"/>
      <c r="F183" s="127">
        <v>1</v>
      </c>
      <c r="G183" s="484" t="s">
        <v>1142</v>
      </c>
      <c r="H183" s="485"/>
      <c r="I183" s="485"/>
      <c r="J183" s="486"/>
      <c r="K183" s="128"/>
    </row>
    <row r="184" spans="1:11" ht="15.6" x14ac:dyDescent="0.3">
      <c r="A184" s="465" t="s">
        <v>1143</v>
      </c>
      <c r="B184" s="514" t="s">
        <v>1168</v>
      </c>
      <c r="C184" s="515"/>
      <c r="D184" s="515"/>
      <c r="E184" s="515"/>
      <c r="F184" s="515"/>
      <c r="G184" s="515"/>
      <c r="H184" s="515"/>
      <c r="I184" s="515"/>
      <c r="J184" s="515"/>
      <c r="K184" s="516"/>
    </row>
    <row r="185" spans="1:11" ht="15" x14ac:dyDescent="0.3">
      <c r="A185" s="466"/>
      <c r="B185" s="428" t="s">
        <v>61</v>
      </c>
      <c r="C185" s="429"/>
      <c r="D185" s="429"/>
      <c r="E185" s="429"/>
      <c r="F185" s="429"/>
      <c r="G185" s="429"/>
      <c r="H185" s="429"/>
      <c r="I185" s="429"/>
      <c r="J185" s="429"/>
      <c r="K185" s="430"/>
    </row>
    <row r="186" spans="1:11" ht="15" x14ac:dyDescent="0.3">
      <c r="A186" s="466"/>
      <c r="B186" s="428" t="s">
        <v>1164</v>
      </c>
      <c r="C186" s="429"/>
      <c r="D186" s="429"/>
      <c r="E186" s="429"/>
      <c r="F186" s="429"/>
      <c r="G186" s="429"/>
      <c r="H186" s="429"/>
      <c r="I186" s="429"/>
      <c r="J186" s="429"/>
      <c r="K186" s="430"/>
    </row>
    <row r="187" spans="1:11" ht="15" x14ac:dyDescent="0.3">
      <c r="A187" s="466"/>
      <c r="B187" s="428"/>
      <c r="C187" s="429"/>
      <c r="D187" s="429"/>
      <c r="E187" s="429"/>
      <c r="F187" s="429"/>
      <c r="G187" s="429"/>
      <c r="H187" s="429"/>
      <c r="I187" s="429"/>
      <c r="J187" s="429"/>
      <c r="K187" s="430"/>
    </row>
    <row r="188" spans="1:11" ht="15" x14ac:dyDescent="0.3">
      <c r="A188" s="466"/>
      <c r="B188" s="459"/>
      <c r="C188" s="460"/>
      <c r="D188" s="460"/>
      <c r="E188" s="460"/>
      <c r="F188" s="460"/>
      <c r="G188" s="460"/>
      <c r="H188" s="460"/>
      <c r="I188" s="460"/>
      <c r="J188" s="460"/>
      <c r="K188" s="461"/>
    </row>
    <row r="189" spans="1:11" ht="15" x14ac:dyDescent="0.3">
      <c r="A189" s="466"/>
      <c r="B189" s="459"/>
      <c r="C189" s="460"/>
      <c r="D189" s="460"/>
      <c r="E189" s="460"/>
      <c r="F189" s="460"/>
      <c r="G189" s="460"/>
      <c r="H189" s="460"/>
      <c r="I189" s="460"/>
      <c r="J189" s="460"/>
      <c r="K189" s="461"/>
    </row>
    <row r="190" spans="1:11" ht="15" x14ac:dyDescent="0.3">
      <c r="A190" s="466"/>
      <c r="B190" s="458"/>
      <c r="C190" s="456"/>
      <c r="D190" s="456"/>
      <c r="E190" s="456"/>
      <c r="F190" s="456"/>
      <c r="G190" s="456"/>
      <c r="H190" s="456"/>
      <c r="I190" s="456"/>
      <c r="J190" s="456"/>
      <c r="K190" s="457"/>
    </row>
    <row r="191" spans="1:11" ht="15" x14ac:dyDescent="0.3">
      <c r="A191" s="466"/>
      <c r="B191" s="458"/>
      <c r="C191" s="456"/>
      <c r="D191" s="456"/>
      <c r="E191" s="456"/>
      <c r="F191" s="456"/>
      <c r="G191" s="456"/>
      <c r="H191" s="456"/>
      <c r="I191" s="456"/>
      <c r="J191" s="456"/>
      <c r="K191" s="457"/>
    </row>
    <row r="192" spans="1:11" ht="15" x14ac:dyDescent="0.3">
      <c r="A192" s="466"/>
      <c r="B192" s="458"/>
      <c r="C192" s="456"/>
      <c r="D192" s="456"/>
      <c r="E192" s="456"/>
      <c r="F192" s="456"/>
      <c r="G192" s="456"/>
      <c r="H192" s="456"/>
      <c r="I192" s="456"/>
      <c r="J192" s="456"/>
      <c r="K192" s="457"/>
    </row>
    <row r="193" spans="1:11" ht="15" x14ac:dyDescent="0.3">
      <c r="A193" s="466"/>
      <c r="B193" s="458"/>
      <c r="C193" s="456"/>
      <c r="D193" s="456"/>
      <c r="E193" s="456"/>
      <c r="F193" s="456"/>
      <c r="G193" s="456"/>
      <c r="H193" s="456"/>
      <c r="I193" s="456"/>
      <c r="J193" s="456"/>
      <c r="K193" s="457"/>
    </row>
    <row r="194" spans="1:11" ht="15" x14ac:dyDescent="0.3">
      <c r="A194" s="466"/>
      <c r="B194" s="458"/>
      <c r="C194" s="456"/>
      <c r="D194" s="456"/>
      <c r="E194" s="456"/>
      <c r="F194" s="456"/>
      <c r="G194" s="456"/>
      <c r="H194" s="456"/>
      <c r="I194" s="456"/>
      <c r="J194" s="456"/>
      <c r="K194" s="457"/>
    </row>
    <row r="195" spans="1:11" ht="15" x14ac:dyDescent="0.3">
      <c r="A195" s="466"/>
      <c r="B195" s="458"/>
      <c r="C195" s="456"/>
      <c r="D195" s="456"/>
      <c r="E195" s="456"/>
      <c r="F195" s="456"/>
      <c r="G195" s="456"/>
      <c r="H195" s="456"/>
      <c r="I195" s="456"/>
      <c r="J195" s="456"/>
      <c r="K195" s="457"/>
    </row>
    <row r="196" spans="1:11" ht="15" x14ac:dyDescent="0.3">
      <c r="A196" s="466"/>
      <c r="B196" s="458"/>
      <c r="C196" s="456"/>
      <c r="D196" s="456"/>
      <c r="E196" s="456"/>
      <c r="F196" s="456"/>
      <c r="G196" s="456"/>
      <c r="H196" s="456"/>
      <c r="I196" s="456"/>
      <c r="J196" s="456"/>
      <c r="K196" s="457"/>
    </row>
    <row r="197" spans="1:11" ht="15.6" thickBot="1" x14ac:dyDescent="0.35">
      <c r="A197" s="467"/>
      <c r="B197" s="477"/>
      <c r="C197" s="475"/>
      <c r="D197" s="475"/>
      <c r="E197" s="475"/>
      <c r="F197" s="475"/>
      <c r="G197" s="475"/>
      <c r="H197" s="475"/>
      <c r="I197" s="475"/>
      <c r="J197" s="475"/>
      <c r="K197" s="476"/>
    </row>
    <row r="198" spans="1:11" ht="15" x14ac:dyDescent="0.3">
      <c r="A198" s="465" t="s">
        <v>1144</v>
      </c>
      <c r="B198" s="439"/>
      <c r="C198" s="437"/>
      <c r="D198" s="437"/>
      <c r="E198" s="437"/>
      <c r="F198" s="437"/>
      <c r="G198" s="437"/>
      <c r="H198" s="437"/>
      <c r="I198" s="437"/>
      <c r="J198" s="437"/>
      <c r="K198" s="438"/>
    </row>
    <row r="199" spans="1:11" ht="15" x14ac:dyDescent="0.3">
      <c r="A199" s="466"/>
      <c r="B199" s="458"/>
      <c r="C199" s="456"/>
      <c r="D199" s="456"/>
      <c r="E199" s="456"/>
      <c r="F199" s="456"/>
      <c r="G199" s="456"/>
      <c r="H199" s="456"/>
      <c r="I199" s="456"/>
      <c r="J199" s="456"/>
      <c r="K199" s="457"/>
    </row>
    <row r="200" spans="1:11" ht="15" x14ac:dyDescent="0.3">
      <c r="A200" s="466"/>
      <c r="B200" s="458"/>
      <c r="C200" s="456"/>
      <c r="D200" s="456"/>
      <c r="E200" s="456"/>
      <c r="F200" s="456"/>
      <c r="G200" s="456"/>
      <c r="H200" s="456"/>
      <c r="I200" s="456"/>
      <c r="J200" s="456"/>
      <c r="K200" s="457"/>
    </row>
    <row r="201" spans="1:11" ht="15" x14ac:dyDescent="0.3">
      <c r="A201" s="466"/>
      <c r="B201" s="458"/>
      <c r="C201" s="456"/>
      <c r="D201" s="456"/>
      <c r="E201" s="456"/>
      <c r="F201" s="456"/>
      <c r="G201" s="456"/>
      <c r="H201" s="456"/>
      <c r="I201" s="456"/>
      <c r="J201" s="456"/>
      <c r="K201" s="457"/>
    </row>
    <row r="202" spans="1:11" ht="15" x14ac:dyDescent="0.3">
      <c r="A202" s="466"/>
      <c r="B202" s="458"/>
      <c r="C202" s="456"/>
      <c r="D202" s="456"/>
      <c r="E202" s="456"/>
      <c r="F202" s="456"/>
      <c r="G202" s="456"/>
      <c r="H202" s="456"/>
      <c r="I202" s="456"/>
      <c r="J202" s="456"/>
      <c r="K202" s="457"/>
    </row>
    <row r="203" spans="1:11" ht="15" x14ac:dyDescent="0.3">
      <c r="A203" s="466"/>
      <c r="B203" s="458"/>
      <c r="C203" s="456"/>
      <c r="D203" s="456"/>
      <c r="E203" s="456"/>
      <c r="F203" s="456"/>
      <c r="G203" s="456"/>
      <c r="H203" s="456"/>
      <c r="I203" s="456"/>
      <c r="J203" s="456"/>
      <c r="K203" s="457"/>
    </row>
    <row r="204" spans="1:11" ht="15" x14ac:dyDescent="0.3">
      <c r="A204" s="466"/>
      <c r="B204" s="458"/>
      <c r="C204" s="456"/>
      <c r="D204" s="456"/>
      <c r="E204" s="456"/>
      <c r="F204" s="456"/>
      <c r="G204" s="456"/>
      <c r="H204" s="456"/>
      <c r="I204" s="456"/>
      <c r="J204" s="456"/>
      <c r="K204" s="457"/>
    </row>
    <row r="205" spans="1:11" ht="15" x14ac:dyDescent="0.3">
      <c r="A205" s="466"/>
      <c r="B205" s="458"/>
      <c r="C205" s="456"/>
      <c r="D205" s="456"/>
      <c r="E205" s="456"/>
      <c r="F205" s="456"/>
      <c r="G205" s="456"/>
      <c r="H205" s="456"/>
      <c r="I205" s="456"/>
      <c r="J205" s="456"/>
      <c r="K205" s="457"/>
    </row>
    <row r="206" spans="1:11" ht="15" x14ac:dyDescent="0.3">
      <c r="A206" s="466"/>
      <c r="B206" s="458"/>
      <c r="C206" s="456"/>
      <c r="D206" s="456"/>
      <c r="E206" s="456"/>
      <c r="F206" s="456"/>
      <c r="G206" s="456"/>
      <c r="H206" s="456"/>
      <c r="I206" s="456"/>
      <c r="J206" s="456"/>
      <c r="K206" s="457"/>
    </row>
    <row r="207" spans="1:11" ht="15" x14ac:dyDescent="0.3">
      <c r="A207" s="466"/>
      <c r="B207" s="458"/>
      <c r="C207" s="456"/>
      <c r="D207" s="456"/>
      <c r="E207" s="456"/>
      <c r="F207" s="456"/>
      <c r="G207" s="456"/>
      <c r="H207" s="456"/>
      <c r="I207" s="456"/>
      <c r="J207" s="456"/>
      <c r="K207" s="457"/>
    </row>
    <row r="208" spans="1:11" ht="15" x14ac:dyDescent="0.3">
      <c r="A208" s="466"/>
      <c r="B208" s="458"/>
      <c r="C208" s="456"/>
      <c r="D208" s="456"/>
      <c r="E208" s="456"/>
      <c r="F208" s="456"/>
      <c r="G208" s="456"/>
      <c r="H208" s="456"/>
      <c r="I208" s="456"/>
      <c r="J208" s="456"/>
      <c r="K208" s="457"/>
    </row>
    <row r="209" spans="1:11" ht="15" x14ac:dyDescent="0.3">
      <c r="A209" s="466"/>
      <c r="B209" s="458"/>
      <c r="C209" s="456"/>
      <c r="D209" s="456"/>
      <c r="E209" s="456"/>
      <c r="F209" s="456"/>
      <c r="G209" s="456"/>
      <c r="H209" s="456"/>
      <c r="I209" s="456"/>
      <c r="J209" s="456"/>
      <c r="K209" s="457"/>
    </row>
    <row r="210" spans="1:11" ht="15" x14ac:dyDescent="0.3">
      <c r="A210" s="466"/>
      <c r="B210" s="458"/>
      <c r="C210" s="456"/>
      <c r="D210" s="456"/>
      <c r="E210" s="456"/>
      <c r="F210" s="456"/>
      <c r="G210" s="456"/>
      <c r="H210" s="456"/>
      <c r="I210" s="456"/>
      <c r="J210" s="456"/>
      <c r="K210" s="457"/>
    </row>
    <row r="211" spans="1:11" ht="15" x14ac:dyDescent="0.3">
      <c r="A211" s="466"/>
      <c r="B211" s="458"/>
      <c r="C211" s="456"/>
      <c r="D211" s="456"/>
      <c r="E211" s="456"/>
      <c r="F211" s="456"/>
      <c r="G211" s="456"/>
      <c r="H211" s="456"/>
      <c r="I211" s="456"/>
      <c r="J211" s="456"/>
      <c r="K211" s="457"/>
    </row>
    <row r="212" spans="1:11" ht="15.6" thickBot="1" x14ac:dyDescent="0.35">
      <c r="A212" s="467"/>
      <c r="B212" s="502"/>
      <c r="C212" s="503"/>
      <c r="D212" s="503"/>
      <c r="E212" s="503"/>
      <c r="F212" s="503"/>
      <c r="G212" s="503"/>
      <c r="H212" s="503"/>
      <c r="I212" s="503"/>
      <c r="J212" s="503"/>
      <c r="K212" s="504"/>
    </row>
    <row r="213" spans="1:11" x14ac:dyDescent="0.3">
      <c r="A213" s="499" t="s">
        <v>1145</v>
      </c>
      <c r="B213" s="491"/>
      <c r="C213" s="491"/>
      <c r="D213" s="491"/>
      <c r="E213" s="491"/>
      <c r="F213" s="491"/>
      <c r="G213" s="490" t="s">
        <v>1146</v>
      </c>
      <c r="H213" s="491"/>
      <c r="I213" s="491"/>
      <c r="J213" s="491"/>
      <c r="K213" s="492"/>
    </row>
    <row r="214" spans="1:11" x14ac:dyDescent="0.3">
      <c r="A214" s="500"/>
      <c r="B214" s="494"/>
      <c r="C214" s="494"/>
      <c r="D214" s="494"/>
      <c r="E214" s="494"/>
      <c r="F214" s="494"/>
      <c r="G214" s="493"/>
      <c r="H214" s="494"/>
      <c r="I214" s="494"/>
      <c r="J214" s="494"/>
      <c r="K214" s="495"/>
    </row>
    <row r="215" spans="1:11" x14ac:dyDescent="0.3">
      <c r="A215" s="500"/>
      <c r="B215" s="494"/>
      <c r="C215" s="494"/>
      <c r="D215" s="494"/>
      <c r="E215" s="494"/>
      <c r="F215" s="494"/>
      <c r="G215" s="493"/>
      <c r="H215" s="494"/>
      <c r="I215" s="494"/>
      <c r="J215" s="494"/>
      <c r="K215" s="495"/>
    </row>
    <row r="216" spans="1:11" ht="15" thickBot="1" x14ac:dyDescent="0.35">
      <c r="A216" s="501"/>
      <c r="B216" s="497"/>
      <c r="C216" s="497"/>
      <c r="D216" s="497"/>
      <c r="E216" s="497"/>
      <c r="F216" s="497"/>
      <c r="G216" s="496"/>
      <c r="H216" s="497"/>
      <c r="I216" s="497"/>
      <c r="J216" s="497"/>
      <c r="K216" s="498"/>
    </row>
    <row r="217" spans="1:11" hidden="1" x14ac:dyDescent="0.3"/>
    <row r="218" spans="1:11" hidden="1" x14ac:dyDescent="0.3">
      <c r="A218" s="452"/>
      <c r="B218" s="452"/>
      <c r="C218" s="452"/>
      <c r="D218" s="452"/>
      <c r="E218" s="454" t="s">
        <v>1113</v>
      </c>
      <c r="F218" s="454"/>
      <c r="G218" s="454"/>
      <c r="H218" s="454"/>
      <c r="I218" s="452"/>
      <c r="J218" s="452"/>
      <c r="K218" s="452"/>
    </row>
    <row r="219" spans="1:11" hidden="1" x14ac:dyDescent="0.3">
      <c r="A219" s="452"/>
      <c r="B219" s="452"/>
      <c r="C219" s="452"/>
      <c r="D219" s="452"/>
      <c r="E219" s="454"/>
      <c r="F219" s="454"/>
      <c r="G219" s="454"/>
      <c r="H219" s="454"/>
      <c r="I219" s="452"/>
      <c r="J219" s="452"/>
      <c r="K219" s="452"/>
    </row>
    <row r="220" spans="1:11" hidden="1" x14ac:dyDescent="0.3">
      <c r="A220" s="453"/>
      <c r="B220" s="453"/>
      <c r="C220" s="453"/>
      <c r="D220" s="453"/>
      <c r="E220" s="455"/>
      <c r="F220" s="455"/>
      <c r="G220" s="455"/>
      <c r="H220" s="455"/>
      <c r="I220" s="453"/>
      <c r="J220" s="453"/>
      <c r="K220" s="453"/>
    </row>
    <row r="221" spans="1:11" hidden="1" x14ac:dyDescent="0.3">
      <c r="A221" s="449" t="s">
        <v>1147</v>
      </c>
      <c r="B221" s="450"/>
      <c r="C221" s="450"/>
      <c r="D221" s="450"/>
      <c r="E221" s="450"/>
      <c r="F221" s="450"/>
      <c r="G221" s="450"/>
      <c r="H221" s="450"/>
      <c r="I221" s="450"/>
      <c r="J221" s="450"/>
      <c r="K221" s="451"/>
    </row>
    <row r="222" spans="1:11" ht="25.5" hidden="1" customHeight="1" x14ac:dyDescent="0.3">
      <c r="A222" s="100" t="s">
        <v>1115</v>
      </c>
      <c r="B222" s="101"/>
      <c r="C222" s="101"/>
      <c r="D222" s="101"/>
      <c r="E222" s="101"/>
      <c r="F222" s="101"/>
      <c r="G222" s="102"/>
      <c r="H222" s="103" t="s">
        <v>1116</v>
      </c>
      <c r="I222" s="104" t="s">
        <v>1117</v>
      </c>
      <c r="J222" s="105">
        <f>1+J168</f>
        <v>45198</v>
      </c>
      <c r="K222" s="106" t="s">
        <v>1118</v>
      </c>
    </row>
    <row r="223" spans="1:11" ht="16.5" hidden="1" customHeight="1" x14ac:dyDescent="0.3">
      <c r="A223" s="443" t="s">
        <v>1119</v>
      </c>
      <c r="B223" s="444"/>
      <c r="C223" s="444"/>
      <c r="D223" s="444"/>
      <c r="E223" s="444"/>
      <c r="F223" s="444"/>
      <c r="G223" s="445"/>
      <c r="H223" s="107" t="s">
        <v>1120</v>
      </c>
      <c r="I223" s="108" t="s">
        <v>1121</v>
      </c>
      <c r="J223" s="109" t="s">
        <v>1122</v>
      </c>
      <c r="K223" s="110" t="s">
        <v>1123</v>
      </c>
    </row>
    <row r="224" spans="1:11" ht="12" hidden="1" customHeight="1" x14ac:dyDescent="0.3">
      <c r="A224" s="446"/>
      <c r="B224" s="447"/>
      <c r="C224" s="447"/>
      <c r="D224" s="447"/>
      <c r="E224" s="447"/>
      <c r="F224" s="447"/>
      <c r="G224" s="448"/>
      <c r="H224" s="107" t="s">
        <v>1124</v>
      </c>
      <c r="I224" s="111" t="s">
        <v>1125</v>
      </c>
      <c r="J224" s="112"/>
      <c r="K224" s="113"/>
    </row>
    <row r="225" spans="1:11" ht="15" hidden="1" thickBot="1" x14ac:dyDescent="0.35">
      <c r="A225" s="114" t="s">
        <v>1103</v>
      </c>
      <c r="B225" s="115"/>
      <c r="C225" s="115"/>
      <c r="D225" s="115"/>
      <c r="E225" s="115"/>
      <c r="F225" s="115"/>
      <c r="G225" s="116"/>
      <c r="H225" s="117" t="s">
        <v>1126</v>
      </c>
      <c r="I225" s="117" t="s">
        <v>1125</v>
      </c>
      <c r="J225" s="118"/>
      <c r="K225" s="119"/>
    </row>
    <row r="226" spans="1:11" ht="15" hidden="1" x14ac:dyDescent="0.3">
      <c r="A226" s="440" t="s">
        <v>1127</v>
      </c>
      <c r="B226" s="439"/>
      <c r="C226" s="437"/>
      <c r="D226" s="437"/>
      <c r="E226" s="437"/>
      <c r="F226" s="437"/>
      <c r="G226" s="437"/>
      <c r="H226" s="437"/>
      <c r="I226" s="437"/>
      <c r="J226" s="437"/>
      <c r="K226" s="438"/>
    </row>
    <row r="227" spans="1:11" ht="15" hidden="1" x14ac:dyDescent="0.3">
      <c r="A227" s="441"/>
      <c r="B227" s="458"/>
      <c r="C227" s="456"/>
      <c r="D227" s="456"/>
      <c r="E227" s="456"/>
      <c r="F227" s="456"/>
      <c r="G227" s="456"/>
      <c r="H227" s="456"/>
      <c r="I227" s="456"/>
      <c r="J227" s="456"/>
      <c r="K227" s="457"/>
    </row>
    <row r="228" spans="1:11" ht="15" hidden="1" x14ac:dyDescent="0.3">
      <c r="A228" s="441"/>
      <c r="B228" s="458"/>
      <c r="C228" s="456"/>
      <c r="D228" s="456"/>
      <c r="E228" s="456"/>
      <c r="F228" s="456"/>
      <c r="G228" s="456"/>
      <c r="H228" s="456"/>
      <c r="I228" s="456"/>
      <c r="J228" s="456"/>
      <c r="K228" s="457"/>
    </row>
    <row r="229" spans="1:11" ht="15" hidden="1" x14ac:dyDescent="0.3">
      <c r="A229" s="441"/>
      <c r="B229" s="458"/>
      <c r="C229" s="456"/>
      <c r="D229" s="456"/>
      <c r="E229" s="456"/>
      <c r="F229" s="456"/>
      <c r="G229" s="456"/>
      <c r="H229" s="456"/>
      <c r="I229" s="456"/>
      <c r="J229" s="456"/>
      <c r="K229" s="457"/>
    </row>
    <row r="230" spans="1:11" ht="15.6" hidden="1" thickBot="1" x14ac:dyDescent="0.35">
      <c r="A230" s="442"/>
      <c r="B230" s="477"/>
      <c r="C230" s="475"/>
      <c r="D230" s="475"/>
      <c r="E230" s="475"/>
      <c r="F230" s="475"/>
      <c r="G230" s="475"/>
      <c r="H230" s="475"/>
      <c r="I230" s="475"/>
      <c r="J230" s="475"/>
      <c r="K230" s="476"/>
    </row>
    <row r="231" spans="1:11" ht="15.6" hidden="1" thickBot="1" x14ac:dyDescent="0.35">
      <c r="A231" s="465" t="s">
        <v>1128</v>
      </c>
      <c r="B231" s="474" t="s">
        <v>1129</v>
      </c>
      <c r="C231" s="472"/>
      <c r="D231" s="472"/>
      <c r="E231" s="472"/>
      <c r="F231" s="120" t="s">
        <v>1130</v>
      </c>
      <c r="G231" s="472" t="s">
        <v>1129</v>
      </c>
      <c r="H231" s="472"/>
      <c r="I231" s="472"/>
      <c r="J231" s="473"/>
      <c r="K231" s="121" t="s">
        <v>1130</v>
      </c>
    </row>
    <row r="232" spans="1:11" ht="15" hidden="1" x14ac:dyDescent="0.3">
      <c r="A232" s="466"/>
      <c r="B232" s="471" t="s">
        <v>1131</v>
      </c>
      <c r="C232" s="469"/>
      <c r="D232" s="469"/>
      <c r="E232" s="470"/>
      <c r="F232" s="122"/>
      <c r="G232" s="468" t="s">
        <v>1132</v>
      </c>
      <c r="H232" s="469"/>
      <c r="I232" s="469"/>
      <c r="J232" s="470"/>
      <c r="K232" s="123"/>
    </row>
    <row r="233" spans="1:11" ht="15" hidden="1" x14ac:dyDescent="0.3">
      <c r="A233" s="466"/>
      <c r="B233" s="480" t="s">
        <v>1133</v>
      </c>
      <c r="C233" s="481"/>
      <c r="D233" s="481"/>
      <c r="E233" s="482"/>
      <c r="F233" s="124"/>
      <c r="G233" s="483" t="s">
        <v>1134</v>
      </c>
      <c r="H233" s="481"/>
      <c r="I233" s="481"/>
      <c r="J233" s="482"/>
      <c r="K233" s="125"/>
    </row>
    <row r="234" spans="1:11" ht="15" hidden="1" x14ac:dyDescent="0.3">
      <c r="A234" s="466"/>
      <c r="B234" s="480" t="s">
        <v>1135</v>
      </c>
      <c r="C234" s="481"/>
      <c r="D234" s="481"/>
      <c r="E234" s="482"/>
      <c r="F234" s="124"/>
      <c r="G234" s="478" t="s">
        <v>1136</v>
      </c>
      <c r="H234" s="460"/>
      <c r="I234" s="460"/>
      <c r="J234" s="479"/>
      <c r="K234" s="125"/>
    </row>
    <row r="235" spans="1:11" ht="15" hidden="1" x14ac:dyDescent="0.3">
      <c r="A235" s="466"/>
      <c r="B235" s="480" t="s">
        <v>1137</v>
      </c>
      <c r="C235" s="481"/>
      <c r="D235" s="481"/>
      <c r="E235" s="482"/>
      <c r="F235" s="124"/>
      <c r="G235" s="478" t="s">
        <v>1138</v>
      </c>
      <c r="H235" s="460"/>
      <c r="I235" s="460"/>
      <c r="J235" s="479"/>
      <c r="K235" s="125"/>
    </row>
    <row r="236" spans="1:11" ht="15" hidden="1" x14ac:dyDescent="0.3">
      <c r="A236" s="466"/>
      <c r="B236" s="480" t="s">
        <v>1139</v>
      </c>
      <c r="C236" s="481"/>
      <c r="D236" s="481"/>
      <c r="E236" s="482"/>
      <c r="F236" s="124"/>
      <c r="G236" s="478" t="s">
        <v>1140</v>
      </c>
      <c r="H236" s="460"/>
      <c r="I236" s="460"/>
      <c r="J236" s="479"/>
      <c r="K236" s="125"/>
    </row>
    <row r="237" spans="1:11" ht="15.6" hidden="1" thickBot="1" x14ac:dyDescent="0.35">
      <c r="A237" s="467"/>
      <c r="B237" s="487" t="s">
        <v>1141</v>
      </c>
      <c r="C237" s="488"/>
      <c r="D237" s="488"/>
      <c r="E237" s="489"/>
      <c r="F237" s="127"/>
      <c r="G237" s="484" t="s">
        <v>1142</v>
      </c>
      <c r="H237" s="485"/>
      <c r="I237" s="485"/>
      <c r="J237" s="486"/>
      <c r="K237" s="128"/>
    </row>
    <row r="238" spans="1:11" ht="15" hidden="1" x14ac:dyDescent="0.3">
      <c r="A238" s="465" t="s">
        <v>1143</v>
      </c>
      <c r="B238" s="462" t="s">
        <v>1148</v>
      </c>
      <c r="C238" s="463"/>
      <c r="D238" s="463"/>
      <c r="E238" s="463"/>
      <c r="F238" s="463"/>
      <c r="G238" s="463"/>
      <c r="H238" s="463"/>
      <c r="I238" s="463"/>
      <c r="J238" s="463"/>
      <c r="K238" s="464"/>
    </row>
    <row r="239" spans="1:11" ht="15" hidden="1" x14ac:dyDescent="0.3">
      <c r="A239" s="466"/>
      <c r="B239" s="459" t="s">
        <v>1149</v>
      </c>
      <c r="C239" s="460"/>
      <c r="D239" s="460"/>
      <c r="E239" s="460"/>
      <c r="F239" s="460"/>
      <c r="G239" s="460"/>
      <c r="H239" s="460"/>
      <c r="I239" s="460"/>
      <c r="J239" s="460"/>
      <c r="K239" s="461"/>
    </row>
    <row r="240" spans="1:11" ht="15" hidden="1" x14ac:dyDescent="0.3">
      <c r="A240" s="466"/>
      <c r="B240" s="459" t="s">
        <v>1150</v>
      </c>
      <c r="C240" s="460"/>
      <c r="D240" s="460"/>
      <c r="E240" s="460"/>
      <c r="F240" s="460"/>
      <c r="G240" s="460"/>
      <c r="H240" s="460"/>
      <c r="I240" s="460"/>
      <c r="J240" s="460"/>
      <c r="K240" s="461"/>
    </row>
    <row r="241" spans="1:11" ht="15" hidden="1" x14ac:dyDescent="0.3">
      <c r="A241" s="466"/>
      <c r="B241" s="459"/>
      <c r="C241" s="460"/>
      <c r="D241" s="460"/>
      <c r="E241" s="460"/>
      <c r="F241" s="460"/>
      <c r="G241" s="460"/>
      <c r="H241" s="460"/>
      <c r="I241" s="460"/>
      <c r="J241" s="460"/>
      <c r="K241" s="461"/>
    </row>
    <row r="242" spans="1:11" ht="15" hidden="1" x14ac:dyDescent="0.3">
      <c r="A242" s="466"/>
      <c r="B242" s="459"/>
      <c r="C242" s="460"/>
      <c r="D242" s="460"/>
      <c r="E242" s="460"/>
      <c r="F242" s="460"/>
      <c r="G242" s="460"/>
      <c r="H242" s="460"/>
      <c r="I242" s="460"/>
      <c r="J242" s="460"/>
      <c r="K242" s="461"/>
    </row>
    <row r="243" spans="1:11" ht="15" hidden="1" x14ac:dyDescent="0.3">
      <c r="A243" s="466"/>
      <c r="B243" s="459"/>
      <c r="C243" s="460"/>
      <c r="D243" s="460"/>
      <c r="E243" s="460"/>
      <c r="F243" s="460"/>
      <c r="G243" s="460"/>
      <c r="H243" s="460"/>
      <c r="I243" s="460"/>
      <c r="J243" s="460"/>
      <c r="K243" s="461"/>
    </row>
    <row r="244" spans="1:11" ht="15" hidden="1" x14ac:dyDescent="0.3">
      <c r="A244" s="466"/>
      <c r="B244" s="459"/>
      <c r="C244" s="460"/>
      <c r="D244" s="460"/>
      <c r="E244" s="460"/>
      <c r="F244" s="460"/>
      <c r="G244" s="460"/>
      <c r="H244" s="460"/>
      <c r="I244" s="460"/>
      <c r="J244" s="460"/>
      <c r="K244" s="461"/>
    </row>
    <row r="245" spans="1:11" ht="15" hidden="1" x14ac:dyDescent="0.3">
      <c r="A245" s="466"/>
      <c r="B245" s="459"/>
      <c r="C245" s="460"/>
      <c r="D245" s="460"/>
      <c r="E245" s="460"/>
      <c r="F245" s="460"/>
      <c r="G245" s="460"/>
      <c r="H245" s="460"/>
      <c r="I245" s="460"/>
      <c r="J245" s="460"/>
      <c r="K245" s="461"/>
    </row>
    <row r="246" spans="1:11" ht="15" hidden="1" x14ac:dyDescent="0.3">
      <c r="A246" s="466"/>
      <c r="B246" s="458"/>
      <c r="C246" s="456"/>
      <c r="D246" s="456"/>
      <c r="E246" s="456"/>
      <c r="F246" s="456"/>
      <c r="G246" s="456"/>
      <c r="H246" s="456"/>
      <c r="I246" s="456"/>
      <c r="J246" s="456"/>
      <c r="K246" s="457"/>
    </row>
    <row r="247" spans="1:11" ht="15" hidden="1" x14ac:dyDescent="0.3">
      <c r="A247" s="466"/>
      <c r="B247" s="458"/>
      <c r="C247" s="456"/>
      <c r="D247" s="456"/>
      <c r="E247" s="456"/>
      <c r="F247" s="456"/>
      <c r="G247" s="456"/>
      <c r="H247" s="456"/>
      <c r="I247" s="456"/>
      <c r="J247" s="456"/>
      <c r="K247" s="457"/>
    </row>
    <row r="248" spans="1:11" ht="15" hidden="1" x14ac:dyDescent="0.3">
      <c r="A248" s="466"/>
      <c r="B248" s="458"/>
      <c r="C248" s="456"/>
      <c r="D248" s="456"/>
      <c r="E248" s="456"/>
      <c r="F248" s="456"/>
      <c r="G248" s="456"/>
      <c r="H248" s="456"/>
      <c r="I248" s="456"/>
      <c r="J248" s="456"/>
      <c r="K248" s="457"/>
    </row>
    <row r="249" spans="1:11" ht="15" hidden="1" x14ac:dyDescent="0.3">
      <c r="A249" s="466"/>
      <c r="B249" s="458"/>
      <c r="C249" s="456"/>
      <c r="D249" s="456"/>
      <c r="E249" s="456"/>
      <c r="F249" s="456"/>
      <c r="G249" s="456"/>
      <c r="H249" s="456"/>
      <c r="I249" s="456"/>
      <c r="J249" s="456"/>
      <c r="K249" s="457"/>
    </row>
    <row r="250" spans="1:11" ht="15" hidden="1" x14ac:dyDescent="0.3">
      <c r="A250" s="466"/>
      <c r="B250" s="458"/>
      <c r="C250" s="456"/>
      <c r="D250" s="456"/>
      <c r="E250" s="456"/>
      <c r="F250" s="456"/>
      <c r="G250" s="456"/>
      <c r="H250" s="456"/>
      <c r="I250" s="456"/>
      <c r="J250" s="456"/>
      <c r="K250" s="457"/>
    </row>
    <row r="251" spans="1:11" ht="15" hidden="1" x14ac:dyDescent="0.3">
      <c r="A251" s="466"/>
      <c r="B251" s="458"/>
      <c r="C251" s="456"/>
      <c r="D251" s="456"/>
      <c r="E251" s="456"/>
      <c r="F251" s="456"/>
      <c r="G251" s="456"/>
      <c r="H251" s="456"/>
      <c r="I251" s="456"/>
      <c r="J251" s="456"/>
      <c r="K251" s="457"/>
    </row>
    <row r="252" spans="1:11" ht="15.6" hidden="1" thickBot="1" x14ac:dyDescent="0.35">
      <c r="A252" s="467"/>
      <c r="B252" s="477"/>
      <c r="C252" s="475"/>
      <c r="D252" s="475"/>
      <c r="E252" s="475"/>
      <c r="F252" s="475"/>
      <c r="G252" s="475"/>
      <c r="H252" s="475"/>
      <c r="I252" s="475"/>
      <c r="J252" s="475"/>
      <c r="K252" s="476"/>
    </row>
    <row r="253" spans="1:11" ht="15" hidden="1" x14ac:dyDescent="0.3">
      <c r="A253" s="465" t="s">
        <v>1144</v>
      </c>
      <c r="B253" s="439"/>
      <c r="C253" s="437"/>
      <c r="D253" s="437"/>
      <c r="E253" s="437"/>
      <c r="F253" s="437"/>
      <c r="G253" s="437"/>
      <c r="H253" s="437"/>
      <c r="I253" s="437"/>
      <c r="J253" s="437"/>
      <c r="K253" s="438"/>
    </row>
    <row r="254" spans="1:11" ht="15" hidden="1" x14ac:dyDescent="0.3">
      <c r="A254" s="466"/>
      <c r="B254" s="458"/>
      <c r="C254" s="456"/>
      <c r="D254" s="456"/>
      <c r="E254" s="456"/>
      <c r="F254" s="456"/>
      <c r="G254" s="456"/>
      <c r="H254" s="456"/>
      <c r="I254" s="456"/>
      <c r="J254" s="456"/>
      <c r="K254" s="457"/>
    </row>
    <row r="255" spans="1:11" ht="15" hidden="1" x14ac:dyDescent="0.3">
      <c r="A255" s="466"/>
      <c r="B255" s="458"/>
      <c r="C255" s="456"/>
      <c r="D255" s="456"/>
      <c r="E255" s="456"/>
      <c r="F255" s="456"/>
      <c r="G255" s="456"/>
      <c r="H255" s="456"/>
      <c r="I255" s="456"/>
      <c r="J255" s="456"/>
      <c r="K255" s="457"/>
    </row>
    <row r="256" spans="1:11" ht="15" hidden="1" x14ac:dyDescent="0.3">
      <c r="A256" s="466"/>
      <c r="B256" s="458"/>
      <c r="C256" s="456"/>
      <c r="D256" s="456"/>
      <c r="E256" s="456"/>
      <c r="F256" s="456"/>
      <c r="G256" s="456"/>
      <c r="H256" s="456"/>
      <c r="I256" s="456"/>
      <c r="J256" s="456"/>
      <c r="K256" s="457"/>
    </row>
    <row r="257" spans="1:11" ht="15" hidden="1" x14ac:dyDescent="0.3">
      <c r="A257" s="466"/>
      <c r="B257" s="458"/>
      <c r="C257" s="456"/>
      <c r="D257" s="456"/>
      <c r="E257" s="456"/>
      <c r="F257" s="456"/>
      <c r="G257" s="456"/>
      <c r="H257" s="456"/>
      <c r="I257" s="456"/>
      <c r="J257" s="456"/>
      <c r="K257" s="457"/>
    </row>
    <row r="258" spans="1:11" ht="15" hidden="1" x14ac:dyDescent="0.3">
      <c r="A258" s="466"/>
      <c r="B258" s="458"/>
      <c r="C258" s="456"/>
      <c r="D258" s="456"/>
      <c r="E258" s="456"/>
      <c r="F258" s="456"/>
      <c r="G258" s="456"/>
      <c r="H258" s="456"/>
      <c r="I258" s="456"/>
      <c r="J258" s="456"/>
      <c r="K258" s="457"/>
    </row>
    <row r="259" spans="1:11" ht="15" hidden="1" x14ac:dyDescent="0.3">
      <c r="A259" s="466"/>
      <c r="B259" s="458"/>
      <c r="C259" s="456"/>
      <c r="D259" s="456"/>
      <c r="E259" s="456"/>
      <c r="F259" s="456"/>
      <c r="G259" s="456"/>
      <c r="H259" s="456"/>
      <c r="I259" s="456"/>
      <c r="J259" s="456"/>
      <c r="K259" s="457"/>
    </row>
    <row r="260" spans="1:11" ht="15" hidden="1" x14ac:dyDescent="0.3">
      <c r="A260" s="466"/>
      <c r="B260" s="458"/>
      <c r="C260" s="456"/>
      <c r="D260" s="456"/>
      <c r="E260" s="456"/>
      <c r="F260" s="456"/>
      <c r="G260" s="456"/>
      <c r="H260" s="456"/>
      <c r="I260" s="456"/>
      <c r="J260" s="456"/>
      <c r="K260" s="457"/>
    </row>
    <row r="261" spans="1:11" ht="15" hidden="1" x14ac:dyDescent="0.3">
      <c r="A261" s="466"/>
      <c r="B261" s="458"/>
      <c r="C261" s="456"/>
      <c r="D261" s="456"/>
      <c r="E261" s="456"/>
      <c r="F261" s="456"/>
      <c r="G261" s="456"/>
      <c r="H261" s="456"/>
      <c r="I261" s="456"/>
      <c r="J261" s="456"/>
      <c r="K261" s="457"/>
    </row>
    <row r="262" spans="1:11" ht="15" hidden="1" x14ac:dyDescent="0.3">
      <c r="A262" s="466"/>
      <c r="B262" s="458"/>
      <c r="C262" s="456"/>
      <c r="D262" s="456"/>
      <c r="E262" s="456"/>
      <c r="F262" s="456"/>
      <c r="G262" s="456"/>
      <c r="H262" s="456"/>
      <c r="I262" s="456"/>
      <c r="J262" s="456"/>
      <c r="K262" s="457"/>
    </row>
    <row r="263" spans="1:11" ht="15" hidden="1" x14ac:dyDescent="0.3">
      <c r="A263" s="466"/>
      <c r="B263" s="458"/>
      <c r="C263" s="456"/>
      <c r="D263" s="456"/>
      <c r="E263" s="456"/>
      <c r="F263" s="456"/>
      <c r="G263" s="456"/>
      <c r="H263" s="456"/>
      <c r="I263" s="456"/>
      <c r="J263" s="456"/>
      <c r="K263" s="457"/>
    </row>
    <row r="264" spans="1:11" ht="15" hidden="1" x14ac:dyDescent="0.3">
      <c r="A264" s="466"/>
      <c r="B264" s="458"/>
      <c r="C264" s="456"/>
      <c r="D264" s="456"/>
      <c r="E264" s="456"/>
      <c r="F264" s="456"/>
      <c r="G264" s="456"/>
      <c r="H264" s="456"/>
      <c r="I264" s="456"/>
      <c r="J264" s="456"/>
      <c r="K264" s="457"/>
    </row>
    <row r="265" spans="1:11" ht="15" hidden="1" x14ac:dyDescent="0.3">
      <c r="A265" s="466"/>
      <c r="B265" s="458"/>
      <c r="C265" s="456"/>
      <c r="D265" s="456"/>
      <c r="E265" s="456"/>
      <c r="F265" s="456"/>
      <c r="G265" s="456"/>
      <c r="H265" s="456"/>
      <c r="I265" s="456"/>
      <c r="J265" s="456"/>
      <c r="K265" s="457"/>
    </row>
    <row r="266" spans="1:11" ht="15" hidden="1" x14ac:dyDescent="0.3">
      <c r="A266" s="466"/>
      <c r="B266" s="458"/>
      <c r="C266" s="456"/>
      <c r="D266" s="456"/>
      <c r="E266" s="456"/>
      <c r="F266" s="456"/>
      <c r="G266" s="456"/>
      <c r="H266" s="456"/>
      <c r="I266" s="456"/>
      <c r="J266" s="456"/>
      <c r="K266" s="457"/>
    </row>
    <row r="267" spans="1:11" ht="15.6" hidden="1" thickBot="1" x14ac:dyDescent="0.35">
      <c r="A267" s="467"/>
      <c r="B267" s="502"/>
      <c r="C267" s="503"/>
      <c r="D267" s="503"/>
      <c r="E267" s="503"/>
      <c r="F267" s="503"/>
      <c r="G267" s="503"/>
      <c r="H267" s="503"/>
      <c r="I267" s="503"/>
      <c r="J267" s="503"/>
      <c r="K267" s="504"/>
    </row>
    <row r="268" spans="1:11" hidden="1" x14ac:dyDescent="0.3">
      <c r="A268" s="499" t="s">
        <v>1145</v>
      </c>
      <c r="B268" s="491"/>
      <c r="C268" s="491"/>
      <c r="D268" s="491"/>
      <c r="E268" s="491"/>
      <c r="F268" s="491"/>
      <c r="G268" s="490" t="s">
        <v>1146</v>
      </c>
      <c r="H268" s="491"/>
      <c r="I268" s="491"/>
      <c r="J268" s="491"/>
      <c r="K268" s="492"/>
    </row>
    <row r="269" spans="1:11" hidden="1" x14ac:dyDescent="0.3">
      <c r="A269" s="500"/>
      <c r="B269" s="494"/>
      <c r="C269" s="494"/>
      <c r="D269" s="494"/>
      <c r="E269" s="494"/>
      <c r="F269" s="494"/>
      <c r="G269" s="493"/>
      <c r="H269" s="494"/>
      <c r="I269" s="494"/>
      <c r="J269" s="494"/>
      <c r="K269" s="495"/>
    </row>
    <row r="270" spans="1:11" hidden="1" x14ac:dyDescent="0.3">
      <c r="A270" s="500"/>
      <c r="B270" s="494"/>
      <c r="C270" s="494"/>
      <c r="D270" s="494"/>
      <c r="E270" s="494"/>
      <c r="F270" s="494"/>
      <c r="G270" s="493"/>
      <c r="H270" s="494"/>
      <c r="I270" s="494"/>
      <c r="J270" s="494"/>
      <c r="K270" s="495"/>
    </row>
    <row r="271" spans="1:11" ht="15" hidden="1" thickBot="1" x14ac:dyDescent="0.35">
      <c r="A271" s="501"/>
      <c r="B271" s="497"/>
      <c r="C271" s="497"/>
      <c r="D271" s="497"/>
      <c r="E271" s="497"/>
      <c r="F271" s="497"/>
      <c r="G271" s="496"/>
      <c r="H271" s="497"/>
      <c r="I271" s="497"/>
      <c r="J271" s="497"/>
      <c r="K271" s="498"/>
    </row>
    <row r="272" spans="1:11" hidden="1" x14ac:dyDescent="0.3">
      <c r="A272" s="34"/>
      <c r="J272" s="131"/>
    </row>
    <row r="273" spans="1:11" hidden="1" x14ac:dyDescent="0.3">
      <c r="A273" s="452"/>
      <c r="B273" s="452"/>
      <c r="C273" s="452"/>
      <c r="D273" s="452"/>
      <c r="E273" s="454" t="s">
        <v>1113</v>
      </c>
      <c r="F273" s="454"/>
      <c r="G273" s="454"/>
      <c r="H273" s="454"/>
      <c r="I273" s="452"/>
      <c r="J273" s="452"/>
      <c r="K273" s="452"/>
    </row>
    <row r="274" spans="1:11" hidden="1" x14ac:dyDescent="0.3">
      <c r="A274" s="452"/>
      <c r="B274" s="452"/>
      <c r="C274" s="452"/>
      <c r="D274" s="452"/>
      <c r="E274" s="454"/>
      <c r="F274" s="454"/>
      <c r="G274" s="454"/>
      <c r="H274" s="454"/>
      <c r="I274" s="452"/>
      <c r="J274" s="452"/>
      <c r="K274" s="452"/>
    </row>
    <row r="275" spans="1:11" hidden="1" x14ac:dyDescent="0.3">
      <c r="A275" s="453"/>
      <c r="B275" s="453"/>
      <c r="C275" s="453"/>
      <c r="D275" s="453"/>
      <c r="E275" s="455"/>
      <c r="F275" s="455"/>
      <c r="G275" s="455"/>
      <c r="H275" s="455"/>
      <c r="I275" s="453"/>
      <c r="J275" s="453"/>
      <c r="K275" s="453"/>
    </row>
    <row r="276" spans="1:11" s="99" customFormat="1" ht="15" hidden="1" customHeight="1" x14ac:dyDescent="0.3">
      <c r="A276" s="505" t="s">
        <v>1114</v>
      </c>
      <c r="B276" s="450"/>
      <c r="C276" s="450"/>
      <c r="D276" s="450"/>
      <c r="E276" s="450"/>
      <c r="F276" s="450"/>
      <c r="G276" s="450"/>
      <c r="H276" s="450"/>
      <c r="I276" s="450"/>
      <c r="J276" s="450"/>
      <c r="K276" s="451"/>
    </row>
    <row r="277" spans="1:11" ht="25.5" hidden="1" customHeight="1" x14ac:dyDescent="0.3">
      <c r="A277" s="100" t="s">
        <v>1115</v>
      </c>
      <c r="B277" s="101"/>
      <c r="C277" s="101"/>
      <c r="D277" s="101"/>
      <c r="E277" s="101"/>
      <c r="F277" s="101"/>
      <c r="G277" s="102"/>
      <c r="H277" s="103" t="s">
        <v>1116</v>
      </c>
      <c r="I277" s="104" t="s">
        <v>1117</v>
      </c>
      <c r="J277" s="105">
        <f>1+J222</f>
        <v>45199</v>
      </c>
      <c r="K277" s="106" t="s">
        <v>1118</v>
      </c>
    </row>
    <row r="278" spans="1:11" ht="16.5" hidden="1" customHeight="1" x14ac:dyDescent="0.3">
      <c r="A278" s="443" t="s">
        <v>1119</v>
      </c>
      <c r="B278" s="444"/>
      <c r="C278" s="444"/>
      <c r="D278" s="444"/>
      <c r="E278" s="444"/>
      <c r="F278" s="444"/>
      <c r="G278" s="445"/>
      <c r="H278" s="107" t="s">
        <v>1120</v>
      </c>
      <c r="I278" s="108" t="s">
        <v>1121</v>
      </c>
      <c r="J278" s="109" t="s">
        <v>1122</v>
      </c>
      <c r="K278" s="110" t="s">
        <v>1123</v>
      </c>
    </row>
    <row r="279" spans="1:11" ht="12" hidden="1" customHeight="1" x14ac:dyDescent="0.3">
      <c r="A279" s="446"/>
      <c r="B279" s="447"/>
      <c r="C279" s="447"/>
      <c r="D279" s="447"/>
      <c r="E279" s="447"/>
      <c r="F279" s="447"/>
      <c r="G279" s="448"/>
      <c r="H279" s="107" t="s">
        <v>1124</v>
      </c>
      <c r="I279" s="111" t="s">
        <v>1125</v>
      </c>
      <c r="J279" s="112"/>
      <c r="K279" s="113"/>
    </row>
    <row r="280" spans="1:11" ht="15" hidden="1" thickBot="1" x14ac:dyDescent="0.35">
      <c r="A280" s="114" t="s">
        <v>1103</v>
      </c>
      <c r="B280" s="115"/>
      <c r="C280" s="115"/>
      <c r="D280" s="115"/>
      <c r="E280" s="115"/>
      <c r="F280" s="115"/>
      <c r="G280" s="116"/>
      <c r="H280" s="117" t="s">
        <v>1126</v>
      </c>
      <c r="I280" s="117" t="s">
        <v>1125</v>
      </c>
      <c r="J280" s="118"/>
      <c r="K280" s="119"/>
    </row>
    <row r="281" spans="1:11" ht="15" hidden="1" x14ac:dyDescent="0.3">
      <c r="A281" s="440" t="s">
        <v>1127</v>
      </c>
      <c r="B281" s="439"/>
      <c r="C281" s="437"/>
      <c r="D281" s="437"/>
      <c r="E281" s="437"/>
      <c r="F281" s="437"/>
      <c r="G281" s="437"/>
      <c r="H281" s="437"/>
      <c r="I281" s="437"/>
      <c r="J281" s="437"/>
      <c r="K281" s="438"/>
    </row>
    <row r="282" spans="1:11" ht="15" hidden="1" x14ac:dyDescent="0.3">
      <c r="A282" s="441"/>
      <c r="B282" s="458"/>
      <c r="C282" s="456"/>
      <c r="D282" s="456"/>
      <c r="E282" s="456"/>
      <c r="F282" s="456"/>
      <c r="G282" s="456"/>
      <c r="H282" s="456"/>
      <c r="I282" s="456"/>
      <c r="J282" s="456"/>
      <c r="K282" s="457"/>
    </row>
    <row r="283" spans="1:11" ht="15" hidden="1" x14ac:dyDescent="0.3">
      <c r="A283" s="441"/>
      <c r="B283" s="458"/>
      <c r="C283" s="456"/>
      <c r="D283" s="456"/>
      <c r="E283" s="456"/>
      <c r="F283" s="456"/>
      <c r="G283" s="456"/>
      <c r="H283" s="456"/>
      <c r="I283" s="456"/>
      <c r="J283" s="456"/>
      <c r="K283" s="457"/>
    </row>
    <row r="284" spans="1:11" ht="15" hidden="1" x14ac:dyDescent="0.3">
      <c r="A284" s="441"/>
      <c r="B284" s="458"/>
      <c r="C284" s="456"/>
      <c r="D284" s="456"/>
      <c r="E284" s="456"/>
      <c r="F284" s="456"/>
      <c r="G284" s="456"/>
      <c r="H284" s="456"/>
      <c r="I284" s="456"/>
      <c r="J284" s="456"/>
      <c r="K284" s="457"/>
    </row>
    <row r="285" spans="1:11" ht="15.6" hidden="1" thickBot="1" x14ac:dyDescent="0.35">
      <c r="A285" s="442"/>
      <c r="B285" s="477"/>
      <c r="C285" s="475"/>
      <c r="D285" s="475"/>
      <c r="E285" s="475"/>
      <c r="F285" s="475"/>
      <c r="G285" s="475"/>
      <c r="H285" s="475"/>
      <c r="I285" s="475"/>
      <c r="J285" s="475"/>
      <c r="K285" s="476"/>
    </row>
    <row r="286" spans="1:11" ht="15.6" hidden="1" thickBot="1" x14ac:dyDescent="0.35">
      <c r="A286" s="465" t="s">
        <v>1128</v>
      </c>
      <c r="B286" s="474" t="s">
        <v>1129</v>
      </c>
      <c r="C286" s="472"/>
      <c r="D286" s="472"/>
      <c r="E286" s="472"/>
      <c r="F286" s="120" t="s">
        <v>1130</v>
      </c>
      <c r="G286" s="472" t="s">
        <v>1129</v>
      </c>
      <c r="H286" s="472"/>
      <c r="I286" s="472"/>
      <c r="J286" s="473"/>
      <c r="K286" s="121" t="s">
        <v>1130</v>
      </c>
    </row>
    <row r="287" spans="1:11" ht="15" hidden="1" x14ac:dyDescent="0.3">
      <c r="A287" s="466"/>
      <c r="B287" s="471" t="s">
        <v>1131</v>
      </c>
      <c r="C287" s="469"/>
      <c r="D287" s="469"/>
      <c r="E287" s="470"/>
      <c r="F287" s="122"/>
      <c r="G287" s="468" t="s">
        <v>1132</v>
      </c>
      <c r="H287" s="469"/>
      <c r="I287" s="469"/>
      <c r="J287" s="470"/>
      <c r="K287" s="123"/>
    </row>
    <row r="288" spans="1:11" ht="15" hidden="1" x14ac:dyDescent="0.3">
      <c r="A288" s="466"/>
      <c r="B288" s="480" t="s">
        <v>1133</v>
      </c>
      <c r="C288" s="481"/>
      <c r="D288" s="481"/>
      <c r="E288" s="482"/>
      <c r="F288" s="124"/>
      <c r="G288" s="483" t="s">
        <v>1134</v>
      </c>
      <c r="H288" s="481"/>
      <c r="I288" s="481"/>
      <c r="J288" s="482"/>
      <c r="K288" s="125"/>
    </row>
    <row r="289" spans="1:11" ht="15" hidden="1" x14ac:dyDescent="0.3">
      <c r="A289" s="466"/>
      <c r="B289" s="480" t="s">
        <v>1135</v>
      </c>
      <c r="C289" s="481"/>
      <c r="D289" s="481"/>
      <c r="E289" s="482"/>
      <c r="F289" s="124"/>
      <c r="G289" s="478" t="s">
        <v>1136</v>
      </c>
      <c r="H289" s="460"/>
      <c r="I289" s="460"/>
      <c r="J289" s="479"/>
      <c r="K289" s="125"/>
    </row>
    <row r="290" spans="1:11" ht="15" hidden="1" x14ac:dyDescent="0.3">
      <c r="A290" s="466"/>
      <c r="B290" s="480" t="s">
        <v>1137</v>
      </c>
      <c r="C290" s="481"/>
      <c r="D290" s="481"/>
      <c r="E290" s="482"/>
      <c r="F290" s="124"/>
      <c r="G290" s="478" t="s">
        <v>1138</v>
      </c>
      <c r="H290" s="460"/>
      <c r="I290" s="460"/>
      <c r="J290" s="479"/>
      <c r="K290" s="125"/>
    </row>
    <row r="291" spans="1:11" ht="15" hidden="1" x14ac:dyDescent="0.3">
      <c r="A291" s="466"/>
      <c r="B291" s="480" t="s">
        <v>1139</v>
      </c>
      <c r="C291" s="481"/>
      <c r="D291" s="481"/>
      <c r="E291" s="482"/>
      <c r="F291" s="124"/>
      <c r="G291" s="478" t="s">
        <v>1140</v>
      </c>
      <c r="H291" s="460"/>
      <c r="I291" s="460"/>
      <c r="J291" s="479"/>
      <c r="K291" s="125"/>
    </row>
    <row r="292" spans="1:11" ht="15.6" hidden="1" thickBot="1" x14ac:dyDescent="0.35">
      <c r="A292" s="467"/>
      <c r="B292" s="487" t="s">
        <v>1141</v>
      </c>
      <c r="C292" s="488"/>
      <c r="D292" s="488"/>
      <c r="E292" s="489"/>
      <c r="F292" s="127"/>
      <c r="G292" s="484" t="s">
        <v>1142</v>
      </c>
      <c r="H292" s="485"/>
      <c r="I292" s="485"/>
      <c r="J292" s="486"/>
      <c r="K292" s="128"/>
    </row>
    <row r="293" spans="1:11" ht="15" hidden="1" x14ac:dyDescent="0.3">
      <c r="A293" s="465" t="s">
        <v>1143</v>
      </c>
      <c r="B293" s="462" t="s">
        <v>1148</v>
      </c>
      <c r="C293" s="463"/>
      <c r="D293" s="463"/>
      <c r="E293" s="463"/>
      <c r="F293" s="463"/>
      <c r="G293" s="463"/>
      <c r="H293" s="463"/>
      <c r="I293" s="463"/>
      <c r="J293" s="463"/>
      <c r="K293" s="464"/>
    </row>
    <row r="294" spans="1:11" ht="15" hidden="1" x14ac:dyDescent="0.3">
      <c r="A294" s="466"/>
      <c r="B294" s="459" t="s">
        <v>1149</v>
      </c>
      <c r="C294" s="460"/>
      <c r="D294" s="460"/>
      <c r="E294" s="460"/>
      <c r="F294" s="460"/>
      <c r="G294" s="460"/>
      <c r="H294" s="460"/>
      <c r="I294" s="460"/>
      <c r="J294" s="460"/>
      <c r="K294" s="461"/>
    </row>
    <row r="295" spans="1:11" ht="15" hidden="1" x14ac:dyDescent="0.3">
      <c r="A295" s="466"/>
      <c r="B295" s="459" t="s">
        <v>1150</v>
      </c>
      <c r="C295" s="460"/>
      <c r="D295" s="460"/>
      <c r="E295" s="460"/>
      <c r="F295" s="460"/>
      <c r="G295" s="460"/>
      <c r="H295" s="460"/>
      <c r="I295" s="460"/>
      <c r="J295" s="460"/>
      <c r="K295" s="461"/>
    </row>
    <row r="296" spans="1:11" ht="15" hidden="1" x14ac:dyDescent="0.3">
      <c r="A296" s="466"/>
      <c r="B296" s="459" t="s">
        <v>1151</v>
      </c>
      <c r="C296" s="460"/>
      <c r="D296" s="460"/>
      <c r="E296" s="460"/>
      <c r="F296" s="460"/>
      <c r="G296" s="460"/>
      <c r="H296" s="460"/>
      <c r="I296" s="460"/>
      <c r="J296" s="460"/>
      <c r="K296" s="461"/>
    </row>
    <row r="297" spans="1:11" ht="15" hidden="1" x14ac:dyDescent="0.3">
      <c r="A297" s="466"/>
      <c r="B297" s="459"/>
      <c r="C297" s="460"/>
      <c r="D297" s="460"/>
      <c r="E297" s="460"/>
      <c r="F297" s="460"/>
      <c r="G297" s="460"/>
      <c r="H297" s="460"/>
      <c r="I297" s="460"/>
      <c r="J297" s="460"/>
      <c r="K297" s="461"/>
    </row>
    <row r="298" spans="1:11" ht="15" hidden="1" x14ac:dyDescent="0.3">
      <c r="A298" s="466"/>
      <c r="B298" s="459"/>
      <c r="C298" s="460"/>
      <c r="D298" s="460"/>
      <c r="E298" s="460"/>
      <c r="F298" s="460"/>
      <c r="G298" s="460"/>
      <c r="H298" s="460"/>
      <c r="I298" s="460"/>
      <c r="J298" s="460"/>
      <c r="K298" s="461"/>
    </row>
    <row r="299" spans="1:11" ht="15" hidden="1" x14ac:dyDescent="0.3">
      <c r="A299" s="466"/>
      <c r="B299" s="459"/>
      <c r="C299" s="460"/>
      <c r="D299" s="460"/>
      <c r="E299" s="460"/>
      <c r="F299" s="460"/>
      <c r="G299" s="460"/>
      <c r="H299" s="460"/>
      <c r="I299" s="460"/>
      <c r="J299" s="460"/>
      <c r="K299" s="461"/>
    </row>
    <row r="300" spans="1:11" ht="15" hidden="1" x14ac:dyDescent="0.3">
      <c r="A300" s="466"/>
      <c r="B300" s="458"/>
      <c r="C300" s="456"/>
      <c r="D300" s="456"/>
      <c r="E300" s="456"/>
      <c r="F300" s="456"/>
      <c r="G300" s="456"/>
      <c r="H300" s="456"/>
      <c r="I300" s="456"/>
      <c r="J300" s="456"/>
      <c r="K300" s="457"/>
    </row>
    <row r="301" spans="1:11" ht="15" hidden="1" x14ac:dyDescent="0.3">
      <c r="A301" s="466"/>
      <c r="B301" s="459"/>
      <c r="C301" s="460"/>
      <c r="D301" s="460"/>
      <c r="E301" s="460"/>
      <c r="F301" s="460"/>
      <c r="G301" s="460"/>
      <c r="H301" s="460"/>
      <c r="I301" s="460"/>
      <c r="J301" s="460"/>
      <c r="K301" s="461"/>
    </row>
    <row r="302" spans="1:11" ht="15" hidden="1" x14ac:dyDescent="0.3">
      <c r="A302" s="466"/>
      <c r="B302" s="458"/>
      <c r="C302" s="456"/>
      <c r="D302" s="456"/>
      <c r="E302" s="456"/>
      <c r="F302" s="456"/>
      <c r="G302" s="456"/>
      <c r="H302" s="456"/>
      <c r="I302" s="456"/>
      <c r="J302" s="456"/>
      <c r="K302" s="457"/>
    </row>
    <row r="303" spans="1:11" ht="15" hidden="1" x14ac:dyDescent="0.3">
      <c r="A303" s="466"/>
      <c r="B303" s="458"/>
      <c r="C303" s="456"/>
      <c r="D303" s="456"/>
      <c r="E303" s="456"/>
      <c r="F303" s="456"/>
      <c r="G303" s="456"/>
      <c r="H303" s="456"/>
      <c r="I303" s="456"/>
      <c r="J303" s="456"/>
      <c r="K303" s="457"/>
    </row>
    <row r="304" spans="1:11" ht="15" hidden="1" x14ac:dyDescent="0.3">
      <c r="A304" s="466"/>
      <c r="B304" s="458"/>
      <c r="C304" s="456"/>
      <c r="D304" s="456"/>
      <c r="E304" s="456"/>
      <c r="F304" s="456"/>
      <c r="G304" s="456"/>
      <c r="H304" s="456"/>
      <c r="I304" s="456"/>
      <c r="J304" s="456"/>
      <c r="K304" s="457"/>
    </row>
    <row r="305" spans="1:11" ht="15" hidden="1" x14ac:dyDescent="0.3">
      <c r="A305" s="466"/>
      <c r="B305" s="458"/>
      <c r="C305" s="456"/>
      <c r="D305" s="456"/>
      <c r="E305" s="456"/>
      <c r="F305" s="456"/>
      <c r="G305" s="456"/>
      <c r="H305" s="456"/>
      <c r="I305" s="456"/>
      <c r="J305" s="456"/>
      <c r="K305" s="457"/>
    </row>
    <row r="306" spans="1:11" ht="15" hidden="1" x14ac:dyDescent="0.3">
      <c r="A306" s="466"/>
      <c r="B306" s="458"/>
      <c r="C306" s="456"/>
      <c r="D306" s="456"/>
      <c r="E306" s="456"/>
      <c r="F306" s="456"/>
      <c r="G306" s="456"/>
      <c r="H306" s="456"/>
      <c r="I306" s="456"/>
      <c r="J306" s="456"/>
      <c r="K306" s="457"/>
    </row>
    <row r="307" spans="1:11" ht="15.6" hidden="1" thickBot="1" x14ac:dyDescent="0.35">
      <c r="A307" s="467"/>
      <c r="B307" s="477"/>
      <c r="C307" s="475"/>
      <c r="D307" s="475"/>
      <c r="E307" s="475"/>
      <c r="F307" s="475"/>
      <c r="G307" s="475"/>
      <c r="H307" s="475"/>
      <c r="I307" s="475"/>
      <c r="J307" s="475"/>
      <c r="K307" s="476"/>
    </row>
    <row r="308" spans="1:11" ht="15" hidden="1" x14ac:dyDescent="0.3">
      <c r="A308" s="465" t="s">
        <v>1144</v>
      </c>
      <c r="B308" s="439"/>
      <c r="C308" s="437"/>
      <c r="D308" s="437"/>
      <c r="E308" s="437"/>
      <c r="F308" s="437"/>
      <c r="G308" s="437"/>
      <c r="H308" s="437"/>
      <c r="I308" s="437"/>
      <c r="J308" s="437"/>
      <c r="K308" s="438"/>
    </row>
    <row r="309" spans="1:11" ht="15" hidden="1" x14ac:dyDescent="0.3">
      <c r="A309" s="466"/>
      <c r="B309" s="458"/>
      <c r="C309" s="456"/>
      <c r="D309" s="456"/>
      <c r="E309" s="456"/>
      <c r="F309" s="456"/>
      <c r="G309" s="456"/>
      <c r="H309" s="456"/>
      <c r="I309" s="456"/>
      <c r="J309" s="456"/>
      <c r="K309" s="457"/>
    </row>
    <row r="310" spans="1:11" ht="15" hidden="1" x14ac:dyDescent="0.3">
      <c r="A310" s="466"/>
      <c r="B310" s="458"/>
      <c r="C310" s="456"/>
      <c r="D310" s="456"/>
      <c r="E310" s="456"/>
      <c r="F310" s="456"/>
      <c r="G310" s="456"/>
      <c r="H310" s="456"/>
      <c r="I310" s="456"/>
      <c r="J310" s="456"/>
      <c r="K310" s="457"/>
    </row>
    <row r="311" spans="1:11" ht="15" hidden="1" x14ac:dyDescent="0.3">
      <c r="A311" s="466"/>
      <c r="B311" s="459"/>
      <c r="C311" s="460"/>
      <c r="D311" s="460"/>
      <c r="E311" s="460"/>
      <c r="F311" s="460"/>
      <c r="G311" s="460"/>
      <c r="H311" s="460"/>
      <c r="I311" s="460"/>
      <c r="J311" s="460"/>
      <c r="K311" s="461"/>
    </row>
    <row r="312" spans="1:11" ht="15" hidden="1" x14ac:dyDescent="0.3">
      <c r="A312" s="466"/>
      <c r="B312" s="458"/>
      <c r="C312" s="456"/>
      <c r="D312" s="456"/>
      <c r="E312" s="456"/>
      <c r="F312" s="456"/>
      <c r="G312" s="456"/>
      <c r="H312" s="456"/>
      <c r="I312" s="456"/>
      <c r="J312" s="456"/>
      <c r="K312" s="457"/>
    </row>
    <row r="313" spans="1:11" ht="15" hidden="1" x14ac:dyDescent="0.3">
      <c r="A313" s="466"/>
      <c r="B313" s="459"/>
      <c r="C313" s="460"/>
      <c r="D313" s="460"/>
      <c r="E313" s="460"/>
      <c r="F313" s="460"/>
      <c r="G313" s="460"/>
      <c r="H313" s="460"/>
      <c r="I313" s="460"/>
      <c r="J313" s="460"/>
      <c r="K313" s="461"/>
    </row>
    <row r="314" spans="1:11" ht="15" hidden="1" x14ac:dyDescent="0.3">
      <c r="A314" s="466"/>
      <c r="B314" s="458"/>
      <c r="C314" s="456"/>
      <c r="D314" s="456"/>
      <c r="E314" s="456"/>
      <c r="F314" s="456"/>
      <c r="G314" s="456"/>
      <c r="H314" s="456"/>
      <c r="I314" s="456"/>
      <c r="J314" s="456"/>
      <c r="K314" s="457"/>
    </row>
    <row r="315" spans="1:11" ht="15" hidden="1" x14ac:dyDescent="0.3">
      <c r="A315" s="466"/>
      <c r="B315" s="458"/>
      <c r="C315" s="456"/>
      <c r="D315" s="456"/>
      <c r="E315" s="456"/>
      <c r="F315" s="456"/>
      <c r="G315" s="456"/>
      <c r="H315" s="456"/>
      <c r="I315" s="456"/>
      <c r="J315" s="456"/>
      <c r="K315" s="457"/>
    </row>
    <row r="316" spans="1:11" ht="15" hidden="1" x14ac:dyDescent="0.3">
      <c r="A316" s="466"/>
      <c r="B316" s="458"/>
      <c r="C316" s="456"/>
      <c r="D316" s="456"/>
      <c r="E316" s="456"/>
      <c r="F316" s="456"/>
      <c r="G316" s="456"/>
      <c r="H316" s="456"/>
      <c r="I316" s="456"/>
      <c r="J316" s="456"/>
      <c r="K316" s="457"/>
    </row>
    <row r="317" spans="1:11" ht="15" hidden="1" x14ac:dyDescent="0.3">
      <c r="A317" s="466"/>
      <c r="B317" s="458"/>
      <c r="C317" s="456"/>
      <c r="D317" s="456"/>
      <c r="E317" s="456"/>
      <c r="F317" s="456"/>
      <c r="G317" s="456"/>
      <c r="H317" s="456"/>
      <c r="I317" s="456"/>
      <c r="J317" s="456"/>
      <c r="K317" s="457"/>
    </row>
    <row r="318" spans="1:11" ht="15" hidden="1" x14ac:dyDescent="0.3">
      <c r="A318" s="466"/>
      <c r="B318" s="458"/>
      <c r="C318" s="456"/>
      <c r="D318" s="456"/>
      <c r="E318" s="456"/>
      <c r="F318" s="456"/>
      <c r="G318" s="456"/>
      <c r="H318" s="456"/>
      <c r="I318" s="456"/>
      <c r="J318" s="456"/>
      <c r="K318" s="457"/>
    </row>
    <row r="319" spans="1:11" ht="15" hidden="1" x14ac:dyDescent="0.3">
      <c r="A319" s="466"/>
      <c r="B319" s="458"/>
      <c r="C319" s="456"/>
      <c r="D319" s="456"/>
      <c r="E319" s="456"/>
      <c r="F319" s="456"/>
      <c r="G319" s="456"/>
      <c r="H319" s="456"/>
      <c r="I319" s="456"/>
      <c r="J319" s="456"/>
      <c r="K319" s="457"/>
    </row>
    <row r="320" spans="1:11" ht="15" hidden="1" x14ac:dyDescent="0.3">
      <c r="A320" s="466"/>
      <c r="B320" s="458"/>
      <c r="C320" s="456"/>
      <c r="D320" s="456"/>
      <c r="E320" s="456"/>
      <c r="F320" s="456"/>
      <c r="G320" s="456"/>
      <c r="H320" s="456"/>
      <c r="I320" s="456"/>
      <c r="J320" s="456"/>
      <c r="K320" s="457"/>
    </row>
    <row r="321" spans="1:11" ht="15" hidden="1" x14ac:dyDescent="0.3">
      <c r="A321" s="466"/>
      <c r="B321" s="458"/>
      <c r="C321" s="456"/>
      <c r="D321" s="456"/>
      <c r="E321" s="456"/>
      <c r="F321" s="456"/>
      <c r="G321" s="456"/>
      <c r="H321" s="456"/>
      <c r="I321" s="456"/>
      <c r="J321" s="456"/>
      <c r="K321" s="457"/>
    </row>
    <row r="322" spans="1:11" ht="15.6" hidden="1" thickBot="1" x14ac:dyDescent="0.35">
      <c r="A322" s="467"/>
      <c r="B322" s="502"/>
      <c r="C322" s="503"/>
      <c r="D322" s="503"/>
      <c r="E322" s="503"/>
      <c r="F322" s="503"/>
      <c r="G322" s="503"/>
      <c r="H322" s="503"/>
      <c r="I322" s="503"/>
      <c r="J322" s="503"/>
      <c r="K322" s="504"/>
    </row>
    <row r="323" spans="1:11" hidden="1" x14ac:dyDescent="0.3">
      <c r="A323" s="499" t="s">
        <v>1145</v>
      </c>
      <c r="B323" s="491"/>
      <c r="C323" s="491"/>
      <c r="D323" s="491"/>
      <c r="E323" s="491"/>
      <c r="F323" s="491"/>
      <c r="G323" s="490" t="s">
        <v>1146</v>
      </c>
      <c r="H323" s="491"/>
      <c r="I323" s="491"/>
      <c r="J323" s="491"/>
      <c r="K323" s="492"/>
    </row>
    <row r="324" spans="1:11" hidden="1" x14ac:dyDescent="0.3">
      <c r="A324" s="500"/>
      <c r="B324" s="494"/>
      <c r="C324" s="494"/>
      <c r="D324" s="494"/>
      <c r="E324" s="494"/>
      <c r="F324" s="494"/>
      <c r="G324" s="493"/>
      <c r="H324" s="494"/>
      <c r="I324" s="494"/>
      <c r="J324" s="494"/>
      <c r="K324" s="495"/>
    </row>
    <row r="325" spans="1:11" hidden="1" x14ac:dyDescent="0.3">
      <c r="A325" s="500"/>
      <c r="B325" s="494"/>
      <c r="C325" s="494"/>
      <c r="D325" s="494"/>
      <c r="E325" s="494"/>
      <c r="F325" s="494"/>
      <c r="G325" s="493"/>
      <c r="H325" s="494"/>
      <c r="I325" s="494"/>
      <c r="J325" s="494"/>
      <c r="K325" s="495"/>
    </row>
    <row r="326" spans="1:11" ht="15" hidden="1" thickBot="1" x14ac:dyDescent="0.35">
      <c r="A326" s="501"/>
      <c r="B326" s="497"/>
      <c r="C326" s="497"/>
      <c r="D326" s="497"/>
      <c r="E326" s="497"/>
      <c r="F326" s="497"/>
      <c r="G326" s="496"/>
      <c r="H326" s="497"/>
      <c r="I326" s="497"/>
      <c r="J326" s="497"/>
      <c r="K326" s="498"/>
    </row>
    <row r="327" spans="1:11" hidden="1" x14ac:dyDescent="0.3">
      <c r="A327" s="34"/>
      <c r="J327" s="131"/>
    </row>
    <row r="328" spans="1:11" hidden="1" x14ac:dyDescent="0.3">
      <c r="A328" s="452"/>
      <c r="B328" s="452"/>
      <c r="C328" s="452"/>
      <c r="D328" s="452"/>
      <c r="E328" s="454" t="s">
        <v>1113</v>
      </c>
      <c r="F328" s="454"/>
      <c r="G328" s="454"/>
      <c r="H328" s="454"/>
      <c r="I328" s="452"/>
      <c r="J328" s="452"/>
      <c r="K328" s="452"/>
    </row>
    <row r="329" spans="1:11" hidden="1" x14ac:dyDescent="0.3">
      <c r="A329" s="452"/>
      <c r="B329" s="452"/>
      <c r="C329" s="452"/>
      <c r="D329" s="452"/>
      <c r="E329" s="454"/>
      <c r="F329" s="454"/>
      <c r="G329" s="454"/>
      <c r="H329" s="454"/>
      <c r="I329" s="452"/>
      <c r="J329" s="452"/>
      <c r="K329" s="452"/>
    </row>
    <row r="330" spans="1:11" hidden="1" x14ac:dyDescent="0.3">
      <c r="A330" s="453"/>
      <c r="B330" s="453"/>
      <c r="C330" s="453"/>
      <c r="D330" s="453"/>
      <c r="E330" s="455"/>
      <c r="F330" s="455"/>
      <c r="G330" s="455"/>
      <c r="H330" s="455"/>
      <c r="I330" s="453"/>
      <c r="J330" s="453"/>
      <c r="K330" s="453"/>
    </row>
    <row r="331" spans="1:11" hidden="1" x14ac:dyDescent="0.3">
      <c r="A331" s="449" t="s">
        <v>1147</v>
      </c>
      <c r="B331" s="450"/>
      <c r="C331" s="450"/>
      <c r="D331" s="450"/>
      <c r="E331" s="450"/>
      <c r="F331" s="450"/>
      <c r="G331" s="450"/>
      <c r="H331" s="450"/>
      <c r="I331" s="450"/>
      <c r="J331" s="450"/>
      <c r="K331" s="451"/>
    </row>
    <row r="332" spans="1:11" ht="25.5" hidden="1" customHeight="1" x14ac:dyDescent="0.3">
      <c r="A332" s="100" t="s">
        <v>0</v>
      </c>
      <c r="B332" s="101"/>
      <c r="C332" s="101"/>
      <c r="D332" s="101"/>
      <c r="E332" s="101"/>
      <c r="F332" s="101"/>
      <c r="G332" s="102"/>
      <c r="H332" s="103" t="s">
        <v>1191</v>
      </c>
      <c r="I332" s="104" t="s">
        <v>1117</v>
      </c>
      <c r="J332" s="105">
        <f>1+J277</f>
        <v>45200</v>
      </c>
      <c r="K332" s="106" t="s">
        <v>1118</v>
      </c>
    </row>
    <row r="333" spans="1:11" ht="16.5" hidden="1" customHeight="1" x14ac:dyDescent="0.3">
      <c r="A333" s="443" t="s">
        <v>2</v>
      </c>
      <c r="B333" s="444"/>
      <c r="C333" s="444"/>
      <c r="D333" s="444"/>
      <c r="E333" s="444"/>
      <c r="F333" s="444"/>
      <c r="G333" s="445"/>
      <c r="H333" s="107" t="s">
        <v>1120</v>
      </c>
      <c r="I333" s="108" t="s">
        <v>1121</v>
      </c>
      <c r="J333" s="109" t="s">
        <v>1122</v>
      </c>
      <c r="K333" s="110" t="s">
        <v>1123</v>
      </c>
    </row>
    <row r="334" spans="1:11" ht="12" hidden="1" customHeight="1" x14ac:dyDescent="0.3">
      <c r="A334" s="446"/>
      <c r="B334" s="447"/>
      <c r="C334" s="447"/>
      <c r="D334" s="447"/>
      <c r="E334" s="447"/>
      <c r="F334" s="447"/>
      <c r="G334" s="448"/>
      <c r="H334" s="107" t="s">
        <v>1124</v>
      </c>
      <c r="I334" s="111" t="s">
        <v>1125</v>
      </c>
      <c r="J334" s="112"/>
      <c r="K334" s="113"/>
    </row>
    <row r="335" spans="1:11" ht="15" hidden="1" thickBot="1" x14ac:dyDescent="0.35">
      <c r="A335" s="114" t="s">
        <v>1103</v>
      </c>
      <c r="B335" s="115"/>
      <c r="C335" s="115"/>
      <c r="D335" s="115"/>
      <c r="E335" s="115"/>
      <c r="F335" s="115"/>
      <c r="G335" s="116"/>
      <c r="H335" s="117" t="s">
        <v>1126</v>
      </c>
      <c r="I335" s="117" t="s">
        <v>1125</v>
      </c>
      <c r="J335" s="118"/>
      <c r="K335" s="119"/>
    </row>
    <row r="336" spans="1:11" ht="15" hidden="1" x14ac:dyDescent="0.3">
      <c r="A336" s="440" t="s">
        <v>1127</v>
      </c>
      <c r="B336" s="439"/>
      <c r="C336" s="437"/>
      <c r="D336" s="437"/>
      <c r="E336" s="437"/>
      <c r="F336" s="437"/>
      <c r="G336" s="437"/>
      <c r="H336" s="437"/>
      <c r="I336" s="437"/>
      <c r="J336" s="437"/>
      <c r="K336" s="438"/>
    </row>
    <row r="337" spans="1:11" ht="15" hidden="1" x14ac:dyDescent="0.3">
      <c r="A337" s="441"/>
      <c r="B337" s="458"/>
      <c r="C337" s="456"/>
      <c r="D337" s="456"/>
      <c r="E337" s="456"/>
      <c r="F337" s="456"/>
      <c r="G337" s="456"/>
      <c r="H337" s="456"/>
      <c r="I337" s="456"/>
      <c r="J337" s="456"/>
      <c r="K337" s="457"/>
    </row>
    <row r="338" spans="1:11" ht="15" hidden="1" x14ac:dyDescent="0.3">
      <c r="A338" s="441"/>
      <c r="B338" s="458"/>
      <c r="C338" s="456"/>
      <c r="D338" s="456"/>
      <c r="E338" s="456"/>
      <c r="F338" s="456"/>
      <c r="G338" s="456"/>
      <c r="H338" s="456"/>
      <c r="I338" s="456"/>
      <c r="J338" s="456"/>
      <c r="K338" s="457"/>
    </row>
    <row r="339" spans="1:11" ht="15" hidden="1" x14ac:dyDescent="0.3">
      <c r="A339" s="441"/>
      <c r="B339" s="458"/>
      <c r="C339" s="456"/>
      <c r="D339" s="456"/>
      <c r="E339" s="456"/>
      <c r="F339" s="456"/>
      <c r="G339" s="456"/>
      <c r="H339" s="456"/>
      <c r="I339" s="456"/>
      <c r="J339" s="456"/>
      <c r="K339" s="457"/>
    </row>
    <row r="340" spans="1:11" ht="15.6" hidden="1" thickBot="1" x14ac:dyDescent="0.35">
      <c r="A340" s="442"/>
      <c r="B340" s="477"/>
      <c r="C340" s="475"/>
      <c r="D340" s="475"/>
      <c r="E340" s="475"/>
      <c r="F340" s="475"/>
      <c r="G340" s="475"/>
      <c r="H340" s="475"/>
      <c r="I340" s="475"/>
      <c r="J340" s="475"/>
      <c r="K340" s="476"/>
    </row>
    <row r="341" spans="1:11" ht="15.6" hidden="1" thickBot="1" x14ac:dyDescent="0.35">
      <c r="A341" s="465" t="s">
        <v>1128</v>
      </c>
      <c r="B341" s="474" t="s">
        <v>1129</v>
      </c>
      <c r="C341" s="472"/>
      <c r="D341" s="472"/>
      <c r="E341" s="472"/>
      <c r="F341" s="120" t="s">
        <v>1130</v>
      </c>
      <c r="G341" s="472" t="s">
        <v>1129</v>
      </c>
      <c r="H341" s="472"/>
      <c r="I341" s="472"/>
      <c r="J341" s="473"/>
      <c r="K341" s="121" t="s">
        <v>1130</v>
      </c>
    </row>
    <row r="342" spans="1:11" ht="15" hidden="1" x14ac:dyDescent="0.3">
      <c r="A342" s="466"/>
      <c r="B342" s="471" t="s">
        <v>1131</v>
      </c>
      <c r="C342" s="469"/>
      <c r="D342" s="469"/>
      <c r="E342" s="470"/>
      <c r="F342" s="122"/>
      <c r="G342" s="468" t="s">
        <v>1132</v>
      </c>
      <c r="H342" s="469"/>
      <c r="I342" s="469"/>
      <c r="J342" s="470"/>
      <c r="K342" s="123"/>
    </row>
    <row r="343" spans="1:11" ht="15" hidden="1" x14ac:dyDescent="0.3">
      <c r="A343" s="466"/>
      <c r="B343" s="480" t="s">
        <v>1133</v>
      </c>
      <c r="C343" s="481"/>
      <c r="D343" s="481"/>
      <c r="E343" s="482"/>
      <c r="F343" s="124"/>
      <c r="G343" s="483" t="s">
        <v>1134</v>
      </c>
      <c r="H343" s="481"/>
      <c r="I343" s="481"/>
      <c r="J343" s="482"/>
      <c r="K343" s="125"/>
    </row>
    <row r="344" spans="1:11" ht="15" hidden="1" x14ac:dyDescent="0.3">
      <c r="A344" s="466"/>
      <c r="B344" s="480" t="s">
        <v>1135</v>
      </c>
      <c r="C344" s="481"/>
      <c r="D344" s="481"/>
      <c r="E344" s="482"/>
      <c r="F344" s="124"/>
      <c r="G344" s="478" t="s">
        <v>1136</v>
      </c>
      <c r="H344" s="460"/>
      <c r="I344" s="460"/>
      <c r="J344" s="479"/>
      <c r="K344" s="125"/>
    </row>
    <row r="345" spans="1:11" ht="15" hidden="1" x14ac:dyDescent="0.3">
      <c r="A345" s="466"/>
      <c r="B345" s="480" t="s">
        <v>1137</v>
      </c>
      <c r="C345" s="481"/>
      <c r="D345" s="481"/>
      <c r="E345" s="482"/>
      <c r="F345" s="124">
        <v>1</v>
      </c>
      <c r="G345" s="478" t="s">
        <v>1138</v>
      </c>
      <c r="H345" s="460"/>
      <c r="I345" s="460"/>
      <c r="J345" s="479"/>
      <c r="K345" s="125"/>
    </row>
    <row r="346" spans="1:11" ht="15" hidden="1" x14ac:dyDescent="0.3">
      <c r="A346" s="466"/>
      <c r="B346" s="480" t="s">
        <v>1139</v>
      </c>
      <c r="C346" s="481"/>
      <c r="D346" s="481"/>
      <c r="E346" s="482"/>
      <c r="F346" s="124"/>
      <c r="G346" s="478" t="s">
        <v>1140</v>
      </c>
      <c r="H346" s="460"/>
      <c r="I346" s="460"/>
      <c r="J346" s="479"/>
      <c r="K346" s="125"/>
    </row>
    <row r="347" spans="1:11" ht="15.6" hidden="1" thickBot="1" x14ac:dyDescent="0.35">
      <c r="A347" s="467"/>
      <c r="B347" s="487" t="s">
        <v>1141</v>
      </c>
      <c r="C347" s="488"/>
      <c r="D347" s="488"/>
      <c r="E347" s="489"/>
      <c r="F347" s="127">
        <v>1</v>
      </c>
      <c r="G347" s="484" t="s">
        <v>1142</v>
      </c>
      <c r="H347" s="485"/>
      <c r="I347" s="485"/>
      <c r="J347" s="486"/>
      <c r="K347" s="128"/>
    </row>
    <row r="348" spans="1:11" ht="15.6" hidden="1" x14ac:dyDescent="0.3">
      <c r="A348" s="465" t="s">
        <v>1143</v>
      </c>
      <c r="B348" s="514" t="s">
        <v>1168</v>
      </c>
      <c r="C348" s="515"/>
      <c r="D348" s="515"/>
      <c r="E348" s="515"/>
      <c r="F348" s="515"/>
      <c r="G348" s="515"/>
      <c r="H348" s="515"/>
      <c r="I348" s="515"/>
      <c r="J348" s="515"/>
      <c r="K348" s="516"/>
    </row>
    <row r="349" spans="1:11" ht="15" hidden="1" x14ac:dyDescent="0.3">
      <c r="A349" s="466"/>
      <c r="B349" s="428" t="s">
        <v>1165</v>
      </c>
      <c r="C349" s="429"/>
      <c r="D349" s="429"/>
      <c r="E349" s="429"/>
      <c r="F349" s="429"/>
      <c r="G349" s="429"/>
      <c r="H349" s="429"/>
      <c r="I349" s="429"/>
      <c r="J349" s="429"/>
      <c r="K349" s="430"/>
    </row>
    <row r="350" spans="1:11" ht="15" hidden="1" x14ac:dyDescent="0.3">
      <c r="A350" s="466"/>
      <c r="B350" s="428" t="s">
        <v>1166</v>
      </c>
      <c r="C350" s="429"/>
      <c r="D350" s="429"/>
      <c r="E350" s="429"/>
      <c r="F350" s="429"/>
      <c r="G350" s="429"/>
      <c r="H350" s="429"/>
      <c r="I350" s="429"/>
      <c r="J350" s="429"/>
      <c r="K350" s="430"/>
    </row>
    <row r="351" spans="1:11" ht="15" hidden="1" x14ac:dyDescent="0.3">
      <c r="A351" s="466"/>
      <c r="B351" s="428"/>
      <c r="C351" s="429"/>
      <c r="D351" s="429"/>
      <c r="E351" s="429"/>
      <c r="F351" s="429"/>
      <c r="G351" s="429"/>
      <c r="H351" s="429"/>
      <c r="I351" s="429"/>
      <c r="J351" s="429"/>
      <c r="K351" s="430"/>
    </row>
    <row r="352" spans="1:11" ht="15" hidden="1" x14ac:dyDescent="0.3">
      <c r="A352" s="466"/>
      <c r="B352" s="428"/>
      <c r="C352" s="429"/>
      <c r="D352" s="429"/>
      <c r="E352" s="429"/>
      <c r="F352" s="429"/>
      <c r="G352" s="429"/>
      <c r="H352" s="429"/>
      <c r="I352" s="429"/>
      <c r="J352" s="429"/>
      <c r="K352" s="430"/>
    </row>
    <row r="353" spans="1:11" ht="15" hidden="1" x14ac:dyDescent="0.3">
      <c r="A353" s="466"/>
      <c r="B353" s="459"/>
      <c r="C353" s="460"/>
      <c r="D353" s="460"/>
      <c r="E353" s="460"/>
      <c r="F353" s="460"/>
      <c r="G353" s="460"/>
      <c r="H353" s="460"/>
      <c r="I353" s="460"/>
      <c r="J353" s="460"/>
      <c r="K353" s="461"/>
    </row>
    <row r="354" spans="1:11" ht="15" hidden="1" x14ac:dyDescent="0.3">
      <c r="A354" s="466"/>
      <c r="B354" s="459"/>
      <c r="C354" s="460"/>
      <c r="D354" s="460"/>
      <c r="E354" s="460"/>
      <c r="F354" s="460"/>
      <c r="G354" s="460"/>
      <c r="H354" s="460"/>
      <c r="I354" s="460"/>
      <c r="J354" s="460"/>
      <c r="K354" s="461"/>
    </row>
    <row r="355" spans="1:11" ht="15" hidden="1" x14ac:dyDescent="0.3">
      <c r="A355" s="466"/>
      <c r="B355" s="459"/>
      <c r="C355" s="460"/>
      <c r="D355" s="460"/>
      <c r="E355" s="460"/>
      <c r="F355" s="460"/>
      <c r="G355" s="460"/>
      <c r="H355" s="460"/>
      <c r="I355" s="460"/>
      <c r="J355" s="460"/>
      <c r="K355" s="461"/>
    </row>
    <row r="356" spans="1:11" ht="15" hidden="1" x14ac:dyDescent="0.3">
      <c r="A356" s="466"/>
      <c r="B356" s="459"/>
      <c r="C356" s="460"/>
      <c r="D356" s="460"/>
      <c r="E356" s="460"/>
      <c r="F356" s="460"/>
      <c r="G356" s="460"/>
      <c r="H356" s="460"/>
      <c r="I356" s="460"/>
      <c r="J356" s="460"/>
      <c r="K356" s="461"/>
    </row>
    <row r="357" spans="1:11" ht="15" hidden="1" x14ac:dyDescent="0.3">
      <c r="A357" s="466"/>
      <c r="B357" s="458"/>
      <c r="C357" s="456"/>
      <c r="D357" s="456"/>
      <c r="E357" s="456"/>
      <c r="F357" s="456"/>
      <c r="G357" s="456"/>
      <c r="H357" s="456"/>
      <c r="I357" s="456"/>
      <c r="J357" s="456"/>
      <c r="K357" s="457"/>
    </row>
    <row r="358" spans="1:11" ht="15" hidden="1" x14ac:dyDescent="0.3">
      <c r="A358" s="466"/>
      <c r="B358" s="458"/>
      <c r="C358" s="456"/>
      <c r="D358" s="456"/>
      <c r="E358" s="456"/>
      <c r="F358" s="456"/>
      <c r="G358" s="456"/>
      <c r="H358" s="456"/>
      <c r="I358" s="456"/>
      <c r="J358" s="456"/>
      <c r="K358" s="457"/>
    </row>
    <row r="359" spans="1:11" ht="15" hidden="1" x14ac:dyDescent="0.3">
      <c r="A359" s="466"/>
      <c r="B359" s="458"/>
      <c r="C359" s="456"/>
      <c r="D359" s="456"/>
      <c r="E359" s="456"/>
      <c r="F359" s="456"/>
      <c r="G359" s="456"/>
      <c r="H359" s="456"/>
      <c r="I359" s="456"/>
      <c r="J359" s="456"/>
      <c r="K359" s="457"/>
    </row>
    <row r="360" spans="1:11" ht="15" hidden="1" x14ac:dyDescent="0.3">
      <c r="A360" s="466"/>
      <c r="B360" s="458"/>
      <c r="C360" s="456"/>
      <c r="D360" s="456"/>
      <c r="E360" s="456"/>
      <c r="F360" s="456"/>
      <c r="G360" s="456"/>
      <c r="H360" s="456"/>
      <c r="I360" s="456"/>
      <c r="J360" s="456"/>
      <c r="K360" s="457"/>
    </row>
    <row r="361" spans="1:11" ht="15.6" hidden="1" thickBot="1" x14ac:dyDescent="0.35">
      <c r="A361" s="467"/>
      <c r="B361" s="477"/>
      <c r="C361" s="475"/>
      <c r="D361" s="475"/>
      <c r="E361" s="475"/>
      <c r="F361" s="475"/>
      <c r="G361" s="475"/>
      <c r="H361" s="475"/>
      <c r="I361" s="475"/>
      <c r="J361" s="475"/>
      <c r="K361" s="476"/>
    </row>
    <row r="362" spans="1:11" ht="15" hidden="1" x14ac:dyDescent="0.3">
      <c r="A362" s="465" t="s">
        <v>1144</v>
      </c>
      <c r="B362" s="439"/>
      <c r="C362" s="437"/>
      <c r="D362" s="437"/>
      <c r="E362" s="437"/>
      <c r="F362" s="437"/>
      <c r="G362" s="437"/>
      <c r="H362" s="437"/>
      <c r="I362" s="437"/>
      <c r="J362" s="437"/>
      <c r="K362" s="438"/>
    </row>
    <row r="363" spans="1:11" ht="15" hidden="1" x14ac:dyDescent="0.3">
      <c r="A363" s="466"/>
      <c r="B363" s="458"/>
      <c r="C363" s="456"/>
      <c r="D363" s="456"/>
      <c r="E363" s="456"/>
      <c r="F363" s="456"/>
      <c r="G363" s="456"/>
      <c r="H363" s="456"/>
      <c r="I363" s="456"/>
      <c r="J363" s="456"/>
      <c r="K363" s="457"/>
    </row>
    <row r="364" spans="1:11" ht="15" hidden="1" x14ac:dyDescent="0.3">
      <c r="A364" s="466"/>
      <c r="B364" s="458"/>
      <c r="C364" s="456"/>
      <c r="D364" s="456"/>
      <c r="E364" s="456"/>
      <c r="F364" s="456"/>
      <c r="G364" s="456"/>
      <c r="H364" s="456"/>
      <c r="I364" s="456"/>
      <c r="J364" s="456"/>
      <c r="K364" s="457"/>
    </row>
    <row r="365" spans="1:11" ht="15" hidden="1" x14ac:dyDescent="0.3">
      <c r="A365" s="466"/>
      <c r="B365" s="458"/>
      <c r="C365" s="456"/>
      <c r="D365" s="456"/>
      <c r="E365" s="456"/>
      <c r="F365" s="456"/>
      <c r="G365" s="456"/>
      <c r="H365" s="456"/>
      <c r="I365" s="456"/>
      <c r="J365" s="456"/>
      <c r="K365" s="457"/>
    </row>
    <row r="366" spans="1:11" ht="15" hidden="1" x14ac:dyDescent="0.3">
      <c r="A366" s="466"/>
      <c r="B366" s="458"/>
      <c r="C366" s="456"/>
      <c r="D366" s="456"/>
      <c r="E366" s="456"/>
      <c r="F366" s="456"/>
      <c r="G366" s="456"/>
      <c r="H366" s="456"/>
      <c r="I366" s="456"/>
      <c r="J366" s="456"/>
      <c r="K366" s="457"/>
    </row>
    <row r="367" spans="1:11" ht="15" hidden="1" x14ac:dyDescent="0.3">
      <c r="A367" s="466"/>
      <c r="B367" s="458"/>
      <c r="C367" s="456"/>
      <c r="D367" s="456"/>
      <c r="E367" s="456"/>
      <c r="F367" s="456"/>
      <c r="G367" s="456"/>
      <c r="H367" s="456"/>
      <c r="I367" s="456"/>
      <c r="J367" s="456"/>
      <c r="K367" s="457"/>
    </row>
    <row r="368" spans="1:11" ht="15" hidden="1" x14ac:dyDescent="0.3">
      <c r="A368" s="466"/>
      <c r="B368" s="458"/>
      <c r="C368" s="456"/>
      <c r="D368" s="456"/>
      <c r="E368" s="456"/>
      <c r="F368" s="456"/>
      <c r="G368" s="456"/>
      <c r="H368" s="456"/>
      <c r="I368" s="456"/>
      <c r="J368" s="456"/>
      <c r="K368" s="457"/>
    </row>
    <row r="369" spans="1:11" ht="15" hidden="1" x14ac:dyDescent="0.3">
      <c r="A369" s="466"/>
      <c r="B369" s="458"/>
      <c r="C369" s="456"/>
      <c r="D369" s="456"/>
      <c r="E369" s="456"/>
      <c r="F369" s="456"/>
      <c r="G369" s="456"/>
      <c r="H369" s="456"/>
      <c r="I369" s="456"/>
      <c r="J369" s="456"/>
      <c r="K369" s="457"/>
    </row>
    <row r="370" spans="1:11" ht="15" hidden="1" x14ac:dyDescent="0.3">
      <c r="A370" s="466"/>
      <c r="B370" s="458"/>
      <c r="C370" s="456"/>
      <c r="D370" s="456"/>
      <c r="E370" s="456"/>
      <c r="F370" s="456"/>
      <c r="G370" s="456"/>
      <c r="H370" s="456"/>
      <c r="I370" s="456"/>
      <c r="J370" s="456"/>
      <c r="K370" s="457"/>
    </row>
    <row r="371" spans="1:11" ht="15" hidden="1" x14ac:dyDescent="0.3">
      <c r="A371" s="466"/>
      <c r="B371" s="458"/>
      <c r="C371" s="456"/>
      <c r="D371" s="456"/>
      <c r="E371" s="456"/>
      <c r="F371" s="456"/>
      <c r="G371" s="456"/>
      <c r="H371" s="456"/>
      <c r="I371" s="456"/>
      <c r="J371" s="456"/>
      <c r="K371" s="457"/>
    </row>
    <row r="372" spans="1:11" ht="15" hidden="1" x14ac:dyDescent="0.3">
      <c r="A372" s="466"/>
      <c r="B372" s="458"/>
      <c r="C372" s="456"/>
      <c r="D372" s="456"/>
      <c r="E372" s="456"/>
      <c r="F372" s="456"/>
      <c r="G372" s="456"/>
      <c r="H372" s="456"/>
      <c r="I372" s="456"/>
      <c r="J372" s="456"/>
      <c r="K372" s="457"/>
    </row>
    <row r="373" spans="1:11" ht="15" hidden="1" x14ac:dyDescent="0.3">
      <c r="A373" s="466"/>
      <c r="B373" s="458"/>
      <c r="C373" s="456"/>
      <c r="D373" s="456"/>
      <c r="E373" s="456"/>
      <c r="F373" s="456"/>
      <c r="G373" s="456"/>
      <c r="H373" s="456"/>
      <c r="I373" s="456"/>
      <c r="J373" s="456"/>
      <c r="K373" s="457"/>
    </row>
    <row r="374" spans="1:11" ht="15" hidden="1" x14ac:dyDescent="0.3">
      <c r="A374" s="466"/>
      <c r="B374" s="458"/>
      <c r="C374" s="456"/>
      <c r="D374" s="456"/>
      <c r="E374" s="456"/>
      <c r="F374" s="456"/>
      <c r="G374" s="456"/>
      <c r="H374" s="456"/>
      <c r="I374" s="456"/>
      <c r="J374" s="456"/>
      <c r="K374" s="457"/>
    </row>
    <row r="375" spans="1:11" ht="15" hidden="1" x14ac:dyDescent="0.3">
      <c r="A375" s="466"/>
      <c r="B375" s="458"/>
      <c r="C375" s="456"/>
      <c r="D375" s="456"/>
      <c r="E375" s="456"/>
      <c r="F375" s="456"/>
      <c r="G375" s="456"/>
      <c r="H375" s="456"/>
      <c r="I375" s="456"/>
      <c r="J375" s="456"/>
      <c r="K375" s="457"/>
    </row>
    <row r="376" spans="1:11" ht="15.6" hidden="1" thickBot="1" x14ac:dyDescent="0.35">
      <c r="A376" s="467"/>
      <c r="B376" s="502"/>
      <c r="C376" s="503"/>
      <c r="D376" s="503"/>
      <c r="E376" s="503"/>
      <c r="F376" s="503"/>
      <c r="G376" s="503"/>
      <c r="H376" s="503"/>
      <c r="I376" s="503"/>
      <c r="J376" s="503"/>
      <c r="K376" s="504"/>
    </row>
    <row r="377" spans="1:11" hidden="1" x14ac:dyDescent="0.3">
      <c r="A377" s="499" t="s">
        <v>1145</v>
      </c>
      <c r="B377" s="491"/>
      <c r="C377" s="491"/>
      <c r="D377" s="491"/>
      <c r="E377" s="491"/>
      <c r="F377" s="491"/>
      <c r="G377" s="490" t="s">
        <v>1146</v>
      </c>
      <c r="H377" s="491"/>
      <c r="I377" s="491"/>
      <c r="J377" s="491"/>
      <c r="K377" s="492"/>
    </row>
    <row r="378" spans="1:11" hidden="1" x14ac:dyDescent="0.3">
      <c r="A378" s="500"/>
      <c r="B378" s="494"/>
      <c r="C378" s="494"/>
      <c r="D378" s="494"/>
      <c r="E378" s="494"/>
      <c r="F378" s="494"/>
      <c r="G378" s="493"/>
      <c r="H378" s="494"/>
      <c r="I378" s="494"/>
      <c r="J378" s="494"/>
      <c r="K378" s="495"/>
    </row>
    <row r="379" spans="1:11" hidden="1" x14ac:dyDescent="0.3">
      <c r="A379" s="500"/>
      <c r="B379" s="494"/>
      <c r="C379" s="494"/>
      <c r="D379" s="494"/>
      <c r="E379" s="494"/>
      <c r="F379" s="494"/>
      <c r="G379" s="493"/>
      <c r="H379" s="494"/>
      <c r="I379" s="494"/>
      <c r="J379" s="494"/>
      <c r="K379" s="495"/>
    </row>
    <row r="380" spans="1:11" ht="15" hidden="1" thickBot="1" x14ac:dyDescent="0.35">
      <c r="A380" s="501"/>
      <c r="B380" s="497"/>
      <c r="C380" s="497"/>
      <c r="D380" s="497"/>
      <c r="E380" s="497"/>
      <c r="F380" s="497"/>
      <c r="G380" s="496"/>
      <c r="H380" s="497"/>
      <c r="I380" s="497"/>
      <c r="J380" s="497"/>
      <c r="K380" s="498"/>
    </row>
    <row r="381" spans="1:11" x14ac:dyDescent="0.3">
      <c r="A381" s="452"/>
      <c r="B381" s="452"/>
      <c r="C381" s="452"/>
      <c r="D381" s="452"/>
      <c r="E381" s="454" t="s">
        <v>1113</v>
      </c>
      <c r="F381" s="454"/>
      <c r="G381" s="454"/>
      <c r="H381" s="454"/>
      <c r="I381" s="452"/>
      <c r="J381" s="452"/>
      <c r="K381" s="452"/>
    </row>
    <row r="382" spans="1:11" x14ac:dyDescent="0.3">
      <c r="A382" s="452"/>
      <c r="B382" s="452"/>
      <c r="C382" s="452"/>
      <c r="D382" s="452"/>
      <c r="E382" s="454"/>
      <c r="F382" s="454"/>
      <c r="G382" s="454"/>
      <c r="H382" s="454"/>
      <c r="I382" s="452"/>
      <c r="J382" s="452"/>
      <c r="K382" s="452"/>
    </row>
    <row r="383" spans="1:11" x14ac:dyDescent="0.3">
      <c r="A383" s="453"/>
      <c r="B383" s="453"/>
      <c r="C383" s="453"/>
      <c r="D383" s="453"/>
      <c r="E383" s="455"/>
      <c r="F383" s="455"/>
      <c r="G383" s="455"/>
      <c r="H383" s="455"/>
      <c r="I383" s="453"/>
      <c r="J383" s="453"/>
      <c r="K383" s="453"/>
    </row>
    <row r="384" spans="1:11" x14ac:dyDescent="0.3">
      <c r="A384" s="449" t="s">
        <v>1147</v>
      </c>
      <c r="B384" s="450"/>
      <c r="C384" s="450"/>
      <c r="D384" s="450"/>
      <c r="E384" s="450"/>
      <c r="F384" s="450"/>
      <c r="G384" s="450"/>
      <c r="H384" s="450"/>
      <c r="I384" s="450"/>
      <c r="J384" s="450"/>
      <c r="K384" s="451"/>
    </row>
    <row r="385" spans="1:11" ht="25.5" customHeight="1" x14ac:dyDescent="0.3">
      <c r="A385" s="100" t="s">
        <v>0</v>
      </c>
      <c r="B385" s="101"/>
      <c r="C385" s="101"/>
      <c r="D385" s="101"/>
      <c r="E385" s="101"/>
      <c r="F385" s="101"/>
      <c r="G385" s="102"/>
      <c r="H385" s="103" t="s">
        <v>1191</v>
      </c>
      <c r="I385" s="104" t="s">
        <v>1117</v>
      </c>
      <c r="J385" s="105">
        <f>1+J332</f>
        <v>45201</v>
      </c>
      <c r="K385" s="106" t="s">
        <v>1118</v>
      </c>
    </row>
    <row r="386" spans="1:11" ht="16.5" customHeight="1" x14ac:dyDescent="0.3">
      <c r="A386" s="443" t="s">
        <v>2</v>
      </c>
      <c r="B386" s="444"/>
      <c r="C386" s="444"/>
      <c r="D386" s="444"/>
      <c r="E386" s="444"/>
      <c r="F386" s="444"/>
      <c r="G386" s="445"/>
      <c r="H386" s="107" t="s">
        <v>1120</v>
      </c>
      <c r="I386" s="108" t="s">
        <v>1121</v>
      </c>
      <c r="J386" s="109" t="s">
        <v>1122</v>
      </c>
      <c r="K386" s="110" t="s">
        <v>1123</v>
      </c>
    </row>
    <row r="387" spans="1:11" ht="12" customHeight="1" x14ac:dyDescent="0.3">
      <c r="A387" s="446"/>
      <c r="B387" s="447"/>
      <c r="C387" s="447"/>
      <c r="D387" s="447"/>
      <c r="E387" s="447"/>
      <c r="F387" s="447"/>
      <c r="G387" s="448"/>
      <c r="H387" s="107" t="s">
        <v>1124</v>
      </c>
      <c r="I387" s="111" t="s">
        <v>1125</v>
      </c>
      <c r="J387" s="112"/>
      <c r="K387" s="113"/>
    </row>
    <row r="388" spans="1:11" ht="15" thickBot="1" x14ac:dyDescent="0.35">
      <c r="A388" s="114" t="s">
        <v>1103</v>
      </c>
      <c r="B388" s="115"/>
      <c r="C388" s="115"/>
      <c r="D388" s="115"/>
      <c r="E388" s="115"/>
      <c r="F388" s="115"/>
      <c r="G388" s="116"/>
      <c r="H388" s="117" t="s">
        <v>1126</v>
      </c>
      <c r="I388" s="117" t="s">
        <v>1125</v>
      </c>
      <c r="J388" s="118"/>
      <c r="K388" s="119"/>
    </row>
    <row r="389" spans="1:11" ht="15" x14ac:dyDescent="0.3">
      <c r="A389" s="440" t="s">
        <v>1127</v>
      </c>
      <c r="B389" s="439"/>
      <c r="C389" s="437"/>
      <c r="D389" s="437"/>
      <c r="E389" s="437"/>
      <c r="F389" s="437"/>
      <c r="G389" s="437"/>
      <c r="H389" s="437"/>
      <c r="I389" s="437"/>
      <c r="J389" s="437"/>
      <c r="K389" s="438"/>
    </row>
    <row r="390" spans="1:11" ht="15" x14ac:dyDescent="0.3">
      <c r="A390" s="441"/>
      <c r="B390" s="458"/>
      <c r="C390" s="456"/>
      <c r="D390" s="456"/>
      <c r="E390" s="456"/>
      <c r="F390" s="456"/>
      <c r="G390" s="456"/>
      <c r="H390" s="456"/>
      <c r="I390" s="456"/>
      <c r="J390" s="456"/>
      <c r="K390" s="457"/>
    </row>
    <row r="391" spans="1:11" ht="15" x14ac:dyDescent="0.3">
      <c r="A391" s="441"/>
      <c r="B391" s="458"/>
      <c r="C391" s="456"/>
      <c r="D391" s="456"/>
      <c r="E391" s="456"/>
      <c r="F391" s="456"/>
      <c r="G391" s="456"/>
      <c r="H391" s="456"/>
      <c r="I391" s="456"/>
      <c r="J391" s="456"/>
      <c r="K391" s="457"/>
    </row>
    <row r="392" spans="1:11" ht="15" x14ac:dyDescent="0.3">
      <c r="A392" s="441"/>
      <c r="B392" s="458"/>
      <c r="C392" s="456"/>
      <c r="D392" s="456"/>
      <c r="E392" s="456"/>
      <c r="F392" s="456"/>
      <c r="G392" s="456"/>
      <c r="H392" s="456"/>
      <c r="I392" s="456"/>
      <c r="J392" s="456"/>
      <c r="K392" s="457"/>
    </row>
    <row r="393" spans="1:11" ht="15.6" thickBot="1" x14ac:dyDescent="0.35">
      <c r="A393" s="442"/>
      <c r="B393" s="477"/>
      <c r="C393" s="475"/>
      <c r="D393" s="475"/>
      <c r="E393" s="475"/>
      <c r="F393" s="475"/>
      <c r="G393" s="475"/>
      <c r="H393" s="475"/>
      <c r="I393" s="475"/>
      <c r="J393" s="475"/>
      <c r="K393" s="476"/>
    </row>
    <row r="394" spans="1:11" ht="15.6" thickBot="1" x14ac:dyDescent="0.35">
      <c r="A394" s="465" t="s">
        <v>1128</v>
      </c>
      <c r="B394" s="474" t="s">
        <v>1129</v>
      </c>
      <c r="C394" s="472"/>
      <c r="D394" s="472"/>
      <c r="E394" s="472"/>
      <c r="F394" s="120" t="s">
        <v>1130</v>
      </c>
      <c r="G394" s="472" t="s">
        <v>1129</v>
      </c>
      <c r="H394" s="472"/>
      <c r="I394" s="472"/>
      <c r="J394" s="473"/>
      <c r="K394" s="121" t="s">
        <v>1130</v>
      </c>
    </row>
    <row r="395" spans="1:11" ht="15" x14ac:dyDescent="0.3">
      <c r="A395" s="466"/>
      <c r="B395" s="471" t="s">
        <v>1131</v>
      </c>
      <c r="C395" s="469"/>
      <c r="D395" s="469"/>
      <c r="E395" s="470"/>
      <c r="F395" s="122"/>
      <c r="G395" s="468" t="s">
        <v>1132</v>
      </c>
      <c r="H395" s="469"/>
      <c r="I395" s="469"/>
      <c r="J395" s="470"/>
      <c r="K395" s="123"/>
    </row>
    <row r="396" spans="1:11" ht="15" x14ac:dyDescent="0.3">
      <c r="A396" s="466"/>
      <c r="B396" s="480" t="s">
        <v>1133</v>
      </c>
      <c r="C396" s="481"/>
      <c r="D396" s="481"/>
      <c r="E396" s="482"/>
      <c r="F396" s="124"/>
      <c r="G396" s="483" t="s">
        <v>1134</v>
      </c>
      <c r="H396" s="481"/>
      <c r="I396" s="481"/>
      <c r="J396" s="482"/>
      <c r="K396" s="125"/>
    </row>
    <row r="397" spans="1:11" ht="15" x14ac:dyDescent="0.3">
      <c r="A397" s="466"/>
      <c r="B397" s="480" t="s">
        <v>1135</v>
      </c>
      <c r="C397" s="481"/>
      <c r="D397" s="481"/>
      <c r="E397" s="482"/>
      <c r="F397" s="124"/>
      <c r="G397" s="478" t="s">
        <v>1136</v>
      </c>
      <c r="H397" s="460"/>
      <c r="I397" s="460"/>
      <c r="J397" s="479"/>
      <c r="K397" s="125"/>
    </row>
    <row r="398" spans="1:11" ht="15" x14ac:dyDescent="0.3">
      <c r="A398" s="466"/>
      <c r="B398" s="480" t="s">
        <v>1137</v>
      </c>
      <c r="C398" s="481"/>
      <c r="D398" s="481"/>
      <c r="E398" s="482"/>
      <c r="F398" s="124">
        <v>1</v>
      </c>
      <c r="G398" s="478" t="s">
        <v>1138</v>
      </c>
      <c r="H398" s="460"/>
      <c r="I398" s="460"/>
      <c r="J398" s="479"/>
      <c r="K398" s="125"/>
    </row>
    <row r="399" spans="1:11" ht="15" x14ac:dyDescent="0.3">
      <c r="A399" s="466"/>
      <c r="B399" s="480" t="s">
        <v>1139</v>
      </c>
      <c r="C399" s="481"/>
      <c r="D399" s="481"/>
      <c r="E399" s="482"/>
      <c r="F399" s="124"/>
      <c r="G399" s="478" t="s">
        <v>1140</v>
      </c>
      <c r="H399" s="460"/>
      <c r="I399" s="460"/>
      <c r="J399" s="479"/>
      <c r="K399" s="125"/>
    </row>
    <row r="400" spans="1:11" ht="15.6" thickBot="1" x14ac:dyDescent="0.35">
      <c r="A400" s="467"/>
      <c r="B400" s="487" t="s">
        <v>1141</v>
      </c>
      <c r="C400" s="488"/>
      <c r="D400" s="488"/>
      <c r="E400" s="489"/>
      <c r="F400" s="127">
        <v>1</v>
      </c>
      <c r="G400" s="484" t="s">
        <v>1142</v>
      </c>
      <c r="H400" s="485"/>
      <c r="I400" s="485"/>
      <c r="J400" s="486"/>
      <c r="K400" s="128"/>
    </row>
    <row r="401" spans="1:11" ht="15.6" x14ac:dyDescent="0.3">
      <c r="A401" s="465" t="s">
        <v>1143</v>
      </c>
      <c r="B401" s="514" t="s">
        <v>1168</v>
      </c>
      <c r="C401" s="515"/>
      <c r="D401" s="515"/>
      <c r="E401" s="515"/>
      <c r="F401" s="515"/>
      <c r="G401" s="515"/>
      <c r="H401" s="515"/>
      <c r="I401" s="515"/>
      <c r="J401" s="515"/>
      <c r="K401" s="516"/>
    </row>
    <row r="402" spans="1:11" ht="15" x14ac:dyDescent="0.3">
      <c r="A402" s="466"/>
      <c r="B402" s="132" t="s">
        <v>1165</v>
      </c>
      <c r="C402" s="133"/>
      <c r="D402" s="133"/>
      <c r="E402" s="133"/>
      <c r="F402" s="133"/>
      <c r="G402" s="133"/>
      <c r="H402" s="133"/>
      <c r="I402" s="133"/>
      <c r="J402" s="133"/>
      <c r="K402" s="134"/>
    </row>
    <row r="403" spans="1:11" ht="15" x14ac:dyDescent="0.3">
      <c r="A403" s="466"/>
      <c r="B403" s="428" t="s">
        <v>1166</v>
      </c>
      <c r="C403" s="429"/>
      <c r="D403" s="429"/>
      <c r="E403" s="429"/>
      <c r="F403" s="429"/>
      <c r="G403" s="429"/>
      <c r="H403" s="429"/>
      <c r="I403" s="429"/>
      <c r="J403" s="429"/>
      <c r="K403" s="430"/>
    </row>
    <row r="404" spans="1:11" ht="15" x14ac:dyDescent="0.3">
      <c r="A404" s="466"/>
      <c r="B404" s="428" t="s">
        <v>1167</v>
      </c>
      <c r="C404" s="429"/>
      <c r="D404" s="429"/>
      <c r="E404" s="429"/>
      <c r="F404" s="429"/>
      <c r="G404" s="429"/>
      <c r="H404" s="429"/>
      <c r="I404" s="429"/>
      <c r="J404" s="429"/>
      <c r="K404" s="430"/>
    </row>
    <row r="405" spans="1:11" ht="15" x14ac:dyDescent="0.3">
      <c r="A405" s="466"/>
      <c r="B405" s="428"/>
      <c r="C405" s="429"/>
      <c r="D405" s="429"/>
      <c r="E405" s="429"/>
      <c r="F405" s="429"/>
      <c r="G405" s="429"/>
      <c r="H405" s="429"/>
      <c r="I405" s="429"/>
      <c r="J405" s="429"/>
      <c r="K405" s="430"/>
    </row>
    <row r="406" spans="1:11" ht="15" x14ac:dyDescent="0.3">
      <c r="A406" s="466"/>
      <c r="B406" s="428"/>
      <c r="C406" s="429"/>
      <c r="D406" s="429"/>
      <c r="E406" s="429"/>
      <c r="F406" s="429"/>
      <c r="G406" s="429"/>
      <c r="H406" s="429"/>
      <c r="I406" s="429"/>
      <c r="J406" s="429"/>
      <c r="K406" s="430"/>
    </row>
    <row r="407" spans="1:11" ht="15" x14ac:dyDescent="0.3">
      <c r="A407" s="466"/>
      <c r="B407" s="459"/>
      <c r="C407" s="460"/>
      <c r="D407" s="460"/>
      <c r="E407" s="460"/>
      <c r="F407" s="460"/>
      <c r="G407" s="460"/>
      <c r="H407" s="460"/>
      <c r="I407" s="460"/>
      <c r="J407" s="460"/>
      <c r="K407" s="461"/>
    </row>
    <row r="408" spans="1:11" ht="15" x14ac:dyDescent="0.3">
      <c r="A408" s="466"/>
      <c r="B408" s="459"/>
      <c r="C408" s="460"/>
      <c r="D408" s="460"/>
      <c r="E408" s="460"/>
      <c r="F408" s="460"/>
      <c r="G408" s="460"/>
      <c r="H408" s="460"/>
      <c r="I408" s="460"/>
      <c r="J408" s="460"/>
      <c r="K408" s="461"/>
    </row>
    <row r="409" spans="1:11" ht="15" x14ac:dyDescent="0.3">
      <c r="A409" s="466"/>
      <c r="B409" s="459"/>
      <c r="C409" s="460"/>
      <c r="D409" s="460"/>
      <c r="E409" s="460"/>
      <c r="F409" s="460"/>
      <c r="G409" s="460"/>
      <c r="H409" s="460"/>
      <c r="I409" s="460"/>
      <c r="J409" s="460"/>
      <c r="K409" s="461"/>
    </row>
    <row r="410" spans="1:11" ht="15" x14ac:dyDescent="0.3">
      <c r="A410" s="466"/>
      <c r="B410" s="458"/>
      <c r="C410" s="456"/>
      <c r="D410" s="456"/>
      <c r="E410" s="456"/>
      <c r="F410" s="456"/>
      <c r="G410" s="456"/>
      <c r="H410" s="456"/>
      <c r="I410" s="456"/>
      <c r="J410" s="456"/>
      <c r="K410" s="457"/>
    </row>
    <row r="411" spans="1:11" ht="15" x14ac:dyDescent="0.3">
      <c r="A411" s="466"/>
      <c r="B411" s="458"/>
      <c r="C411" s="456"/>
      <c r="D411" s="456"/>
      <c r="E411" s="456"/>
      <c r="F411" s="456"/>
      <c r="G411" s="456"/>
      <c r="H411" s="456"/>
      <c r="I411" s="456"/>
      <c r="J411" s="456"/>
      <c r="K411" s="457"/>
    </row>
    <row r="412" spans="1:11" ht="15" x14ac:dyDescent="0.3">
      <c r="A412" s="466"/>
      <c r="B412" s="458"/>
      <c r="C412" s="456"/>
      <c r="D412" s="456"/>
      <c r="E412" s="456"/>
      <c r="F412" s="456"/>
      <c r="G412" s="456"/>
      <c r="H412" s="456"/>
      <c r="I412" s="456"/>
      <c r="J412" s="456"/>
      <c r="K412" s="457"/>
    </row>
    <row r="413" spans="1:11" ht="15" x14ac:dyDescent="0.3">
      <c r="A413" s="466"/>
      <c r="B413" s="458"/>
      <c r="C413" s="456"/>
      <c r="D413" s="456"/>
      <c r="E413" s="456"/>
      <c r="F413" s="456"/>
      <c r="G413" s="456"/>
      <c r="H413" s="456"/>
      <c r="I413" s="456"/>
      <c r="J413" s="456"/>
      <c r="K413" s="457"/>
    </row>
    <row r="414" spans="1:11" ht="15.6" thickBot="1" x14ac:dyDescent="0.35">
      <c r="A414" s="467"/>
      <c r="B414" s="477"/>
      <c r="C414" s="475"/>
      <c r="D414" s="475"/>
      <c r="E414" s="475"/>
      <c r="F414" s="475"/>
      <c r="G414" s="475"/>
      <c r="H414" s="475"/>
      <c r="I414" s="475"/>
      <c r="J414" s="475"/>
      <c r="K414" s="476"/>
    </row>
    <row r="415" spans="1:11" ht="15" x14ac:dyDescent="0.3">
      <c r="A415" s="465" t="s">
        <v>1144</v>
      </c>
      <c r="B415" s="439"/>
      <c r="C415" s="437"/>
      <c r="D415" s="437"/>
      <c r="E415" s="437"/>
      <c r="F415" s="437"/>
      <c r="G415" s="437"/>
      <c r="H415" s="437"/>
      <c r="I415" s="437"/>
      <c r="J415" s="437"/>
      <c r="K415" s="438"/>
    </row>
    <row r="416" spans="1:11" ht="15" x14ac:dyDescent="0.3">
      <c r="A416" s="466"/>
      <c r="B416" s="458"/>
      <c r="C416" s="456"/>
      <c r="D416" s="456"/>
      <c r="E416" s="456"/>
      <c r="F416" s="456"/>
      <c r="G416" s="456"/>
      <c r="H416" s="456"/>
      <c r="I416" s="456"/>
      <c r="J416" s="456"/>
      <c r="K416" s="457"/>
    </row>
    <row r="417" spans="1:11" ht="15" x14ac:dyDescent="0.3">
      <c r="A417" s="466"/>
      <c r="B417" s="458"/>
      <c r="C417" s="456"/>
      <c r="D417" s="456"/>
      <c r="E417" s="456"/>
      <c r="F417" s="456"/>
      <c r="G417" s="456"/>
      <c r="H417" s="456"/>
      <c r="I417" s="456"/>
      <c r="J417" s="456"/>
      <c r="K417" s="457"/>
    </row>
    <row r="418" spans="1:11" ht="15" x14ac:dyDescent="0.3">
      <c r="A418" s="466"/>
      <c r="B418" s="458"/>
      <c r="C418" s="456"/>
      <c r="D418" s="456"/>
      <c r="E418" s="456"/>
      <c r="F418" s="456"/>
      <c r="G418" s="456"/>
      <c r="H418" s="456"/>
      <c r="I418" s="456"/>
      <c r="J418" s="456"/>
      <c r="K418" s="457"/>
    </row>
    <row r="419" spans="1:11" ht="15" x14ac:dyDescent="0.3">
      <c r="A419" s="466"/>
      <c r="B419" s="458"/>
      <c r="C419" s="456"/>
      <c r="D419" s="456"/>
      <c r="E419" s="456"/>
      <c r="F419" s="456"/>
      <c r="G419" s="456"/>
      <c r="H419" s="456"/>
      <c r="I419" s="456"/>
      <c r="J419" s="456"/>
      <c r="K419" s="457"/>
    </row>
    <row r="420" spans="1:11" ht="15" x14ac:dyDescent="0.3">
      <c r="A420" s="466"/>
      <c r="B420" s="458"/>
      <c r="C420" s="456"/>
      <c r="D420" s="456"/>
      <c r="E420" s="456"/>
      <c r="F420" s="456"/>
      <c r="G420" s="456"/>
      <c r="H420" s="456"/>
      <c r="I420" s="456"/>
      <c r="J420" s="456"/>
      <c r="K420" s="457"/>
    </row>
    <row r="421" spans="1:11" ht="15" x14ac:dyDescent="0.3">
      <c r="A421" s="466"/>
      <c r="B421" s="458"/>
      <c r="C421" s="456"/>
      <c r="D421" s="456"/>
      <c r="E421" s="456"/>
      <c r="F421" s="456"/>
      <c r="G421" s="456"/>
      <c r="H421" s="456"/>
      <c r="I421" s="456"/>
      <c r="J421" s="456"/>
      <c r="K421" s="457"/>
    </row>
    <row r="422" spans="1:11" ht="15" x14ac:dyDescent="0.3">
      <c r="A422" s="466"/>
      <c r="B422" s="458"/>
      <c r="C422" s="456"/>
      <c r="D422" s="456"/>
      <c r="E422" s="456"/>
      <c r="F422" s="456"/>
      <c r="G422" s="456"/>
      <c r="H422" s="456"/>
      <c r="I422" s="456"/>
      <c r="J422" s="456"/>
      <c r="K422" s="457"/>
    </row>
    <row r="423" spans="1:11" ht="15" x14ac:dyDescent="0.3">
      <c r="A423" s="466"/>
      <c r="B423" s="458"/>
      <c r="C423" s="456"/>
      <c r="D423" s="456"/>
      <c r="E423" s="456"/>
      <c r="F423" s="456"/>
      <c r="G423" s="456"/>
      <c r="H423" s="456"/>
      <c r="I423" s="456"/>
      <c r="J423" s="456"/>
      <c r="K423" s="457"/>
    </row>
    <row r="424" spans="1:11" ht="15" x14ac:dyDescent="0.3">
      <c r="A424" s="466"/>
      <c r="B424" s="458"/>
      <c r="C424" s="456"/>
      <c r="D424" s="456"/>
      <c r="E424" s="456"/>
      <c r="F424" s="456"/>
      <c r="G424" s="456"/>
      <c r="H424" s="456"/>
      <c r="I424" s="456"/>
      <c r="J424" s="456"/>
      <c r="K424" s="457"/>
    </row>
    <row r="425" spans="1:11" ht="15" x14ac:dyDescent="0.3">
      <c r="A425" s="466"/>
      <c r="B425" s="458"/>
      <c r="C425" s="456"/>
      <c r="D425" s="456"/>
      <c r="E425" s="456"/>
      <c r="F425" s="456"/>
      <c r="G425" s="456"/>
      <c r="H425" s="456"/>
      <c r="I425" s="456"/>
      <c r="J425" s="456"/>
      <c r="K425" s="457"/>
    </row>
    <row r="426" spans="1:11" ht="15" x14ac:dyDescent="0.3">
      <c r="A426" s="466"/>
      <c r="B426" s="458"/>
      <c r="C426" s="456"/>
      <c r="D426" s="456"/>
      <c r="E426" s="456"/>
      <c r="F426" s="456"/>
      <c r="G426" s="456"/>
      <c r="H426" s="456"/>
      <c r="I426" s="456"/>
      <c r="J426" s="456"/>
      <c r="K426" s="457"/>
    </row>
    <row r="427" spans="1:11" ht="15" x14ac:dyDescent="0.3">
      <c r="A427" s="466"/>
      <c r="B427" s="458"/>
      <c r="C427" s="456"/>
      <c r="D427" s="456"/>
      <c r="E427" s="456"/>
      <c r="F427" s="456"/>
      <c r="G427" s="456"/>
      <c r="H427" s="456"/>
      <c r="I427" s="456"/>
      <c r="J427" s="456"/>
      <c r="K427" s="457"/>
    </row>
    <row r="428" spans="1:11" ht="15" x14ac:dyDescent="0.3">
      <c r="A428" s="466"/>
      <c r="B428" s="458"/>
      <c r="C428" s="456"/>
      <c r="D428" s="456"/>
      <c r="E428" s="456"/>
      <c r="F428" s="456"/>
      <c r="G428" s="456"/>
      <c r="H428" s="456"/>
      <c r="I428" s="456"/>
      <c r="J428" s="456"/>
      <c r="K428" s="457"/>
    </row>
    <row r="429" spans="1:11" ht="15.6" thickBot="1" x14ac:dyDescent="0.35">
      <c r="A429" s="467"/>
      <c r="B429" s="502"/>
      <c r="C429" s="503"/>
      <c r="D429" s="503"/>
      <c r="E429" s="503"/>
      <c r="F429" s="503"/>
      <c r="G429" s="503"/>
      <c r="H429" s="503"/>
      <c r="I429" s="503"/>
      <c r="J429" s="503"/>
      <c r="K429" s="504"/>
    </row>
    <row r="430" spans="1:11" x14ac:dyDescent="0.3">
      <c r="A430" s="499" t="s">
        <v>1145</v>
      </c>
      <c r="B430" s="491"/>
      <c r="C430" s="491"/>
      <c r="D430" s="491"/>
      <c r="E430" s="491"/>
      <c r="F430" s="491"/>
      <c r="G430" s="490" t="s">
        <v>1146</v>
      </c>
      <c r="H430" s="491"/>
      <c r="I430" s="491"/>
      <c r="J430" s="491"/>
      <c r="K430" s="492"/>
    </row>
    <row r="431" spans="1:11" x14ac:dyDescent="0.3">
      <c r="A431" s="500"/>
      <c r="B431" s="494"/>
      <c r="C431" s="494"/>
      <c r="D431" s="494"/>
      <c r="E431" s="494"/>
      <c r="F431" s="494"/>
      <c r="G431" s="493"/>
      <c r="H431" s="494"/>
      <c r="I431" s="494"/>
      <c r="J431" s="494"/>
      <c r="K431" s="495"/>
    </row>
    <row r="432" spans="1:11" x14ac:dyDescent="0.3">
      <c r="A432" s="500"/>
      <c r="B432" s="494"/>
      <c r="C432" s="494"/>
      <c r="D432" s="494"/>
      <c r="E432" s="494"/>
      <c r="F432" s="494"/>
      <c r="G432" s="493"/>
      <c r="H432" s="494"/>
      <c r="I432" s="494"/>
      <c r="J432" s="494"/>
      <c r="K432" s="495"/>
    </row>
    <row r="433" spans="1:11" ht="15" thickBot="1" x14ac:dyDescent="0.35">
      <c r="A433" s="501"/>
      <c r="B433" s="497"/>
      <c r="C433" s="497"/>
      <c r="D433" s="497"/>
      <c r="E433" s="497"/>
      <c r="F433" s="497"/>
      <c r="G433" s="496"/>
      <c r="H433" s="497"/>
      <c r="I433" s="497"/>
      <c r="J433" s="497"/>
      <c r="K433" s="498"/>
    </row>
    <row r="434" spans="1:11" x14ac:dyDescent="0.3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</row>
    <row r="435" spans="1:11" x14ac:dyDescent="0.3">
      <c r="A435" s="452"/>
      <c r="B435" s="452"/>
      <c r="C435" s="452"/>
      <c r="D435" s="452"/>
      <c r="E435" s="454" t="s">
        <v>1113</v>
      </c>
      <c r="F435" s="454"/>
      <c r="G435" s="454"/>
      <c r="H435" s="454"/>
      <c r="I435" s="452"/>
      <c r="J435" s="452"/>
      <c r="K435" s="452"/>
    </row>
    <row r="436" spans="1:11" x14ac:dyDescent="0.3">
      <c r="A436" s="452"/>
      <c r="B436" s="452"/>
      <c r="C436" s="452"/>
      <c r="D436" s="452"/>
      <c r="E436" s="454"/>
      <c r="F436" s="454"/>
      <c r="G436" s="454"/>
      <c r="H436" s="454"/>
      <c r="I436" s="452"/>
      <c r="J436" s="452"/>
      <c r="K436" s="452"/>
    </row>
    <row r="437" spans="1:11" x14ac:dyDescent="0.3">
      <c r="A437" s="453"/>
      <c r="B437" s="453"/>
      <c r="C437" s="453"/>
      <c r="D437" s="453"/>
      <c r="E437" s="455"/>
      <c r="F437" s="455"/>
      <c r="G437" s="455"/>
      <c r="H437" s="455"/>
      <c r="I437" s="453"/>
      <c r="J437" s="453"/>
      <c r="K437" s="453"/>
    </row>
    <row r="438" spans="1:11" s="99" customFormat="1" ht="15" customHeight="1" x14ac:dyDescent="0.3">
      <c r="A438" s="505" t="s">
        <v>1114</v>
      </c>
      <c r="B438" s="450"/>
      <c r="C438" s="450"/>
      <c r="D438" s="450"/>
      <c r="E438" s="450"/>
      <c r="F438" s="450"/>
      <c r="G438" s="450"/>
      <c r="H438" s="450"/>
      <c r="I438" s="450"/>
      <c r="J438" s="450"/>
      <c r="K438" s="451"/>
    </row>
    <row r="439" spans="1:11" ht="25.5" customHeight="1" x14ac:dyDescent="0.3">
      <c r="A439" s="100" t="s">
        <v>0</v>
      </c>
      <c r="B439" s="101"/>
      <c r="C439" s="101"/>
      <c r="D439" s="101"/>
      <c r="E439" s="101"/>
      <c r="F439" s="101"/>
      <c r="G439" s="102"/>
      <c r="H439" s="103" t="s">
        <v>1191</v>
      </c>
      <c r="I439" s="104" t="s">
        <v>1117</v>
      </c>
      <c r="J439" s="105">
        <v>45202</v>
      </c>
      <c r="K439" s="106" t="s">
        <v>1118</v>
      </c>
    </row>
    <row r="440" spans="1:11" ht="16.5" customHeight="1" x14ac:dyDescent="0.3">
      <c r="A440" s="443" t="s">
        <v>2</v>
      </c>
      <c r="B440" s="444"/>
      <c r="C440" s="444"/>
      <c r="D440" s="444"/>
      <c r="E440" s="444"/>
      <c r="F440" s="444"/>
      <c r="G440" s="445"/>
      <c r="H440" s="107" t="s">
        <v>1120</v>
      </c>
      <c r="I440" s="108" t="s">
        <v>1121</v>
      </c>
      <c r="J440" s="109" t="s">
        <v>1122</v>
      </c>
      <c r="K440" s="110" t="s">
        <v>1123</v>
      </c>
    </row>
    <row r="441" spans="1:11" ht="12" customHeight="1" x14ac:dyDescent="0.3">
      <c r="A441" s="446"/>
      <c r="B441" s="447"/>
      <c r="C441" s="447"/>
      <c r="D441" s="447"/>
      <c r="E441" s="447"/>
      <c r="F441" s="447"/>
      <c r="G441" s="448"/>
      <c r="H441" s="107" t="s">
        <v>1124</v>
      </c>
      <c r="I441" s="111" t="s">
        <v>1125</v>
      </c>
      <c r="J441" s="112"/>
      <c r="K441" s="113"/>
    </row>
    <row r="442" spans="1:11" ht="15" thickBot="1" x14ac:dyDescent="0.35">
      <c r="A442" s="114" t="s">
        <v>1103</v>
      </c>
      <c r="B442" s="115"/>
      <c r="C442" s="115"/>
      <c r="D442" s="115"/>
      <c r="E442" s="115"/>
      <c r="F442" s="115"/>
      <c r="G442" s="116"/>
      <c r="H442" s="117" t="s">
        <v>1126</v>
      </c>
      <c r="I442" s="117" t="s">
        <v>1125</v>
      </c>
      <c r="J442" s="118"/>
      <c r="K442" s="119"/>
    </row>
    <row r="443" spans="1:11" ht="15" x14ac:dyDescent="0.3">
      <c r="A443" s="440" t="s">
        <v>1127</v>
      </c>
      <c r="B443" s="439"/>
      <c r="C443" s="437"/>
      <c r="D443" s="437"/>
      <c r="E443" s="437"/>
      <c r="F443" s="437"/>
      <c r="G443" s="437"/>
      <c r="H443" s="437"/>
      <c r="I443" s="437"/>
      <c r="J443" s="437"/>
      <c r="K443" s="438"/>
    </row>
    <row r="444" spans="1:11" ht="15" x14ac:dyDescent="0.3">
      <c r="A444" s="441"/>
      <c r="B444" s="458"/>
      <c r="C444" s="456"/>
      <c r="D444" s="456"/>
      <c r="E444" s="456"/>
      <c r="F444" s="456"/>
      <c r="G444" s="456"/>
      <c r="H444" s="456"/>
      <c r="I444" s="456"/>
      <c r="J444" s="456"/>
      <c r="K444" s="457"/>
    </row>
    <row r="445" spans="1:11" ht="15" x14ac:dyDescent="0.3">
      <c r="A445" s="441"/>
      <c r="B445" s="458"/>
      <c r="C445" s="456"/>
      <c r="D445" s="456"/>
      <c r="E445" s="456"/>
      <c r="F445" s="456"/>
      <c r="G445" s="456"/>
      <c r="H445" s="456"/>
      <c r="I445" s="456"/>
      <c r="J445" s="456"/>
      <c r="K445" s="457"/>
    </row>
    <row r="446" spans="1:11" ht="15" x14ac:dyDescent="0.3">
      <c r="A446" s="441"/>
      <c r="B446" s="458"/>
      <c r="C446" s="456"/>
      <c r="D446" s="456"/>
      <c r="E446" s="456"/>
      <c r="F446" s="456"/>
      <c r="G446" s="456"/>
      <c r="H446" s="456"/>
      <c r="I446" s="456"/>
      <c r="J446" s="456"/>
      <c r="K446" s="457"/>
    </row>
    <row r="447" spans="1:11" ht="15.6" thickBot="1" x14ac:dyDescent="0.35">
      <c r="A447" s="442"/>
      <c r="B447" s="477"/>
      <c r="C447" s="475"/>
      <c r="D447" s="475"/>
      <c r="E447" s="475"/>
      <c r="F447" s="475"/>
      <c r="G447" s="475"/>
      <c r="H447" s="475"/>
      <c r="I447" s="475"/>
      <c r="J447" s="475"/>
      <c r="K447" s="476"/>
    </row>
    <row r="448" spans="1:11" ht="15.6" thickBot="1" x14ac:dyDescent="0.35">
      <c r="A448" s="465" t="s">
        <v>1128</v>
      </c>
      <c r="B448" s="474" t="s">
        <v>1129</v>
      </c>
      <c r="C448" s="472"/>
      <c r="D448" s="472"/>
      <c r="E448" s="472"/>
      <c r="F448" s="120" t="s">
        <v>1130</v>
      </c>
      <c r="G448" s="472" t="s">
        <v>1129</v>
      </c>
      <c r="H448" s="472"/>
      <c r="I448" s="472"/>
      <c r="J448" s="473"/>
      <c r="K448" s="121" t="s">
        <v>1130</v>
      </c>
    </row>
    <row r="449" spans="1:11" ht="15" x14ac:dyDescent="0.3">
      <c r="A449" s="466"/>
      <c r="B449" s="471" t="s">
        <v>1131</v>
      </c>
      <c r="C449" s="469"/>
      <c r="D449" s="469"/>
      <c r="E449" s="470"/>
      <c r="F449" s="122"/>
      <c r="G449" s="468" t="s">
        <v>1132</v>
      </c>
      <c r="H449" s="469"/>
      <c r="I449" s="469"/>
      <c r="J449" s="470"/>
      <c r="K449" s="123"/>
    </row>
    <row r="450" spans="1:11" ht="15" x14ac:dyDescent="0.3">
      <c r="A450" s="466"/>
      <c r="B450" s="480" t="s">
        <v>1133</v>
      </c>
      <c r="C450" s="481"/>
      <c r="D450" s="481"/>
      <c r="E450" s="482"/>
      <c r="F450" s="124"/>
      <c r="G450" s="483" t="s">
        <v>1134</v>
      </c>
      <c r="H450" s="481"/>
      <c r="I450" s="481"/>
      <c r="J450" s="482"/>
      <c r="K450" s="125"/>
    </row>
    <row r="451" spans="1:11" ht="15" x14ac:dyDescent="0.3">
      <c r="A451" s="466"/>
      <c r="B451" s="480" t="s">
        <v>1135</v>
      </c>
      <c r="C451" s="481"/>
      <c r="D451" s="481"/>
      <c r="E451" s="482"/>
      <c r="F451" s="124"/>
      <c r="G451" s="478" t="s">
        <v>1136</v>
      </c>
      <c r="H451" s="460"/>
      <c r="I451" s="460"/>
      <c r="J451" s="479"/>
      <c r="K451" s="125"/>
    </row>
    <row r="452" spans="1:11" ht="15" x14ac:dyDescent="0.3">
      <c r="A452" s="466"/>
      <c r="B452" s="480" t="s">
        <v>1137</v>
      </c>
      <c r="C452" s="481"/>
      <c r="D452" s="481"/>
      <c r="E452" s="482"/>
      <c r="F452" s="124">
        <v>1</v>
      </c>
      <c r="G452" s="478" t="s">
        <v>1138</v>
      </c>
      <c r="H452" s="460"/>
      <c r="I452" s="460"/>
      <c r="J452" s="479"/>
      <c r="K452" s="125"/>
    </row>
    <row r="453" spans="1:11" ht="15" x14ac:dyDescent="0.3">
      <c r="A453" s="466"/>
      <c r="B453" s="480" t="s">
        <v>1139</v>
      </c>
      <c r="C453" s="481"/>
      <c r="D453" s="481"/>
      <c r="E453" s="482"/>
      <c r="F453" s="124"/>
      <c r="G453" s="478" t="s">
        <v>1140</v>
      </c>
      <c r="H453" s="460"/>
      <c r="I453" s="460"/>
      <c r="J453" s="479"/>
      <c r="K453" s="125"/>
    </row>
    <row r="454" spans="1:11" ht="15.6" thickBot="1" x14ac:dyDescent="0.35">
      <c r="A454" s="467"/>
      <c r="B454" s="487" t="s">
        <v>1141</v>
      </c>
      <c r="C454" s="488"/>
      <c r="D454" s="488"/>
      <c r="E454" s="489"/>
      <c r="F454" s="127">
        <v>1</v>
      </c>
      <c r="G454" s="484" t="s">
        <v>1142</v>
      </c>
      <c r="H454" s="485"/>
      <c r="I454" s="485"/>
      <c r="J454" s="486"/>
      <c r="K454" s="128"/>
    </row>
    <row r="455" spans="1:11" ht="15.6" x14ac:dyDescent="0.3">
      <c r="A455" s="465" t="s">
        <v>1143</v>
      </c>
      <c r="B455" s="514" t="s">
        <v>1168</v>
      </c>
      <c r="C455" s="515"/>
      <c r="D455" s="515"/>
      <c r="E455" s="515"/>
      <c r="F455" s="515"/>
      <c r="G455" s="515"/>
      <c r="H455" s="515"/>
      <c r="I455" s="515"/>
      <c r="J455" s="515"/>
      <c r="K455" s="516"/>
    </row>
    <row r="456" spans="1:11" ht="15" x14ac:dyDescent="0.3">
      <c r="A456" s="466"/>
      <c r="B456" s="132" t="s">
        <v>1165</v>
      </c>
      <c r="C456" s="133"/>
      <c r="D456" s="133"/>
      <c r="E456" s="133"/>
      <c r="F456" s="133"/>
      <c r="G456" s="133"/>
      <c r="H456" s="133"/>
      <c r="I456" s="133"/>
      <c r="J456" s="133"/>
      <c r="K456" s="134"/>
    </row>
    <row r="457" spans="1:11" ht="15" x14ac:dyDescent="0.3">
      <c r="A457" s="466"/>
      <c r="B457" s="428" t="s">
        <v>1166</v>
      </c>
      <c r="C457" s="429"/>
      <c r="D457" s="429"/>
      <c r="E457" s="429"/>
      <c r="F457" s="429"/>
      <c r="G457" s="429"/>
      <c r="H457" s="429"/>
      <c r="I457" s="429"/>
      <c r="J457" s="429"/>
      <c r="K457" s="430"/>
    </row>
    <row r="458" spans="1:11" ht="15" x14ac:dyDescent="0.3">
      <c r="A458" s="466"/>
      <c r="B458" s="428" t="s">
        <v>1167</v>
      </c>
      <c r="C458" s="429"/>
      <c r="D458" s="429"/>
      <c r="E458" s="429"/>
      <c r="F458" s="429"/>
      <c r="G458" s="429"/>
      <c r="H458" s="429"/>
      <c r="I458" s="429"/>
      <c r="J458" s="429"/>
      <c r="K458" s="430"/>
    </row>
    <row r="459" spans="1:11" ht="15" x14ac:dyDescent="0.3">
      <c r="A459" s="466"/>
      <c r="B459" s="428"/>
      <c r="C459" s="429"/>
      <c r="D459" s="429"/>
      <c r="E459" s="429"/>
      <c r="F459" s="429"/>
      <c r="G459" s="429"/>
      <c r="H459" s="429"/>
      <c r="I459" s="429"/>
      <c r="J459" s="429"/>
      <c r="K459" s="430"/>
    </row>
    <row r="460" spans="1:11" ht="15" x14ac:dyDescent="0.3">
      <c r="A460" s="466"/>
      <c r="B460" s="428"/>
      <c r="C460" s="429"/>
      <c r="D460" s="429"/>
      <c r="E460" s="429"/>
      <c r="F460" s="429"/>
      <c r="G460" s="429"/>
      <c r="H460" s="429"/>
      <c r="I460" s="429"/>
      <c r="J460" s="429"/>
      <c r="K460" s="430"/>
    </row>
    <row r="461" spans="1:11" ht="15" x14ac:dyDescent="0.3">
      <c r="A461" s="466"/>
      <c r="B461" s="458"/>
      <c r="C461" s="456"/>
      <c r="D461" s="456"/>
      <c r="E461" s="456"/>
      <c r="F461" s="456"/>
      <c r="G461" s="456"/>
      <c r="H461" s="456"/>
      <c r="I461" s="456"/>
      <c r="J461" s="456"/>
      <c r="K461" s="457"/>
    </row>
    <row r="462" spans="1:11" ht="15" x14ac:dyDescent="0.3">
      <c r="A462" s="466"/>
      <c r="B462" s="459"/>
      <c r="C462" s="460"/>
      <c r="D462" s="460"/>
      <c r="E462" s="460"/>
      <c r="F462" s="460"/>
      <c r="G462" s="460"/>
      <c r="H462" s="460"/>
      <c r="I462" s="460"/>
      <c r="J462" s="460"/>
      <c r="K462" s="461"/>
    </row>
    <row r="463" spans="1:11" ht="15" x14ac:dyDescent="0.3">
      <c r="A463" s="466"/>
      <c r="B463" s="459"/>
      <c r="C463" s="460"/>
      <c r="D463" s="460"/>
      <c r="E463" s="460"/>
      <c r="F463" s="460"/>
      <c r="G463" s="460"/>
      <c r="H463" s="460"/>
      <c r="I463" s="460"/>
      <c r="J463" s="460"/>
      <c r="K463" s="461"/>
    </row>
    <row r="464" spans="1:11" ht="15" x14ac:dyDescent="0.3">
      <c r="A464" s="466"/>
      <c r="B464" s="458"/>
      <c r="C464" s="456"/>
      <c r="D464" s="456"/>
      <c r="E464" s="456"/>
      <c r="F464" s="456"/>
      <c r="G464" s="456"/>
      <c r="H464" s="456"/>
      <c r="I464" s="456"/>
      <c r="J464" s="456"/>
      <c r="K464" s="457"/>
    </row>
    <row r="465" spans="1:11" ht="15" x14ac:dyDescent="0.3">
      <c r="A465" s="466"/>
      <c r="B465" s="458"/>
      <c r="C465" s="456"/>
      <c r="D465" s="456"/>
      <c r="E465" s="456"/>
      <c r="F465" s="456"/>
      <c r="G465" s="456"/>
      <c r="H465" s="456"/>
      <c r="I465" s="456"/>
      <c r="J465" s="456"/>
      <c r="K465" s="457"/>
    </row>
    <row r="466" spans="1:11" ht="15" x14ac:dyDescent="0.3">
      <c r="A466" s="466"/>
      <c r="B466" s="458"/>
      <c r="C466" s="456"/>
      <c r="D466" s="456"/>
      <c r="E466" s="456"/>
      <c r="F466" s="456"/>
      <c r="G466" s="456"/>
      <c r="H466" s="456"/>
      <c r="I466" s="456"/>
      <c r="J466" s="456"/>
      <c r="K466" s="457"/>
    </row>
    <row r="467" spans="1:11" ht="15" x14ac:dyDescent="0.3">
      <c r="A467" s="466"/>
      <c r="B467" s="458"/>
      <c r="C467" s="456"/>
      <c r="D467" s="456"/>
      <c r="E467" s="456"/>
      <c r="F467" s="456"/>
      <c r="G467" s="456"/>
      <c r="H467" s="456"/>
      <c r="I467" s="456"/>
      <c r="J467" s="456"/>
      <c r="K467" s="457"/>
    </row>
    <row r="468" spans="1:11" ht="15" x14ac:dyDescent="0.3">
      <c r="A468" s="466"/>
      <c r="B468" s="458"/>
      <c r="C468" s="456"/>
      <c r="D468" s="456"/>
      <c r="E468" s="456"/>
      <c r="F468" s="456"/>
      <c r="G468" s="456"/>
      <c r="H468" s="456"/>
      <c r="I468" s="456"/>
      <c r="J468" s="456"/>
      <c r="K468" s="457"/>
    </row>
    <row r="469" spans="1:11" ht="15.6" thickBot="1" x14ac:dyDescent="0.35">
      <c r="A469" s="467"/>
      <c r="B469" s="477"/>
      <c r="C469" s="475"/>
      <c r="D469" s="475"/>
      <c r="E469" s="475"/>
      <c r="F469" s="475"/>
      <c r="G469" s="475"/>
      <c r="H469" s="475"/>
      <c r="I469" s="475"/>
      <c r="J469" s="475"/>
      <c r="K469" s="476"/>
    </row>
    <row r="470" spans="1:11" ht="15" x14ac:dyDescent="0.3">
      <c r="A470" s="465" t="s">
        <v>1144</v>
      </c>
      <c r="B470" s="439"/>
      <c r="C470" s="437"/>
      <c r="D470" s="437"/>
      <c r="E470" s="437"/>
      <c r="F470" s="437"/>
      <c r="G470" s="437"/>
      <c r="H470" s="437"/>
      <c r="I470" s="437"/>
      <c r="J470" s="437"/>
      <c r="K470" s="438"/>
    </row>
    <row r="471" spans="1:11" ht="15" x14ac:dyDescent="0.3">
      <c r="A471" s="466"/>
      <c r="B471" s="458"/>
      <c r="C471" s="456"/>
      <c r="D471" s="456"/>
      <c r="E471" s="456"/>
      <c r="F471" s="456"/>
      <c r="G471" s="456"/>
      <c r="H471" s="456"/>
      <c r="I471" s="456"/>
      <c r="J471" s="456"/>
      <c r="K471" s="457"/>
    </row>
    <row r="472" spans="1:11" ht="15" x14ac:dyDescent="0.3">
      <c r="A472" s="466"/>
      <c r="B472" s="458"/>
      <c r="C472" s="456"/>
      <c r="D472" s="456"/>
      <c r="E472" s="456"/>
      <c r="F472" s="456"/>
      <c r="G472" s="456"/>
      <c r="H472" s="456"/>
      <c r="I472" s="456"/>
      <c r="J472" s="456"/>
      <c r="K472" s="457"/>
    </row>
    <row r="473" spans="1:11" ht="15" x14ac:dyDescent="0.3">
      <c r="A473" s="466"/>
      <c r="B473" s="459"/>
      <c r="C473" s="460"/>
      <c r="D473" s="460"/>
      <c r="E473" s="460"/>
      <c r="F473" s="460"/>
      <c r="G473" s="460"/>
      <c r="H473" s="460"/>
      <c r="I473" s="460"/>
      <c r="J473" s="460"/>
      <c r="K473" s="461"/>
    </row>
    <row r="474" spans="1:11" ht="15" x14ac:dyDescent="0.3">
      <c r="A474" s="466"/>
      <c r="B474" s="458"/>
      <c r="C474" s="456"/>
      <c r="D474" s="456"/>
      <c r="E474" s="456"/>
      <c r="F474" s="456"/>
      <c r="G474" s="456"/>
      <c r="H474" s="456"/>
      <c r="I474" s="456"/>
      <c r="J474" s="456"/>
      <c r="K474" s="457"/>
    </row>
    <row r="475" spans="1:11" ht="15" x14ac:dyDescent="0.3">
      <c r="A475" s="466"/>
      <c r="B475" s="458"/>
      <c r="C475" s="456"/>
      <c r="D475" s="456"/>
      <c r="E475" s="456"/>
      <c r="F475" s="456"/>
      <c r="G475" s="456"/>
      <c r="H475" s="456"/>
      <c r="I475" s="456"/>
      <c r="J475" s="456"/>
      <c r="K475" s="457"/>
    </row>
    <row r="476" spans="1:11" ht="15" x14ac:dyDescent="0.3">
      <c r="A476" s="466"/>
      <c r="B476" s="458"/>
      <c r="C476" s="456"/>
      <c r="D476" s="456"/>
      <c r="E476" s="456"/>
      <c r="F476" s="456"/>
      <c r="G476" s="456"/>
      <c r="H476" s="456"/>
      <c r="I476" s="456"/>
      <c r="J476" s="456"/>
      <c r="K476" s="457"/>
    </row>
    <row r="477" spans="1:11" ht="15" x14ac:dyDescent="0.3">
      <c r="A477" s="466"/>
      <c r="B477" s="458"/>
      <c r="C477" s="456"/>
      <c r="D477" s="456"/>
      <c r="E477" s="456"/>
      <c r="F477" s="456"/>
      <c r="G477" s="456"/>
      <c r="H477" s="456"/>
      <c r="I477" s="456"/>
      <c r="J477" s="456"/>
      <c r="K477" s="457"/>
    </row>
    <row r="478" spans="1:11" ht="15" x14ac:dyDescent="0.3">
      <c r="A478" s="466"/>
      <c r="B478" s="458"/>
      <c r="C478" s="456"/>
      <c r="D478" s="456"/>
      <c r="E478" s="456"/>
      <c r="F478" s="456"/>
      <c r="G478" s="456"/>
      <c r="H478" s="456"/>
      <c r="I478" s="456"/>
      <c r="J478" s="456"/>
      <c r="K478" s="457"/>
    </row>
    <row r="479" spans="1:11" ht="15" x14ac:dyDescent="0.3">
      <c r="A479" s="466"/>
      <c r="B479" s="458"/>
      <c r="C479" s="456"/>
      <c r="D479" s="456"/>
      <c r="E479" s="456"/>
      <c r="F479" s="456"/>
      <c r="G479" s="456"/>
      <c r="H479" s="456"/>
      <c r="I479" s="456"/>
      <c r="J479" s="456"/>
      <c r="K479" s="457"/>
    </row>
    <row r="480" spans="1:11" ht="15" x14ac:dyDescent="0.3">
      <c r="A480" s="466"/>
      <c r="B480" s="458"/>
      <c r="C480" s="456"/>
      <c r="D480" s="456"/>
      <c r="E480" s="456"/>
      <c r="F480" s="456"/>
      <c r="G480" s="456"/>
      <c r="H480" s="456"/>
      <c r="I480" s="456"/>
      <c r="J480" s="456"/>
      <c r="K480" s="457"/>
    </row>
    <row r="481" spans="1:11" ht="15" x14ac:dyDescent="0.3">
      <c r="A481" s="466"/>
      <c r="B481" s="458"/>
      <c r="C481" s="456"/>
      <c r="D481" s="456"/>
      <c r="E481" s="456"/>
      <c r="F481" s="456"/>
      <c r="G481" s="456"/>
      <c r="H481" s="456"/>
      <c r="I481" s="456"/>
      <c r="J481" s="456"/>
      <c r="K481" s="457"/>
    </row>
    <row r="482" spans="1:11" ht="15" x14ac:dyDescent="0.3">
      <c r="A482" s="466"/>
      <c r="B482" s="458"/>
      <c r="C482" s="456"/>
      <c r="D482" s="456"/>
      <c r="E482" s="456"/>
      <c r="F482" s="456"/>
      <c r="G482" s="456"/>
      <c r="H482" s="456"/>
      <c r="I482" s="456"/>
      <c r="J482" s="456"/>
      <c r="K482" s="457"/>
    </row>
    <row r="483" spans="1:11" ht="15" x14ac:dyDescent="0.3">
      <c r="A483" s="466"/>
      <c r="B483" s="458"/>
      <c r="C483" s="456"/>
      <c r="D483" s="456"/>
      <c r="E483" s="456"/>
      <c r="F483" s="456"/>
      <c r="G483" s="456"/>
      <c r="H483" s="456"/>
      <c r="I483" s="456"/>
      <c r="J483" s="456"/>
      <c r="K483" s="457"/>
    </row>
    <row r="484" spans="1:11" ht="15.6" thickBot="1" x14ac:dyDescent="0.35">
      <c r="A484" s="467"/>
      <c r="B484" s="502"/>
      <c r="C484" s="503"/>
      <c r="D484" s="503"/>
      <c r="E484" s="503"/>
      <c r="F484" s="503"/>
      <c r="G484" s="503"/>
      <c r="H484" s="503"/>
      <c r="I484" s="503"/>
      <c r="J484" s="503"/>
      <c r="K484" s="504"/>
    </row>
    <row r="485" spans="1:11" x14ac:dyDescent="0.3">
      <c r="A485" s="499" t="s">
        <v>1145</v>
      </c>
      <c r="B485" s="491"/>
      <c r="C485" s="491"/>
      <c r="D485" s="491"/>
      <c r="E485" s="491"/>
      <c r="F485" s="491"/>
      <c r="G485" s="490" t="s">
        <v>1146</v>
      </c>
      <c r="H485" s="491"/>
      <c r="I485" s="491"/>
      <c r="J485" s="491"/>
      <c r="K485" s="492"/>
    </row>
    <row r="486" spans="1:11" x14ac:dyDescent="0.3">
      <c r="A486" s="500"/>
      <c r="B486" s="494"/>
      <c r="C486" s="494"/>
      <c r="D486" s="494"/>
      <c r="E486" s="494"/>
      <c r="F486" s="494"/>
      <c r="G486" s="493"/>
      <c r="H486" s="494"/>
      <c r="I486" s="494"/>
      <c r="J486" s="494"/>
      <c r="K486" s="495"/>
    </row>
    <row r="487" spans="1:11" x14ac:dyDescent="0.3">
      <c r="A487" s="500"/>
      <c r="B487" s="494"/>
      <c r="C487" s="494"/>
      <c r="D487" s="494"/>
      <c r="E487" s="494"/>
      <c r="F487" s="494"/>
      <c r="G487" s="493"/>
      <c r="H487" s="494"/>
      <c r="I487" s="494"/>
      <c r="J487" s="494"/>
      <c r="K487" s="495"/>
    </row>
    <row r="488" spans="1:11" ht="15" thickBot="1" x14ac:dyDescent="0.35">
      <c r="A488" s="501"/>
      <c r="B488" s="497"/>
      <c r="C488" s="497"/>
      <c r="D488" s="497"/>
      <c r="E488" s="497"/>
      <c r="F488" s="497"/>
      <c r="G488" s="496"/>
      <c r="H488" s="497"/>
      <c r="I488" s="497"/>
      <c r="J488" s="497"/>
      <c r="K488" s="498"/>
    </row>
    <row r="489" spans="1:11" x14ac:dyDescent="0.3">
      <c r="A489" s="452"/>
      <c r="B489" s="452"/>
      <c r="C489" s="452"/>
      <c r="D489" s="452"/>
      <c r="E489" s="454" t="s">
        <v>1113</v>
      </c>
      <c r="F489" s="454"/>
      <c r="G489" s="454"/>
      <c r="H489" s="454"/>
      <c r="I489" s="452"/>
      <c r="J489" s="452"/>
      <c r="K489" s="452"/>
    </row>
    <row r="490" spans="1:11" x14ac:dyDescent="0.3">
      <c r="A490" s="452"/>
      <c r="B490" s="452"/>
      <c r="C490" s="452"/>
      <c r="D490" s="452"/>
      <c r="E490" s="454"/>
      <c r="F490" s="454"/>
      <c r="G490" s="454"/>
      <c r="H490" s="454"/>
      <c r="I490" s="452"/>
      <c r="J490" s="452"/>
      <c r="K490" s="452"/>
    </row>
    <row r="491" spans="1:11" x14ac:dyDescent="0.3">
      <c r="A491" s="453"/>
      <c r="B491" s="453"/>
      <c r="C491" s="453"/>
      <c r="D491" s="453"/>
      <c r="E491" s="455"/>
      <c r="F491" s="455"/>
      <c r="G491" s="455"/>
      <c r="H491" s="455"/>
      <c r="I491" s="453"/>
      <c r="J491" s="453"/>
      <c r="K491" s="453"/>
    </row>
    <row r="492" spans="1:11" x14ac:dyDescent="0.3">
      <c r="A492" s="449" t="s">
        <v>1147</v>
      </c>
      <c r="B492" s="450"/>
      <c r="C492" s="450"/>
      <c r="D492" s="450"/>
      <c r="E492" s="450"/>
      <c r="F492" s="450"/>
      <c r="G492" s="450"/>
      <c r="H492" s="450"/>
      <c r="I492" s="450"/>
      <c r="J492" s="450"/>
      <c r="K492" s="451"/>
    </row>
    <row r="493" spans="1:11" ht="25.5" customHeight="1" x14ac:dyDescent="0.3">
      <c r="A493" s="100" t="s">
        <v>0</v>
      </c>
      <c r="B493" s="101"/>
      <c r="C493" s="101"/>
      <c r="D493" s="101"/>
      <c r="E493" s="101"/>
      <c r="F493" s="101"/>
      <c r="G493" s="102"/>
      <c r="H493" s="103" t="s">
        <v>1191</v>
      </c>
      <c r="I493" s="104" t="s">
        <v>1117</v>
      </c>
      <c r="J493" s="105">
        <f>1+J439</f>
        <v>45203</v>
      </c>
      <c r="K493" s="106" t="s">
        <v>1118</v>
      </c>
    </row>
    <row r="494" spans="1:11" ht="16.5" customHeight="1" x14ac:dyDescent="0.3">
      <c r="A494" s="443" t="s">
        <v>2</v>
      </c>
      <c r="B494" s="444"/>
      <c r="C494" s="444"/>
      <c r="D494" s="444"/>
      <c r="E494" s="444"/>
      <c r="F494" s="444"/>
      <c r="G494" s="445"/>
      <c r="H494" s="107" t="s">
        <v>1120</v>
      </c>
      <c r="I494" s="108" t="s">
        <v>1121</v>
      </c>
      <c r="J494" s="109" t="s">
        <v>1122</v>
      </c>
      <c r="K494" s="110" t="s">
        <v>1123</v>
      </c>
    </row>
    <row r="495" spans="1:11" ht="12" customHeight="1" x14ac:dyDescent="0.3">
      <c r="A495" s="446"/>
      <c r="B495" s="447"/>
      <c r="C495" s="447"/>
      <c r="D495" s="447"/>
      <c r="E495" s="447"/>
      <c r="F495" s="447"/>
      <c r="G495" s="448"/>
      <c r="H495" s="107" t="s">
        <v>1124</v>
      </c>
      <c r="I495" s="111" t="s">
        <v>1125</v>
      </c>
      <c r="J495" s="112"/>
      <c r="K495" s="113"/>
    </row>
    <row r="496" spans="1:11" ht="15" thickBot="1" x14ac:dyDescent="0.35">
      <c r="A496" s="114" t="s">
        <v>1103</v>
      </c>
      <c r="B496" s="115"/>
      <c r="C496" s="115"/>
      <c r="D496" s="115"/>
      <c r="E496" s="115"/>
      <c r="F496" s="115"/>
      <c r="G496" s="116"/>
      <c r="H496" s="117" t="s">
        <v>1126</v>
      </c>
      <c r="I496" s="117" t="s">
        <v>1125</v>
      </c>
      <c r="J496" s="118"/>
      <c r="K496" s="119"/>
    </row>
    <row r="497" spans="1:11" ht="15" x14ac:dyDescent="0.3">
      <c r="A497" s="440" t="s">
        <v>1127</v>
      </c>
      <c r="B497" s="439"/>
      <c r="C497" s="437"/>
      <c r="D497" s="437"/>
      <c r="E497" s="437"/>
      <c r="F497" s="437"/>
      <c r="G497" s="437"/>
      <c r="H497" s="437"/>
      <c r="I497" s="437"/>
      <c r="J497" s="437"/>
      <c r="K497" s="438"/>
    </row>
    <row r="498" spans="1:11" ht="15" x14ac:dyDescent="0.3">
      <c r="A498" s="441"/>
      <c r="B498" s="458"/>
      <c r="C498" s="456"/>
      <c r="D498" s="456"/>
      <c r="E498" s="456"/>
      <c r="F498" s="456"/>
      <c r="G498" s="456"/>
      <c r="H498" s="456"/>
      <c r="I498" s="456"/>
      <c r="J498" s="456"/>
      <c r="K498" s="457"/>
    </row>
    <row r="499" spans="1:11" ht="15" x14ac:dyDescent="0.3">
      <c r="A499" s="441"/>
      <c r="B499" s="458"/>
      <c r="C499" s="456"/>
      <c r="D499" s="456"/>
      <c r="E499" s="456"/>
      <c r="F499" s="456"/>
      <c r="G499" s="456"/>
      <c r="H499" s="456"/>
      <c r="I499" s="456"/>
      <c r="J499" s="456"/>
      <c r="K499" s="457"/>
    </row>
    <row r="500" spans="1:11" ht="15" x14ac:dyDescent="0.3">
      <c r="A500" s="441"/>
      <c r="B500" s="458"/>
      <c r="C500" s="456"/>
      <c r="D500" s="456"/>
      <c r="E500" s="456"/>
      <c r="F500" s="456"/>
      <c r="G500" s="456"/>
      <c r="H500" s="456"/>
      <c r="I500" s="456"/>
      <c r="J500" s="456"/>
      <c r="K500" s="457"/>
    </row>
    <row r="501" spans="1:11" ht="15.6" thickBot="1" x14ac:dyDescent="0.35">
      <c r="A501" s="442"/>
      <c r="B501" s="477"/>
      <c r="C501" s="475"/>
      <c r="D501" s="475"/>
      <c r="E501" s="475"/>
      <c r="F501" s="475"/>
      <c r="G501" s="475"/>
      <c r="H501" s="475"/>
      <c r="I501" s="475"/>
      <c r="J501" s="475"/>
      <c r="K501" s="476"/>
    </row>
    <row r="502" spans="1:11" ht="15.6" thickBot="1" x14ac:dyDescent="0.35">
      <c r="A502" s="465" t="s">
        <v>1128</v>
      </c>
      <c r="B502" s="474" t="s">
        <v>1129</v>
      </c>
      <c r="C502" s="472"/>
      <c r="D502" s="472"/>
      <c r="E502" s="472"/>
      <c r="F502" s="120" t="s">
        <v>1130</v>
      </c>
      <c r="G502" s="472" t="s">
        <v>1129</v>
      </c>
      <c r="H502" s="472"/>
      <c r="I502" s="472"/>
      <c r="J502" s="473"/>
      <c r="K502" s="121" t="s">
        <v>1130</v>
      </c>
    </row>
    <row r="503" spans="1:11" ht="15" x14ac:dyDescent="0.3">
      <c r="A503" s="466"/>
      <c r="B503" s="471" t="s">
        <v>1131</v>
      </c>
      <c r="C503" s="469"/>
      <c r="D503" s="469"/>
      <c r="E503" s="470"/>
      <c r="F503" s="122"/>
      <c r="G503" s="468" t="s">
        <v>1132</v>
      </c>
      <c r="H503" s="469"/>
      <c r="I503" s="469"/>
      <c r="J503" s="470"/>
      <c r="K503" s="123"/>
    </row>
    <row r="504" spans="1:11" ht="15" x14ac:dyDescent="0.3">
      <c r="A504" s="466"/>
      <c r="B504" s="480" t="s">
        <v>1133</v>
      </c>
      <c r="C504" s="481"/>
      <c r="D504" s="481"/>
      <c r="E504" s="482"/>
      <c r="F504" s="124"/>
      <c r="G504" s="483" t="s">
        <v>1134</v>
      </c>
      <c r="H504" s="481"/>
      <c r="I504" s="481"/>
      <c r="J504" s="482"/>
      <c r="K504" s="125"/>
    </row>
    <row r="505" spans="1:11" ht="15" x14ac:dyDescent="0.3">
      <c r="A505" s="466"/>
      <c r="B505" s="480" t="s">
        <v>1135</v>
      </c>
      <c r="C505" s="481"/>
      <c r="D505" s="481"/>
      <c r="E505" s="482"/>
      <c r="F505" s="124"/>
      <c r="G505" s="478" t="s">
        <v>1136</v>
      </c>
      <c r="H505" s="460"/>
      <c r="I505" s="460"/>
      <c r="J505" s="479"/>
      <c r="K505" s="125"/>
    </row>
    <row r="506" spans="1:11" ht="15" x14ac:dyDescent="0.3">
      <c r="A506" s="466"/>
      <c r="B506" s="480" t="s">
        <v>1137</v>
      </c>
      <c r="C506" s="481"/>
      <c r="D506" s="481"/>
      <c r="E506" s="482"/>
      <c r="F506" s="124">
        <v>1</v>
      </c>
      <c r="G506" s="478" t="s">
        <v>1138</v>
      </c>
      <c r="H506" s="460"/>
      <c r="I506" s="460"/>
      <c r="J506" s="479"/>
      <c r="K506" s="125"/>
    </row>
    <row r="507" spans="1:11" ht="15" x14ac:dyDescent="0.3">
      <c r="A507" s="466"/>
      <c r="B507" s="480" t="s">
        <v>1139</v>
      </c>
      <c r="C507" s="481"/>
      <c r="D507" s="481"/>
      <c r="E507" s="482"/>
      <c r="F507" s="124"/>
      <c r="G507" s="478" t="s">
        <v>1140</v>
      </c>
      <c r="H507" s="460"/>
      <c r="I507" s="460"/>
      <c r="J507" s="479"/>
      <c r="K507" s="125"/>
    </row>
    <row r="508" spans="1:11" ht="15.6" thickBot="1" x14ac:dyDescent="0.35">
      <c r="A508" s="467"/>
      <c r="B508" s="487" t="s">
        <v>1141</v>
      </c>
      <c r="C508" s="488"/>
      <c r="D508" s="488"/>
      <c r="E508" s="489"/>
      <c r="F508" s="127">
        <v>1</v>
      </c>
      <c r="G508" s="484" t="s">
        <v>1142</v>
      </c>
      <c r="H508" s="485"/>
      <c r="I508" s="485"/>
      <c r="J508" s="486"/>
      <c r="K508" s="128"/>
    </row>
    <row r="509" spans="1:11" ht="15.6" x14ac:dyDescent="0.3">
      <c r="A509" s="465" t="s">
        <v>1143</v>
      </c>
      <c r="B509" s="514" t="s">
        <v>1168</v>
      </c>
      <c r="C509" s="515"/>
      <c r="D509" s="515"/>
      <c r="E509" s="515"/>
      <c r="F509" s="515"/>
      <c r="G509" s="515"/>
      <c r="H509" s="515"/>
      <c r="I509" s="515"/>
      <c r="J509" s="515"/>
      <c r="K509" s="516"/>
    </row>
    <row r="510" spans="1:11" ht="15" x14ac:dyDescent="0.3">
      <c r="A510" s="466"/>
      <c r="B510" s="132" t="s">
        <v>1165</v>
      </c>
      <c r="C510" s="133"/>
      <c r="D510" s="133"/>
      <c r="E510" s="133"/>
      <c r="F510" s="133"/>
      <c r="G510" s="133"/>
      <c r="H510" s="133"/>
      <c r="I510" s="133"/>
      <c r="J510" s="133"/>
      <c r="K510" s="134"/>
    </row>
    <row r="511" spans="1:11" ht="15" x14ac:dyDescent="0.3">
      <c r="A511" s="466"/>
      <c r="B511" s="428" t="s">
        <v>1166</v>
      </c>
      <c r="C511" s="429"/>
      <c r="D511" s="429"/>
      <c r="E511" s="429"/>
      <c r="F511" s="429"/>
      <c r="G511" s="429"/>
      <c r="H511" s="429"/>
      <c r="I511" s="429"/>
      <c r="J511" s="429"/>
      <c r="K511" s="430"/>
    </row>
    <row r="512" spans="1:11" ht="15" x14ac:dyDescent="0.3">
      <c r="A512" s="466"/>
      <c r="B512" s="428" t="s">
        <v>1167</v>
      </c>
      <c r="C512" s="429"/>
      <c r="D512" s="429"/>
      <c r="E512" s="429"/>
      <c r="F512" s="429"/>
      <c r="G512" s="429"/>
      <c r="H512" s="429"/>
      <c r="I512" s="429"/>
      <c r="J512" s="429"/>
      <c r="K512" s="430"/>
    </row>
    <row r="513" spans="1:11" ht="15" x14ac:dyDescent="0.3">
      <c r="A513" s="466"/>
      <c r="B513" s="428" t="s">
        <v>1169</v>
      </c>
      <c r="C513" s="429"/>
      <c r="D513" s="429"/>
      <c r="E513" s="429"/>
      <c r="F513" s="429"/>
      <c r="G513" s="429"/>
      <c r="H513" s="429"/>
      <c r="I513" s="429"/>
      <c r="J513" s="429"/>
      <c r="K513" s="430"/>
    </row>
    <row r="514" spans="1:11" ht="15" x14ac:dyDescent="0.3">
      <c r="A514" s="466"/>
      <c r="B514" s="459"/>
      <c r="C514" s="460"/>
      <c r="D514" s="460"/>
      <c r="E514" s="460"/>
      <c r="F514" s="460"/>
      <c r="G514" s="460"/>
      <c r="H514" s="460"/>
      <c r="I514" s="460"/>
      <c r="J514" s="460"/>
      <c r="K514" s="461"/>
    </row>
    <row r="515" spans="1:11" ht="15" x14ac:dyDescent="0.3">
      <c r="A515" s="466"/>
      <c r="B515" s="459"/>
      <c r="C515" s="460"/>
      <c r="D515" s="460"/>
      <c r="E515" s="460"/>
      <c r="F515" s="460"/>
      <c r="G515" s="460"/>
      <c r="H515" s="460"/>
      <c r="I515" s="460"/>
      <c r="J515" s="460"/>
      <c r="K515" s="461"/>
    </row>
    <row r="516" spans="1:11" ht="15" x14ac:dyDescent="0.3">
      <c r="A516" s="466"/>
      <c r="B516" s="459"/>
      <c r="C516" s="460"/>
      <c r="D516" s="460"/>
      <c r="E516" s="460"/>
      <c r="F516" s="460"/>
      <c r="G516" s="460"/>
      <c r="H516" s="460"/>
      <c r="I516" s="460"/>
      <c r="J516" s="460"/>
      <c r="K516" s="461"/>
    </row>
    <row r="517" spans="1:11" ht="15" x14ac:dyDescent="0.3">
      <c r="A517" s="466"/>
      <c r="B517" s="458"/>
      <c r="C517" s="456"/>
      <c r="D517" s="456"/>
      <c r="E517" s="456"/>
      <c r="F517" s="456"/>
      <c r="G517" s="456"/>
      <c r="H517" s="456"/>
      <c r="I517" s="456"/>
      <c r="J517" s="456"/>
      <c r="K517" s="457"/>
    </row>
    <row r="518" spans="1:11" ht="15" x14ac:dyDescent="0.3">
      <c r="A518" s="466"/>
      <c r="B518" s="458"/>
      <c r="C518" s="456"/>
      <c r="D518" s="456"/>
      <c r="E518" s="456"/>
      <c r="F518" s="456"/>
      <c r="G518" s="456"/>
      <c r="H518" s="456"/>
      <c r="I518" s="456"/>
      <c r="J518" s="456"/>
      <c r="K518" s="457"/>
    </row>
    <row r="519" spans="1:11" ht="15" x14ac:dyDescent="0.3">
      <c r="A519" s="466"/>
      <c r="B519" s="458"/>
      <c r="C519" s="456"/>
      <c r="D519" s="456"/>
      <c r="E519" s="456"/>
      <c r="F519" s="456"/>
      <c r="G519" s="456"/>
      <c r="H519" s="456"/>
      <c r="I519" s="456"/>
      <c r="J519" s="456"/>
      <c r="K519" s="457"/>
    </row>
    <row r="520" spans="1:11" ht="15" x14ac:dyDescent="0.3">
      <c r="A520" s="466"/>
      <c r="B520" s="458"/>
      <c r="C520" s="456"/>
      <c r="D520" s="456"/>
      <c r="E520" s="456"/>
      <c r="F520" s="456"/>
      <c r="G520" s="456"/>
      <c r="H520" s="456"/>
      <c r="I520" s="456"/>
      <c r="J520" s="456"/>
      <c r="K520" s="457"/>
    </row>
    <row r="521" spans="1:11" ht="15" x14ac:dyDescent="0.3">
      <c r="A521" s="466"/>
      <c r="B521" s="458"/>
      <c r="C521" s="456"/>
      <c r="D521" s="456"/>
      <c r="E521" s="456"/>
      <c r="F521" s="456"/>
      <c r="G521" s="456"/>
      <c r="H521" s="456"/>
      <c r="I521" s="456"/>
      <c r="J521" s="456"/>
      <c r="K521" s="457"/>
    </row>
    <row r="522" spans="1:11" ht="15" x14ac:dyDescent="0.3">
      <c r="A522" s="466"/>
      <c r="B522" s="458"/>
      <c r="C522" s="456"/>
      <c r="D522" s="456"/>
      <c r="E522" s="456"/>
      <c r="F522" s="456"/>
      <c r="G522" s="456"/>
      <c r="H522" s="456"/>
      <c r="I522" s="456"/>
      <c r="J522" s="456"/>
      <c r="K522" s="457"/>
    </row>
    <row r="523" spans="1:11" ht="15.6" thickBot="1" x14ac:dyDescent="0.35">
      <c r="A523" s="467"/>
      <c r="B523" s="477"/>
      <c r="C523" s="475"/>
      <c r="D523" s="475"/>
      <c r="E523" s="475"/>
      <c r="F523" s="475"/>
      <c r="G523" s="475"/>
      <c r="H523" s="475"/>
      <c r="I523" s="475"/>
      <c r="J523" s="475"/>
      <c r="K523" s="476"/>
    </row>
    <row r="524" spans="1:11" ht="15" x14ac:dyDescent="0.3">
      <c r="A524" s="465" t="s">
        <v>1144</v>
      </c>
      <c r="B524" s="439"/>
      <c r="C524" s="437"/>
      <c r="D524" s="437"/>
      <c r="E524" s="437"/>
      <c r="F524" s="437"/>
      <c r="G524" s="437"/>
      <c r="H524" s="437"/>
      <c r="I524" s="437"/>
      <c r="J524" s="437"/>
      <c r="K524" s="438"/>
    </row>
    <row r="525" spans="1:11" ht="15" x14ac:dyDescent="0.3">
      <c r="A525" s="466"/>
      <c r="B525" s="458"/>
      <c r="C525" s="456"/>
      <c r="D525" s="456"/>
      <c r="E525" s="456"/>
      <c r="F525" s="456"/>
      <c r="G525" s="456"/>
      <c r="H525" s="456"/>
      <c r="I525" s="456"/>
      <c r="J525" s="456"/>
      <c r="K525" s="457"/>
    </row>
    <row r="526" spans="1:11" ht="15" x14ac:dyDescent="0.3">
      <c r="A526" s="466"/>
      <c r="B526" s="458"/>
      <c r="C526" s="456"/>
      <c r="D526" s="456"/>
      <c r="E526" s="456"/>
      <c r="F526" s="456"/>
      <c r="G526" s="456"/>
      <c r="H526" s="456"/>
      <c r="I526" s="456"/>
      <c r="J526" s="456"/>
      <c r="K526" s="457"/>
    </row>
    <row r="527" spans="1:11" ht="15" x14ac:dyDescent="0.3">
      <c r="A527" s="466"/>
      <c r="B527" s="458"/>
      <c r="C527" s="456"/>
      <c r="D527" s="456"/>
      <c r="E527" s="456"/>
      <c r="F527" s="456"/>
      <c r="G527" s="456"/>
      <c r="H527" s="456"/>
      <c r="I527" s="456"/>
      <c r="J527" s="456"/>
      <c r="K527" s="457"/>
    </row>
    <row r="528" spans="1:11" ht="15" x14ac:dyDescent="0.3">
      <c r="A528" s="466"/>
      <c r="B528" s="458"/>
      <c r="C528" s="456"/>
      <c r="D528" s="456"/>
      <c r="E528" s="456"/>
      <c r="F528" s="456"/>
      <c r="G528" s="456"/>
      <c r="H528" s="456"/>
      <c r="I528" s="456"/>
      <c r="J528" s="456"/>
      <c r="K528" s="457"/>
    </row>
    <row r="529" spans="1:11" ht="15" x14ac:dyDescent="0.3">
      <c r="A529" s="466"/>
      <c r="B529" s="458"/>
      <c r="C529" s="456"/>
      <c r="D529" s="456"/>
      <c r="E529" s="456"/>
      <c r="F529" s="456"/>
      <c r="G529" s="456"/>
      <c r="H529" s="456"/>
      <c r="I529" s="456"/>
      <c r="J529" s="456"/>
      <c r="K529" s="457"/>
    </row>
    <row r="530" spans="1:11" ht="15" x14ac:dyDescent="0.3">
      <c r="A530" s="466"/>
      <c r="B530" s="458"/>
      <c r="C530" s="456"/>
      <c r="D530" s="456"/>
      <c r="E530" s="456"/>
      <c r="F530" s="456"/>
      <c r="G530" s="456"/>
      <c r="H530" s="456"/>
      <c r="I530" s="456"/>
      <c r="J530" s="456"/>
      <c r="K530" s="457"/>
    </row>
    <row r="531" spans="1:11" ht="15" x14ac:dyDescent="0.3">
      <c r="A531" s="466"/>
      <c r="B531" s="458"/>
      <c r="C531" s="456"/>
      <c r="D531" s="456"/>
      <c r="E531" s="456"/>
      <c r="F531" s="456"/>
      <c r="G531" s="456"/>
      <c r="H531" s="456"/>
      <c r="I531" s="456"/>
      <c r="J531" s="456"/>
      <c r="K531" s="457"/>
    </row>
    <row r="532" spans="1:11" ht="15" x14ac:dyDescent="0.3">
      <c r="A532" s="466"/>
      <c r="B532" s="458"/>
      <c r="C532" s="456"/>
      <c r="D532" s="456"/>
      <c r="E532" s="456"/>
      <c r="F532" s="456"/>
      <c r="G532" s="456"/>
      <c r="H532" s="456"/>
      <c r="I532" s="456"/>
      <c r="J532" s="456"/>
      <c r="K532" s="457"/>
    </row>
    <row r="533" spans="1:11" ht="15" x14ac:dyDescent="0.3">
      <c r="A533" s="466"/>
      <c r="B533" s="458"/>
      <c r="C533" s="456"/>
      <c r="D533" s="456"/>
      <c r="E533" s="456"/>
      <c r="F533" s="456"/>
      <c r="G533" s="456"/>
      <c r="H533" s="456"/>
      <c r="I533" s="456"/>
      <c r="J533" s="456"/>
      <c r="K533" s="457"/>
    </row>
    <row r="534" spans="1:11" ht="15" x14ac:dyDescent="0.3">
      <c r="A534" s="466"/>
      <c r="B534" s="458"/>
      <c r="C534" s="456"/>
      <c r="D534" s="456"/>
      <c r="E534" s="456"/>
      <c r="F534" s="456"/>
      <c r="G534" s="456"/>
      <c r="H534" s="456"/>
      <c r="I534" s="456"/>
      <c r="J534" s="456"/>
      <c r="K534" s="457"/>
    </row>
    <row r="535" spans="1:11" ht="15" x14ac:dyDescent="0.3">
      <c r="A535" s="466"/>
      <c r="B535" s="458"/>
      <c r="C535" s="456"/>
      <c r="D535" s="456"/>
      <c r="E535" s="456"/>
      <c r="F535" s="456"/>
      <c r="G535" s="456"/>
      <c r="H535" s="456"/>
      <c r="I535" s="456"/>
      <c r="J535" s="456"/>
      <c r="K535" s="457"/>
    </row>
    <row r="536" spans="1:11" ht="15" x14ac:dyDescent="0.3">
      <c r="A536" s="466"/>
      <c r="B536" s="458"/>
      <c r="C536" s="456"/>
      <c r="D536" s="456"/>
      <c r="E536" s="456"/>
      <c r="F536" s="456"/>
      <c r="G536" s="456"/>
      <c r="H536" s="456"/>
      <c r="I536" s="456"/>
      <c r="J536" s="456"/>
      <c r="K536" s="457"/>
    </row>
    <row r="537" spans="1:11" ht="15" x14ac:dyDescent="0.3">
      <c r="A537" s="466"/>
      <c r="B537" s="458"/>
      <c r="C537" s="456"/>
      <c r="D537" s="456"/>
      <c r="E537" s="456"/>
      <c r="F537" s="456"/>
      <c r="G537" s="456"/>
      <c r="H537" s="456"/>
      <c r="I537" s="456"/>
      <c r="J537" s="456"/>
      <c r="K537" s="457"/>
    </row>
    <row r="538" spans="1:11" ht="15.6" thickBot="1" x14ac:dyDescent="0.35">
      <c r="A538" s="467"/>
      <c r="B538" s="502"/>
      <c r="C538" s="503"/>
      <c r="D538" s="503"/>
      <c r="E538" s="503"/>
      <c r="F538" s="503"/>
      <c r="G538" s="503"/>
      <c r="H538" s="503"/>
      <c r="I538" s="503"/>
      <c r="J538" s="503"/>
      <c r="K538" s="504"/>
    </row>
    <row r="539" spans="1:11" x14ac:dyDescent="0.3">
      <c r="A539" s="499" t="s">
        <v>1145</v>
      </c>
      <c r="B539" s="491"/>
      <c r="C539" s="491"/>
      <c r="D539" s="491"/>
      <c r="E539" s="491"/>
      <c r="F539" s="491"/>
      <c r="G539" s="490" t="s">
        <v>1146</v>
      </c>
      <c r="H539" s="491"/>
      <c r="I539" s="491"/>
      <c r="J539" s="491"/>
      <c r="K539" s="492"/>
    </row>
    <row r="540" spans="1:11" x14ac:dyDescent="0.3">
      <c r="A540" s="500"/>
      <c r="B540" s="494"/>
      <c r="C540" s="494"/>
      <c r="D540" s="494"/>
      <c r="E540" s="494"/>
      <c r="F540" s="494"/>
      <c r="G540" s="493"/>
      <c r="H540" s="494"/>
      <c r="I540" s="494"/>
      <c r="J540" s="494"/>
      <c r="K540" s="495"/>
    </row>
    <row r="541" spans="1:11" x14ac:dyDescent="0.3">
      <c r="A541" s="500"/>
      <c r="B541" s="494"/>
      <c r="C541" s="494"/>
      <c r="D541" s="494"/>
      <c r="E541" s="494"/>
      <c r="F541" s="494"/>
      <c r="G541" s="493"/>
      <c r="H541" s="494"/>
      <c r="I541" s="494"/>
      <c r="J541" s="494"/>
      <c r="K541" s="495"/>
    </row>
    <row r="542" spans="1:11" ht="15" thickBot="1" x14ac:dyDescent="0.35">
      <c r="A542" s="501"/>
      <c r="B542" s="497"/>
      <c r="C542" s="497"/>
      <c r="D542" s="497"/>
      <c r="E542" s="497"/>
      <c r="F542" s="497"/>
      <c r="G542" s="496"/>
      <c r="H542" s="497"/>
      <c r="I542" s="497"/>
      <c r="J542" s="497"/>
      <c r="K542" s="498"/>
    </row>
    <row r="543" spans="1:11" x14ac:dyDescent="0.3">
      <c r="A543" s="34"/>
      <c r="J543" s="131"/>
    </row>
    <row r="544" spans="1:11" x14ac:dyDescent="0.3">
      <c r="A544" s="452"/>
      <c r="B544" s="452"/>
      <c r="C544" s="452"/>
      <c r="D544" s="452"/>
      <c r="E544" s="454" t="s">
        <v>1113</v>
      </c>
      <c r="F544" s="454"/>
      <c r="G544" s="454"/>
      <c r="H544" s="454"/>
      <c r="I544" s="452"/>
      <c r="J544" s="452"/>
      <c r="K544" s="452"/>
    </row>
    <row r="545" spans="1:11" x14ac:dyDescent="0.3">
      <c r="A545" s="452"/>
      <c r="B545" s="452"/>
      <c r="C545" s="452"/>
      <c r="D545" s="452"/>
      <c r="E545" s="454"/>
      <c r="F545" s="454"/>
      <c r="G545" s="454"/>
      <c r="H545" s="454"/>
      <c r="I545" s="452"/>
      <c r="J545" s="452"/>
      <c r="K545" s="452"/>
    </row>
    <row r="546" spans="1:11" x14ac:dyDescent="0.3">
      <c r="A546" s="453"/>
      <c r="B546" s="453"/>
      <c r="C546" s="453"/>
      <c r="D546" s="453"/>
      <c r="E546" s="455"/>
      <c r="F546" s="455"/>
      <c r="G546" s="455"/>
      <c r="H546" s="455"/>
      <c r="I546" s="453"/>
      <c r="J546" s="453"/>
      <c r="K546" s="453"/>
    </row>
    <row r="547" spans="1:11" s="99" customFormat="1" ht="15" customHeight="1" x14ac:dyDescent="0.3">
      <c r="A547" s="505" t="s">
        <v>1114</v>
      </c>
      <c r="B547" s="450"/>
      <c r="C547" s="450"/>
      <c r="D547" s="450"/>
      <c r="E547" s="450"/>
      <c r="F547" s="450"/>
      <c r="G547" s="450"/>
      <c r="H547" s="450"/>
      <c r="I547" s="450"/>
      <c r="J547" s="450"/>
      <c r="K547" s="451"/>
    </row>
    <row r="548" spans="1:11" ht="25.5" customHeight="1" x14ac:dyDescent="0.3">
      <c r="A548" s="100" t="s">
        <v>0</v>
      </c>
      <c r="B548" s="101"/>
      <c r="C548" s="101"/>
      <c r="D548" s="101"/>
      <c r="E548" s="101"/>
      <c r="F548" s="101"/>
      <c r="G548" s="102"/>
      <c r="H548" s="103" t="s">
        <v>1191</v>
      </c>
      <c r="I548" s="104" t="s">
        <v>1117</v>
      </c>
      <c r="J548" s="105">
        <f>1+J493</f>
        <v>45204</v>
      </c>
      <c r="K548" s="106" t="s">
        <v>1118</v>
      </c>
    </row>
    <row r="549" spans="1:11" ht="16.5" customHeight="1" x14ac:dyDescent="0.3">
      <c r="A549" s="443" t="s">
        <v>2</v>
      </c>
      <c r="B549" s="444"/>
      <c r="C549" s="444"/>
      <c r="D549" s="444"/>
      <c r="E549" s="444"/>
      <c r="F549" s="444"/>
      <c r="G549" s="445"/>
      <c r="H549" s="107" t="s">
        <v>1120</v>
      </c>
      <c r="I549" s="108" t="s">
        <v>1121</v>
      </c>
      <c r="J549" s="109" t="s">
        <v>1122</v>
      </c>
      <c r="K549" s="110" t="s">
        <v>1123</v>
      </c>
    </row>
    <row r="550" spans="1:11" ht="12" customHeight="1" x14ac:dyDescent="0.3">
      <c r="A550" s="446"/>
      <c r="B550" s="447"/>
      <c r="C550" s="447"/>
      <c r="D550" s="447"/>
      <c r="E550" s="447"/>
      <c r="F550" s="447"/>
      <c r="G550" s="448"/>
      <c r="H550" s="107" t="s">
        <v>1124</v>
      </c>
      <c r="I550" s="111" t="s">
        <v>1125</v>
      </c>
      <c r="J550" s="112"/>
      <c r="K550" s="113"/>
    </row>
    <row r="551" spans="1:11" ht="15" thickBot="1" x14ac:dyDescent="0.35">
      <c r="A551" s="114" t="s">
        <v>1103</v>
      </c>
      <c r="B551" s="115"/>
      <c r="C551" s="115"/>
      <c r="D551" s="115"/>
      <c r="E551" s="115"/>
      <c r="F551" s="115"/>
      <c r="G551" s="116"/>
      <c r="H551" s="117" t="s">
        <v>1126</v>
      </c>
      <c r="I551" s="117" t="s">
        <v>1125</v>
      </c>
      <c r="J551" s="118"/>
      <c r="K551" s="119"/>
    </row>
    <row r="552" spans="1:11" ht="15" x14ac:dyDescent="0.3">
      <c r="A552" s="440" t="s">
        <v>1127</v>
      </c>
      <c r="B552" s="439"/>
      <c r="C552" s="437"/>
      <c r="D552" s="437"/>
      <c r="E552" s="437"/>
      <c r="F552" s="437"/>
      <c r="G552" s="437"/>
      <c r="H552" s="437"/>
      <c r="I552" s="437"/>
      <c r="J552" s="437"/>
      <c r="K552" s="438"/>
    </row>
    <row r="553" spans="1:11" ht="15" x14ac:dyDescent="0.3">
      <c r="A553" s="441"/>
      <c r="B553" s="458"/>
      <c r="C553" s="456"/>
      <c r="D553" s="456"/>
      <c r="E553" s="456"/>
      <c r="F553" s="456"/>
      <c r="G553" s="456"/>
      <c r="H553" s="456"/>
      <c r="I553" s="456"/>
      <c r="J553" s="456"/>
      <c r="K553" s="457"/>
    </row>
    <row r="554" spans="1:11" ht="15" x14ac:dyDescent="0.3">
      <c r="A554" s="441"/>
      <c r="B554" s="458"/>
      <c r="C554" s="456"/>
      <c r="D554" s="456"/>
      <c r="E554" s="456"/>
      <c r="F554" s="456"/>
      <c r="G554" s="456"/>
      <c r="H554" s="456"/>
      <c r="I554" s="456"/>
      <c r="J554" s="456"/>
      <c r="K554" s="457"/>
    </row>
    <row r="555" spans="1:11" ht="15" x14ac:dyDescent="0.3">
      <c r="A555" s="441"/>
      <c r="B555" s="458"/>
      <c r="C555" s="456"/>
      <c r="D555" s="456"/>
      <c r="E555" s="456"/>
      <c r="F555" s="456"/>
      <c r="G555" s="456"/>
      <c r="H555" s="456"/>
      <c r="I555" s="456"/>
      <c r="J555" s="456"/>
      <c r="K555" s="457"/>
    </row>
    <row r="556" spans="1:11" ht="15.6" thickBot="1" x14ac:dyDescent="0.35">
      <c r="A556" s="442"/>
      <c r="B556" s="477"/>
      <c r="C556" s="475"/>
      <c r="D556" s="475"/>
      <c r="E556" s="475"/>
      <c r="F556" s="475"/>
      <c r="G556" s="475"/>
      <c r="H556" s="475"/>
      <c r="I556" s="475"/>
      <c r="J556" s="475"/>
      <c r="K556" s="476"/>
    </row>
    <row r="557" spans="1:11" ht="15.6" thickBot="1" x14ac:dyDescent="0.35">
      <c r="A557" s="465" t="s">
        <v>1128</v>
      </c>
      <c r="B557" s="474" t="s">
        <v>1129</v>
      </c>
      <c r="C557" s="472"/>
      <c r="D557" s="472"/>
      <c r="E557" s="472"/>
      <c r="F557" s="120" t="s">
        <v>1130</v>
      </c>
      <c r="G557" s="472" t="s">
        <v>1129</v>
      </c>
      <c r="H557" s="472"/>
      <c r="I557" s="472"/>
      <c r="J557" s="473"/>
      <c r="K557" s="121" t="s">
        <v>1130</v>
      </c>
    </row>
    <row r="558" spans="1:11" ht="15" x14ac:dyDescent="0.3">
      <c r="A558" s="466"/>
      <c r="B558" s="471" t="s">
        <v>1131</v>
      </c>
      <c r="C558" s="469"/>
      <c r="D558" s="469"/>
      <c r="E558" s="470"/>
      <c r="F558" s="122"/>
      <c r="G558" s="468" t="s">
        <v>1132</v>
      </c>
      <c r="H558" s="469"/>
      <c r="I558" s="469"/>
      <c r="J558" s="470"/>
      <c r="K558" s="123"/>
    </row>
    <row r="559" spans="1:11" ht="15" x14ac:dyDescent="0.3">
      <c r="A559" s="466"/>
      <c r="B559" s="480" t="s">
        <v>1133</v>
      </c>
      <c r="C559" s="481"/>
      <c r="D559" s="481"/>
      <c r="E559" s="482"/>
      <c r="F559" s="124"/>
      <c r="G559" s="483" t="s">
        <v>1134</v>
      </c>
      <c r="H559" s="481"/>
      <c r="I559" s="481"/>
      <c r="J559" s="482"/>
      <c r="K559" s="125"/>
    </row>
    <row r="560" spans="1:11" ht="15" x14ac:dyDescent="0.3">
      <c r="A560" s="466"/>
      <c r="B560" s="480" t="s">
        <v>1135</v>
      </c>
      <c r="C560" s="481"/>
      <c r="D560" s="481"/>
      <c r="E560" s="482"/>
      <c r="F560" s="124"/>
      <c r="G560" s="478" t="s">
        <v>1136</v>
      </c>
      <c r="H560" s="460"/>
      <c r="I560" s="460"/>
      <c r="J560" s="479"/>
      <c r="K560" s="125"/>
    </row>
    <row r="561" spans="1:11" ht="15" x14ac:dyDescent="0.3">
      <c r="A561" s="466"/>
      <c r="B561" s="480" t="s">
        <v>1137</v>
      </c>
      <c r="C561" s="481"/>
      <c r="D561" s="481"/>
      <c r="E561" s="482"/>
      <c r="F561" s="124">
        <v>1</v>
      </c>
      <c r="G561" s="478" t="s">
        <v>1138</v>
      </c>
      <c r="H561" s="460"/>
      <c r="I561" s="460"/>
      <c r="J561" s="479"/>
      <c r="K561" s="125"/>
    </row>
    <row r="562" spans="1:11" ht="15" x14ac:dyDescent="0.3">
      <c r="A562" s="466"/>
      <c r="B562" s="480" t="s">
        <v>1139</v>
      </c>
      <c r="C562" s="481"/>
      <c r="D562" s="481"/>
      <c r="E562" s="482"/>
      <c r="F562" s="124"/>
      <c r="G562" s="478" t="s">
        <v>1140</v>
      </c>
      <c r="H562" s="460"/>
      <c r="I562" s="460"/>
      <c r="J562" s="479"/>
      <c r="K562" s="125"/>
    </row>
    <row r="563" spans="1:11" ht="15.6" thickBot="1" x14ac:dyDescent="0.35">
      <c r="A563" s="467"/>
      <c r="B563" s="487" t="s">
        <v>1141</v>
      </c>
      <c r="C563" s="488"/>
      <c r="D563" s="488"/>
      <c r="E563" s="489"/>
      <c r="F563" s="127">
        <v>1</v>
      </c>
      <c r="G563" s="484" t="s">
        <v>1142</v>
      </c>
      <c r="H563" s="485"/>
      <c r="I563" s="485"/>
      <c r="J563" s="486"/>
      <c r="K563" s="128"/>
    </row>
    <row r="564" spans="1:11" ht="15.6" x14ac:dyDescent="0.3">
      <c r="A564" s="465" t="s">
        <v>1143</v>
      </c>
      <c r="B564" s="514" t="s">
        <v>1168</v>
      </c>
      <c r="C564" s="515"/>
      <c r="D564" s="515"/>
      <c r="E564" s="515"/>
      <c r="F564" s="515"/>
      <c r="G564" s="515"/>
      <c r="H564" s="515"/>
      <c r="I564" s="515"/>
      <c r="J564" s="515"/>
      <c r="K564" s="516"/>
    </row>
    <row r="565" spans="1:11" ht="15" x14ac:dyDescent="0.3">
      <c r="A565" s="466"/>
      <c r="B565" s="132" t="s">
        <v>1165</v>
      </c>
      <c r="C565" s="133"/>
      <c r="D565" s="133"/>
      <c r="E565" s="133"/>
      <c r="F565" s="133"/>
      <c r="G565" s="133"/>
      <c r="H565" s="133"/>
      <c r="I565" s="133"/>
      <c r="J565" s="133"/>
      <c r="K565" s="134"/>
    </row>
    <row r="566" spans="1:11" ht="15" x14ac:dyDescent="0.3">
      <c r="A566" s="466"/>
      <c r="B566" s="428" t="s">
        <v>1166</v>
      </c>
      <c r="C566" s="429"/>
      <c r="D566" s="429"/>
      <c r="E566" s="429"/>
      <c r="F566" s="429"/>
      <c r="G566" s="429"/>
      <c r="H566" s="429"/>
      <c r="I566" s="429"/>
      <c r="J566" s="429"/>
      <c r="K566" s="430"/>
    </row>
    <row r="567" spans="1:11" ht="15" x14ac:dyDescent="0.3">
      <c r="A567" s="466"/>
      <c r="B567" s="428" t="s">
        <v>1167</v>
      </c>
      <c r="C567" s="429"/>
      <c r="D567" s="429"/>
      <c r="E567" s="429"/>
      <c r="F567" s="429"/>
      <c r="G567" s="429"/>
      <c r="H567" s="429"/>
      <c r="I567" s="429"/>
      <c r="J567" s="429"/>
      <c r="K567" s="430"/>
    </row>
    <row r="568" spans="1:11" ht="15" x14ac:dyDescent="0.3">
      <c r="A568" s="466"/>
      <c r="B568" s="428" t="s">
        <v>1169</v>
      </c>
      <c r="C568" s="429"/>
      <c r="D568" s="429"/>
      <c r="E568" s="429"/>
      <c r="F568" s="429"/>
      <c r="G568" s="429"/>
      <c r="H568" s="429"/>
      <c r="I568" s="429"/>
      <c r="J568" s="429"/>
      <c r="K568" s="430"/>
    </row>
    <row r="569" spans="1:11" ht="15" x14ac:dyDescent="0.3">
      <c r="A569" s="466"/>
      <c r="B569" s="459"/>
      <c r="C569" s="460"/>
      <c r="D569" s="460"/>
      <c r="E569" s="460"/>
      <c r="F569" s="460"/>
      <c r="G569" s="460"/>
      <c r="H569" s="460"/>
      <c r="I569" s="460"/>
      <c r="J569" s="460"/>
      <c r="K569" s="461"/>
    </row>
    <row r="570" spans="1:11" ht="15" x14ac:dyDescent="0.3">
      <c r="A570" s="466"/>
      <c r="B570" s="459"/>
      <c r="C570" s="460"/>
      <c r="D570" s="460"/>
      <c r="E570" s="460"/>
      <c r="F570" s="460"/>
      <c r="G570" s="460"/>
      <c r="H570" s="460"/>
      <c r="I570" s="460"/>
      <c r="J570" s="460"/>
      <c r="K570" s="461"/>
    </row>
    <row r="571" spans="1:11" ht="15" x14ac:dyDescent="0.3">
      <c r="A571" s="466"/>
      <c r="B571" s="458"/>
      <c r="C571" s="456"/>
      <c r="D571" s="456"/>
      <c r="E571" s="456"/>
      <c r="F571" s="456"/>
      <c r="G571" s="456"/>
      <c r="H571" s="456"/>
      <c r="I571" s="456"/>
      <c r="J571" s="456"/>
      <c r="K571" s="457"/>
    </row>
    <row r="572" spans="1:11" ht="15" x14ac:dyDescent="0.3">
      <c r="A572" s="466"/>
      <c r="B572" s="459"/>
      <c r="C572" s="460"/>
      <c r="D572" s="460"/>
      <c r="E572" s="460"/>
      <c r="F572" s="460"/>
      <c r="G572" s="460"/>
      <c r="H572" s="460"/>
      <c r="I572" s="460"/>
      <c r="J572" s="460"/>
      <c r="K572" s="461"/>
    </row>
    <row r="573" spans="1:11" ht="15" x14ac:dyDescent="0.3">
      <c r="A573" s="466"/>
      <c r="B573" s="458"/>
      <c r="C573" s="456"/>
      <c r="D573" s="456"/>
      <c r="E573" s="456"/>
      <c r="F573" s="456"/>
      <c r="G573" s="456"/>
      <c r="H573" s="456"/>
      <c r="I573" s="456"/>
      <c r="J573" s="456"/>
      <c r="K573" s="457"/>
    </row>
    <row r="574" spans="1:11" ht="15" x14ac:dyDescent="0.3">
      <c r="A574" s="466"/>
      <c r="B574" s="458"/>
      <c r="C574" s="456"/>
      <c r="D574" s="456"/>
      <c r="E574" s="456"/>
      <c r="F574" s="456"/>
      <c r="G574" s="456"/>
      <c r="H574" s="456"/>
      <c r="I574" s="456"/>
      <c r="J574" s="456"/>
      <c r="K574" s="457"/>
    </row>
    <row r="575" spans="1:11" ht="15" x14ac:dyDescent="0.3">
      <c r="A575" s="466"/>
      <c r="B575" s="458"/>
      <c r="C575" s="456"/>
      <c r="D575" s="456"/>
      <c r="E575" s="456"/>
      <c r="F575" s="456"/>
      <c r="G575" s="456"/>
      <c r="H575" s="456"/>
      <c r="I575" s="456"/>
      <c r="J575" s="456"/>
      <c r="K575" s="457"/>
    </row>
    <row r="576" spans="1:11" ht="15" x14ac:dyDescent="0.3">
      <c r="A576" s="466"/>
      <c r="B576" s="458"/>
      <c r="C576" s="456"/>
      <c r="D576" s="456"/>
      <c r="E576" s="456"/>
      <c r="F576" s="456"/>
      <c r="G576" s="456"/>
      <c r="H576" s="456"/>
      <c r="I576" s="456"/>
      <c r="J576" s="456"/>
      <c r="K576" s="457"/>
    </row>
    <row r="577" spans="1:11" ht="15.6" thickBot="1" x14ac:dyDescent="0.35">
      <c r="A577" s="467"/>
      <c r="B577" s="477"/>
      <c r="C577" s="475"/>
      <c r="D577" s="475"/>
      <c r="E577" s="475"/>
      <c r="F577" s="475"/>
      <c r="G577" s="475"/>
      <c r="H577" s="475"/>
      <c r="I577" s="475"/>
      <c r="J577" s="475"/>
      <c r="K577" s="476"/>
    </row>
    <row r="578" spans="1:11" ht="15" x14ac:dyDescent="0.3">
      <c r="A578" s="465" t="s">
        <v>1144</v>
      </c>
      <c r="B578" s="439"/>
      <c r="C578" s="437"/>
      <c r="D578" s="437"/>
      <c r="E578" s="437"/>
      <c r="F578" s="437"/>
      <c r="G578" s="437"/>
      <c r="H578" s="437"/>
      <c r="I578" s="437"/>
      <c r="J578" s="437"/>
      <c r="K578" s="438"/>
    </row>
    <row r="579" spans="1:11" ht="15" x14ac:dyDescent="0.3">
      <c r="A579" s="466"/>
      <c r="B579" s="458"/>
      <c r="C579" s="456"/>
      <c r="D579" s="456"/>
      <c r="E579" s="456"/>
      <c r="F579" s="456"/>
      <c r="G579" s="456"/>
      <c r="H579" s="456"/>
      <c r="I579" s="456"/>
      <c r="J579" s="456"/>
      <c r="K579" s="457"/>
    </row>
    <row r="580" spans="1:11" ht="15" x14ac:dyDescent="0.3">
      <c r="A580" s="466"/>
      <c r="B580" s="458"/>
      <c r="C580" s="456"/>
      <c r="D580" s="456"/>
      <c r="E580" s="456"/>
      <c r="F580" s="456"/>
      <c r="G580" s="456"/>
      <c r="H580" s="456"/>
      <c r="I580" s="456"/>
      <c r="J580" s="456"/>
      <c r="K580" s="457"/>
    </row>
    <row r="581" spans="1:11" ht="15" x14ac:dyDescent="0.3">
      <c r="A581" s="466"/>
      <c r="B581" s="459"/>
      <c r="C581" s="460"/>
      <c r="D581" s="460"/>
      <c r="E581" s="460"/>
      <c r="F581" s="460"/>
      <c r="G581" s="460"/>
      <c r="H581" s="460"/>
      <c r="I581" s="460"/>
      <c r="J581" s="460"/>
      <c r="K581" s="461"/>
    </row>
    <row r="582" spans="1:11" ht="15" x14ac:dyDescent="0.3">
      <c r="A582" s="466"/>
      <c r="B582" s="458"/>
      <c r="C582" s="456"/>
      <c r="D582" s="456"/>
      <c r="E582" s="456"/>
      <c r="F582" s="456"/>
      <c r="G582" s="456"/>
      <c r="H582" s="456"/>
      <c r="I582" s="456"/>
      <c r="J582" s="456"/>
      <c r="K582" s="457"/>
    </row>
    <row r="583" spans="1:11" ht="15" x14ac:dyDescent="0.3">
      <c r="A583" s="466"/>
      <c r="B583" s="459"/>
      <c r="C583" s="460"/>
      <c r="D583" s="460"/>
      <c r="E583" s="460"/>
      <c r="F583" s="460"/>
      <c r="G583" s="460"/>
      <c r="H583" s="460"/>
      <c r="I583" s="460"/>
      <c r="J583" s="460"/>
      <c r="K583" s="461"/>
    </row>
    <row r="584" spans="1:11" ht="15" x14ac:dyDescent="0.3">
      <c r="A584" s="466"/>
      <c r="B584" s="458"/>
      <c r="C584" s="456"/>
      <c r="D584" s="456"/>
      <c r="E584" s="456"/>
      <c r="F584" s="456"/>
      <c r="G584" s="456"/>
      <c r="H584" s="456"/>
      <c r="I584" s="456"/>
      <c r="J584" s="456"/>
      <c r="K584" s="457"/>
    </row>
    <row r="585" spans="1:11" ht="15" x14ac:dyDescent="0.3">
      <c r="A585" s="466"/>
      <c r="B585" s="458"/>
      <c r="C585" s="456"/>
      <c r="D585" s="456"/>
      <c r="E585" s="456"/>
      <c r="F585" s="456"/>
      <c r="G585" s="456"/>
      <c r="H585" s="456"/>
      <c r="I585" s="456"/>
      <c r="J585" s="456"/>
      <c r="K585" s="457"/>
    </row>
    <row r="586" spans="1:11" ht="15" x14ac:dyDescent="0.3">
      <c r="A586" s="466"/>
      <c r="B586" s="458"/>
      <c r="C586" s="456"/>
      <c r="D586" s="456"/>
      <c r="E586" s="456"/>
      <c r="F586" s="456"/>
      <c r="G586" s="456"/>
      <c r="H586" s="456"/>
      <c r="I586" s="456"/>
      <c r="J586" s="456"/>
      <c r="K586" s="457"/>
    </row>
    <row r="587" spans="1:11" ht="15" x14ac:dyDescent="0.3">
      <c r="A587" s="466"/>
      <c r="B587" s="458"/>
      <c r="C587" s="456"/>
      <c r="D587" s="456"/>
      <c r="E587" s="456"/>
      <c r="F587" s="456"/>
      <c r="G587" s="456"/>
      <c r="H587" s="456"/>
      <c r="I587" s="456"/>
      <c r="J587" s="456"/>
      <c r="K587" s="457"/>
    </row>
    <row r="588" spans="1:11" ht="15" x14ac:dyDescent="0.3">
      <c r="A588" s="466"/>
      <c r="B588" s="458"/>
      <c r="C588" s="456"/>
      <c r="D588" s="456"/>
      <c r="E588" s="456"/>
      <c r="F588" s="456"/>
      <c r="G588" s="456"/>
      <c r="H588" s="456"/>
      <c r="I588" s="456"/>
      <c r="J588" s="456"/>
      <c r="K588" s="457"/>
    </row>
    <row r="589" spans="1:11" ht="15" x14ac:dyDescent="0.3">
      <c r="A589" s="466"/>
      <c r="B589" s="458"/>
      <c r="C589" s="456"/>
      <c r="D589" s="456"/>
      <c r="E589" s="456"/>
      <c r="F589" s="456"/>
      <c r="G589" s="456"/>
      <c r="H589" s="456"/>
      <c r="I589" s="456"/>
      <c r="J589" s="456"/>
      <c r="K589" s="457"/>
    </row>
    <row r="590" spans="1:11" ht="15" x14ac:dyDescent="0.3">
      <c r="A590" s="466"/>
      <c r="B590" s="458"/>
      <c r="C590" s="456"/>
      <c r="D590" s="456"/>
      <c r="E590" s="456"/>
      <c r="F590" s="456"/>
      <c r="G590" s="456"/>
      <c r="H590" s="456"/>
      <c r="I590" s="456"/>
      <c r="J590" s="456"/>
      <c r="K590" s="457"/>
    </row>
    <row r="591" spans="1:11" ht="15" x14ac:dyDescent="0.3">
      <c r="A591" s="466"/>
      <c r="B591" s="458"/>
      <c r="C591" s="456"/>
      <c r="D591" s="456"/>
      <c r="E591" s="456"/>
      <c r="F591" s="456"/>
      <c r="G591" s="456"/>
      <c r="H591" s="456"/>
      <c r="I591" s="456"/>
      <c r="J591" s="456"/>
      <c r="K591" s="457"/>
    </row>
    <row r="592" spans="1:11" ht="15.6" thickBot="1" x14ac:dyDescent="0.35">
      <c r="A592" s="467"/>
      <c r="B592" s="502"/>
      <c r="C592" s="503"/>
      <c r="D592" s="503"/>
      <c r="E592" s="503"/>
      <c r="F592" s="503"/>
      <c r="G592" s="503"/>
      <c r="H592" s="503"/>
      <c r="I592" s="503"/>
      <c r="J592" s="503"/>
      <c r="K592" s="504"/>
    </row>
    <row r="593" spans="1:11" x14ac:dyDescent="0.3">
      <c r="A593" s="499" t="s">
        <v>1145</v>
      </c>
      <c r="B593" s="491"/>
      <c r="C593" s="491"/>
      <c r="D593" s="491"/>
      <c r="E593" s="491"/>
      <c r="F593" s="491"/>
      <c r="G593" s="490" t="s">
        <v>1146</v>
      </c>
      <c r="H593" s="491"/>
      <c r="I593" s="491"/>
      <c r="J593" s="491"/>
      <c r="K593" s="492"/>
    </row>
    <row r="594" spans="1:11" x14ac:dyDescent="0.3">
      <c r="A594" s="500"/>
      <c r="B594" s="494"/>
      <c r="C594" s="494"/>
      <c r="D594" s="494"/>
      <c r="E594" s="494"/>
      <c r="F594" s="494"/>
      <c r="G594" s="493"/>
      <c r="H594" s="494"/>
      <c r="I594" s="494"/>
      <c r="J594" s="494"/>
      <c r="K594" s="495"/>
    </row>
    <row r="595" spans="1:11" x14ac:dyDescent="0.3">
      <c r="A595" s="500"/>
      <c r="B595" s="494"/>
      <c r="C595" s="494"/>
      <c r="D595" s="494"/>
      <c r="E595" s="494"/>
      <c r="F595" s="494"/>
      <c r="G595" s="493"/>
      <c r="H595" s="494"/>
      <c r="I595" s="494"/>
      <c r="J595" s="494"/>
      <c r="K595" s="495"/>
    </row>
    <row r="596" spans="1:11" ht="15" thickBot="1" x14ac:dyDescent="0.35">
      <c r="A596" s="501"/>
      <c r="B596" s="497"/>
      <c r="C596" s="497"/>
      <c r="D596" s="497"/>
      <c r="E596" s="497"/>
      <c r="F596" s="497"/>
      <c r="G596" s="496"/>
      <c r="H596" s="497"/>
      <c r="I596" s="497"/>
      <c r="J596" s="497"/>
      <c r="K596" s="498"/>
    </row>
    <row r="597" spans="1:11" x14ac:dyDescent="0.3">
      <c r="A597" s="34"/>
      <c r="J597" s="131"/>
    </row>
    <row r="598" spans="1:11" x14ac:dyDescent="0.3">
      <c r="A598" s="452"/>
      <c r="B598" s="452"/>
      <c r="C598" s="452"/>
      <c r="D598" s="452"/>
      <c r="E598" s="454" t="s">
        <v>1113</v>
      </c>
      <c r="F598" s="454"/>
      <c r="G598" s="454"/>
      <c r="H598" s="454"/>
      <c r="I598" s="452"/>
      <c r="J598" s="452"/>
      <c r="K598" s="452"/>
    </row>
    <row r="599" spans="1:11" x14ac:dyDescent="0.3">
      <c r="A599" s="452"/>
      <c r="B599" s="452"/>
      <c r="C599" s="452"/>
      <c r="D599" s="452"/>
      <c r="E599" s="454"/>
      <c r="F599" s="454"/>
      <c r="G599" s="454"/>
      <c r="H599" s="454"/>
      <c r="I599" s="452"/>
      <c r="J599" s="452"/>
      <c r="K599" s="452"/>
    </row>
    <row r="600" spans="1:11" x14ac:dyDescent="0.3">
      <c r="A600" s="453"/>
      <c r="B600" s="453"/>
      <c r="C600" s="453"/>
      <c r="D600" s="453"/>
      <c r="E600" s="455"/>
      <c r="F600" s="455"/>
      <c r="G600" s="455"/>
      <c r="H600" s="455"/>
      <c r="I600" s="453"/>
      <c r="J600" s="453"/>
      <c r="K600" s="453"/>
    </row>
    <row r="601" spans="1:11" x14ac:dyDescent="0.3">
      <c r="A601" s="449" t="s">
        <v>1147</v>
      </c>
      <c r="B601" s="450"/>
      <c r="C601" s="450"/>
      <c r="D601" s="450"/>
      <c r="E601" s="450"/>
      <c r="F601" s="450"/>
      <c r="G601" s="450"/>
      <c r="H601" s="450"/>
      <c r="I601" s="450"/>
      <c r="J601" s="450"/>
      <c r="K601" s="451"/>
    </row>
    <row r="602" spans="1:11" ht="25.5" customHeight="1" x14ac:dyDescent="0.3">
      <c r="A602" s="100" t="s">
        <v>0</v>
      </c>
      <c r="B602" s="101"/>
      <c r="C602" s="101"/>
      <c r="D602" s="101"/>
      <c r="E602" s="101"/>
      <c r="F602" s="101"/>
      <c r="G602" s="102"/>
      <c r="H602" s="103" t="s">
        <v>1191</v>
      </c>
      <c r="I602" s="104" t="s">
        <v>1117</v>
      </c>
      <c r="J602" s="105">
        <f>1+J548</f>
        <v>45205</v>
      </c>
      <c r="K602" s="106" t="s">
        <v>1118</v>
      </c>
    </row>
    <row r="603" spans="1:11" ht="16.5" customHeight="1" x14ac:dyDescent="0.3">
      <c r="A603" s="443" t="s">
        <v>2</v>
      </c>
      <c r="B603" s="444"/>
      <c r="C603" s="444"/>
      <c r="D603" s="444"/>
      <c r="E603" s="444"/>
      <c r="F603" s="444"/>
      <c r="G603" s="445"/>
      <c r="H603" s="107" t="s">
        <v>1120</v>
      </c>
      <c r="I603" s="108" t="s">
        <v>1121</v>
      </c>
      <c r="J603" s="109" t="s">
        <v>1122</v>
      </c>
      <c r="K603" s="110" t="s">
        <v>1123</v>
      </c>
    </row>
    <row r="604" spans="1:11" ht="12" customHeight="1" x14ac:dyDescent="0.3">
      <c r="A604" s="446"/>
      <c r="B604" s="447"/>
      <c r="C604" s="447"/>
      <c r="D604" s="447"/>
      <c r="E604" s="447"/>
      <c r="F604" s="447"/>
      <c r="G604" s="448"/>
      <c r="H604" s="107" t="s">
        <v>1124</v>
      </c>
      <c r="I604" s="111" t="s">
        <v>1125</v>
      </c>
      <c r="J604" s="112"/>
      <c r="K604" s="113"/>
    </row>
    <row r="605" spans="1:11" ht="15" thickBot="1" x14ac:dyDescent="0.35">
      <c r="A605" s="114" t="s">
        <v>1103</v>
      </c>
      <c r="B605" s="115"/>
      <c r="C605" s="115"/>
      <c r="D605" s="115"/>
      <c r="E605" s="115"/>
      <c r="F605" s="115"/>
      <c r="G605" s="116"/>
      <c r="H605" s="117" t="s">
        <v>1126</v>
      </c>
      <c r="I605" s="117" t="s">
        <v>1125</v>
      </c>
      <c r="J605" s="118"/>
      <c r="K605" s="119"/>
    </row>
    <row r="606" spans="1:11" ht="15" x14ac:dyDescent="0.3">
      <c r="A606" s="440" t="s">
        <v>1127</v>
      </c>
      <c r="B606" s="439"/>
      <c r="C606" s="437"/>
      <c r="D606" s="437"/>
      <c r="E606" s="437"/>
      <c r="F606" s="437"/>
      <c r="G606" s="437"/>
      <c r="H606" s="437"/>
      <c r="I606" s="437"/>
      <c r="J606" s="437"/>
      <c r="K606" s="438"/>
    </row>
    <row r="607" spans="1:11" ht="15" x14ac:dyDescent="0.3">
      <c r="A607" s="441"/>
      <c r="B607" s="458"/>
      <c r="C607" s="456"/>
      <c r="D607" s="456"/>
      <c r="E607" s="456"/>
      <c r="F607" s="456"/>
      <c r="G607" s="456"/>
      <c r="H607" s="456"/>
      <c r="I607" s="456"/>
      <c r="J607" s="456"/>
      <c r="K607" s="457"/>
    </row>
    <row r="608" spans="1:11" ht="15" x14ac:dyDescent="0.3">
      <c r="A608" s="441"/>
      <c r="B608" s="458"/>
      <c r="C608" s="456"/>
      <c r="D608" s="456"/>
      <c r="E608" s="456"/>
      <c r="F608" s="456"/>
      <c r="G608" s="456"/>
      <c r="H608" s="456"/>
      <c r="I608" s="456"/>
      <c r="J608" s="456"/>
      <c r="K608" s="457"/>
    </row>
    <row r="609" spans="1:11" ht="15" x14ac:dyDescent="0.3">
      <c r="A609" s="441"/>
      <c r="B609" s="458"/>
      <c r="C609" s="456"/>
      <c r="D609" s="456"/>
      <c r="E609" s="456"/>
      <c r="F609" s="456"/>
      <c r="G609" s="456"/>
      <c r="H609" s="456"/>
      <c r="I609" s="456"/>
      <c r="J609" s="456"/>
      <c r="K609" s="457"/>
    </row>
    <row r="610" spans="1:11" ht="15.6" thickBot="1" x14ac:dyDescent="0.35">
      <c r="A610" s="442"/>
      <c r="B610" s="477"/>
      <c r="C610" s="475"/>
      <c r="D610" s="475"/>
      <c r="E610" s="475"/>
      <c r="F610" s="475"/>
      <c r="G610" s="475"/>
      <c r="H610" s="475"/>
      <c r="I610" s="475"/>
      <c r="J610" s="475"/>
      <c r="K610" s="476"/>
    </row>
    <row r="611" spans="1:11" ht="15.6" thickBot="1" x14ac:dyDescent="0.35">
      <c r="A611" s="465" t="s">
        <v>1128</v>
      </c>
      <c r="B611" s="474" t="s">
        <v>1129</v>
      </c>
      <c r="C611" s="472"/>
      <c r="D611" s="472"/>
      <c r="E611" s="472"/>
      <c r="F611" s="120" t="s">
        <v>1130</v>
      </c>
      <c r="G611" s="472" t="s">
        <v>1129</v>
      </c>
      <c r="H611" s="472"/>
      <c r="I611" s="472"/>
      <c r="J611" s="473"/>
      <c r="K611" s="121" t="s">
        <v>1130</v>
      </c>
    </row>
    <row r="612" spans="1:11" ht="15" x14ac:dyDescent="0.3">
      <c r="A612" s="466"/>
      <c r="B612" s="471" t="s">
        <v>1131</v>
      </c>
      <c r="C612" s="469"/>
      <c r="D612" s="469"/>
      <c r="E612" s="470"/>
      <c r="F612" s="122"/>
      <c r="G612" s="468" t="s">
        <v>1132</v>
      </c>
      <c r="H612" s="469"/>
      <c r="I612" s="469"/>
      <c r="J612" s="470"/>
      <c r="K612" s="123"/>
    </row>
    <row r="613" spans="1:11" ht="15" x14ac:dyDescent="0.3">
      <c r="A613" s="466"/>
      <c r="B613" s="480" t="s">
        <v>1133</v>
      </c>
      <c r="C613" s="481"/>
      <c r="D613" s="481"/>
      <c r="E613" s="482"/>
      <c r="F613" s="124"/>
      <c r="G613" s="483" t="s">
        <v>1134</v>
      </c>
      <c r="H613" s="481"/>
      <c r="I613" s="481"/>
      <c r="J613" s="482"/>
      <c r="K613" s="125"/>
    </row>
    <row r="614" spans="1:11" ht="15" x14ac:dyDescent="0.3">
      <c r="A614" s="466"/>
      <c r="B614" s="480" t="s">
        <v>1135</v>
      </c>
      <c r="C614" s="481"/>
      <c r="D614" s="481"/>
      <c r="E614" s="482"/>
      <c r="F614" s="124"/>
      <c r="G614" s="478" t="s">
        <v>1136</v>
      </c>
      <c r="H614" s="460"/>
      <c r="I614" s="460"/>
      <c r="J614" s="479"/>
      <c r="K614" s="125"/>
    </row>
    <row r="615" spans="1:11" ht="15" x14ac:dyDescent="0.3">
      <c r="A615" s="466"/>
      <c r="B615" s="480" t="s">
        <v>1137</v>
      </c>
      <c r="C615" s="481"/>
      <c r="D615" s="481"/>
      <c r="E615" s="482"/>
      <c r="F615" s="124">
        <v>1</v>
      </c>
      <c r="G615" s="478" t="s">
        <v>1138</v>
      </c>
      <c r="H615" s="460"/>
      <c r="I615" s="460"/>
      <c r="J615" s="479"/>
      <c r="K615" s="125"/>
    </row>
    <row r="616" spans="1:11" ht="15" x14ac:dyDescent="0.3">
      <c r="A616" s="466"/>
      <c r="B616" s="480" t="s">
        <v>1139</v>
      </c>
      <c r="C616" s="481"/>
      <c r="D616" s="481"/>
      <c r="E616" s="482"/>
      <c r="F616" s="124"/>
      <c r="G616" s="478" t="s">
        <v>1140</v>
      </c>
      <c r="H616" s="460"/>
      <c r="I616" s="460"/>
      <c r="J616" s="479"/>
      <c r="K616" s="125"/>
    </row>
    <row r="617" spans="1:11" ht="15.6" thickBot="1" x14ac:dyDescent="0.35">
      <c r="A617" s="467"/>
      <c r="B617" s="487" t="s">
        <v>1141</v>
      </c>
      <c r="C617" s="488"/>
      <c r="D617" s="488"/>
      <c r="E617" s="489"/>
      <c r="F617" s="127">
        <v>1</v>
      </c>
      <c r="G617" s="484" t="s">
        <v>1142</v>
      </c>
      <c r="H617" s="485"/>
      <c r="I617" s="485"/>
      <c r="J617" s="486"/>
      <c r="K617" s="128"/>
    </row>
    <row r="618" spans="1:11" ht="15.6" x14ac:dyDescent="0.3">
      <c r="A618" s="465" t="s">
        <v>1143</v>
      </c>
      <c r="B618" s="514" t="s">
        <v>1168</v>
      </c>
      <c r="C618" s="515"/>
      <c r="D618" s="515"/>
      <c r="E618" s="515"/>
      <c r="F618" s="515"/>
      <c r="G618" s="515"/>
      <c r="H618" s="515"/>
      <c r="I618" s="515"/>
      <c r="J618" s="515"/>
      <c r="K618" s="516"/>
    </row>
    <row r="619" spans="1:11" ht="15" x14ac:dyDescent="0.3">
      <c r="A619" s="466"/>
      <c r="B619" s="132" t="s">
        <v>1165</v>
      </c>
      <c r="C619" s="133"/>
      <c r="D619" s="133"/>
      <c r="E619" s="133"/>
      <c r="F619" s="133"/>
      <c r="G619" s="133"/>
      <c r="H619" s="133"/>
      <c r="I619" s="133"/>
      <c r="J619" s="133"/>
      <c r="K619" s="134"/>
    </row>
    <row r="620" spans="1:11" ht="15" x14ac:dyDescent="0.3">
      <c r="A620" s="466"/>
      <c r="B620" s="428" t="s">
        <v>1166</v>
      </c>
      <c r="C620" s="429"/>
      <c r="D620" s="429"/>
      <c r="E620" s="429"/>
      <c r="F620" s="429"/>
      <c r="G620" s="429"/>
      <c r="H620" s="429"/>
      <c r="I620" s="429"/>
      <c r="J620" s="429"/>
      <c r="K620" s="430"/>
    </row>
    <row r="621" spans="1:11" ht="15" x14ac:dyDescent="0.3">
      <c r="A621" s="466"/>
      <c r="B621" s="428" t="s">
        <v>1167</v>
      </c>
      <c r="C621" s="429"/>
      <c r="D621" s="429"/>
      <c r="E621" s="429"/>
      <c r="F621" s="429"/>
      <c r="G621" s="429"/>
      <c r="H621" s="429"/>
      <c r="I621" s="429"/>
      <c r="J621" s="429"/>
      <c r="K621" s="430"/>
    </row>
    <row r="622" spans="1:11" ht="15" x14ac:dyDescent="0.3">
      <c r="A622" s="466"/>
      <c r="B622" s="428" t="s">
        <v>1169</v>
      </c>
      <c r="C622" s="429"/>
      <c r="D622" s="429"/>
      <c r="E622" s="429"/>
      <c r="F622" s="429"/>
      <c r="G622" s="429"/>
      <c r="H622" s="429"/>
      <c r="I622" s="429"/>
      <c r="J622" s="429"/>
      <c r="K622" s="430"/>
    </row>
    <row r="623" spans="1:11" ht="15" x14ac:dyDescent="0.3">
      <c r="A623" s="466"/>
      <c r="B623" s="459"/>
      <c r="C623" s="460"/>
      <c r="D623" s="460"/>
      <c r="E623" s="460"/>
      <c r="F623" s="460"/>
      <c r="G623" s="460"/>
      <c r="H623" s="460"/>
      <c r="I623" s="460"/>
      <c r="J623" s="460"/>
      <c r="K623" s="461"/>
    </row>
    <row r="624" spans="1:11" ht="15" x14ac:dyDescent="0.3">
      <c r="A624" s="466"/>
      <c r="B624" s="459"/>
      <c r="C624" s="460"/>
      <c r="D624" s="460"/>
      <c r="E624" s="460"/>
      <c r="F624" s="460"/>
      <c r="G624" s="460"/>
      <c r="H624" s="460"/>
      <c r="I624" s="460"/>
      <c r="J624" s="460"/>
      <c r="K624" s="461"/>
    </row>
    <row r="625" spans="1:11" ht="15" x14ac:dyDescent="0.3">
      <c r="A625" s="466"/>
      <c r="B625" s="458"/>
      <c r="C625" s="456"/>
      <c r="D625" s="456"/>
      <c r="E625" s="456"/>
      <c r="F625" s="456"/>
      <c r="G625" s="456"/>
      <c r="H625" s="456"/>
      <c r="I625" s="456"/>
      <c r="J625" s="456"/>
      <c r="K625" s="457"/>
    </row>
    <row r="626" spans="1:11" ht="15" x14ac:dyDescent="0.3">
      <c r="A626" s="466"/>
      <c r="B626" s="458"/>
      <c r="C626" s="456"/>
      <c r="D626" s="456"/>
      <c r="E626" s="456"/>
      <c r="F626" s="456"/>
      <c r="G626" s="456"/>
      <c r="H626" s="456"/>
      <c r="I626" s="456"/>
      <c r="J626" s="456"/>
      <c r="K626" s="457"/>
    </row>
    <row r="627" spans="1:11" ht="15" x14ac:dyDescent="0.3">
      <c r="A627" s="466"/>
      <c r="B627" s="458"/>
      <c r="C627" s="456"/>
      <c r="D627" s="456"/>
      <c r="E627" s="456"/>
      <c r="F627" s="456"/>
      <c r="G627" s="456"/>
      <c r="H627" s="456"/>
      <c r="I627" s="456"/>
      <c r="J627" s="456"/>
      <c r="K627" s="457"/>
    </row>
    <row r="628" spans="1:11" ht="15" x14ac:dyDescent="0.3">
      <c r="A628" s="466"/>
      <c r="B628" s="458"/>
      <c r="C628" s="456"/>
      <c r="D628" s="456"/>
      <c r="E628" s="456"/>
      <c r="F628" s="456"/>
      <c r="G628" s="456"/>
      <c r="H628" s="456"/>
      <c r="I628" s="456"/>
      <c r="J628" s="456"/>
      <c r="K628" s="457"/>
    </row>
    <row r="629" spans="1:11" ht="15" x14ac:dyDescent="0.3">
      <c r="A629" s="466"/>
      <c r="B629" s="458"/>
      <c r="C629" s="456"/>
      <c r="D629" s="456"/>
      <c r="E629" s="456"/>
      <c r="F629" s="456"/>
      <c r="G629" s="456"/>
      <c r="H629" s="456"/>
      <c r="I629" s="456"/>
      <c r="J629" s="456"/>
      <c r="K629" s="457"/>
    </row>
    <row r="630" spans="1:11" ht="15" x14ac:dyDescent="0.3">
      <c r="A630" s="466"/>
      <c r="B630" s="458"/>
      <c r="C630" s="456"/>
      <c r="D630" s="456"/>
      <c r="E630" s="456"/>
      <c r="F630" s="456"/>
      <c r="G630" s="456"/>
      <c r="H630" s="456"/>
      <c r="I630" s="456"/>
      <c r="J630" s="456"/>
      <c r="K630" s="457"/>
    </row>
    <row r="631" spans="1:11" ht="15.6" thickBot="1" x14ac:dyDescent="0.35">
      <c r="A631" s="467"/>
      <c r="B631" s="477"/>
      <c r="C631" s="475"/>
      <c r="D631" s="475"/>
      <c r="E631" s="475"/>
      <c r="F631" s="475"/>
      <c r="G631" s="475"/>
      <c r="H631" s="475"/>
      <c r="I631" s="475"/>
      <c r="J631" s="475"/>
      <c r="K631" s="476"/>
    </row>
    <row r="632" spans="1:11" ht="15" x14ac:dyDescent="0.3">
      <c r="A632" s="465" t="s">
        <v>1144</v>
      </c>
      <c r="B632" s="439"/>
      <c r="C632" s="437"/>
      <c r="D632" s="437"/>
      <c r="E632" s="437"/>
      <c r="F632" s="437"/>
      <c r="G632" s="437"/>
      <c r="H632" s="437"/>
      <c r="I632" s="437"/>
      <c r="J632" s="437"/>
      <c r="K632" s="438"/>
    </row>
    <row r="633" spans="1:11" ht="15" x14ac:dyDescent="0.3">
      <c r="A633" s="466"/>
      <c r="B633" s="458"/>
      <c r="C633" s="456"/>
      <c r="D633" s="456"/>
      <c r="E633" s="456"/>
      <c r="F633" s="456"/>
      <c r="G633" s="456"/>
      <c r="H633" s="456"/>
      <c r="I633" s="456"/>
      <c r="J633" s="456"/>
      <c r="K633" s="457"/>
    </row>
    <row r="634" spans="1:11" ht="15" x14ac:dyDescent="0.3">
      <c r="A634" s="466"/>
      <c r="B634" s="458"/>
      <c r="C634" s="456"/>
      <c r="D634" s="456"/>
      <c r="E634" s="456"/>
      <c r="F634" s="456"/>
      <c r="G634" s="456"/>
      <c r="H634" s="456"/>
      <c r="I634" s="456"/>
      <c r="J634" s="456"/>
      <c r="K634" s="457"/>
    </row>
    <row r="635" spans="1:11" ht="15" x14ac:dyDescent="0.3">
      <c r="A635" s="466"/>
      <c r="B635" s="458"/>
      <c r="C635" s="456"/>
      <c r="D635" s="456"/>
      <c r="E635" s="456"/>
      <c r="F635" s="456"/>
      <c r="G635" s="456"/>
      <c r="H635" s="456"/>
      <c r="I635" s="456"/>
      <c r="J635" s="456"/>
      <c r="K635" s="457"/>
    </row>
    <row r="636" spans="1:11" ht="15" x14ac:dyDescent="0.3">
      <c r="A636" s="466"/>
      <c r="B636" s="458"/>
      <c r="C636" s="456"/>
      <c r="D636" s="456"/>
      <c r="E636" s="456"/>
      <c r="F636" s="456"/>
      <c r="G636" s="456"/>
      <c r="H636" s="456"/>
      <c r="I636" s="456"/>
      <c r="J636" s="456"/>
      <c r="K636" s="457"/>
    </row>
    <row r="637" spans="1:11" ht="15" x14ac:dyDescent="0.3">
      <c r="A637" s="466"/>
      <c r="B637" s="458"/>
      <c r="C637" s="456"/>
      <c r="D637" s="456"/>
      <c r="E637" s="456"/>
      <c r="F637" s="456"/>
      <c r="G637" s="456"/>
      <c r="H637" s="456"/>
      <c r="I637" s="456"/>
      <c r="J637" s="456"/>
      <c r="K637" s="457"/>
    </row>
    <row r="638" spans="1:11" ht="15" x14ac:dyDescent="0.3">
      <c r="A638" s="466"/>
      <c r="B638" s="458"/>
      <c r="C638" s="456"/>
      <c r="D638" s="456"/>
      <c r="E638" s="456"/>
      <c r="F638" s="456"/>
      <c r="G638" s="456"/>
      <c r="H638" s="456"/>
      <c r="I638" s="456"/>
      <c r="J638" s="456"/>
      <c r="K638" s="457"/>
    </row>
    <row r="639" spans="1:11" ht="15" x14ac:dyDescent="0.3">
      <c r="A639" s="466"/>
      <c r="B639" s="458"/>
      <c r="C639" s="456"/>
      <c r="D639" s="456"/>
      <c r="E639" s="456"/>
      <c r="F639" s="456"/>
      <c r="G639" s="456"/>
      <c r="H639" s="456"/>
      <c r="I639" s="456"/>
      <c r="J639" s="456"/>
      <c r="K639" s="457"/>
    </row>
    <row r="640" spans="1:11" ht="15" x14ac:dyDescent="0.3">
      <c r="A640" s="466"/>
      <c r="B640" s="458"/>
      <c r="C640" s="456"/>
      <c r="D640" s="456"/>
      <c r="E640" s="456"/>
      <c r="F640" s="456"/>
      <c r="G640" s="456"/>
      <c r="H640" s="456"/>
      <c r="I640" s="456"/>
      <c r="J640" s="456"/>
      <c r="K640" s="457"/>
    </row>
    <row r="641" spans="1:11" ht="15" x14ac:dyDescent="0.3">
      <c r="A641" s="466"/>
      <c r="B641" s="458"/>
      <c r="C641" s="456"/>
      <c r="D641" s="456"/>
      <c r="E641" s="456"/>
      <c r="F641" s="456"/>
      <c r="G641" s="456"/>
      <c r="H641" s="456"/>
      <c r="I641" s="456"/>
      <c r="J641" s="456"/>
      <c r="K641" s="457"/>
    </row>
    <row r="642" spans="1:11" ht="15" x14ac:dyDescent="0.3">
      <c r="A642" s="466"/>
      <c r="B642" s="458"/>
      <c r="C642" s="456"/>
      <c r="D642" s="456"/>
      <c r="E642" s="456"/>
      <c r="F642" s="456"/>
      <c r="G642" s="456"/>
      <c r="H642" s="456"/>
      <c r="I642" s="456"/>
      <c r="J642" s="456"/>
      <c r="K642" s="457"/>
    </row>
    <row r="643" spans="1:11" ht="15" x14ac:dyDescent="0.3">
      <c r="A643" s="466"/>
      <c r="B643" s="458"/>
      <c r="C643" s="456"/>
      <c r="D643" s="456"/>
      <c r="E643" s="456"/>
      <c r="F643" s="456"/>
      <c r="G643" s="456"/>
      <c r="H643" s="456"/>
      <c r="I643" s="456"/>
      <c r="J643" s="456"/>
      <c r="K643" s="457"/>
    </row>
    <row r="644" spans="1:11" ht="15" x14ac:dyDescent="0.3">
      <c r="A644" s="466"/>
      <c r="B644" s="458"/>
      <c r="C644" s="456"/>
      <c r="D644" s="456"/>
      <c r="E644" s="456"/>
      <c r="F644" s="456"/>
      <c r="G644" s="456"/>
      <c r="H644" s="456"/>
      <c r="I644" s="456"/>
      <c r="J644" s="456"/>
      <c r="K644" s="457"/>
    </row>
    <row r="645" spans="1:11" ht="15" x14ac:dyDescent="0.3">
      <c r="A645" s="466"/>
      <c r="B645" s="458"/>
      <c r="C645" s="456"/>
      <c r="D645" s="456"/>
      <c r="E645" s="456"/>
      <c r="F645" s="456"/>
      <c r="G645" s="456"/>
      <c r="H645" s="456"/>
      <c r="I645" s="456"/>
      <c r="J645" s="456"/>
      <c r="K645" s="457"/>
    </row>
    <row r="646" spans="1:11" ht="15.6" thickBot="1" x14ac:dyDescent="0.35">
      <c r="A646" s="467"/>
      <c r="B646" s="502"/>
      <c r="C646" s="503"/>
      <c r="D646" s="503"/>
      <c r="E646" s="503"/>
      <c r="F646" s="503"/>
      <c r="G646" s="503"/>
      <c r="H646" s="503"/>
      <c r="I646" s="503"/>
      <c r="J646" s="503"/>
      <c r="K646" s="504"/>
    </row>
    <row r="647" spans="1:11" x14ac:dyDescent="0.3">
      <c r="A647" s="499" t="s">
        <v>1145</v>
      </c>
      <c r="B647" s="491"/>
      <c r="C647" s="491"/>
      <c r="D647" s="491"/>
      <c r="E647" s="491"/>
      <c r="F647" s="491"/>
      <c r="G647" s="490" t="s">
        <v>1146</v>
      </c>
      <c r="H647" s="491"/>
      <c r="I647" s="491"/>
      <c r="J647" s="491"/>
      <c r="K647" s="492"/>
    </row>
    <row r="648" spans="1:11" x14ac:dyDescent="0.3">
      <c r="A648" s="500"/>
      <c r="B648" s="494"/>
      <c r="C648" s="494"/>
      <c r="D648" s="494"/>
      <c r="E648" s="494"/>
      <c r="F648" s="494"/>
      <c r="G648" s="493"/>
      <c r="H648" s="494"/>
      <c r="I648" s="494"/>
      <c r="J648" s="494"/>
      <c r="K648" s="495"/>
    </row>
    <row r="649" spans="1:11" x14ac:dyDescent="0.3">
      <c r="A649" s="500"/>
      <c r="B649" s="494"/>
      <c r="C649" s="494"/>
      <c r="D649" s="494"/>
      <c r="E649" s="494"/>
      <c r="F649" s="494"/>
      <c r="G649" s="493"/>
      <c r="H649" s="494"/>
      <c r="I649" s="494"/>
      <c r="J649" s="494"/>
      <c r="K649" s="495"/>
    </row>
    <row r="650" spans="1:11" ht="15" thickBot="1" x14ac:dyDescent="0.35">
      <c r="A650" s="501"/>
      <c r="B650" s="497"/>
      <c r="C650" s="497"/>
      <c r="D650" s="497"/>
      <c r="E650" s="497"/>
      <c r="F650" s="497"/>
      <c r="G650" s="496"/>
      <c r="H650" s="497"/>
      <c r="I650" s="497"/>
      <c r="J650" s="497"/>
      <c r="K650" s="498"/>
    </row>
    <row r="652" spans="1:11" hidden="1" x14ac:dyDescent="0.3">
      <c r="A652" s="452"/>
      <c r="B652" s="452"/>
      <c r="C652" s="452"/>
      <c r="D652" s="452"/>
      <c r="E652" s="454" t="s">
        <v>1113</v>
      </c>
      <c r="F652" s="454"/>
      <c r="G652" s="454"/>
      <c r="H652" s="454"/>
      <c r="I652" s="452"/>
      <c r="J652" s="452"/>
      <c r="K652" s="452"/>
    </row>
    <row r="653" spans="1:11" hidden="1" x14ac:dyDescent="0.3">
      <c r="A653" s="452"/>
      <c r="B653" s="452"/>
      <c r="C653" s="452"/>
      <c r="D653" s="452"/>
      <c r="E653" s="454"/>
      <c r="F653" s="454"/>
      <c r="G653" s="454"/>
      <c r="H653" s="454"/>
      <c r="I653" s="452"/>
      <c r="J653" s="452"/>
      <c r="K653" s="452"/>
    </row>
    <row r="654" spans="1:11" hidden="1" x14ac:dyDescent="0.3">
      <c r="A654" s="453"/>
      <c r="B654" s="453"/>
      <c r="C654" s="453"/>
      <c r="D654" s="453"/>
      <c r="E654" s="455"/>
      <c r="F654" s="455"/>
      <c r="G654" s="455"/>
      <c r="H654" s="455"/>
      <c r="I654" s="453"/>
      <c r="J654" s="453"/>
      <c r="K654" s="453"/>
    </row>
    <row r="655" spans="1:11" hidden="1" x14ac:dyDescent="0.3">
      <c r="A655" s="449" t="s">
        <v>1147</v>
      </c>
      <c r="B655" s="450"/>
      <c r="C655" s="450"/>
      <c r="D655" s="450"/>
      <c r="E655" s="450"/>
      <c r="F655" s="450"/>
      <c r="G655" s="450"/>
      <c r="H655" s="450"/>
      <c r="I655" s="450"/>
      <c r="J655" s="450"/>
      <c r="K655" s="451"/>
    </row>
    <row r="656" spans="1:11" ht="25.5" hidden="1" customHeight="1" x14ac:dyDescent="0.3">
      <c r="A656" s="100" t="s">
        <v>1115</v>
      </c>
      <c r="B656" s="101"/>
      <c r="C656" s="101"/>
      <c r="D656" s="101"/>
      <c r="E656" s="101"/>
      <c r="F656" s="101"/>
      <c r="G656" s="102"/>
      <c r="H656" s="103" t="s">
        <v>1116</v>
      </c>
      <c r="I656" s="104" t="s">
        <v>1117</v>
      </c>
      <c r="J656" s="105">
        <f>1+J602</f>
        <v>45206</v>
      </c>
      <c r="K656" s="106" t="s">
        <v>1118</v>
      </c>
    </row>
    <row r="657" spans="1:11" ht="16.5" hidden="1" customHeight="1" x14ac:dyDescent="0.3">
      <c r="A657" s="443" t="s">
        <v>1119</v>
      </c>
      <c r="B657" s="444"/>
      <c r="C657" s="444"/>
      <c r="D657" s="444"/>
      <c r="E657" s="444"/>
      <c r="F657" s="444"/>
      <c r="G657" s="445"/>
      <c r="H657" s="107" t="s">
        <v>1120</v>
      </c>
      <c r="I657" s="108" t="s">
        <v>1121</v>
      </c>
      <c r="J657" s="109" t="s">
        <v>1122</v>
      </c>
      <c r="K657" s="110" t="s">
        <v>1123</v>
      </c>
    </row>
    <row r="658" spans="1:11" ht="12" hidden="1" customHeight="1" x14ac:dyDescent="0.3">
      <c r="A658" s="446"/>
      <c r="B658" s="447"/>
      <c r="C658" s="447"/>
      <c r="D658" s="447"/>
      <c r="E658" s="447"/>
      <c r="F658" s="447"/>
      <c r="G658" s="448"/>
      <c r="H658" s="107" t="s">
        <v>1124</v>
      </c>
      <c r="I658" s="111" t="s">
        <v>1125</v>
      </c>
      <c r="J658" s="112"/>
      <c r="K658" s="113"/>
    </row>
    <row r="659" spans="1:11" ht="15" hidden="1" thickBot="1" x14ac:dyDescent="0.35">
      <c r="A659" s="114" t="s">
        <v>1103</v>
      </c>
      <c r="B659" s="115"/>
      <c r="C659" s="115"/>
      <c r="D659" s="115"/>
      <c r="E659" s="115"/>
      <c r="F659" s="115"/>
      <c r="G659" s="116"/>
      <c r="H659" s="117" t="s">
        <v>1126</v>
      </c>
      <c r="I659" s="117" t="s">
        <v>1125</v>
      </c>
      <c r="J659" s="118"/>
      <c r="K659" s="119"/>
    </row>
    <row r="660" spans="1:11" ht="15" hidden="1" x14ac:dyDescent="0.3">
      <c r="A660" s="440" t="s">
        <v>1127</v>
      </c>
      <c r="B660" s="439"/>
      <c r="C660" s="437"/>
      <c r="D660" s="437"/>
      <c r="E660" s="437"/>
      <c r="F660" s="437"/>
      <c r="G660" s="437"/>
      <c r="H660" s="437"/>
      <c r="I660" s="437"/>
      <c r="J660" s="437"/>
      <c r="K660" s="438"/>
    </row>
    <row r="661" spans="1:11" ht="15" hidden="1" x14ac:dyDescent="0.3">
      <c r="A661" s="441"/>
      <c r="B661" s="458"/>
      <c r="C661" s="456"/>
      <c r="D661" s="456"/>
      <c r="E661" s="456"/>
      <c r="F661" s="456"/>
      <c r="G661" s="456"/>
      <c r="H661" s="456"/>
      <c r="I661" s="456"/>
      <c r="J661" s="456"/>
      <c r="K661" s="457"/>
    </row>
    <row r="662" spans="1:11" ht="15" hidden="1" x14ac:dyDescent="0.3">
      <c r="A662" s="441"/>
      <c r="B662" s="458"/>
      <c r="C662" s="456"/>
      <c r="D662" s="456"/>
      <c r="E662" s="456"/>
      <c r="F662" s="456"/>
      <c r="G662" s="456"/>
      <c r="H662" s="456"/>
      <c r="I662" s="456"/>
      <c r="J662" s="456"/>
      <c r="K662" s="457"/>
    </row>
    <row r="663" spans="1:11" ht="15" hidden="1" x14ac:dyDescent="0.3">
      <c r="A663" s="441"/>
      <c r="B663" s="458"/>
      <c r="C663" s="456"/>
      <c r="D663" s="456"/>
      <c r="E663" s="456"/>
      <c r="F663" s="456"/>
      <c r="G663" s="456"/>
      <c r="H663" s="456"/>
      <c r="I663" s="456"/>
      <c r="J663" s="456"/>
      <c r="K663" s="457"/>
    </row>
    <row r="664" spans="1:11" ht="15.6" hidden="1" thickBot="1" x14ac:dyDescent="0.35">
      <c r="A664" s="442"/>
      <c r="B664" s="477"/>
      <c r="C664" s="475"/>
      <c r="D664" s="475"/>
      <c r="E664" s="475"/>
      <c r="F664" s="475"/>
      <c r="G664" s="475"/>
      <c r="H664" s="475"/>
      <c r="I664" s="475"/>
      <c r="J664" s="475"/>
      <c r="K664" s="476"/>
    </row>
    <row r="665" spans="1:11" ht="15.6" hidden="1" thickBot="1" x14ac:dyDescent="0.35">
      <c r="A665" s="465" t="s">
        <v>1128</v>
      </c>
      <c r="B665" s="474" t="s">
        <v>1129</v>
      </c>
      <c r="C665" s="472"/>
      <c r="D665" s="472"/>
      <c r="E665" s="472"/>
      <c r="F665" s="120" t="s">
        <v>1130</v>
      </c>
      <c r="G665" s="472" t="s">
        <v>1129</v>
      </c>
      <c r="H665" s="472"/>
      <c r="I665" s="472"/>
      <c r="J665" s="473"/>
      <c r="K665" s="121" t="s">
        <v>1130</v>
      </c>
    </row>
    <row r="666" spans="1:11" ht="15" hidden="1" x14ac:dyDescent="0.3">
      <c r="A666" s="466"/>
      <c r="B666" s="471" t="s">
        <v>1131</v>
      </c>
      <c r="C666" s="469"/>
      <c r="D666" s="469"/>
      <c r="E666" s="470"/>
      <c r="F666" s="122"/>
      <c r="G666" s="468" t="s">
        <v>1132</v>
      </c>
      <c r="H666" s="469"/>
      <c r="I666" s="469"/>
      <c r="J666" s="470"/>
      <c r="K666" s="123"/>
    </row>
    <row r="667" spans="1:11" ht="15" hidden="1" x14ac:dyDescent="0.3">
      <c r="A667" s="466"/>
      <c r="B667" s="480" t="s">
        <v>1133</v>
      </c>
      <c r="C667" s="481"/>
      <c r="D667" s="481"/>
      <c r="E667" s="482"/>
      <c r="F667" s="124"/>
      <c r="G667" s="483" t="s">
        <v>1134</v>
      </c>
      <c r="H667" s="481"/>
      <c r="I667" s="481"/>
      <c r="J667" s="482"/>
      <c r="K667" s="125"/>
    </row>
    <row r="668" spans="1:11" ht="15" hidden="1" x14ac:dyDescent="0.3">
      <c r="A668" s="466"/>
      <c r="B668" s="480" t="s">
        <v>1135</v>
      </c>
      <c r="C668" s="481"/>
      <c r="D668" s="481"/>
      <c r="E668" s="482"/>
      <c r="F668" s="124"/>
      <c r="G668" s="478" t="s">
        <v>1136</v>
      </c>
      <c r="H668" s="460"/>
      <c r="I668" s="460"/>
      <c r="J668" s="479"/>
      <c r="K668" s="125"/>
    </row>
    <row r="669" spans="1:11" ht="15" hidden="1" x14ac:dyDescent="0.3">
      <c r="A669" s="466"/>
      <c r="B669" s="480" t="s">
        <v>1137</v>
      </c>
      <c r="C669" s="481"/>
      <c r="D669" s="481"/>
      <c r="E669" s="482"/>
      <c r="F669" s="124"/>
      <c r="G669" s="478" t="s">
        <v>1138</v>
      </c>
      <c r="H669" s="460"/>
      <c r="I669" s="460"/>
      <c r="J669" s="479"/>
      <c r="K669" s="125"/>
    </row>
    <row r="670" spans="1:11" ht="15" hidden="1" x14ac:dyDescent="0.3">
      <c r="A670" s="466"/>
      <c r="B670" s="480" t="s">
        <v>1139</v>
      </c>
      <c r="C670" s="481"/>
      <c r="D670" s="481"/>
      <c r="E670" s="482"/>
      <c r="F670" s="124"/>
      <c r="G670" s="478" t="s">
        <v>1140</v>
      </c>
      <c r="H670" s="460"/>
      <c r="I670" s="460"/>
      <c r="J670" s="479"/>
      <c r="K670" s="125"/>
    </row>
    <row r="671" spans="1:11" ht="15.6" hidden="1" thickBot="1" x14ac:dyDescent="0.35">
      <c r="A671" s="467"/>
      <c r="B671" s="487" t="s">
        <v>1141</v>
      </c>
      <c r="C671" s="488"/>
      <c r="D671" s="488"/>
      <c r="E671" s="489"/>
      <c r="F671" s="127"/>
      <c r="G671" s="484" t="s">
        <v>1142</v>
      </c>
      <c r="H671" s="485"/>
      <c r="I671" s="485"/>
      <c r="J671" s="486"/>
      <c r="K671" s="128"/>
    </row>
    <row r="672" spans="1:11" ht="15" hidden="1" x14ac:dyDescent="0.3">
      <c r="A672" s="465" t="s">
        <v>1143</v>
      </c>
      <c r="B672" s="462" t="s">
        <v>1148</v>
      </c>
      <c r="C672" s="463"/>
      <c r="D672" s="463"/>
      <c r="E672" s="463"/>
      <c r="F672" s="463"/>
      <c r="G672" s="463"/>
      <c r="H672" s="463"/>
      <c r="I672" s="463"/>
      <c r="J672" s="463"/>
      <c r="K672" s="464"/>
    </row>
    <row r="673" spans="1:11" ht="15" hidden="1" x14ac:dyDescent="0.3">
      <c r="A673" s="466"/>
      <c r="B673" s="459" t="s">
        <v>1149</v>
      </c>
      <c r="C673" s="460"/>
      <c r="D673" s="460"/>
      <c r="E673" s="460"/>
      <c r="F673" s="460"/>
      <c r="G673" s="460"/>
      <c r="H673" s="460"/>
      <c r="I673" s="460"/>
      <c r="J673" s="460"/>
      <c r="K673" s="461"/>
    </row>
    <row r="674" spans="1:11" ht="15" hidden="1" x14ac:dyDescent="0.3">
      <c r="A674" s="466"/>
      <c r="B674" s="459" t="s">
        <v>1150</v>
      </c>
      <c r="C674" s="460"/>
      <c r="D674" s="460"/>
      <c r="E674" s="460"/>
      <c r="F674" s="460"/>
      <c r="G674" s="460"/>
      <c r="H674" s="460"/>
      <c r="I674" s="460"/>
      <c r="J674" s="460"/>
      <c r="K674" s="461"/>
    </row>
    <row r="675" spans="1:11" ht="15" hidden="1" x14ac:dyDescent="0.3">
      <c r="A675" s="466"/>
      <c r="B675" s="459"/>
      <c r="C675" s="460"/>
      <c r="D675" s="460"/>
      <c r="E675" s="460"/>
      <c r="F675" s="460"/>
      <c r="G675" s="460"/>
      <c r="H675" s="460"/>
      <c r="I675" s="460"/>
      <c r="J675" s="460"/>
      <c r="K675" s="461"/>
    </row>
    <row r="676" spans="1:11" ht="15" hidden="1" x14ac:dyDescent="0.3">
      <c r="A676" s="466"/>
      <c r="B676" s="459"/>
      <c r="C676" s="460"/>
      <c r="D676" s="460"/>
      <c r="E676" s="460"/>
      <c r="F676" s="460"/>
      <c r="G676" s="460"/>
      <c r="H676" s="460"/>
      <c r="I676" s="460"/>
      <c r="J676" s="460"/>
      <c r="K676" s="461"/>
    </row>
    <row r="677" spans="1:11" ht="15" hidden="1" x14ac:dyDescent="0.3">
      <c r="A677" s="466"/>
      <c r="B677" s="459"/>
      <c r="C677" s="460"/>
      <c r="D677" s="460"/>
      <c r="E677" s="460"/>
      <c r="F677" s="460"/>
      <c r="G677" s="460"/>
      <c r="H677" s="460"/>
      <c r="I677" s="460"/>
      <c r="J677" s="460"/>
      <c r="K677" s="461"/>
    </row>
    <row r="678" spans="1:11" ht="15" hidden="1" x14ac:dyDescent="0.3">
      <c r="A678" s="466"/>
      <c r="B678" s="459"/>
      <c r="C678" s="460"/>
      <c r="D678" s="460"/>
      <c r="E678" s="460"/>
      <c r="F678" s="460"/>
      <c r="G678" s="460"/>
      <c r="H678" s="460"/>
      <c r="I678" s="460"/>
      <c r="J678" s="460"/>
      <c r="K678" s="461"/>
    </row>
    <row r="679" spans="1:11" ht="15" hidden="1" x14ac:dyDescent="0.3">
      <c r="A679" s="466"/>
      <c r="B679" s="459"/>
      <c r="C679" s="460"/>
      <c r="D679" s="460"/>
      <c r="E679" s="460"/>
      <c r="F679" s="460"/>
      <c r="G679" s="460"/>
      <c r="H679" s="460"/>
      <c r="I679" s="460"/>
      <c r="J679" s="460"/>
      <c r="K679" s="461"/>
    </row>
    <row r="680" spans="1:11" ht="15" hidden="1" x14ac:dyDescent="0.3">
      <c r="A680" s="466"/>
      <c r="B680" s="458"/>
      <c r="C680" s="456"/>
      <c r="D680" s="456"/>
      <c r="E680" s="456"/>
      <c r="F680" s="456"/>
      <c r="G680" s="456"/>
      <c r="H680" s="456"/>
      <c r="I680" s="456"/>
      <c r="J680" s="456"/>
      <c r="K680" s="457"/>
    </row>
    <row r="681" spans="1:11" ht="15" hidden="1" x14ac:dyDescent="0.3">
      <c r="A681" s="466"/>
      <c r="B681" s="458"/>
      <c r="C681" s="456"/>
      <c r="D681" s="456"/>
      <c r="E681" s="456"/>
      <c r="F681" s="456"/>
      <c r="G681" s="456"/>
      <c r="H681" s="456"/>
      <c r="I681" s="456"/>
      <c r="J681" s="456"/>
      <c r="K681" s="457"/>
    </row>
    <row r="682" spans="1:11" ht="15" hidden="1" x14ac:dyDescent="0.3">
      <c r="A682" s="466"/>
      <c r="B682" s="458"/>
      <c r="C682" s="456"/>
      <c r="D682" s="456"/>
      <c r="E682" s="456"/>
      <c r="F682" s="456"/>
      <c r="G682" s="456"/>
      <c r="H682" s="456"/>
      <c r="I682" s="456"/>
      <c r="J682" s="456"/>
      <c r="K682" s="457"/>
    </row>
    <row r="683" spans="1:11" ht="15" hidden="1" x14ac:dyDescent="0.3">
      <c r="A683" s="466"/>
      <c r="B683" s="458"/>
      <c r="C683" s="456"/>
      <c r="D683" s="456"/>
      <c r="E683" s="456"/>
      <c r="F683" s="456"/>
      <c r="G683" s="456"/>
      <c r="H683" s="456"/>
      <c r="I683" s="456"/>
      <c r="J683" s="456"/>
      <c r="K683" s="457"/>
    </row>
    <row r="684" spans="1:11" ht="15" hidden="1" x14ac:dyDescent="0.3">
      <c r="A684" s="466"/>
      <c r="B684" s="458"/>
      <c r="C684" s="456"/>
      <c r="D684" s="456"/>
      <c r="E684" s="456"/>
      <c r="F684" s="456"/>
      <c r="G684" s="456"/>
      <c r="H684" s="456"/>
      <c r="I684" s="456"/>
      <c r="J684" s="456"/>
      <c r="K684" s="457"/>
    </row>
    <row r="685" spans="1:11" ht="15" hidden="1" x14ac:dyDescent="0.3">
      <c r="A685" s="466"/>
      <c r="B685" s="458"/>
      <c r="C685" s="456"/>
      <c r="D685" s="456"/>
      <c r="E685" s="456"/>
      <c r="F685" s="456"/>
      <c r="G685" s="456"/>
      <c r="H685" s="456"/>
      <c r="I685" s="456"/>
      <c r="J685" s="456"/>
      <c r="K685" s="457"/>
    </row>
    <row r="686" spans="1:11" ht="15.6" hidden="1" thickBot="1" x14ac:dyDescent="0.35">
      <c r="A686" s="467"/>
      <c r="B686" s="477"/>
      <c r="C686" s="475"/>
      <c r="D686" s="475"/>
      <c r="E686" s="475"/>
      <c r="F686" s="475"/>
      <c r="G686" s="475"/>
      <c r="H686" s="475"/>
      <c r="I686" s="475"/>
      <c r="J686" s="475"/>
      <c r="K686" s="476"/>
    </row>
    <row r="687" spans="1:11" ht="15" hidden="1" x14ac:dyDescent="0.3">
      <c r="A687" s="465" t="s">
        <v>1144</v>
      </c>
      <c r="B687" s="439"/>
      <c r="C687" s="437"/>
      <c r="D687" s="437"/>
      <c r="E687" s="437"/>
      <c r="F687" s="437"/>
      <c r="G687" s="437"/>
      <c r="H687" s="437"/>
      <c r="I687" s="437"/>
      <c r="J687" s="437"/>
      <c r="K687" s="438"/>
    </row>
    <row r="688" spans="1:11" ht="15" hidden="1" x14ac:dyDescent="0.3">
      <c r="A688" s="466"/>
      <c r="B688" s="458"/>
      <c r="C688" s="456"/>
      <c r="D688" s="456"/>
      <c r="E688" s="456"/>
      <c r="F688" s="456"/>
      <c r="G688" s="456"/>
      <c r="H688" s="456"/>
      <c r="I688" s="456"/>
      <c r="J688" s="456"/>
      <c r="K688" s="457"/>
    </row>
    <row r="689" spans="1:11" ht="15" hidden="1" x14ac:dyDescent="0.3">
      <c r="A689" s="466"/>
      <c r="B689" s="458"/>
      <c r="C689" s="456"/>
      <c r="D689" s="456"/>
      <c r="E689" s="456"/>
      <c r="F689" s="456"/>
      <c r="G689" s="456"/>
      <c r="H689" s="456"/>
      <c r="I689" s="456"/>
      <c r="J689" s="456"/>
      <c r="K689" s="457"/>
    </row>
    <row r="690" spans="1:11" ht="15" hidden="1" x14ac:dyDescent="0.3">
      <c r="A690" s="466"/>
      <c r="B690" s="458"/>
      <c r="C690" s="456"/>
      <c r="D690" s="456"/>
      <c r="E690" s="456"/>
      <c r="F690" s="456"/>
      <c r="G690" s="456"/>
      <c r="H690" s="456"/>
      <c r="I690" s="456"/>
      <c r="J690" s="456"/>
      <c r="K690" s="457"/>
    </row>
    <row r="691" spans="1:11" ht="15" hidden="1" x14ac:dyDescent="0.3">
      <c r="A691" s="466"/>
      <c r="B691" s="458"/>
      <c r="C691" s="456"/>
      <c r="D691" s="456"/>
      <c r="E691" s="456"/>
      <c r="F691" s="456"/>
      <c r="G691" s="456"/>
      <c r="H691" s="456"/>
      <c r="I691" s="456"/>
      <c r="J691" s="456"/>
      <c r="K691" s="457"/>
    </row>
    <row r="692" spans="1:11" ht="15" hidden="1" x14ac:dyDescent="0.3">
      <c r="A692" s="466"/>
      <c r="B692" s="458"/>
      <c r="C692" s="456"/>
      <c r="D692" s="456"/>
      <c r="E692" s="456"/>
      <c r="F692" s="456"/>
      <c r="G692" s="456"/>
      <c r="H692" s="456"/>
      <c r="I692" s="456"/>
      <c r="J692" s="456"/>
      <c r="K692" s="457"/>
    </row>
    <row r="693" spans="1:11" ht="15" hidden="1" x14ac:dyDescent="0.3">
      <c r="A693" s="466"/>
      <c r="B693" s="458"/>
      <c r="C693" s="456"/>
      <c r="D693" s="456"/>
      <c r="E693" s="456"/>
      <c r="F693" s="456"/>
      <c r="G693" s="456"/>
      <c r="H693" s="456"/>
      <c r="I693" s="456"/>
      <c r="J693" s="456"/>
      <c r="K693" s="457"/>
    </row>
    <row r="694" spans="1:11" ht="15" hidden="1" x14ac:dyDescent="0.3">
      <c r="A694" s="466"/>
      <c r="B694" s="458"/>
      <c r="C694" s="456"/>
      <c r="D694" s="456"/>
      <c r="E694" s="456"/>
      <c r="F694" s="456"/>
      <c r="G694" s="456"/>
      <c r="H694" s="456"/>
      <c r="I694" s="456"/>
      <c r="J694" s="456"/>
      <c r="K694" s="457"/>
    </row>
    <row r="695" spans="1:11" ht="15" hidden="1" x14ac:dyDescent="0.3">
      <c r="A695" s="466"/>
      <c r="B695" s="458"/>
      <c r="C695" s="456"/>
      <c r="D695" s="456"/>
      <c r="E695" s="456"/>
      <c r="F695" s="456"/>
      <c r="G695" s="456"/>
      <c r="H695" s="456"/>
      <c r="I695" s="456"/>
      <c r="J695" s="456"/>
      <c r="K695" s="457"/>
    </row>
    <row r="696" spans="1:11" ht="15" hidden="1" x14ac:dyDescent="0.3">
      <c r="A696" s="466"/>
      <c r="B696" s="458"/>
      <c r="C696" s="456"/>
      <c r="D696" s="456"/>
      <c r="E696" s="456"/>
      <c r="F696" s="456"/>
      <c r="G696" s="456"/>
      <c r="H696" s="456"/>
      <c r="I696" s="456"/>
      <c r="J696" s="456"/>
      <c r="K696" s="457"/>
    </row>
    <row r="697" spans="1:11" ht="15" hidden="1" x14ac:dyDescent="0.3">
      <c r="A697" s="466"/>
      <c r="B697" s="458"/>
      <c r="C697" s="456"/>
      <c r="D697" s="456"/>
      <c r="E697" s="456"/>
      <c r="F697" s="456"/>
      <c r="G697" s="456"/>
      <c r="H697" s="456"/>
      <c r="I697" s="456"/>
      <c r="J697" s="456"/>
      <c r="K697" s="457"/>
    </row>
    <row r="698" spans="1:11" ht="15" hidden="1" x14ac:dyDescent="0.3">
      <c r="A698" s="466"/>
      <c r="B698" s="458"/>
      <c r="C698" s="456"/>
      <c r="D698" s="456"/>
      <c r="E698" s="456"/>
      <c r="F698" s="456"/>
      <c r="G698" s="456"/>
      <c r="H698" s="456"/>
      <c r="I698" s="456"/>
      <c r="J698" s="456"/>
      <c r="K698" s="457"/>
    </row>
    <row r="699" spans="1:11" ht="15" hidden="1" x14ac:dyDescent="0.3">
      <c r="A699" s="466"/>
      <c r="B699" s="458"/>
      <c r="C699" s="456"/>
      <c r="D699" s="456"/>
      <c r="E699" s="456"/>
      <c r="F699" s="456"/>
      <c r="G699" s="456"/>
      <c r="H699" s="456"/>
      <c r="I699" s="456"/>
      <c r="J699" s="456"/>
      <c r="K699" s="457"/>
    </row>
    <row r="700" spans="1:11" ht="15" hidden="1" x14ac:dyDescent="0.3">
      <c r="A700" s="466"/>
      <c r="B700" s="458"/>
      <c r="C700" s="456"/>
      <c r="D700" s="456"/>
      <c r="E700" s="456"/>
      <c r="F700" s="456"/>
      <c r="G700" s="456"/>
      <c r="H700" s="456"/>
      <c r="I700" s="456"/>
      <c r="J700" s="456"/>
      <c r="K700" s="457"/>
    </row>
    <row r="701" spans="1:11" ht="15.6" hidden="1" thickBot="1" x14ac:dyDescent="0.35">
      <c r="A701" s="467"/>
      <c r="B701" s="502"/>
      <c r="C701" s="503"/>
      <c r="D701" s="503"/>
      <c r="E701" s="503"/>
      <c r="F701" s="503"/>
      <c r="G701" s="503"/>
      <c r="H701" s="503"/>
      <c r="I701" s="503"/>
      <c r="J701" s="503"/>
      <c r="K701" s="504"/>
    </row>
    <row r="702" spans="1:11" hidden="1" x14ac:dyDescent="0.3">
      <c r="A702" s="499" t="s">
        <v>1145</v>
      </c>
      <c r="B702" s="491"/>
      <c r="C702" s="491"/>
      <c r="D702" s="491"/>
      <c r="E702" s="491"/>
      <c r="F702" s="491"/>
      <c r="G702" s="490" t="s">
        <v>1146</v>
      </c>
      <c r="H702" s="491"/>
      <c r="I702" s="491"/>
      <c r="J702" s="491"/>
      <c r="K702" s="492"/>
    </row>
    <row r="703" spans="1:11" hidden="1" x14ac:dyDescent="0.3">
      <c r="A703" s="500"/>
      <c r="B703" s="494"/>
      <c r="C703" s="494"/>
      <c r="D703" s="494"/>
      <c r="E703" s="494"/>
      <c r="F703" s="494"/>
      <c r="G703" s="493"/>
      <c r="H703" s="494"/>
      <c r="I703" s="494"/>
      <c r="J703" s="494"/>
      <c r="K703" s="495"/>
    </row>
    <row r="704" spans="1:11" hidden="1" x14ac:dyDescent="0.3">
      <c r="A704" s="500"/>
      <c r="B704" s="494"/>
      <c r="C704" s="494"/>
      <c r="D704" s="494"/>
      <c r="E704" s="494"/>
      <c r="F704" s="494"/>
      <c r="G704" s="493"/>
      <c r="H704" s="494"/>
      <c r="I704" s="494"/>
      <c r="J704" s="494"/>
      <c r="K704" s="495"/>
    </row>
    <row r="705" spans="1:11" ht="15" hidden="1" thickBot="1" x14ac:dyDescent="0.35">
      <c r="A705" s="501"/>
      <c r="B705" s="497"/>
      <c r="C705" s="497"/>
      <c r="D705" s="497"/>
      <c r="E705" s="497"/>
      <c r="F705" s="497"/>
      <c r="G705" s="496"/>
      <c r="H705" s="497"/>
      <c r="I705" s="497"/>
      <c r="J705" s="497"/>
      <c r="K705" s="498"/>
    </row>
    <row r="706" spans="1:11" hidden="1" x14ac:dyDescent="0.3">
      <c r="A706" s="34"/>
      <c r="J706" s="131"/>
    </row>
    <row r="707" spans="1:11" hidden="1" x14ac:dyDescent="0.3">
      <c r="A707" s="452"/>
      <c r="B707" s="452"/>
      <c r="C707" s="452"/>
      <c r="D707" s="452"/>
      <c r="E707" s="454" t="s">
        <v>1113</v>
      </c>
      <c r="F707" s="454"/>
      <c r="G707" s="454"/>
      <c r="H707" s="454"/>
      <c r="I707" s="452"/>
      <c r="J707" s="452"/>
      <c r="K707" s="452"/>
    </row>
    <row r="708" spans="1:11" hidden="1" x14ac:dyDescent="0.3">
      <c r="A708" s="452"/>
      <c r="B708" s="452"/>
      <c r="C708" s="452"/>
      <c r="D708" s="452"/>
      <c r="E708" s="454"/>
      <c r="F708" s="454"/>
      <c r="G708" s="454"/>
      <c r="H708" s="454"/>
      <c r="I708" s="452"/>
      <c r="J708" s="452"/>
      <c r="K708" s="452"/>
    </row>
    <row r="709" spans="1:11" hidden="1" x14ac:dyDescent="0.3">
      <c r="A709" s="453"/>
      <c r="B709" s="453"/>
      <c r="C709" s="453"/>
      <c r="D709" s="453"/>
      <c r="E709" s="455"/>
      <c r="F709" s="455"/>
      <c r="G709" s="455"/>
      <c r="H709" s="455"/>
      <c r="I709" s="453"/>
      <c r="J709" s="453"/>
      <c r="K709" s="453"/>
    </row>
    <row r="710" spans="1:11" s="99" customFormat="1" ht="15" hidden="1" customHeight="1" x14ac:dyDescent="0.3">
      <c r="A710" s="505" t="s">
        <v>1114</v>
      </c>
      <c r="B710" s="450"/>
      <c r="C710" s="450"/>
      <c r="D710" s="450"/>
      <c r="E710" s="450"/>
      <c r="F710" s="450"/>
      <c r="G710" s="450"/>
      <c r="H710" s="450"/>
      <c r="I710" s="450"/>
      <c r="J710" s="450"/>
      <c r="K710" s="451"/>
    </row>
    <row r="711" spans="1:11" ht="25.5" hidden="1" customHeight="1" x14ac:dyDescent="0.3">
      <c r="A711" s="100" t="s">
        <v>1115</v>
      </c>
      <c r="B711" s="101"/>
      <c r="C711" s="101"/>
      <c r="D711" s="101"/>
      <c r="E711" s="101"/>
      <c r="F711" s="101"/>
      <c r="G711" s="102"/>
      <c r="H711" s="103" t="s">
        <v>1116</v>
      </c>
      <c r="I711" s="104" t="s">
        <v>1117</v>
      </c>
      <c r="J711" s="105">
        <f>1+J656</f>
        <v>45207</v>
      </c>
      <c r="K711" s="106" t="s">
        <v>1118</v>
      </c>
    </row>
    <row r="712" spans="1:11" ht="16.5" hidden="1" customHeight="1" x14ac:dyDescent="0.3">
      <c r="A712" s="443" t="s">
        <v>1119</v>
      </c>
      <c r="B712" s="444"/>
      <c r="C712" s="444"/>
      <c r="D712" s="444"/>
      <c r="E712" s="444"/>
      <c r="F712" s="444"/>
      <c r="G712" s="445"/>
      <c r="H712" s="107" t="s">
        <v>1120</v>
      </c>
      <c r="I712" s="108" t="s">
        <v>1121</v>
      </c>
      <c r="J712" s="109" t="s">
        <v>1122</v>
      </c>
      <c r="K712" s="110" t="s">
        <v>1123</v>
      </c>
    </row>
    <row r="713" spans="1:11" ht="12" hidden="1" customHeight="1" x14ac:dyDescent="0.3">
      <c r="A713" s="446"/>
      <c r="B713" s="447"/>
      <c r="C713" s="447"/>
      <c r="D713" s="447"/>
      <c r="E713" s="447"/>
      <c r="F713" s="447"/>
      <c r="G713" s="448"/>
      <c r="H713" s="107" t="s">
        <v>1124</v>
      </c>
      <c r="I713" s="111" t="s">
        <v>1125</v>
      </c>
      <c r="J713" s="112"/>
      <c r="K713" s="113"/>
    </row>
    <row r="714" spans="1:11" ht="15" hidden="1" thickBot="1" x14ac:dyDescent="0.35">
      <c r="A714" s="114" t="s">
        <v>1103</v>
      </c>
      <c r="B714" s="115"/>
      <c r="C714" s="115"/>
      <c r="D714" s="115"/>
      <c r="E714" s="115"/>
      <c r="F714" s="115"/>
      <c r="G714" s="116"/>
      <c r="H714" s="117" t="s">
        <v>1126</v>
      </c>
      <c r="I714" s="117" t="s">
        <v>1125</v>
      </c>
      <c r="J714" s="118"/>
      <c r="K714" s="119"/>
    </row>
    <row r="715" spans="1:11" ht="15" hidden="1" x14ac:dyDescent="0.3">
      <c r="A715" s="440" t="s">
        <v>1127</v>
      </c>
      <c r="B715" s="439"/>
      <c r="C715" s="437"/>
      <c r="D715" s="437"/>
      <c r="E715" s="437"/>
      <c r="F715" s="437"/>
      <c r="G715" s="437"/>
      <c r="H715" s="437"/>
      <c r="I715" s="437"/>
      <c r="J715" s="437"/>
      <c r="K715" s="438"/>
    </row>
    <row r="716" spans="1:11" ht="15" hidden="1" x14ac:dyDescent="0.3">
      <c r="A716" s="441"/>
      <c r="B716" s="458"/>
      <c r="C716" s="456"/>
      <c r="D716" s="456"/>
      <c r="E716" s="456"/>
      <c r="F716" s="456"/>
      <c r="G716" s="456"/>
      <c r="H716" s="456"/>
      <c r="I716" s="456"/>
      <c r="J716" s="456"/>
      <c r="K716" s="457"/>
    </row>
    <row r="717" spans="1:11" ht="15" hidden="1" x14ac:dyDescent="0.3">
      <c r="A717" s="441"/>
      <c r="B717" s="458"/>
      <c r="C717" s="456"/>
      <c r="D717" s="456"/>
      <c r="E717" s="456"/>
      <c r="F717" s="456"/>
      <c r="G717" s="456"/>
      <c r="H717" s="456"/>
      <c r="I717" s="456"/>
      <c r="J717" s="456"/>
      <c r="K717" s="457"/>
    </row>
    <row r="718" spans="1:11" ht="15" hidden="1" x14ac:dyDescent="0.3">
      <c r="A718" s="441"/>
      <c r="B718" s="458"/>
      <c r="C718" s="456"/>
      <c r="D718" s="456"/>
      <c r="E718" s="456"/>
      <c r="F718" s="456"/>
      <c r="G718" s="456"/>
      <c r="H718" s="456"/>
      <c r="I718" s="456"/>
      <c r="J718" s="456"/>
      <c r="K718" s="457"/>
    </row>
    <row r="719" spans="1:11" ht="15.6" hidden="1" thickBot="1" x14ac:dyDescent="0.35">
      <c r="A719" s="442"/>
      <c r="B719" s="477"/>
      <c r="C719" s="475"/>
      <c r="D719" s="475"/>
      <c r="E719" s="475"/>
      <c r="F719" s="475"/>
      <c r="G719" s="475"/>
      <c r="H719" s="475"/>
      <c r="I719" s="475"/>
      <c r="J719" s="475"/>
      <c r="K719" s="476"/>
    </row>
    <row r="720" spans="1:11" ht="15.6" hidden="1" thickBot="1" x14ac:dyDescent="0.35">
      <c r="A720" s="465" t="s">
        <v>1128</v>
      </c>
      <c r="B720" s="474" t="s">
        <v>1129</v>
      </c>
      <c r="C720" s="472"/>
      <c r="D720" s="472"/>
      <c r="E720" s="472"/>
      <c r="F720" s="120" t="s">
        <v>1130</v>
      </c>
      <c r="G720" s="472" t="s">
        <v>1129</v>
      </c>
      <c r="H720" s="472"/>
      <c r="I720" s="472"/>
      <c r="J720" s="473"/>
      <c r="K720" s="121" t="s">
        <v>1130</v>
      </c>
    </row>
    <row r="721" spans="1:11" ht="15" hidden="1" x14ac:dyDescent="0.3">
      <c r="A721" s="466"/>
      <c r="B721" s="471" t="s">
        <v>1131</v>
      </c>
      <c r="C721" s="469"/>
      <c r="D721" s="469"/>
      <c r="E721" s="470"/>
      <c r="F721" s="122"/>
      <c r="G721" s="468" t="s">
        <v>1132</v>
      </c>
      <c r="H721" s="469"/>
      <c r="I721" s="469"/>
      <c r="J721" s="470"/>
      <c r="K721" s="123"/>
    </row>
    <row r="722" spans="1:11" ht="15" hidden="1" x14ac:dyDescent="0.3">
      <c r="A722" s="466"/>
      <c r="B722" s="480" t="s">
        <v>1133</v>
      </c>
      <c r="C722" s="481"/>
      <c r="D722" s="481"/>
      <c r="E722" s="482"/>
      <c r="F722" s="124"/>
      <c r="G722" s="483" t="s">
        <v>1134</v>
      </c>
      <c r="H722" s="481"/>
      <c r="I722" s="481"/>
      <c r="J722" s="482"/>
      <c r="K722" s="125"/>
    </row>
    <row r="723" spans="1:11" ht="15" hidden="1" x14ac:dyDescent="0.3">
      <c r="A723" s="466"/>
      <c r="B723" s="480" t="s">
        <v>1135</v>
      </c>
      <c r="C723" s="481"/>
      <c r="D723" s="481"/>
      <c r="E723" s="482"/>
      <c r="F723" s="124"/>
      <c r="G723" s="478" t="s">
        <v>1136</v>
      </c>
      <c r="H723" s="460"/>
      <c r="I723" s="460"/>
      <c r="J723" s="479"/>
      <c r="K723" s="125"/>
    </row>
    <row r="724" spans="1:11" ht="15" hidden="1" x14ac:dyDescent="0.3">
      <c r="A724" s="466"/>
      <c r="B724" s="480" t="s">
        <v>1137</v>
      </c>
      <c r="C724" s="481"/>
      <c r="D724" s="481"/>
      <c r="E724" s="482"/>
      <c r="F724" s="124"/>
      <c r="G724" s="478" t="s">
        <v>1138</v>
      </c>
      <c r="H724" s="460"/>
      <c r="I724" s="460"/>
      <c r="J724" s="479"/>
      <c r="K724" s="125"/>
    </row>
    <row r="725" spans="1:11" ht="15" hidden="1" x14ac:dyDescent="0.3">
      <c r="A725" s="466"/>
      <c r="B725" s="480" t="s">
        <v>1139</v>
      </c>
      <c r="C725" s="481"/>
      <c r="D725" s="481"/>
      <c r="E725" s="482"/>
      <c r="F725" s="124"/>
      <c r="G725" s="478" t="s">
        <v>1140</v>
      </c>
      <c r="H725" s="460"/>
      <c r="I725" s="460"/>
      <c r="J725" s="479"/>
      <c r="K725" s="125"/>
    </row>
    <row r="726" spans="1:11" ht="15.6" hidden="1" thickBot="1" x14ac:dyDescent="0.35">
      <c r="A726" s="467"/>
      <c r="B726" s="487" t="s">
        <v>1141</v>
      </c>
      <c r="C726" s="488"/>
      <c r="D726" s="488"/>
      <c r="E726" s="489"/>
      <c r="F726" s="127"/>
      <c r="G726" s="484" t="s">
        <v>1142</v>
      </c>
      <c r="H726" s="485"/>
      <c r="I726" s="485"/>
      <c r="J726" s="486"/>
      <c r="K726" s="128"/>
    </row>
    <row r="727" spans="1:11" ht="15" hidden="1" x14ac:dyDescent="0.3">
      <c r="A727" s="465" t="s">
        <v>1143</v>
      </c>
      <c r="B727" s="462" t="s">
        <v>1148</v>
      </c>
      <c r="C727" s="463"/>
      <c r="D727" s="463"/>
      <c r="E727" s="463"/>
      <c r="F727" s="463"/>
      <c r="G727" s="463"/>
      <c r="H727" s="463"/>
      <c r="I727" s="463"/>
      <c r="J727" s="463"/>
      <c r="K727" s="464"/>
    </row>
    <row r="728" spans="1:11" ht="15" hidden="1" x14ac:dyDescent="0.3">
      <c r="A728" s="466"/>
      <c r="B728" s="459" t="s">
        <v>1149</v>
      </c>
      <c r="C728" s="460"/>
      <c r="D728" s="460"/>
      <c r="E728" s="460"/>
      <c r="F728" s="460"/>
      <c r="G728" s="460"/>
      <c r="H728" s="460"/>
      <c r="I728" s="460"/>
      <c r="J728" s="460"/>
      <c r="K728" s="461"/>
    </row>
    <row r="729" spans="1:11" ht="15" hidden="1" x14ac:dyDescent="0.3">
      <c r="A729" s="466"/>
      <c r="B729" s="459" t="s">
        <v>1150</v>
      </c>
      <c r="C729" s="460"/>
      <c r="D729" s="460"/>
      <c r="E729" s="460"/>
      <c r="F729" s="460"/>
      <c r="G729" s="460"/>
      <c r="H729" s="460"/>
      <c r="I729" s="460"/>
      <c r="J729" s="460"/>
      <c r="K729" s="461"/>
    </row>
    <row r="730" spans="1:11" ht="15" hidden="1" x14ac:dyDescent="0.3">
      <c r="A730" s="466"/>
      <c r="B730" s="459" t="s">
        <v>1151</v>
      </c>
      <c r="C730" s="460"/>
      <c r="D730" s="460"/>
      <c r="E730" s="460"/>
      <c r="F730" s="460"/>
      <c r="G730" s="460"/>
      <c r="H730" s="460"/>
      <c r="I730" s="460"/>
      <c r="J730" s="460"/>
      <c r="K730" s="461"/>
    </row>
    <row r="731" spans="1:11" ht="15" hidden="1" x14ac:dyDescent="0.3">
      <c r="A731" s="466"/>
      <c r="B731" s="459"/>
      <c r="C731" s="460"/>
      <c r="D731" s="460"/>
      <c r="E731" s="460"/>
      <c r="F731" s="460"/>
      <c r="G731" s="460"/>
      <c r="H731" s="460"/>
      <c r="I731" s="460"/>
      <c r="J731" s="460"/>
      <c r="K731" s="461"/>
    </row>
    <row r="732" spans="1:11" ht="15" hidden="1" x14ac:dyDescent="0.3">
      <c r="A732" s="466"/>
      <c r="B732" s="459"/>
      <c r="C732" s="460"/>
      <c r="D732" s="460"/>
      <c r="E732" s="460"/>
      <c r="F732" s="460"/>
      <c r="G732" s="460"/>
      <c r="H732" s="460"/>
      <c r="I732" s="460"/>
      <c r="J732" s="460"/>
      <c r="K732" s="461"/>
    </row>
    <row r="733" spans="1:11" ht="15" hidden="1" x14ac:dyDescent="0.3">
      <c r="A733" s="466"/>
      <c r="B733" s="459"/>
      <c r="C733" s="460"/>
      <c r="D733" s="460"/>
      <c r="E733" s="460"/>
      <c r="F733" s="460"/>
      <c r="G733" s="460"/>
      <c r="H733" s="460"/>
      <c r="I733" s="460"/>
      <c r="J733" s="460"/>
      <c r="K733" s="461"/>
    </row>
    <row r="734" spans="1:11" ht="15" hidden="1" x14ac:dyDescent="0.3">
      <c r="A734" s="466"/>
      <c r="B734" s="458"/>
      <c r="C734" s="456"/>
      <c r="D734" s="456"/>
      <c r="E734" s="456"/>
      <c r="F734" s="456"/>
      <c r="G734" s="456"/>
      <c r="H734" s="456"/>
      <c r="I734" s="456"/>
      <c r="J734" s="456"/>
      <c r="K734" s="457"/>
    </row>
    <row r="735" spans="1:11" ht="15" hidden="1" x14ac:dyDescent="0.3">
      <c r="A735" s="466"/>
      <c r="B735" s="459"/>
      <c r="C735" s="460"/>
      <c r="D735" s="460"/>
      <c r="E735" s="460"/>
      <c r="F735" s="460"/>
      <c r="G735" s="460"/>
      <c r="H735" s="460"/>
      <c r="I735" s="460"/>
      <c r="J735" s="460"/>
      <c r="K735" s="461"/>
    </row>
    <row r="736" spans="1:11" ht="15" hidden="1" x14ac:dyDescent="0.3">
      <c r="A736" s="466"/>
      <c r="B736" s="458"/>
      <c r="C736" s="456"/>
      <c r="D736" s="456"/>
      <c r="E736" s="456"/>
      <c r="F736" s="456"/>
      <c r="G736" s="456"/>
      <c r="H736" s="456"/>
      <c r="I736" s="456"/>
      <c r="J736" s="456"/>
      <c r="K736" s="457"/>
    </row>
    <row r="737" spans="1:11" ht="15" hidden="1" x14ac:dyDescent="0.3">
      <c r="A737" s="466"/>
      <c r="B737" s="458"/>
      <c r="C737" s="456"/>
      <c r="D737" s="456"/>
      <c r="E737" s="456"/>
      <c r="F737" s="456"/>
      <c r="G737" s="456"/>
      <c r="H737" s="456"/>
      <c r="I737" s="456"/>
      <c r="J737" s="456"/>
      <c r="K737" s="457"/>
    </row>
    <row r="738" spans="1:11" ht="15" hidden="1" x14ac:dyDescent="0.3">
      <c r="A738" s="466"/>
      <c r="B738" s="458"/>
      <c r="C738" s="456"/>
      <c r="D738" s="456"/>
      <c r="E738" s="456"/>
      <c r="F738" s="456"/>
      <c r="G738" s="456"/>
      <c r="H738" s="456"/>
      <c r="I738" s="456"/>
      <c r="J738" s="456"/>
      <c r="K738" s="457"/>
    </row>
    <row r="739" spans="1:11" ht="15" hidden="1" x14ac:dyDescent="0.3">
      <c r="A739" s="466"/>
      <c r="B739" s="458"/>
      <c r="C739" s="456"/>
      <c r="D739" s="456"/>
      <c r="E739" s="456"/>
      <c r="F739" s="456"/>
      <c r="G739" s="456"/>
      <c r="H739" s="456"/>
      <c r="I739" s="456"/>
      <c r="J739" s="456"/>
      <c r="K739" s="457"/>
    </row>
    <row r="740" spans="1:11" ht="15" hidden="1" x14ac:dyDescent="0.3">
      <c r="A740" s="466"/>
      <c r="B740" s="458"/>
      <c r="C740" s="456"/>
      <c r="D740" s="456"/>
      <c r="E740" s="456"/>
      <c r="F740" s="456"/>
      <c r="G740" s="456"/>
      <c r="H740" s="456"/>
      <c r="I740" s="456"/>
      <c r="J740" s="456"/>
      <c r="K740" s="457"/>
    </row>
    <row r="741" spans="1:11" ht="15.6" hidden="1" thickBot="1" x14ac:dyDescent="0.35">
      <c r="A741" s="467"/>
      <c r="B741" s="477"/>
      <c r="C741" s="475"/>
      <c r="D741" s="475"/>
      <c r="E741" s="475"/>
      <c r="F741" s="475"/>
      <c r="G741" s="475"/>
      <c r="H741" s="475"/>
      <c r="I741" s="475"/>
      <c r="J741" s="475"/>
      <c r="K741" s="476"/>
    </row>
    <row r="742" spans="1:11" ht="15" hidden="1" x14ac:dyDescent="0.3">
      <c r="A742" s="465" t="s">
        <v>1144</v>
      </c>
      <c r="B742" s="439"/>
      <c r="C742" s="437"/>
      <c r="D742" s="437"/>
      <c r="E742" s="437"/>
      <c r="F742" s="437"/>
      <c r="G742" s="437"/>
      <c r="H742" s="437"/>
      <c r="I742" s="437"/>
      <c r="J742" s="437"/>
      <c r="K742" s="438"/>
    </row>
    <row r="743" spans="1:11" ht="15" hidden="1" x14ac:dyDescent="0.3">
      <c r="A743" s="466"/>
      <c r="B743" s="458"/>
      <c r="C743" s="456"/>
      <c r="D743" s="456"/>
      <c r="E743" s="456"/>
      <c r="F743" s="456"/>
      <c r="G743" s="456"/>
      <c r="H743" s="456"/>
      <c r="I743" s="456"/>
      <c r="J743" s="456"/>
      <c r="K743" s="457"/>
    </row>
    <row r="744" spans="1:11" ht="15" hidden="1" x14ac:dyDescent="0.3">
      <c r="A744" s="466"/>
      <c r="B744" s="458"/>
      <c r="C744" s="456"/>
      <c r="D744" s="456"/>
      <c r="E744" s="456"/>
      <c r="F744" s="456"/>
      <c r="G744" s="456"/>
      <c r="H744" s="456"/>
      <c r="I744" s="456"/>
      <c r="J744" s="456"/>
      <c r="K744" s="457"/>
    </row>
    <row r="745" spans="1:11" ht="15" hidden="1" x14ac:dyDescent="0.3">
      <c r="A745" s="466"/>
      <c r="B745" s="459"/>
      <c r="C745" s="460"/>
      <c r="D745" s="460"/>
      <c r="E745" s="460"/>
      <c r="F745" s="460"/>
      <c r="G745" s="460"/>
      <c r="H745" s="460"/>
      <c r="I745" s="460"/>
      <c r="J745" s="460"/>
      <c r="K745" s="461"/>
    </row>
    <row r="746" spans="1:11" ht="15" hidden="1" x14ac:dyDescent="0.3">
      <c r="A746" s="466"/>
      <c r="B746" s="458"/>
      <c r="C746" s="456"/>
      <c r="D746" s="456"/>
      <c r="E746" s="456"/>
      <c r="F746" s="456"/>
      <c r="G746" s="456"/>
      <c r="H746" s="456"/>
      <c r="I746" s="456"/>
      <c r="J746" s="456"/>
      <c r="K746" s="457"/>
    </row>
    <row r="747" spans="1:11" ht="15" hidden="1" x14ac:dyDescent="0.3">
      <c r="A747" s="466"/>
      <c r="B747" s="459"/>
      <c r="C747" s="460"/>
      <c r="D747" s="460"/>
      <c r="E747" s="460"/>
      <c r="F747" s="460"/>
      <c r="G747" s="460"/>
      <c r="H747" s="460"/>
      <c r="I747" s="460"/>
      <c r="J747" s="460"/>
      <c r="K747" s="461"/>
    </row>
    <row r="748" spans="1:11" ht="15" hidden="1" x14ac:dyDescent="0.3">
      <c r="A748" s="466"/>
      <c r="B748" s="458"/>
      <c r="C748" s="456"/>
      <c r="D748" s="456"/>
      <c r="E748" s="456"/>
      <c r="F748" s="456"/>
      <c r="G748" s="456"/>
      <c r="H748" s="456"/>
      <c r="I748" s="456"/>
      <c r="J748" s="456"/>
      <c r="K748" s="457"/>
    </row>
    <row r="749" spans="1:11" ht="15" hidden="1" x14ac:dyDescent="0.3">
      <c r="A749" s="466"/>
      <c r="B749" s="458"/>
      <c r="C749" s="456"/>
      <c r="D749" s="456"/>
      <c r="E749" s="456"/>
      <c r="F749" s="456"/>
      <c r="G749" s="456"/>
      <c r="H749" s="456"/>
      <c r="I749" s="456"/>
      <c r="J749" s="456"/>
      <c r="K749" s="457"/>
    </row>
    <row r="750" spans="1:11" ht="15" hidden="1" x14ac:dyDescent="0.3">
      <c r="A750" s="466"/>
      <c r="B750" s="458"/>
      <c r="C750" s="456"/>
      <c r="D750" s="456"/>
      <c r="E750" s="456"/>
      <c r="F750" s="456"/>
      <c r="G750" s="456"/>
      <c r="H750" s="456"/>
      <c r="I750" s="456"/>
      <c r="J750" s="456"/>
      <c r="K750" s="457"/>
    </row>
    <row r="751" spans="1:11" ht="15" hidden="1" x14ac:dyDescent="0.3">
      <c r="A751" s="466"/>
      <c r="B751" s="458"/>
      <c r="C751" s="456"/>
      <c r="D751" s="456"/>
      <c r="E751" s="456"/>
      <c r="F751" s="456"/>
      <c r="G751" s="456"/>
      <c r="H751" s="456"/>
      <c r="I751" s="456"/>
      <c r="J751" s="456"/>
      <c r="K751" s="457"/>
    </row>
    <row r="752" spans="1:11" ht="15" hidden="1" x14ac:dyDescent="0.3">
      <c r="A752" s="466"/>
      <c r="B752" s="458"/>
      <c r="C752" s="456"/>
      <c r="D752" s="456"/>
      <c r="E752" s="456"/>
      <c r="F752" s="456"/>
      <c r="G752" s="456"/>
      <c r="H752" s="456"/>
      <c r="I752" s="456"/>
      <c r="J752" s="456"/>
      <c r="K752" s="457"/>
    </row>
    <row r="753" spans="1:11" ht="15" hidden="1" x14ac:dyDescent="0.3">
      <c r="A753" s="466"/>
      <c r="B753" s="458"/>
      <c r="C753" s="456"/>
      <c r="D753" s="456"/>
      <c r="E753" s="456"/>
      <c r="F753" s="456"/>
      <c r="G753" s="456"/>
      <c r="H753" s="456"/>
      <c r="I753" s="456"/>
      <c r="J753" s="456"/>
      <c r="K753" s="457"/>
    </row>
    <row r="754" spans="1:11" ht="15" hidden="1" x14ac:dyDescent="0.3">
      <c r="A754" s="466"/>
      <c r="B754" s="458"/>
      <c r="C754" s="456"/>
      <c r="D754" s="456"/>
      <c r="E754" s="456"/>
      <c r="F754" s="456"/>
      <c r="G754" s="456"/>
      <c r="H754" s="456"/>
      <c r="I754" s="456"/>
      <c r="J754" s="456"/>
      <c r="K754" s="457"/>
    </row>
    <row r="755" spans="1:11" ht="15" hidden="1" x14ac:dyDescent="0.3">
      <c r="A755" s="466"/>
      <c r="B755" s="458"/>
      <c r="C755" s="456"/>
      <c r="D755" s="456"/>
      <c r="E755" s="456"/>
      <c r="F755" s="456"/>
      <c r="G755" s="456"/>
      <c r="H755" s="456"/>
      <c r="I755" s="456"/>
      <c r="J755" s="456"/>
      <c r="K755" s="457"/>
    </row>
    <row r="756" spans="1:11" ht="15.6" hidden="1" thickBot="1" x14ac:dyDescent="0.35">
      <c r="A756" s="467"/>
      <c r="B756" s="502"/>
      <c r="C756" s="503"/>
      <c r="D756" s="503"/>
      <c r="E756" s="503"/>
      <c r="F756" s="503"/>
      <c r="G756" s="503"/>
      <c r="H756" s="503"/>
      <c r="I756" s="503"/>
      <c r="J756" s="503"/>
      <c r="K756" s="504"/>
    </row>
    <row r="757" spans="1:11" hidden="1" x14ac:dyDescent="0.3">
      <c r="A757" s="499" t="s">
        <v>1145</v>
      </c>
      <c r="B757" s="491"/>
      <c r="C757" s="491"/>
      <c r="D757" s="491"/>
      <c r="E757" s="491"/>
      <c r="F757" s="491"/>
      <c r="G757" s="490" t="s">
        <v>1146</v>
      </c>
      <c r="H757" s="491"/>
      <c r="I757" s="491"/>
      <c r="J757" s="491"/>
      <c r="K757" s="492"/>
    </row>
    <row r="758" spans="1:11" hidden="1" x14ac:dyDescent="0.3">
      <c r="A758" s="500"/>
      <c r="B758" s="494"/>
      <c r="C758" s="494"/>
      <c r="D758" s="494"/>
      <c r="E758" s="494"/>
      <c r="F758" s="494"/>
      <c r="G758" s="493"/>
      <c r="H758" s="494"/>
      <c r="I758" s="494"/>
      <c r="J758" s="494"/>
      <c r="K758" s="495"/>
    </row>
    <row r="759" spans="1:11" hidden="1" x14ac:dyDescent="0.3">
      <c r="A759" s="500"/>
      <c r="B759" s="494"/>
      <c r="C759" s="494"/>
      <c r="D759" s="494"/>
      <c r="E759" s="494"/>
      <c r="F759" s="494"/>
      <c r="G759" s="493"/>
      <c r="H759" s="494"/>
      <c r="I759" s="494"/>
      <c r="J759" s="494"/>
      <c r="K759" s="495"/>
    </row>
    <row r="760" spans="1:11" ht="15" hidden="1" thickBot="1" x14ac:dyDescent="0.35">
      <c r="A760" s="501"/>
      <c r="B760" s="497"/>
      <c r="C760" s="497"/>
      <c r="D760" s="497"/>
      <c r="E760" s="497"/>
      <c r="F760" s="497"/>
      <c r="G760" s="496"/>
      <c r="H760" s="497"/>
      <c r="I760" s="497"/>
      <c r="J760" s="497"/>
      <c r="K760" s="498"/>
    </row>
    <row r="761" spans="1:11" hidden="1" x14ac:dyDescent="0.3">
      <c r="A761" s="34"/>
      <c r="J761" s="131"/>
    </row>
    <row r="762" spans="1:11" x14ac:dyDescent="0.3">
      <c r="A762" s="452"/>
      <c r="B762" s="452"/>
      <c r="C762" s="452"/>
      <c r="D762" s="452"/>
      <c r="E762" s="454" t="s">
        <v>1113</v>
      </c>
      <c r="F762" s="454"/>
      <c r="G762" s="454"/>
      <c r="H762" s="454"/>
      <c r="I762" s="452"/>
      <c r="J762" s="452"/>
      <c r="K762" s="452"/>
    </row>
    <row r="763" spans="1:11" x14ac:dyDescent="0.3">
      <c r="A763" s="452"/>
      <c r="B763" s="452"/>
      <c r="C763" s="452"/>
      <c r="D763" s="452"/>
      <c r="E763" s="454"/>
      <c r="F763" s="454"/>
      <c r="G763" s="454"/>
      <c r="H763" s="454"/>
      <c r="I763" s="452"/>
      <c r="J763" s="452"/>
      <c r="K763" s="452"/>
    </row>
    <row r="764" spans="1:11" x14ac:dyDescent="0.3">
      <c r="A764" s="453"/>
      <c r="B764" s="453"/>
      <c r="C764" s="453"/>
      <c r="D764" s="453"/>
      <c r="E764" s="455"/>
      <c r="F764" s="455"/>
      <c r="G764" s="455"/>
      <c r="H764" s="455"/>
      <c r="I764" s="453"/>
      <c r="J764" s="453"/>
      <c r="K764" s="453"/>
    </row>
    <row r="765" spans="1:11" x14ac:dyDescent="0.3">
      <c r="A765" s="449" t="s">
        <v>1147</v>
      </c>
      <c r="B765" s="450"/>
      <c r="C765" s="450"/>
      <c r="D765" s="450"/>
      <c r="E765" s="450"/>
      <c r="F765" s="450"/>
      <c r="G765" s="450"/>
      <c r="H765" s="450"/>
      <c r="I765" s="450"/>
      <c r="J765" s="450"/>
      <c r="K765" s="451"/>
    </row>
    <row r="766" spans="1:11" ht="25.5" customHeight="1" x14ac:dyDescent="0.3">
      <c r="A766" s="100" t="s">
        <v>0</v>
      </c>
      <c r="B766" s="101"/>
      <c r="C766" s="101"/>
      <c r="D766" s="101"/>
      <c r="E766" s="101"/>
      <c r="F766" s="101"/>
      <c r="G766" s="102"/>
      <c r="H766" s="103" t="s">
        <v>1191</v>
      </c>
      <c r="I766" s="104" t="s">
        <v>1117</v>
      </c>
      <c r="J766" s="105">
        <f>1+J711</f>
        <v>45208</v>
      </c>
      <c r="K766" s="106" t="s">
        <v>1118</v>
      </c>
    </row>
    <row r="767" spans="1:11" ht="16.5" customHeight="1" x14ac:dyDescent="0.3">
      <c r="A767" s="443" t="s">
        <v>2</v>
      </c>
      <c r="B767" s="444"/>
      <c r="C767" s="444"/>
      <c r="D767" s="444"/>
      <c r="E767" s="444"/>
      <c r="F767" s="444"/>
      <c r="G767" s="445"/>
      <c r="H767" s="107" t="s">
        <v>1120</v>
      </c>
      <c r="I767" s="108" t="s">
        <v>1121</v>
      </c>
      <c r="J767" s="109" t="s">
        <v>1122</v>
      </c>
      <c r="K767" s="110" t="s">
        <v>1123</v>
      </c>
    </row>
    <row r="768" spans="1:11" ht="12" customHeight="1" x14ac:dyDescent="0.3">
      <c r="A768" s="446"/>
      <c r="B768" s="447"/>
      <c r="C768" s="447"/>
      <c r="D768" s="447"/>
      <c r="E768" s="447"/>
      <c r="F768" s="447"/>
      <c r="G768" s="448"/>
      <c r="H768" s="107" t="s">
        <v>1124</v>
      </c>
      <c r="I768" s="111" t="s">
        <v>1125</v>
      </c>
      <c r="J768" s="112"/>
      <c r="K768" s="113"/>
    </row>
    <row r="769" spans="1:11" ht="15" thickBot="1" x14ac:dyDescent="0.35">
      <c r="A769" s="114" t="s">
        <v>1103</v>
      </c>
      <c r="B769" s="115"/>
      <c r="C769" s="115"/>
      <c r="D769" s="115"/>
      <c r="E769" s="115"/>
      <c r="F769" s="115"/>
      <c r="G769" s="116"/>
      <c r="H769" s="117" t="s">
        <v>1126</v>
      </c>
      <c r="I769" s="117" t="s">
        <v>1125</v>
      </c>
      <c r="J769" s="118"/>
      <c r="K769" s="119"/>
    </row>
    <row r="770" spans="1:11" ht="15" x14ac:dyDescent="0.3">
      <c r="A770" s="440" t="s">
        <v>1127</v>
      </c>
      <c r="B770" s="439"/>
      <c r="C770" s="437"/>
      <c r="D770" s="437"/>
      <c r="E770" s="437"/>
      <c r="F770" s="437"/>
      <c r="G770" s="437"/>
      <c r="H770" s="437"/>
      <c r="I770" s="437"/>
      <c r="J770" s="437"/>
      <c r="K770" s="438"/>
    </row>
    <row r="771" spans="1:11" ht="15" x14ac:dyDescent="0.3">
      <c r="A771" s="441"/>
      <c r="B771" s="458"/>
      <c r="C771" s="456"/>
      <c r="D771" s="456"/>
      <c r="E771" s="456"/>
      <c r="F771" s="456"/>
      <c r="G771" s="456"/>
      <c r="H771" s="456"/>
      <c r="I771" s="456"/>
      <c r="J771" s="456"/>
      <c r="K771" s="457"/>
    </row>
    <row r="772" spans="1:11" ht="15" x14ac:dyDescent="0.3">
      <c r="A772" s="441"/>
      <c r="B772" s="458"/>
      <c r="C772" s="456"/>
      <c r="D772" s="456"/>
      <c r="E772" s="456"/>
      <c r="F772" s="456"/>
      <c r="G772" s="456"/>
      <c r="H772" s="456"/>
      <c r="I772" s="456"/>
      <c r="J772" s="456"/>
      <c r="K772" s="457"/>
    </row>
    <row r="773" spans="1:11" ht="15" x14ac:dyDescent="0.3">
      <c r="A773" s="441"/>
      <c r="B773" s="458"/>
      <c r="C773" s="456"/>
      <c r="D773" s="456"/>
      <c r="E773" s="456"/>
      <c r="F773" s="456"/>
      <c r="G773" s="456"/>
      <c r="H773" s="456"/>
      <c r="I773" s="456"/>
      <c r="J773" s="456"/>
      <c r="K773" s="457"/>
    </row>
    <row r="774" spans="1:11" ht="15.6" thickBot="1" x14ac:dyDescent="0.35">
      <c r="A774" s="442"/>
      <c r="B774" s="477"/>
      <c r="C774" s="475"/>
      <c r="D774" s="475"/>
      <c r="E774" s="475"/>
      <c r="F774" s="475"/>
      <c r="G774" s="475"/>
      <c r="H774" s="475"/>
      <c r="I774" s="475"/>
      <c r="J774" s="475"/>
      <c r="K774" s="476"/>
    </row>
    <row r="775" spans="1:11" ht="15.6" thickBot="1" x14ac:dyDescent="0.35">
      <c r="A775" s="465" t="s">
        <v>1128</v>
      </c>
      <c r="B775" s="474" t="s">
        <v>1129</v>
      </c>
      <c r="C775" s="472"/>
      <c r="D775" s="472"/>
      <c r="E775" s="472"/>
      <c r="F775" s="120" t="s">
        <v>1130</v>
      </c>
      <c r="G775" s="472" t="s">
        <v>1129</v>
      </c>
      <c r="H775" s="472"/>
      <c r="I775" s="472"/>
      <c r="J775" s="473"/>
      <c r="K775" s="121" t="s">
        <v>1130</v>
      </c>
    </row>
    <row r="776" spans="1:11" ht="15" x14ac:dyDescent="0.3">
      <c r="A776" s="466"/>
      <c r="B776" s="471" t="s">
        <v>1131</v>
      </c>
      <c r="C776" s="469"/>
      <c r="D776" s="469"/>
      <c r="E776" s="470"/>
      <c r="F776" s="122"/>
      <c r="G776" s="468" t="s">
        <v>1132</v>
      </c>
      <c r="H776" s="469"/>
      <c r="I776" s="469"/>
      <c r="J776" s="470"/>
      <c r="K776" s="123"/>
    </row>
    <row r="777" spans="1:11" ht="15" x14ac:dyDescent="0.3">
      <c r="A777" s="466"/>
      <c r="B777" s="480" t="s">
        <v>1133</v>
      </c>
      <c r="C777" s="481"/>
      <c r="D777" s="481"/>
      <c r="E777" s="482"/>
      <c r="F777" s="124"/>
      <c r="G777" s="483" t="s">
        <v>1134</v>
      </c>
      <c r="H777" s="481"/>
      <c r="I777" s="481"/>
      <c r="J777" s="482"/>
      <c r="K777" s="125"/>
    </row>
    <row r="778" spans="1:11" ht="15" x14ac:dyDescent="0.3">
      <c r="A778" s="466"/>
      <c r="B778" s="480" t="s">
        <v>1135</v>
      </c>
      <c r="C778" s="481"/>
      <c r="D778" s="481"/>
      <c r="E778" s="482"/>
      <c r="F778" s="124"/>
      <c r="G778" s="478" t="s">
        <v>1136</v>
      </c>
      <c r="H778" s="460"/>
      <c r="I778" s="460"/>
      <c r="J778" s="479"/>
      <c r="K778" s="125"/>
    </row>
    <row r="779" spans="1:11" ht="15" x14ac:dyDescent="0.3">
      <c r="A779" s="466"/>
      <c r="B779" s="480" t="s">
        <v>1137</v>
      </c>
      <c r="C779" s="481"/>
      <c r="D779" s="481"/>
      <c r="E779" s="482"/>
      <c r="F779" s="124">
        <v>1</v>
      </c>
      <c r="G779" s="478" t="s">
        <v>1138</v>
      </c>
      <c r="H779" s="460"/>
      <c r="I779" s="460"/>
      <c r="J779" s="479"/>
      <c r="K779" s="125"/>
    </row>
    <row r="780" spans="1:11" ht="15" x14ac:dyDescent="0.3">
      <c r="A780" s="466"/>
      <c r="B780" s="480" t="s">
        <v>1139</v>
      </c>
      <c r="C780" s="481"/>
      <c r="D780" s="481"/>
      <c r="E780" s="482"/>
      <c r="F780" s="124"/>
      <c r="G780" s="478" t="s">
        <v>1140</v>
      </c>
      <c r="H780" s="460"/>
      <c r="I780" s="460"/>
      <c r="J780" s="479"/>
      <c r="K780" s="125"/>
    </row>
    <row r="781" spans="1:11" ht="15.6" thickBot="1" x14ac:dyDescent="0.35">
      <c r="A781" s="467"/>
      <c r="B781" s="487" t="s">
        <v>1141</v>
      </c>
      <c r="C781" s="488"/>
      <c r="D781" s="488"/>
      <c r="E781" s="489"/>
      <c r="F781" s="127">
        <v>1</v>
      </c>
      <c r="G781" s="484" t="s">
        <v>1142</v>
      </c>
      <c r="H781" s="485"/>
      <c r="I781" s="485"/>
      <c r="J781" s="486"/>
      <c r="K781" s="128"/>
    </row>
    <row r="782" spans="1:11" ht="15.6" x14ac:dyDescent="0.3">
      <c r="A782" s="465" t="s">
        <v>1143</v>
      </c>
      <c r="B782" s="514" t="s">
        <v>1168</v>
      </c>
      <c r="C782" s="515"/>
      <c r="D782" s="515"/>
      <c r="E782" s="515"/>
      <c r="F782" s="515"/>
      <c r="G782" s="515"/>
      <c r="H782" s="515"/>
      <c r="I782" s="515"/>
      <c r="J782" s="515"/>
      <c r="K782" s="516"/>
    </row>
    <row r="783" spans="1:11" ht="15" x14ac:dyDescent="0.3">
      <c r="A783" s="466"/>
      <c r="B783" s="132" t="s">
        <v>1165</v>
      </c>
      <c r="C783" s="133"/>
      <c r="D783" s="133"/>
      <c r="E783" s="133"/>
      <c r="F783" s="133"/>
      <c r="G783" s="133"/>
      <c r="H783" s="133"/>
      <c r="I783" s="133"/>
      <c r="J783" s="133"/>
      <c r="K783" s="134"/>
    </row>
    <row r="784" spans="1:11" ht="15" x14ac:dyDescent="0.3">
      <c r="A784" s="466"/>
      <c r="B784" s="428" t="s">
        <v>1166</v>
      </c>
      <c r="C784" s="429"/>
      <c r="D784" s="429"/>
      <c r="E784" s="429"/>
      <c r="F784" s="429"/>
      <c r="G784" s="429"/>
      <c r="H784" s="429"/>
      <c r="I784" s="429"/>
      <c r="J784" s="429"/>
      <c r="K784" s="430"/>
    </row>
    <row r="785" spans="1:11" ht="15" x14ac:dyDescent="0.3">
      <c r="A785" s="466"/>
      <c r="B785" s="428" t="s">
        <v>1167</v>
      </c>
      <c r="C785" s="429"/>
      <c r="D785" s="429"/>
      <c r="E785" s="429"/>
      <c r="F785" s="429"/>
      <c r="G785" s="429"/>
      <c r="H785" s="429"/>
      <c r="I785" s="429"/>
      <c r="J785" s="429"/>
      <c r="K785" s="430"/>
    </row>
    <row r="786" spans="1:11" ht="15" x14ac:dyDescent="0.3">
      <c r="A786" s="466"/>
      <c r="B786" s="428" t="s">
        <v>1169</v>
      </c>
      <c r="C786" s="429"/>
      <c r="D786" s="429"/>
      <c r="E786" s="429"/>
      <c r="F786" s="429"/>
      <c r="G786" s="429"/>
      <c r="H786" s="429"/>
      <c r="I786" s="429"/>
      <c r="J786" s="429"/>
      <c r="K786" s="430"/>
    </row>
    <row r="787" spans="1:11" ht="15.6" x14ac:dyDescent="0.3">
      <c r="A787" s="466"/>
      <c r="B787" s="434" t="s">
        <v>1170</v>
      </c>
      <c r="C787" s="435"/>
      <c r="D787" s="435"/>
      <c r="E787" s="435"/>
      <c r="F787" s="435"/>
      <c r="G787" s="435"/>
      <c r="H787" s="435"/>
      <c r="I787" s="435"/>
      <c r="J787" s="435"/>
      <c r="K787" s="436"/>
    </row>
    <row r="788" spans="1:11" ht="15" x14ac:dyDescent="0.3">
      <c r="A788" s="466"/>
      <c r="B788" s="428" t="s">
        <v>1171</v>
      </c>
      <c r="C788" s="429"/>
      <c r="D788" s="429"/>
      <c r="E788" s="429"/>
      <c r="F788" s="429"/>
      <c r="G788" s="429"/>
      <c r="H788" s="429"/>
      <c r="I788" s="429"/>
      <c r="J788" s="429"/>
      <c r="K788" s="430"/>
    </row>
    <row r="789" spans="1:11" ht="15" x14ac:dyDescent="0.3">
      <c r="A789" s="466"/>
      <c r="B789" s="428" t="s">
        <v>1160</v>
      </c>
      <c r="C789" s="429"/>
      <c r="D789" s="429"/>
      <c r="E789" s="429"/>
      <c r="F789" s="429"/>
      <c r="G789" s="429"/>
      <c r="H789" s="429"/>
      <c r="I789" s="429"/>
      <c r="J789" s="429"/>
      <c r="K789" s="430"/>
    </row>
    <row r="790" spans="1:11" ht="15" x14ac:dyDescent="0.3">
      <c r="A790" s="466"/>
      <c r="B790" s="428" t="s">
        <v>1161</v>
      </c>
      <c r="C790" s="429"/>
      <c r="D790" s="429"/>
      <c r="E790" s="429"/>
      <c r="F790" s="429"/>
      <c r="G790" s="429"/>
      <c r="H790" s="429"/>
      <c r="I790" s="429"/>
      <c r="J790" s="429"/>
      <c r="K790" s="430"/>
    </row>
    <row r="791" spans="1:11" ht="15" x14ac:dyDescent="0.3">
      <c r="A791" s="466"/>
      <c r="B791" s="458"/>
      <c r="C791" s="456"/>
      <c r="D791" s="456"/>
      <c r="E791" s="456"/>
      <c r="F791" s="456"/>
      <c r="G791" s="456"/>
      <c r="H791" s="456"/>
      <c r="I791" s="456"/>
      <c r="J791" s="456"/>
      <c r="K791" s="457"/>
    </row>
    <row r="792" spans="1:11" ht="15" x14ac:dyDescent="0.3">
      <c r="A792" s="466"/>
      <c r="B792" s="458"/>
      <c r="C792" s="456"/>
      <c r="D792" s="456"/>
      <c r="E792" s="456"/>
      <c r="F792" s="456"/>
      <c r="G792" s="456"/>
      <c r="H792" s="456"/>
      <c r="I792" s="456"/>
      <c r="J792" s="456"/>
      <c r="K792" s="457"/>
    </row>
    <row r="793" spans="1:11" ht="15" x14ac:dyDescent="0.3">
      <c r="A793" s="466"/>
      <c r="B793" s="458"/>
      <c r="C793" s="456"/>
      <c r="D793" s="456"/>
      <c r="E793" s="456"/>
      <c r="F793" s="456"/>
      <c r="G793" s="456"/>
      <c r="H793" s="456"/>
      <c r="I793" s="456"/>
      <c r="J793" s="456"/>
      <c r="K793" s="457"/>
    </row>
    <row r="794" spans="1:11" ht="15" x14ac:dyDescent="0.3">
      <c r="A794" s="466"/>
      <c r="B794" s="458"/>
      <c r="C794" s="456"/>
      <c r="D794" s="456"/>
      <c r="E794" s="456"/>
      <c r="F794" s="456"/>
      <c r="G794" s="456"/>
      <c r="H794" s="456"/>
      <c r="I794" s="456"/>
      <c r="J794" s="456"/>
      <c r="K794" s="457"/>
    </row>
    <row r="795" spans="1:11" ht="15.6" thickBot="1" x14ac:dyDescent="0.35">
      <c r="A795" s="467"/>
      <c r="B795" s="477"/>
      <c r="C795" s="475"/>
      <c r="D795" s="475"/>
      <c r="E795" s="475"/>
      <c r="F795" s="475"/>
      <c r="G795" s="475"/>
      <c r="H795" s="475"/>
      <c r="I795" s="475"/>
      <c r="J795" s="475"/>
      <c r="K795" s="476"/>
    </row>
    <row r="796" spans="1:11" ht="15" x14ac:dyDescent="0.3">
      <c r="A796" s="465" t="s">
        <v>1144</v>
      </c>
      <c r="B796" s="439"/>
      <c r="C796" s="437"/>
      <c r="D796" s="437"/>
      <c r="E796" s="437"/>
      <c r="F796" s="437"/>
      <c r="G796" s="437"/>
      <c r="H796" s="437"/>
      <c r="I796" s="437"/>
      <c r="J796" s="437"/>
      <c r="K796" s="438"/>
    </row>
    <row r="797" spans="1:11" ht="15" x14ac:dyDescent="0.3">
      <c r="A797" s="466"/>
      <c r="B797" s="458"/>
      <c r="C797" s="456"/>
      <c r="D797" s="456"/>
      <c r="E797" s="456"/>
      <c r="F797" s="456"/>
      <c r="G797" s="456"/>
      <c r="H797" s="456"/>
      <c r="I797" s="456"/>
      <c r="J797" s="456"/>
      <c r="K797" s="457"/>
    </row>
    <row r="798" spans="1:11" ht="15" x14ac:dyDescent="0.3">
      <c r="A798" s="466"/>
      <c r="B798" s="458"/>
      <c r="C798" s="456"/>
      <c r="D798" s="456"/>
      <c r="E798" s="456"/>
      <c r="F798" s="456"/>
      <c r="G798" s="456"/>
      <c r="H798" s="456"/>
      <c r="I798" s="456"/>
      <c r="J798" s="456"/>
      <c r="K798" s="457"/>
    </row>
    <row r="799" spans="1:11" ht="15" x14ac:dyDescent="0.3">
      <c r="A799" s="466"/>
      <c r="B799" s="458"/>
      <c r="C799" s="456"/>
      <c r="D799" s="456"/>
      <c r="E799" s="456"/>
      <c r="F799" s="456"/>
      <c r="G799" s="456"/>
      <c r="H799" s="456"/>
      <c r="I799" s="456"/>
      <c r="J799" s="456"/>
      <c r="K799" s="457"/>
    </row>
    <row r="800" spans="1:11" ht="15" x14ac:dyDescent="0.3">
      <c r="A800" s="466"/>
      <c r="B800" s="458"/>
      <c r="C800" s="456"/>
      <c r="D800" s="456"/>
      <c r="E800" s="456"/>
      <c r="F800" s="456"/>
      <c r="G800" s="456"/>
      <c r="H800" s="456"/>
      <c r="I800" s="456"/>
      <c r="J800" s="456"/>
      <c r="K800" s="457"/>
    </row>
    <row r="801" spans="1:11" ht="15" x14ac:dyDescent="0.3">
      <c r="A801" s="466"/>
      <c r="B801" s="458"/>
      <c r="C801" s="456"/>
      <c r="D801" s="456"/>
      <c r="E801" s="456"/>
      <c r="F801" s="456"/>
      <c r="G801" s="456"/>
      <c r="H801" s="456"/>
      <c r="I801" s="456"/>
      <c r="J801" s="456"/>
      <c r="K801" s="457"/>
    </row>
    <row r="802" spans="1:11" ht="15" x14ac:dyDescent="0.3">
      <c r="A802" s="466"/>
      <c r="B802" s="458"/>
      <c r="C802" s="456"/>
      <c r="D802" s="456"/>
      <c r="E802" s="456"/>
      <c r="F802" s="456"/>
      <c r="G802" s="456"/>
      <c r="H802" s="456"/>
      <c r="I802" s="456"/>
      <c r="J802" s="456"/>
      <c r="K802" s="457"/>
    </row>
    <row r="803" spans="1:11" ht="15" x14ac:dyDescent="0.3">
      <c r="A803" s="466"/>
      <c r="B803" s="458"/>
      <c r="C803" s="456"/>
      <c r="D803" s="456"/>
      <c r="E803" s="456"/>
      <c r="F803" s="456"/>
      <c r="G803" s="456"/>
      <c r="H803" s="456"/>
      <c r="I803" s="456"/>
      <c r="J803" s="456"/>
      <c r="K803" s="457"/>
    </row>
    <row r="804" spans="1:11" ht="15" x14ac:dyDescent="0.3">
      <c r="A804" s="466"/>
      <c r="B804" s="458"/>
      <c r="C804" s="456"/>
      <c r="D804" s="456"/>
      <c r="E804" s="456"/>
      <c r="F804" s="456"/>
      <c r="G804" s="456"/>
      <c r="H804" s="456"/>
      <c r="I804" s="456"/>
      <c r="J804" s="456"/>
      <c r="K804" s="457"/>
    </row>
    <row r="805" spans="1:11" ht="15" x14ac:dyDescent="0.3">
      <c r="A805" s="466"/>
      <c r="B805" s="458"/>
      <c r="C805" s="456"/>
      <c r="D805" s="456"/>
      <c r="E805" s="456"/>
      <c r="F805" s="456"/>
      <c r="G805" s="456"/>
      <c r="H805" s="456"/>
      <c r="I805" s="456"/>
      <c r="J805" s="456"/>
      <c r="K805" s="457"/>
    </row>
    <row r="806" spans="1:11" ht="15" x14ac:dyDescent="0.3">
      <c r="A806" s="466"/>
      <c r="B806" s="458"/>
      <c r="C806" s="456"/>
      <c r="D806" s="456"/>
      <c r="E806" s="456"/>
      <c r="F806" s="456"/>
      <c r="G806" s="456"/>
      <c r="H806" s="456"/>
      <c r="I806" s="456"/>
      <c r="J806" s="456"/>
      <c r="K806" s="457"/>
    </row>
    <row r="807" spans="1:11" ht="15" x14ac:dyDescent="0.3">
      <c r="A807" s="466"/>
      <c r="B807" s="458"/>
      <c r="C807" s="456"/>
      <c r="D807" s="456"/>
      <c r="E807" s="456"/>
      <c r="F807" s="456"/>
      <c r="G807" s="456"/>
      <c r="H807" s="456"/>
      <c r="I807" s="456"/>
      <c r="J807" s="456"/>
      <c r="K807" s="457"/>
    </row>
    <row r="808" spans="1:11" ht="15" x14ac:dyDescent="0.3">
      <c r="A808" s="466"/>
      <c r="B808" s="458"/>
      <c r="C808" s="456"/>
      <c r="D808" s="456"/>
      <c r="E808" s="456"/>
      <c r="F808" s="456"/>
      <c r="G808" s="456"/>
      <c r="H808" s="456"/>
      <c r="I808" s="456"/>
      <c r="J808" s="456"/>
      <c r="K808" s="457"/>
    </row>
    <row r="809" spans="1:11" ht="15" x14ac:dyDescent="0.3">
      <c r="A809" s="466"/>
      <c r="B809" s="458"/>
      <c r="C809" s="456"/>
      <c r="D809" s="456"/>
      <c r="E809" s="456"/>
      <c r="F809" s="456"/>
      <c r="G809" s="456"/>
      <c r="H809" s="456"/>
      <c r="I809" s="456"/>
      <c r="J809" s="456"/>
      <c r="K809" s="457"/>
    </row>
    <row r="810" spans="1:11" ht="15.6" thickBot="1" x14ac:dyDescent="0.35">
      <c r="A810" s="467"/>
      <c r="B810" s="502"/>
      <c r="C810" s="503"/>
      <c r="D810" s="503"/>
      <c r="E810" s="503"/>
      <c r="F810" s="503"/>
      <c r="G810" s="503"/>
      <c r="H810" s="503"/>
      <c r="I810" s="503"/>
      <c r="J810" s="503"/>
      <c r="K810" s="504"/>
    </row>
    <row r="811" spans="1:11" x14ac:dyDescent="0.3">
      <c r="A811" s="499" t="s">
        <v>1145</v>
      </c>
      <c r="B811" s="491"/>
      <c r="C811" s="491"/>
      <c r="D811" s="491"/>
      <c r="E811" s="491"/>
      <c r="F811" s="491"/>
      <c r="G811" s="490" t="s">
        <v>1146</v>
      </c>
      <c r="H811" s="491"/>
      <c r="I811" s="491"/>
      <c r="J811" s="491"/>
      <c r="K811" s="492"/>
    </row>
    <row r="812" spans="1:11" x14ac:dyDescent="0.3">
      <c r="A812" s="500"/>
      <c r="B812" s="494"/>
      <c r="C812" s="494"/>
      <c r="D812" s="494"/>
      <c r="E812" s="494"/>
      <c r="F812" s="494"/>
      <c r="G812" s="493"/>
      <c r="H812" s="494"/>
      <c r="I812" s="494"/>
      <c r="J812" s="494"/>
      <c r="K812" s="495"/>
    </row>
    <row r="813" spans="1:11" x14ac:dyDescent="0.3">
      <c r="A813" s="500"/>
      <c r="B813" s="494"/>
      <c r="C813" s="494"/>
      <c r="D813" s="494"/>
      <c r="E813" s="494"/>
      <c r="F813" s="494"/>
      <c r="G813" s="493"/>
      <c r="H813" s="494"/>
      <c r="I813" s="494"/>
      <c r="J813" s="494"/>
      <c r="K813" s="495"/>
    </row>
    <row r="814" spans="1:11" ht="15" thickBot="1" x14ac:dyDescent="0.35">
      <c r="A814" s="501"/>
      <c r="B814" s="497"/>
      <c r="C814" s="497"/>
      <c r="D814" s="497"/>
      <c r="E814" s="497"/>
      <c r="F814" s="497"/>
      <c r="G814" s="496"/>
      <c r="H814" s="497"/>
      <c r="I814" s="497"/>
      <c r="J814" s="497"/>
      <c r="K814" s="498"/>
    </row>
    <row r="816" spans="1:11" x14ac:dyDescent="0.3">
      <c r="A816" s="452"/>
      <c r="B816" s="452"/>
      <c r="C816" s="452"/>
      <c r="D816" s="452"/>
      <c r="E816" s="454" t="s">
        <v>1113</v>
      </c>
      <c r="F816" s="454"/>
      <c r="G816" s="454"/>
      <c r="H816" s="454"/>
      <c r="I816" s="452"/>
      <c r="J816" s="452"/>
      <c r="K816" s="452"/>
    </row>
    <row r="817" spans="1:11" x14ac:dyDescent="0.3">
      <c r="A817" s="452"/>
      <c r="B817" s="452"/>
      <c r="C817" s="452"/>
      <c r="D817" s="452"/>
      <c r="E817" s="454"/>
      <c r="F817" s="454"/>
      <c r="G817" s="454"/>
      <c r="H817" s="454"/>
      <c r="I817" s="452"/>
      <c r="J817" s="452"/>
      <c r="K817" s="452"/>
    </row>
    <row r="818" spans="1:11" x14ac:dyDescent="0.3">
      <c r="A818" s="453"/>
      <c r="B818" s="453"/>
      <c r="C818" s="453"/>
      <c r="D818" s="453"/>
      <c r="E818" s="455"/>
      <c r="F818" s="455"/>
      <c r="G818" s="455"/>
      <c r="H818" s="455"/>
      <c r="I818" s="453"/>
      <c r="J818" s="453"/>
      <c r="K818" s="453"/>
    </row>
    <row r="819" spans="1:11" x14ac:dyDescent="0.3">
      <c r="A819" s="449" t="s">
        <v>1147</v>
      </c>
      <c r="B819" s="450"/>
      <c r="C819" s="450"/>
      <c r="D819" s="450"/>
      <c r="E819" s="450"/>
      <c r="F819" s="450"/>
      <c r="G819" s="450"/>
      <c r="H819" s="450"/>
      <c r="I819" s="450"/>
      <c r="J819" s="450"/>
      <c r="K819" s="451"/>
    </row>
    <row r="820" spans="1:11" ht="25.5" customHeight="1" x14ac:dyDescent="0.3">
      <c r="A820" s="100" t="s">
        <v>0</v>
      </c>
      <c r="B820" s="101"/>
      <c r="C820" s="101"/>
      <c r="D820" s="101"/>
      <c r="E820" s="101"/>
      <c r="F820" s="101"/>
      <c r="G820" s="102"/>
      <c r="H820" s="103" t="s">
        <v>1191</v>
      </c>
      <c r="I820" s="104" t="s">
        <v>1117</v>
      </c>
      <c r="J820" s="105">
        <f>1+J766</f>
        <v>45209</v>
      </c>
      <c r="K820" s="106" t="s">
        <v>1118</v>
      </c>
    </row>
    <row r="821" spans="1:11" ht="16.5" customHeight="1" x14ac:dyDescent="0.3">
      <c r="A821" s="443" t="s">
        <v>2</v>
      </c>
      <c r="B821" s="444"/>
      <c r="C821" s="444"/>
      <c r="D821" s="444"/>
      <c r="E821" s="444"/>
      <c r="F821" s="444"/>
      <c r="G821" s="445"/>
      <c r="H821" s="107" t="s">
        <v>1120</v>
      </c>
      <c r="I821" s="108" t="s">
        <v>1121</v>
      </c>
      <c r="J821" s="109" t="s">
        <v>1122</v>
      </c>
      <c r="K821" s="110" t="s">
        <v>1123</v>
      </c>
    </row>
    <row r="822" spans="1:11" ht="12" customHeight="1" x14ac:dyDescent="0.3">
      <c r="A822" s="446"/>
      <c r="B822" s="447"/>
      <c r="C822" s="447"/>
      <c r="D822" s="447"/>
      <c r="E822" s="447"/>
      <c r="F822" s="447"/>
      <c r="G822" s="448"/>
      <c r="H822" s="107" t="s">
        <v>1124</v>
      </c>
      <c r="I822" s="111" t="s">
        <v>1125</v>
      </c>
      <c r="J822" s="112"/>
      <c r="K822" s="113"/>
    </row>
    <row r="823" spans="1:11" ht="15" thickBot="1" x14ac:dyDescent="0.35">
      <c r="A823" s="114" t="s">
        <v>1103</v>
      </c>
      <c r="B823" s="115"/>
      <c r="C823" s="115"/>
      <c r="D823" s="115"/>
      <c r="E823" s="115"/>
      <c r="F823" s="115"/>
      <c r="G823" s="116"/>
      <c r="H823" s="117" t="s">
        <v>1126</v>
      </c>
      <c r="I823" s="117" t="s">
        <v>1125</v>
      </c>
      <c r="J823" s="118"/>
      <c r="K823" s="119"/>
    </row>
    <row r="824" spans="1:11" ht="15" x14ac:dyDescent="0.3">
      <c r="A824" s="440" t="s">
        <v>1127</v>
      </c>
      <c r="B824" s="439"/>
      <c r="C824" s="437"/>
      <c r="D824" s="437"/>
      <c r="E824" s="437"/>
      <c r="F824" s="437"/>
      <c r="G824" s="437"/>
      <c r="H824" s="437"/>
      <c r="I824" s="437"/>
      <c r="J824" s="437"/>
      <c r="K824" s="438"/>
    </row>
    <row r="825" spans="1:11" ht="15" x14ac:dyDescent="0.3">
      <c r="A825" s="441"/>
      <c r="B825" s="458"/>
      <c r="C825" s="456"/>
      <c r="D825" s="456"/>
      <c r="E825" s="456"/>
      <c r="F825" s="456"/>
      <c r="G825" s="456"/>
      <c r="H825" s="456"/>
      <c r="I825" s="456"/>
      <c r="J825" s="456"/>
      <c r="K825" s="457"/>
    </row>
    <row r="826" spans="1:11" ht="15" x14ac:dyDescent="0.3">
      <c r="A826" s="441"/>
      <c r="B826" s="458"/>
      <c r="C826" s="456"/>
      <c r="D826" s="456"/>
      <c r="E826" s="456"/>
      <c r="F826" s="456"/>
      <c r="G826" s="456"/>
      <c r="H826" s="456"/>
      <c r="I826" s="456"/>
      <c r="J826" s="456"/>
      <c r="K826" s="457"/>
    </row>
    <row r="827" spans="1:11" ht="15" x14ac:dyDescent="0.3">
      <c r="A827" s="441"/>
      <c r="B827" s="458"/>
      <c r="C827" s="456"/>
      <c r="D827" s="456"/>
      <c r="E827" s="456"/>
      <c r="F827" s="456"/>
      <c r="G827" s="456"/>
      <c r="H827" s="456"/>
      <c r="I827" s="456"/>
      <c r="J827" s="456"/>
      <c r="K827" s="457"/>
    </row>
    <row r="828" spans="1:11" ht="15.6" thickBot="1" x14ac:dyDescent="0.35">
      <c r="A828" s="442"/>
      <c r="B828" s="477"/>
      <c r="C828" s="475"/>
      <c r="D828" s="475"/>
      <c r="E828" s="475"/>
      <c r="F828" s="475"/>
      <c r="G828" s="475"/>
      <c r="H828" s="475"/>
      <c r="I828" s="475"/>
      <c r="J828" s="475"/>
      <c r="K828" s="476"/>
    </row>
    <row r="829" spans="1:11" ht="15.6" thickBot="1" x14ac:dyDescent="0.35">
      <c r="A829" s="465" t="s">
        <v>1128</v>
      </c>
      <c r="B829" s="474" t="s">
        <v>1129</v>
      </c>
      <c r="C829" s="472"/>
      <c r="D829" s="472"/>
      <c r="E829" s="472"/>
      <c r="F829" s="120" t="s">
        <v>1130</v>
      </c>
      <c r="G829" s="472" t="s">
        <v>1129</v>
      </c>
      <c r="H829" s="472"/>
      <c r="I829" s="472"/>
      <c r="J829" s="473"/>
      <c r="K829" s="121" t="s">
        <v>1130</v>
      </c>
    </row>
    <row r="830" spans="1:11" ht="15" x14ac:dyDescent="0.3">
      <c r="A830" s="466"/>
      <c r="B830" s="471" t="s">
        <v>1131</v>
      </c>
      <c r="C830" s="469"/>
      <c r="D830" s="469"/>
      <c r="E830" s="470"/>
      <c r="F830" s="122"/>
      <c r="G830" s="468" t="s">
        <v>1132</v>
      </c>
      <c r="H830" s="469"/>
      <c r="I830" s="469"/>
      <c r="J830" s="470"/>
      <c r="K830" s="123"/>
    </row>
    <row r="831" spans="1:11" ht="15" x14ac:dyDescent="0.3">
      <c r="A831" s="466"/>
      <c r="B831" s="480" t="s">
        <v>1133</v>
      </c>
      <c r="C831" s="481"/>
      <c r="D831" s="481"/>
      <c r="E831" s="482"/>
      <c r="F831" s="124"/>
      <c r="G831" s="483" t="s">
        <v>1134</v>
      </c>
      <c r="H831" s="481"/>
      <c r="I831" s="481"/>
      <c r="J831" s="482"/>
      <c r="K831" s="125"/>
    </row>
    <row r="832" spans="1:11" ht="15" x14ac:dyDescent="0.3">
      <c r="A832" s="466"/>
      <c r="B832" s="480" t="s">
        <v>1135</v>
      </c>
      <c r="C832" s="481"/>
      <c r="D832" s="481"/>
      <c r="E832" s="482"/>
      <c r="F832" s="124"/>
      <c r="G832" s="478" t="s">
        <v>1136</v>
      </c>
      <c r="H832" s="460"/>
      <c r="I832" s="460"/>
      <c r="J832" s="479"/>
      <c r="K832" s="125"/>
    </row>
    <row r="833" spans="1:11" ht="15" x14ac:dyDescent="0.3">
      <c r="A833" s="466"/>
      <c r="B833" s="480" t="s">
        <v>1137</v>
      </c>
      <c r="C833" s="481"/>
      <c r="D833" s="481"/>
      <c r="E833" s="482"/>
      <c r="F833" s="124">
        <v>1</v>
      </c>
      <c r="G833" s="478" t="s">
        <v>1138</v>
      </c>
      <c r="H833" s="460"/>
      <c r="I833" s="460"/>
      <c r="J833" s="479"/>
      <c r="K833" s="125"/>
    </row>
    <row r="834" spans="1:11" ht="15" x14ac:dyDescent="0.3">
      <c r="A834" s="466"/>
      <c r="B834" s="480" t="s">
        <v>1139</v>
      </c>
      <c r="C834" s="481"/>
      <c r="D834" s="481"/>
      <c r="E834" s="482"/>
      <c r="F834" s="124"/>
      <c r="G834" s="478" t="s">
        <v>1140</v>
      </c>
      <c r="H834" s="460"/>
      <c r="I834" s="460"/>
      <c r="J834" s="479"/>
      <c r="K834" s="125"/>
    </row>
    <row r="835" spans="1:11" ht="15.6" thickBot="1" x14ac:dyDescent="0.35">
      <c r="A835" s="467"/>
      <c r="B835" s="487" t="s">
        <v>1141</v>
      </c>
      <c r="C835" s="488"/>
      <c r="D835" s="488"/>
      <c r="E835" s="489"/>
      <c r="F835" s="127">
        <v>1</v>
      </c>
      <c r="G835" s="484" t="s">
        <v>1142</v>
      </c>
      <c r="H835" s="485"/>
      <c r="I835" s="485"/>
      <c r="J835" s="486"/>
      <c r="K835" s="128"/>
    </row>
    <row r="836" spans="1:11" ht="15.6" x14ac:dyDescent="0.3">
      <c r="A836" s="465" t="s">
        <v>1143</v>
      </c>
      <c r="B836" s="514" t="s">
        <v>1168</v>
      </c>
      <c r="C836" s="515"/>
      <c r="D836" s="515"/>
      <c r="E836" s="515"/>
      <c r="F836" s="515"/>
      <c r="G836" s="515"/>
      <c r="H836" s="515"/>
      <c r="I836" s="515"/>
      <c r="J836" s="515"/>
      <c r="K836" s="516"/>
    </row>
    <row r="837" spans="1:11" ht="15" x14ac:dyDescent="0.3">
      <c r="A837" s="466"/>
      <c r="B837" s="132" t="s">
        <v>1165</v>
      </c>
      <c r="C837" s="133"/>
      <c r="D837" s="133"/>
      <c r="E837" s="133"/>
      <c r="F837" s="133"/>
      <c r="G837" s="133"/>
      <c r="H837" s="133"/>
      <c r="I837" s="133"/>
      <c r="J837" s="133"/>
      <c r="K837" s="134"/>
    </row>
    <row r="838" spans="1:11" ht="15" x14ac:dyDescent="0.3">
      <c r="A838" s="466"/>
      <c r="B838" s="428" t="s">
        <v>1166</v>
      </c>
      <c r="C838" s="429"/>
      <c r="D838" s="429"/>
      <c r="E838" s="429"/>
      <c r="F838" s="429"/>
      <c r="G838" s="429"/>
      <c r="H838" s="429"/>
      <c r="I838" s="429"/>
      <c r="J838" s="429"/>
      <c r="K838" s="430"/>
    </row>
    <row r="839" spans="1:11" ht="15" x14ac:dyDescent="0.3">
      <c r="A839" s="466"/>
      <c r="B839" s="428" t="s">
        <v>1167</v>
      </c>
      <c r="C839" s="429"/>
      <c r="D839" s="429"/>
      <c r="E839" s="429"/>
      <c r="F839" s="429"/>
      <c r="G839" s="429"/>
      <c r="H839" s="429"/>
      <c r="I839" s="429"/>
      <c r="J839" s="429"/>
      <c r="K839" s="430"/>
    </row>
    <row r="840" spans="1:11" ht="15" x14ac:dyDescent="0.3">
      <c r="A840" s="466"/>
      <c r="B840" s="428" t="s">
        <v>1169</v>
      </c>
      <c r="C840" s="429"/>
      <c r="D840" s="429"/>
      <c r="E840" s="429"/>
      <c r="F840" s="429"/>
      <c r="G840" s="429"/>
      <c r="H840" s="429"/>
      <c r="I840" s="429"/>
      <c r="J840" s="429"/>
      <c r="K840" s="430"/>
    </row>
    <row r="841" spans="1:11" ht="15.6" x14ac:dyDescent="0.3">
      <c r="A841" s="466"/>
      <c r="B841" s="434" t="s">
        <v>1170</v>
      </c>
      <c r="C841" s="435"/>
      <c r="D841" s="435"/>
      <c r="E841" s="435"/>
      <c r="F841" s="435"/>
      <c r="G841" s="435"/>
      <c r="H841" s="435"/>
      <c r="I841" s="435"/>
      <c r="J841" s="435"/>
      <c r="K841" s="436"/>
    </row>
    <row r="842" spans="1:11" ht="15" x14ac:dyDescent="0.3">
      <c r="A842" s="466"/>
      <c r="B842" s="132" t="s">
        <v>1161</v>
      </c>
      <c r="C842" s="133"/>
      <c r="D842" s="133"/>
      <c r="E842" s="133"/>
      <c r="F842" s="133"/>
      <c r="G842" s="133"/>
      <c r="H842" s="133"/>
      <c r="I842" s="133"/>
      <c r="J842" s="133"/>
      <c r="K842" s="134"/>
    </row>
    <row r="843" spans="1:11" ht="15" x14ac:dyDescent="0.3">
      <c r="A843" s="466"/>
      <c r="B843" s="132" t="s">
        <v>1162</v>
      </c>
      <c r="C843" s="133"/>
      <c r="D843" s="133"/>
      <c r="E843" s="133"/>
      <c r="F843" s="133"/>
      <c r="G843" s="133"/>
      <c r="H843" s="133"/>
      <c r="I843" s="133"/>
      <c r="J843" s="133"/>
      <c r="K843" s="134"/>
    </row>
    <row r="844" spans="1:11" ht="15" x14ac:dyDescent="0.3">
      <c r="A844" s="466"/>
      <c r="B844" s="132" t="s">
        <v>1163</v>
      </c>
      <c r="C844" s="133"/>
      <c r="D844" s="133"/>
      <c r="E844" s="133"/>
      <c r="F844" s="133"/>
      <c r="G844" s="133"/>
      <c r="H844" s="133"/>
      <c r="I844" s="133"/>
      <c r="J844" s="133"/>
      <c r="K844" s="134"/>
    </row>
    <row r="845" spans="1:11" ht="15" x14ac:dyDescent="0.3">
      <c r="A845" s="466"/>
      <c r="B845" s="428" t="s">
        <v>61</v>
      </c>
      <c r="C845" s="429"/>
      <c r="D845" s="429"/>
      <c r="E845" s="429"/>
      <c r="F845" s="429"/>
      <c r="G845" s="429"/>
      <c r="H845" s="429"/>
      <c r="I845" s="429"/>
      <c r="J845" s="429"/>
      <c r="K845" s="430"/>
    </row>
    <row r="846" spans="1:11" ht="15" x14ac:dyDescent="0.3">
      <c r="A846" s="466"/>
      <c r="B846" s="428"/>
      <c r="C846" s="429"/>
      <c r="D846" s="429"/>
      <c r="E846" s="429"/>
      <c r="F846" s="429"/>
      <c r="G846" s="429"/>
      <c r="H846" s="429"/>
      <c r="I846" s="429"/>
      <c r="J846" s="429"/>
      <c r="K846" s="430"/>
    </row>
    <row r="847" spans="1:11" ht="15" x14ac:dyDescent="0.3">
      <c r="A847" s="466"/>
      <c r="B847" s="458"/>
      <c r="C847" s="456"/>
      <c r="D847" s="456"/>
      <c r="E847" s="456"/>
      <c r="F847" s="456"/>
      <c r="G847" s="456"/>
      <c r="H847" s="456"/>
      <c r="I847" s="456"/>
      <c r="J847" s="456"/>
      <c r="K847" s="457"/>
    </row>
    <row r="848" spans="1:11" ht="15" x14ac:dyDescent="0.3">
      <c r="A848" s="466"/>
      <c r="B848" s="458"/>
      <c r="C848" s="456"/>
      <c r="D848" s="456"/>
      <c r="E848" s="456"/>
      <c r="F848" s="456"/>
      <c r="G848" s="456"/>
      <c r="H848" s="456"/>
      <c r="I848" s="456"/>
      <c r="J848" s="456"/>
      <c r="K848" s="457"/>
    </row>
    <row r="849" spans="1:11" ht="15.6" thickBot="1" x14ac:dyDescent="0.35">
      <c r="A849" s="467"/>
      <c r="B849" s="477"/>
      <c r="C849" s="475"/>
      <c r="D849" s="475"/>
      <c r="E849" s="475"/>
      <c r="F849" s="475"/>
      <c r="G849" s="475"/>
      <c r="H849" s="475"/>
      <c r="I849" s="475"/>
      <c r="J849" s="475"/>
      <c r="K849" s="476"/>
    </row>
    <row r="850" spans="1:11" ht="15" x14ac:dyDescent="0.3">
      <c r="A850" s="465" t="s">
        <v>1144</v>
      </c>
      <c r="B850" s="439"/>
      <c r="C850" s="437"/>
      <c r="D850" s="437"/>
      <c r="E850" s="437"/>
      <c r="F850" s="437"/>
      <c r="G850" s="437"/>
      <c r="H850" s="437"/>
      <c r="I850" s="437"/>
      <c r="J850" s="437"/>
      <c r="K850" s="438"/>
    </row>
    <row r="851" spans="1:11" ht="15" x14ac:dyDescent="0.3">
      <c r="A851" s="466"/>
      <c r="B851" s="458"/>
      <c r="C851" s="456"/>
      <c r="D851" s="456"/>
      <c r="E851" s="456"/>
      <c r="F851" s="456"/>
      <c r="G851" s="456"/>
      <c r="H851" s="456"/>
      <c r="I851" s="456"/>
      <c r="J851" s="456"/>
      <c r="K851" s="457"/>
    </row>
    <row r="852" spans="1:11" ht="15" x14ac:dyDescent="0.3">
      <c r="A852" s="466"/>
      <c r="B852" s="458"/>
      <c r="C852" s="456"/>
      <c r="D852" s="456"/>
      <c r="E852" s="456"/>
      <c r="F852" s="456"/>
      <c r="G852" s="456"/>
      <c r="H852" s="456"/>
      <c r="I852" s="456"/>
      <c r="J852" s="456"/>
      <c r="K852" s="457"/>
    </row>
    <row r="853" spans="1:11" ht="15" x14ac:dyDescent="0.3">
      <c r="A853" s="466"/>
      <c r="B853" s="458"/>
      <c r="C853" s="456"/>
      <c r="D853" s="456"/>
      <c r="E853" s="456"/>
      <c r="F853" s="456"/>
      <c r="G853" s="456"/>
      <c r="H853" s="456"/>
      <c r="I853" s="456"/>
      <c r="J853" s="456"/>
      <c r="K853" s="457"/>
    </row>
    <row r="854" spans="1:11" ht="15" x14ac:dyDescent="0.3">
      <c r="A854" s="466"/>
      <c r="B854" s="458"/>
      <c r="C854" s="456"/>
      <c r="D854" s="456"/>
      <c r="E854" s="456"/>
      <c r="F854" s="456"/>
      <c r="G854" s="456"/>
      <c r="H854" s="456"/>
      <c r="I854" s="456"/>
      <c r="J854" s="456"/>
      <c r="K854" s="457"/>
    </row>
    <row r="855" spans="1:11" ht="15" x14ac:dyDescent="0.3">
      <c r="A855" s="466"/>
      <c r="B855" s="458"/>
      <c r="C855" s="456"/>
      <c r="D855" s="456"/>
      <c r="E855" s="456"/>
      <c r="F855" s="456"/>
      <c r="G855" s="456"/>
      <c r="H855" s="456"/>
      <c r="I855" s="456"/>
      <c r="J855" s="456"/>
      <c r="K855" s="457"/>
    </row>
    <row r="856" spans="1:11" ht="15" x14ac:dyDescent="0.3">
      <c r="A856" s="466"/>
      <c r="B856" s="458"/>
      <c r="C856" s="456"/>
      <c r="D856" s="456"/>
      <c r="E856" s="456"/>
      <c r="F856" s="456"/>
      <c r="G856" s="456"/>
      <c r="H856" s="456"/>
      <c r="I856" s="456"/>
      <c r="J856" s="456"/>
      <c r="K856" s="457"/>
    </row>
    <row r="857" spans="1:11" ht="15" x14ac:dyDescent="0.3">
      <c r="A857" s="466"/>
      <c r="B857" s="458"/>
      <c r="C857" s="456"/>
      <c r="D857" s="456"/>
      <c r="E857" s="456"/>
      <c r="F857" s="456"/>
      <c r="G857" s="456"/>
      <c r="H857" s="456"/>
      <c r="I857" s="456"/>
      <c r="J857" s="456"/>
      <c r="K857" s="457"/>
    </row>
    <row r="858" spans="1:11" ht="15" x14ac:dyDescent="0.3">
      <c r="A858" s="466"/>
      <c r="B858" s="458"/>
      <c r="C858" s="456"/>
      <c r="D858" s="456"/>
      <c r="E858" s="456"/>
      <c r="F858" s="456"/>
      <c r="G858" s="456"/>
      <c r="H858" s="456"/>
      <c r="I858" s="456"/>
      <c r="J858" s="456"/>
      <c r="K858" s="457"/>
    </row>
    <row r="859" spans="1:11" ht="15" x14ac:dyDescent="0.3">
      <c r="A859" s="466"/>
      <c r="B859" s="458"/>
      <c r="C859" s="456"/>
      <c r="D859" s="456"/>
      <c r="E859" s="456"/>
      <c r="F859" s="456"/>
      <c r="G859" s="456"/>
      <c r="H859" s="456"/>
      <c r="I859" s="456"/>
      <c r="J859" s="456"/>
      <c r="K859" s="457"/>
    </row>
    <row r="860" spans="1:11" ht="15" x14ac:dyDescent="0.3">
      <c r="A860" s="466"/>
      <c r="B860" s="458"/>
      <c r="C860" s="456"/>
      <c r="D860" s="456"/>
      <c r="E860" s="456"/>
      <c r="F860" s="456"/>
      <c r="G860" s="456"/>
      <c r="H860" s="456"/>
      <c r="I860" s="456"/>
      <c r="J860" s="456"/>
      <c r="K860" s="457"/>
    </row>
    <row r="861" spans="1:11" ht="15" x14ac:dyDescent="0.3">
      <c r="A861" s="466"/>
      <c r="B861" s="458"/>
      <c r="C861" s="456"/>
      <c r="D861" s="456"/>
      <c r="E861" s="456"/>
      <c r="F861" s="456"/>
      <c r="G861" s="456"/>
      <c r="H861" s="456"/>
      <c r="I861" s="456"/>
      <c r="J861" s="456"/>
      <c r="K861" s="457"/>
    </row>
    <row r="862" spans="1:11" ht="15" x14ac:dyDescent="0.3">
      <c r="A862" s="466"/>
      <c r="B862" s="458"/>
      <c r="C862" s="456"/>
      <c r="D862" s="456"/>
      <c r="E862" s="456"/>
      <c r="F862" s="456"/>
      <c r="G862" s="456"/>
      <c r="H862" s="456"/>
      <c r="I862" s="456"/>
      <c r="J862" s="456"/>
      <c r="K862" s="457"/>
    </row>
    <row r="863" spans="1:11" ht="15" x14ac:dyDescent="0.3">
      <c r="A863" s="466"/>
      <c r="B863" s="458"/>
      <c r="C863" s="456"/>
      <c r="D863" s="456"/>
      <c r="E863" s="456"/>
      <c r="F863" s="456"/>
      <c r="G863" s="456"/>
      <c r="H863" s="456"/>
      <c r="I863" s="456"/>
      <c r="J863" s="456"/>
      <c r="K863" s="457"/>
    </row>
    <row r="864" spans="1:11" ht="15.6" thickBot="1" x14ac:dyDescent="0.35">
      <c r="A864" s="467"/>
      <c r="B864" s="502"/>
      <c r="C864" s="503"/>
      <c r="D864" s="503"/>
      <c r="E864" s="503"/>
      <c r="F864" s="503"/>
      <c r="G864" s="503"/>
      <c r="H864" s="503"/>
      <c r="I864" s="503"/>
      <c r="J864" s="503"/>
      <c r="K864" s="504"/>
    </row>
    <row r="865" spans="1:11" x14ac:dyDescent="0.3">
      <c r="A865" s="499" t="s">
        <v>1145</v>
      </c>
      <c r="B865" s="491"/>
      <c r="C865" s="491"/>
      <c r="D865" s="491"/>
      <c r="E865" s="491"/>
      <c r="F865" s="491"/>
      <c r="G865" s="490" t="s">
        <v>1146</v>
      </c>
      <c r="H865" s="491"/>
      <c r="I865" s="491"/>
      <c r="J865" s="491"/>
      <c r="K865" s="492"/>
    </row>
    <row r="866" spans="1:11" x14ac:dyDescent="0.3">
      <c r="A866" s="500"/>
      <c r="B866" s="494"/>
      <c r="C866" s="494"/>
      <c r="D866" s="494"/>
      <c r="E866" s="494"/>
      <c r="F866" s="494"/>
      <c r="G866" s="493"/>
      <c r="H866" s="494"/>
      <c r="I866" s="494"/>
      <c r="J866" s="494"/>
      <c r="K866" s="495"/>
    </row>
    <row r="867" spans="1:11" x14ac:dyDescent="0.3">
      <c r="A867" s="500"/>
      <c r="B867" s="494"/>
      <c r="C867" s="494"/>
      <c r="D867" s="494"/>
      <c r="E867" s="494"/>
      <c r="F867" s="494"/>
      <c r="G867" s="493"/>
      <c r="H867" s="494"/>
      <c r="I867" s="494"/>
      <c r="J867" s="494"/>
      <c r="K867" s="495"/>
    </row>
    <row r="868" spans="1:11" ht="15" thickBot="1" x14ac:dyDescent="0.35">
      <c r="A868" s="501"/>
      <c r="B868" s="497"/>
      <c r="C868" s="497"/>
      <c r="D868" s="497"/>
      <c r="E868" s="497"/>
      <c r="F868" s="497"/>
      <c r="G868" s="496"/>
      <c r="H868" s="497"/>
      <c r="I868" s="497"/>
      <c r="J868" s="497"/>
      <c r="K868" s="498"/>
    </row>
    <row r="869" spans="1:11" x14ac:dyDescent="0.3">
      <c r="A869" s="34"/>
      <c r="J869" s="131"/>
    </row>
    <row r="870" spans="1:11" x14ac:dyDescent="0.3">
      <c r="A870" s="452"/>
      <c r="B870" s="452"/>
      <c r="C870" s="452"/>
      <c r="D870" s="452"/>
      <c r="E870" s="454" t="s">
        <v>1113</v>
      </c>
      <c r="F870" s="454"/>
      <c r="G870" s="454"/>
      <c r="H870" s="454"/>
      <c r="I870" s="452"/>
      <c r="J870" s="452"/>
      <c r="K870" s="452"/>
    </row>
    <row r="871" spans="1:11" x14ac:dyDescent="0.3">
      <c r="A871" s="452"/>
      <c r="B871" s="452"/>
      <c r="C871" s="452"/>
      <c r="D871" s="452"/>
      <c r="E871" s="454"/>
      <c r="F871" s="454"/>
      <c r="G871" s="454"/>
      <c r="H871" s="454"/>
      <c r="I871" s="452"/>
      <c r="J871" s="452"/>
      <c r="K871" s="452"/>
    </row>
    <row r="872" spans="1:11" x14ac:dyDescent="0.3">
      <c r="A872" s="453"/>
      <c r="B872" s="453"/>
      <c r="C872" s="453"/>
      <c r="D872" s="453"/>
      <c r="E872" s="455"/>
      <c r="F872" s="455"/>
      <c r="G872" s="455"/>
      <c r="H872" s="455"/>
      <c r="I872" s="453"/>
      <c r="J872" s="453"/>
      <c r="K872" s="453"/>
    </row>
    <row r="873" spans="1:11" x14ac:dyDescent="0.3">
      <c r="A873" s="449" t="s">
        <v>1147</v>
      </c>
      <c r="B873" s="450"/>
      <c r="C873" s="450"/>
      <c r="D873" s="450"/>
      <c r="E873" s="450"/>
      <c r="F873" s="450"/>
      <c r="G873" s="450"/>
      <c r="H873" s="450"/>
      <c r="I873" s="450"/>
      <c r="J873" s="450"/>
      <c r="K873" s="451"/>
    </row>
    <row r="874" spans="1:11" ht="25.5" customHeight="1" x14ac:dyDescent="0.3">
      <c r="A874" s="100" t="s">
        <v>0</v>
      </c>
      <c r="B874" s="101"/>
      <c r="C874" s="101"/>
      <c r="D874" s="101"/>
      <c r="E874" s="101"/>
      <c r="F874" s="101"/>
      <c r="G874" s="102"/>
      <c r="H874" s="103" t="s">
        <v>1191</v>
      </c>
      <c r="I874" s="104" t="s">
        <v>1117</v>
      </c>
      <c r="J874" s="105">
        <f>1+J820</f>
        <v>45210</v>
      </c>
      <c r="K874" s="106" t="s">
        <v>1118</v>
      </c>
    </row>
    <row r="875" spans="1:11" ht="16.5" customHeight="1" x14ac:dyDescent="0.3">
      <c r="A875" s="443" t="s">
        <v>2</v>
      </c>
      <c r="B875" s="444"/>
      <c r="C875" s="444"/>
      <c r="D875" s="444"/>
      <c r="E875" s="444"/>
      <c r="F875" s="444"/>
      <c r="G875" s="445"/>
      <c r="H875" s="107" t="s">
        <v>1120</v>
      </c>
      <c r="I875" s="108" t="s">
        <v>1121</v>
      </c>
      <c r="J875" s="109" t="s">
        <v>1122</v>
      </c>
      <c r="K875" s="110" t="s">
        <v>1123</v>
      </c>
    </row>
    <row r="876" spans="1:11" ht="12" customHeight="1" x14ac:dyDescent="0.3">
      <c r="A876" s="446"/>
      <c r="B876" s="447"/>
      <c r="C876" s="447"/>
      <c r="D876" s="447"/>
      <c r="E876" s="447"/>
      <c r="F876" s="447"/>
      <c r="G876" s="448"/>
      <c r="H876" s="107" t="s">
        <v>1124</v>
      </c>
      <c r="I876" s="111" t="s">
        <v>1125</v>
      </c>
      <c r="J876" s="112"/>
      <c r="K876" s="113"/>
    </row>
    <row r="877" spans="1:11" ht="15" thickBot="1" x14ac:dyDescent="0.35">
      <c r="A877" s="114" t="s">
        <v>1103</v>
      </c>
      <c r="B877" s="115"/>
      <c r="C877" s="115"/>
      <c r="D877" s="115"/>
      <c r="E877" s="115"/>
      <c r="F877" s="115"/>
      <c r="G877" s="116"/>
      <c r="H877" s="117" t="s">
        <v>1126</v>
      </c>
      <c r="I877" s="117" t="s">
        <v>1125</v>
      </c>
      <c r="J877" s="118"/>
      <c r="K877" s="119"/>
    </row>
    <row r="878" spans="1:11" ht="15" x14ac:dyDescent="0.3">
      <c r="A878" s="440" t="s">
        <v>1127</v>
      </c>
      <c r="B878" s="439"/>
      <c r="C878" s="437"/>
      <c r="D878" s="437"/>
      <c r="E878" s="437"/>
      <c r="F878" s="437"/>
      <c r="G878" s="437"/>
      <c r="H878" s="437"/>
      <c r="I878" s="437"/>
      <c r="J878" s="437"/>
      <c r="K878" s="438"/>
    </row>
    <row r="879" spans="1:11" ht="15" x14ac:dyDescent="0.3">
      <c r="A879" s="441"/>
      <c r="B879" s="458"/>
      <c r="C879" s="456"/>
      <c r="D879" s="456"/>
      <c r="E879" s="456"/>
      <c r="F879" s="456"/>
      <c r="G879" s="456"/>
      <c r="H879" s="456"/>
      <c r="I879" s="456"/>
      <c r="J879" s="456"/>
      <c r="K879" s="457"/>
    </row>
    <row r="880" spans="1:11" ht="15" x14ac:dyDescent="0.3">
      <c r="A880" s="441"/>
      <c r="B880" s="458"/>
      <c r="C880" s="456"/>
      <c r="D880" s="456"/>
      <c r="E880" s="456"/>
      <c r="F880" s="456"/>
      <c r="G880" s="456"/>
      <c r="H880" s="456"/>
      <c r="I880" s="456"/>
      <c r="J880" s="456"/>
      <c r="K880" s="457"/>
    </row>
    <row r="881" spans="1:11" ht="15" x14ac:dyDescent="0.3">
      <c r="A881" s="441"/>
      <c r="B881" s="458"/>
      <c r="C881" s="456"/>
      <c r="D881" s="456"/>
      <c r="E881" s="456"/>
      <c r="F881" s="456"/>
      <c r="G881" s="456"/>
      <c r="H881" s="456"/>
      <c r="I881" s="456"/>
      <c r="J881" s="456"/>
      <c r="K881" s="457"/>
    </row>
    <row r="882" spans="1:11" ht="15.6" thickBot="1" x14ac:dyDescent="0.35">
      <c r="A882" s="442"/>
      <c r="B882" s="477"/>
      <c r="C882" s="475"/>
      <c r="D882" s="475"/>
      <c r="E882" s="475"/>
      <c r="F882" s="475"/>
      <c r="G882" s="475"/>
      <c r="H882" s="475"/>
      <c r="I882" s="475"/>
      <c r="J882" s="475"/>
      <c r="K882" s="476"/>
    </row>
    <row r="883" spans="1:11" ht="15.6" thickBot="1" x14ac:dyDescent="0.35">
      <c r="A883" s="465" t="s">
        <v>1128</v>
      </c>
      <c r="B883" s="474" t="s">
        <v>1129</v>
      </c>
      <c r="C883" s="472"/>
      <c r="D883" s="472"/>
      <c r="E883" s="472"/>
      <c r="F883" s="120" t="s">
        <v>1130</v>
      </c>
      <c r="G883" s="472" t="s">
        <v>1129</v>
      </c>
      <c r="H883" s="472"/>
      <c r="I883" s="472"/>
      <c r="J883" s="473"/>
      <c r="K883" s="121" t="s">
        <v>1130</v>
      </c>
    </row>
    <row r="884" spans="1:11" ht="15" x14ac:dyDescent="0.3">
      <c r="A884" s="466"/>
      <c r="B884" s="471" t="s">
        <v>1131</v>
      </c>
      <c r="C884" s="469"/>
      <c r="D884" s="469"/>
      <c r="E884" s="470"/>
      <c r="F884" s="122"/>
      <c r="G884" s="468" t="s">
        <v>1132</v>
      </c>
      <c r="H884" s="469"/>
      <c r="I884" s="469"/>
      <c r="J884" s="470"/>
      <c r="K884" s="123"/>
    </row>
    <row r="885" spans="1:11" ht="15" x14ac:dyDescent="0.3">
      <c r="A885" s="466"/>
      <c r="B885" s="480" t="s">
        <v>1133</v>
      </c>
      <c r="C885" s="481"/>
      <c r="D885" s="481"/>
      <c r="E885" s="482"/>
      <c r="F885" s="124"/>
      <c r="G885" s="483" t="s">
        <v>1134</v>
      </c>
      <c r="H885" s="481"/>
      <c r="I885" s="481"/>
      <c r="J885" s="482"/>
      <c r="K885" s="125"/>
    </row>
    <row r="886" spans="1:11" ht="15" x14ac:dyDescent="0.3">
      <c r="A886" s="466"/>
      <c r="B886" s="480" t="s">
        <v>1135</v>
      </c>
      <c r="C886" s="481"/>
      <c r="D886" s="481"/>
      <c r="E886" s="482"/>
      <c r="F886" s="124"/>
      <c r="G886" s="478" t="s">
        <v>1136</v>
      </c>
      <c r="H886" s="460"/>
      <c r="I886" s="460"/>
      <c r="J886" s="479"/>
      <c r="K886" s="125"/>
    </row>
    <row r="887" spans="1:11" ht="15" x14ac:dyDescent="0.3">
      <c r="A887" s="466"/>
      <c r="B887" s="480" t="s">
        <v>1137</v>
      </c>
      <c r="C887" s="481"/>
      <c r="D887" s="481"/>
      <c r="E887" s="482"/>
      <c r="F887" s="124">
        <v>1</v>
      </c>
      <c r="G887" s="478" t="s">
        <v>1138</v>
      </c>
      <c r="H887" s="460"/>
      <c r="I887" s="460"/>
      <c r="J887" s="479"/>
      <c r="K887" s="125"/>
    </row>
    <row r="888" spans="1:11" ht="15" x14ac:dyDescent="0.3">
      <c r="A888" s="466"/>
      <c r="B888" s="480" t="s">
        <v>1139</v>
      </c>
      <c r="C888" s="481"/>
      <c r="D888" s="481"/>
      <c r="E888" s="482"/>
      <c r="F888" s="124"/>
      <c r="G888" s="478" t="s">
        <v>1140</v>
      </c>
      <c r="H888" s="460"/>
      <c r="I888" s="460"/>
      <c r="J888" s="479"/>
      <c r="K888" s="125"/>
    </row>
    <row r="889" spans="1:11" ht="15.6" thickBot="1" x14ac:dyDescent="0.35">
      <c r="A889" s="467"/>
      <c r="B889" s="487" t="s">
        <v>1141</v>
      </c>
      <c r="C889" s="488"/>
      <c r="D889" s="488"/>
      <c r="E889" s="489"/>
      <c r="F889" s="127">
        <v>1</v>
      </c>
      <c r="G889" s="484" t="s">
        <v>1142</v>
      </c>
      <c r="H889" s="485"/>
      <c r="I889" s="485"/>
      <c r="J889" s="486"/>
      <c r="K889" s="128"/>
    </row>
    <row r="890" spans="1:11" ht="15.6" x14ac:dyDescent="0.3">
      <c r="A890" s="465" t="s">
        <v>1143</v>
      </c>
      <c r="B890" s="514" t="s">
        <v>1168</v>
      </c>
      <c r="C890" s="515"/>
      <c r="D890" s="515"/>
      <c r="E890" s="515"/>
      <c r="F890" s="515"/>
      <c r="G890" s="515"/>
      <c r="H890" s="515"/>
      <c r="I890" s="515"/>
      <c r="J890" s="515"/>
      <c r="K890" s="516"/>
    </row>
    <row r="891" spans="1:11" ht="15" x14ac:dyDescent="0.3">
      <c r="A891" s="466"/>
      <c r="B891" s="132" t="s">
        <v>1165</v>
      </c>
      <c r="C891" s="133"/>
      <c r="D891" s="133"/>
      <c r="E891" s="133"/>
      <c r="F891" s="133"/>
      <c r="G891" s="133"/>
      <c r="H891" s="133"/>
      <c r="I891" s="133"/>
      <c r="J891" s="133"/>
      <c r="K891" s="134"/>
    </row>
    <row r="892" spans="1:11" ht="15" x14ac:dyDescent="0.3">
      <c r="A892" s="466"/>
      <c r="B892" s="428" t="s">
        <v>1166</v>
      </c>
      <c r="C892" s="429"/>
      <c r="D892" s="429"/>
      <c r="E892" s="429"/>
      <c r="F892" s="429"/>
      <c r="G892" s="429"/>
      <c r="H892" s="429"/>
      <c r="I892" s="429"/>
      <c r="J892" s="429"/>
      <c r="K892" s="430"/>
    </row>
    <row r="893" spans="1:11" ht="15" x14ac:dyDescent="0.3">
      <c r="A893" s="466"/>
      <c r="B893" s="428" t="s">
        <v>1167</v>
      </c>
      <c r="C893" s="429"/>
      <c r="D893" s="429"/>
      <c r="E893" s="429"/>
      <c r="F893" s="429"/>
      <c r="G893" s="429"/>
      <c r="H893" s="429"/>
      <c r="I893" s="429"/>
      <c r="J893" s="429"/>
      <c r="K893" s="430"/>
    </row>
    <row r="894" spans="1:11" ht="15" x14ac:dyDescent="0.3">
      <c r="A894" s="466"/>
      <c r="B894" s="428" t="s">
        <v>1169</v>
      </c>
      <c r="C894" s="429"/>
      <c r="D894" s="429"/>
      <c r="E894" s="429"/>
      <c r="F894" s="429"/>
      <c r="G894" s="429"/>
      <c r="H894" s="429"/>
      <c r="I894" s="429"/>
      <c r="J894" s="429"/>
      <c r="K894" s="430"/>
    </row>
    <row r="895" spans="1:11" ht="15" x14ac:dyDescent="0.3">
      <c r="A895" s="466"/>
      <c r="B895" s="428" t="s">
        <v>1174</v>
      </c>
      <c r="C895" s="429"/>
      <c r="D895" s="429"/>
      <c r="E895" s="429"/>
      <c r="F895" s="429"/>
      <c r="G895" s="429"/>
      <c r="H895" s="429"/>
      <c r="I895" s="429"/>
      <c r="J895" s="429"/>
      <c r="K895" s="430"/>
    </row>
    <row r="896" spans="1:11" ht="15.6" x14ac:dyDescent="0.3">
      <c r="A896" s="466"/>
      <c r="B896" s="434" t="s">
        <v>1170</v>
      </c>
      <c r="C896" s="435"/>
      <c r="D896" s="435"/>
      <c r="E896" s="435"/>
      <c r="F896" s="435"/>
      <c r="G896" s="435"/>
      <c r="H896" s="435"/>
      <c r="I896" s="435"/>
      <c r="J896" s="435"/>
      <c r="K896" s="436"/>
    </row>
    <row r="897" spans="1:11" ht="15" x14ac:dyDescent="0.3">
      <c r="A897" s="466"/>
      <c r="B897" s="132" t="s">
        <v>1161</v>
      </c>
      <c r="C897" s="133"/>
      <c r="D897" s="133"/>
      <c r="E897" s="133"/>
      <c r="F897" s="133"/>
      <c r="G897" s="133"/>
      <c r="H897" s="133"/>
      <c r="I897" s="133"/>
      <c r="J897" s="133"/>
      <c r="K897" s="134"/>
    </row>
    <row r="898" spans="1:11" ht="15" x14ac:dyDescent="0.3">
      <c r="A898" s="466"/>
      <c r="B898" s="132" t="s">
        <v>1162</v>
      </c>
      <c r="C898" s="133"/>
      <c r="D898" s="133"/>
      <c r="E898" s="133"/>
      <c r="F898" s="133"/>
      <c r="G898" s="133"/>
      <c r="H898" s="133"/>
      <c r="I898" s="133"/>
      <c r="J898" s="133"/>
      <c r="K898" s="134"/>
    </row>
    <row r="899" spans="1:11" ht="15" x14ac:dyDescent="0.3">
      <c r="A899" s="466"/>
      <c r="B899" s="132" t="s">
        <v>1163</v>
      </c>
      <c r="C899" s="133"/>
      <c r="D899" s="133"/>
      <c r="E899" s="133"/>
      <c r="F899" s="133"/>
      <c r="G899" s="133"/>
      <c r="H899" s="133"/>
      <c r="I899" s="133"/>
      <c r="J899" s="133"/>
      <c r="K899" s="134"/>
    </row>
    <row r="900" spans="1:11" ht="15" x14ac:dyDescent="0.3">
      <c r="A900" s="466"/>
      <c r="B900" s="132" t="s">
        <v>61</v>
      </c>
      <c r="C900" s="133"/>
      <c r="D900" s="133"/>
      <c r="E900" s="133"/>
      <c r="F900" s="133"/>
      <c r="G900" s="133"/>
      <c r="H900" s="133"/>
      <c r="I900" s="133"/>
      <c r="J900" s="133"/>
      <c r="K900" s="134"/>
    </row>
    <row r="901" spans="1:11" ht="15" x14ac:dyDescent="0.3">
      <c r="A901" s="466"/>
      <c r="B901" s="458"/>
      <c r="C901" s="456"/>
      <c r="D901" s="456"/>
      <c r="E901" s="456"/>
      <c r="F901" s="456"/>
      <c r="G901" s="456"/>
      <c r="H901" s="456"/>
      <c r="I901" s="456"/>
      <c r="J901" s="456"/>
      <c r="K901" s="457"/>
    </row>
    <row r="902" spans="1:11" ht="15" x14ac:dyDescent="0.3">
      <c r="A902" s="466"/>
      <c r="B902" s="458"/>
      <c r="C902" s="456"/>
      <c r="D902" s="456"/>
      <c r="E902" s="456"/>
      <c r="F902" s="456"/>
      <c r="G902" s="456"/>
      <c r="H902" s="456"/>
      <c r="I902" s="456"/>
      <c r="J902" s="456"/>
      <c r="K902" s="457"/>
    </row>
    <row r="903" spans="1:11" ht="15.6" thickBot="1" x14ac:dyDescent="0.35">
      <c r="A903" s="467"/>
      <c r="B903" s="477"/>
      <c r="C903" s="475"/>
      <c r="D903" s="475"/>
      <c r="E903" s="475"/>
      <c r="F903" s="475"/>
      <c r="G903" s="475"/>
      <c r="H903" s="475"/>
      <c r="I903" s="475"/>
      <c r="J903" s="475"/>
      <c r="K903" s="476"/>
    </row>
    <row r="904" spans="1:11" ht="15" x14ac:dyDescent="0.3">
      <c r="A904" s="465" t="s">
        <v>1144</v>
      </c>
      <c r="B904" s="439"/>
      <c r="C904" s="437"/>
      <c r="D904" s="437"/>
      <c r="E904" s="437"/>
      <c r="F904" s="437"/>
      <c r="G904" s="437"/>
      <c r="H904" s="437"/>
      <c r="I904" s="437"/>
      <c r="J904" s="437"/>
      <c r="K904" s="438"/>
    </row>
    <row r="905" spans="1:11" ht="15" x14ac:dyDescent="0.3">
      <c r="A905" s="466"/>
      <c r="B905" s="458"/>
      <c r="C905" s="456"/>
      <c r="D905" s="456"/>
      <c r="E905" s="456"/>
      <c r="F905" s="456"/>
      <c r="G905" s="456"/>
      <c r="H905" s="456"/>
      <c r="I905" s="456"/>
      <c r="J905" s="456"/>
      <c r="K905" s="457"/>
    </row>
    <row r="906" spans="1:11" ht="15" x14ac:dyDescent="0.3">
      <c r="A906" s="466"/>
      <c r="B906" s="458"/>
      <c r="C906" s="456"/>
      <c r="D906" s="456"/>
      <c r="E906" s="456"/>
      <c r="F906" s="456"/>
      <c r="G906" s="456"/>
      <c r="H906" s="456"/>
      <c r="I906" s="456"/>
      <c r="J906" s="456"/>
      <c r="K906" s="457"/>
    </row>
    <row r="907" spans="1:11" ht="15" x14ac:dyDescent="0.3">
      <c r="A907" s="466"/>
      <c r="B907" s="458"/>
      <c r="C907" s="456"/>
      <c r="D907" s="456"/>
      <c r="E907" s="456"/>
      <c r="F907" s="456"/>
      <c r="G907" s="456"/>
      <c r="H907" s="456"/>
      <c r="I907" s="456"/>
      <c r="J907" s="456"/>
      <c r="K907" s="457"/>
    </row>
    <row r="908" spans="1:11" ht="15" x14ac:dyDescent="0.3">
      <c r="A908" s="466"/>
      <c r="B908" s="458"/>
      <c r="C908" s="456"/>
      <c r="D908" s="456"/>
      <c r="E908" s="456"/>
      <c r="F908" s="456"/>
      <c r="G908" s="456"/>
      <c r="H908" s="456"/>
      <c r="I908" s="456"/>
      <c r="J908" s="456"/>
      <c r="K908" s="457"/>
    </row>
    <row r="909" spans="1:11" ht="15" x14ac:dyDescent="0.3">
      <c r="A909" s="466"/>
      <c r="B909" s="458"/>
      <c r="C909" s="456"/>
      <c r="D909" s="456"/>
      <c r="E909" s="456"/>
      <c r="F909" s="456"/>
      <c r="G909" s="456"/>
      <c r="H909" s="456"/>
      <c r="I909" s="456"/>
      <c r="J909" s="456"/>
      <c r="K909" s="457"/>
    </row>
    <row r="910" spans="1:11" ht="15" x14ac:dyDescent="0.3">
      <c r="A910" s="466"/>
      <c r="B910" s="458"/>
      <c r="C910" s="456"/>
      <c r="D910" s="456"/>
      <c r="E910" s="456"/>
      <c r="F910" s="456"/>
      <c r="G910" s="456"/>
      <c r="H910" s="456"/>
      <c r="I910" s="456"/>
      <c r="J910" s="456"/>
      <c r="K910" s="457"/>
    </row>
    <row r="911" spans="1:11" ht="15" x14ac:dyDescent="0.3">
      <c r="A911" s="466"/>
      <c r="B911" s="458"/>
      <c r="C911" s="456"/>
      <c r="D911" s="456"/>
      <c r="E911" s="456"/>
      <c r="F911" s="456"/>
      <c r="G911" s="456"/>
      <c r="H911" s="456"/>
      <c r="I911" s="456"/>
      <c r="J911" s="456"/>
      <c r="K911" s="457"/>
    </row>
    <row r="912" spans="1:11" ht="15" x14ac:dyDescent="0.3">
      <c r="A912" s="466"/>
      <c r="B912" s="458"/>
      <c r="C912" s="456"/>
      <c r="D912" s="456"/>
      <c r="E912" s="456"/>
      <c r="F912" s="456"/>
      <c r="G912" s="456"/>
      <c r="H912" s="456"/>
      <c r="I912" s="456"/>
      <c r="J912" s="456"/>
      <c r="K912" s="457"/>
    </row>
    <row r="913" spans="1:11" ht="15" x14ac:dyDescent="0.3">
      <c r="A913" s="466"/>
      <c r="B913" s="458"/>
      <c r="C913" s="456"/>
      <c r="D913" s="456"/>
      <c r="E913" s="456"/>
      <c r="F913" s="456"/>
      <c r="G913" s="456"/>
      <c r="H913" s="456"/>
      <c r="I913" s="456"/>
      <c r="J913" s="456"/>
      <c r="K913" s="457"/>
    </row>
    <row r="914" spans="1:11" ht="15" x14ac:dyDescent="0.3">
      <c r="A914" s="466"/>
      <c r="B914" s="458"/>
      <c r="C914" s="456"/>
      <c r="D914" s="456"/>
      <c r="E914" s="456"/>
      <c r="F914" s="456"/>
      <c r="G914" s="456"/>
      <c r="H914" s="456"/>
      <c r="I914" s="456"/>
      <c r="J914" s="456"/>
      <c r="K914" s="457"/>
    </row>
    <row r="915" spans="1:11" ht="15" x14ac:dyDescent="0.3">
      <c r="A915" s="466"/>
      <c r="B915" s="458"/>
      <c r="C915" s="456"/>
      <c r="D915" s="456"/>
      <c r="E915" s="456"/>
      <c r="F915" s="456"/>
      <c r="G915" s="456"/>
      <c r="H915" s="456"/>
      <c r="I915" s="456"/>
      <c r="J915" s="456"/>
      <c r="K915" s="457"/>
    </row>
    <row r="916" spans="1:11" ht="15" x14ac:dyDescent="0.3">
      <c r="A916" s="466"/>
      <c r="B916" s="458"/>
      <c r="C916" s="456"/>
      <c r="D916" s="456"/>
      <c r="E916" s="456"/>
      <c r="F916" s="456"/>
      <c r="G916" s="456"/>
      <c r="H916" s="456"/>
      <c r="I916" s="456"/>
      <c r="J916" s="456"/>
      <c r="K916" s="457"/>
    </row>
    <row r="917" spans="1:11" ht="15" x14ac:dyDescent="0.3">
      <c r="A917" s="466"/>
      <c r="B917" s="458"/>
      <c r="C917" s="456"/>
      <c r="D917" s="456"/>
      <c r="E917" s="456"/>
      <c r="F917" s="456"/>
      <c r="G917" s="456"/>
      <c r="H917" s="456"/>
      <c r="I917" s="456"/>
      <c r="J917" s="456"/>
      <c r="K917" s="457"/>
    </row>
    <row r="918" spans="1:11" ht="15.6" thickBot="1" x14ac:dyDescent="0.35">
      <c r="A918" s="467"/>
      <c r="B918" s="502"/>
      <c r="C918" s="503"/>
      <c r="D918" s="503"/>
      <c r="E918" s="503"/>
      <c r="F918" s="503"/>
      <c r="G918" s="503"/>
      <c r="H918" s="503"/>
      <c r="I918" s="503"/>
      <c r="J918" s="503"/>
      <c r="K918" s="504"/>
    </row>
    <row r="919" spans="1:11" x14ac:dyDescent="0.3">
      <c r="A919" s="499" t="s">
        <v>1145</v>
      </c>
      <c r="B919" s="491"/>
      <c r="C919" s="491"/>
      <c r="D919" s="491"/>
      <c r="E919" s="491"/>
      <c r="F919" s="491"/>
      <c r="G919" s="490" t="s">
        <v>1146</v>
      </c>
      <c r="H919" s="491"/>
      <c r="I919" s="491"/>
      <c r="J919" s="491"/>
      <c r="K919" s="492"/>
    </row>
    <row r="920" spans="1:11" x14ac:dyDescent="0.3">
      <c r="A920" s="500"/>
      <c r="B920" s="494"/>
      <c r="C920" s="494"/>
      <c r="D920" s="494"/>
      <c r="E920" s="494"/>
      <c r="F920" s="494"/>
      <c r="G920" s="493"/>
      <c r="H920" s="494"/>
      <c r="I920" s="494"/>
      <c r="J920" s="494"/>
      <c r="K920" s="495"/>
    </row>
    <row r="921" spans="1:11" x14ac:dyDescent="0.3">
      <c r="A921" s="500"/>
      <c r="B921" s="494"/>
      <c r="C921" s="494"/>
      <c r="D921" s="494"/>
      <c r="E921" s="494"/>
      <c r="F921" s="494"/>
      <c r="G921" s="493"/>
      <c r="H921" s="494"/>
      <c r="I921" s="494"/>
      <c r="J921" s="494"/>
      <c r="K921" s="495"/>
    </row>
    <row r="922" spans="1:11" ht="15" thickBot="1" x14ac:dyDescent="0.35">
      <c r="A922" s="501"/>
      <c r="B922" s="497"/>
      <c r="C922" s="497"/>
      <c r="D922" s="497"/>
      <c r="E922" s="497"/>
      <c r="F922" s="497"/>
      <c r="G922" s="496"/>
      <c r="H922" s="497"/>
      <c r="I922" s="497"/>
      <c r="J922" s="497"/>
      <c r="K922" s="498"/>
    </row>
    <row r="923" spans="1:11" x14ac:dyDescent="0.3">
      <c r="A923" s="34"/>
      <c r="J923" s="131"/>
    </row>
    <row r="924" spans="1:11" x14ac:dyDescent="0.3">
      <c r="A924" s="452"/>
      <c r="B924" s="452"/>
      <c r="C924" s="452"/>
      <c r="D924" s="452"/>
      <c r="E924" s="454" t="s">
        <v>1113</v>
      </c>
      <c r="F924" s="454"/>
      <c r="G924" s="454"/>
      <c r="H924" s="454"/>
      <c r="I924" s="452"/>
      <c r="J924" s="452"/>
      <c r="K924" s="452"/>
    </row>
    <row r="925" spans="1:11" x14ac:dyDescent="0.3">
      <c r="A925" s="452"/>
      <c r="B925" s="452"/>
      <c r="C925" s="452"/>
      <c r="D925" s="452"/>
      <c r="E925" s="454"/>
      <c r="F925" s="454"/>
      <c r="G925" s="454"/>
      <c r="H925" s="454"/>
      <c r="I925" s="452"/>
      <c r="J925" s="452"/>
      <c r="K925" s="452"/>
    </row>
    <row r="926" spans="1:11" x14ac:dyDescent="0.3">
      <c r="A926" s="453"/>
      <c r="B926" s="453"/>
      <c r="C926" s="453"/>
      <c r="D926" s="453"/>
      <c r="E926" s="455"/>
      <c r="F926" s="455"/>
      <c r="G926" s="455"/>
      <c r="H926" s="455"/>
      <c r="I926" s="453"/>
      <c r="J926" s="453"/>
      <c r="K926" s="453"/>
    </row>
    <row r="927" spans="1:11" s="99" customFormat="1" ht="15" customHeight="1" x14ac:dyDescent="0.3">
      <c r="A927" s="505" t="s">
        <v>1114</v>
      </c>
      <c r="B927" s="450"/>
      <c r="C927" s="450"/>
      <c r="D927" s="450"/>
      <c r="E927" s="450"/>
      <c r="F927" s="450"/>
      <c r="G927" s="450"/>
      <c r="H927" s="450"/>
      <c r="I927" s="450"/>
      <c r="J927" s="450"/>
      <c r="K927" s="451"/>
    </row>
    <row r="928" spans="1:11" ht="25.5" customHeight="1" x14ac:dyDescent="0.3">
      <c r="A928" s="100" t="s">
        <v>0</v>
      </c>
      <c r="B928" s="101"/>
      <c r="C928" s="101"/>
      <c r="D928" s="101"/>
      <c r="E928" s="101"/>
      <c r="F928" s="101"/>
      <c r="G928" s="102"/>
      <c r="H928" s="103" t="s">
        <v>1191</v>
      </c>
      <c r="I928" s="104" t="s">
        <v>1117</v>
      </c>
      <c r="J928" s="105">
        <v>45211</v>
      </c>
      <c r="K928" s="106" t="s">
        <v>1118</v>
      </c>
    </row>
    <row r="929" spans="1:11" ht="16.5" customHeight="1" x14ac:dyDescent="0.3">
      <c r="A929" s="443" t="s">
        <v>2</v>
      </c>
      <c r="B929" s="444"/>
      <c r="C929" s="444"/>
      <c r="D929" s="444"/>
      <c r="E929" s="444"/>
      <c r="F929" s="444"/>
      <c r="G929" s="445"/>
      <c r="H929" s="107" t="s">
        <v>1120</v>
      </c>
      <c r="I929" s="108" t="s">
        <v>1121</v>
      </c>
      <c r="J929" s="109" t="s">
        <v>1122</v>
      </c>
      <c r="K929" s="110" t="s">
        <v>1123</v>
      </c>
    </row>
    <row r="930" spans="1:11" ht="12" customHeight="1" x14ac:dyDescent="0.3">
      <c r="A930" s="446"/>
      <c r="B930" s="447"/>
      <c r="C930" s="447"/>
      <c r="D930" s="447"/>
      <c r="E930" s="447"/>
      <c r="F930" s="447"/>
      <c r="G930" s="448"/>
      <c r="H930" s="107" t="s">
        <v>1124</v>
      </c>
      <c r="I930" s="111" t="s">
        <v>1125</v>
      </c>
      <c r="J930" s="112"/>
      <c r="K930" s="113"/>
    </row>
    <row r="931" spans="1:11" ht="15" thickBot="1" x14ac:dyDescent="0.35">
      <c r="A931" s="114" t="s">
        <v>1103</v>
      </c>
      <c r="B931" s="115"/>
      <c r="C931" s="115"/>
      <c r="D931" s="115"/>
      <c r="E931" s="115"/>
      <c r="F931" s="115"/>
      <c r="G931" s="116"/>
      <c r="H931" s="117" t="s">
        <v>1126</v>
      </c>
      <c r="I931" s="117" t="s">
        <v>1125</v>
      </c>
      <c r="J931" s="118"/>
      <c r="K931" s="119"/>
    </row>
    <row r="932" spans="1:11" ht="15" x14ac:dyDescent="0.3">
      <c r="A932" s="440" t="s">
        <v>1127</v>
      </c>
      <c r="B932" s="439"/>
      <c r="C932" s="437"/>
      <c r="D932" s="437"/>
      <c r="E932" s="437"/>
      <c r="F932" s="437"/>
      <c r="G932" s="437"/>
      <c r="H932" s="437"/>
      <c r="I932" s="437"/>
      <c r="J932" s="437"/>
      <c r="K932" s="438"/>
    </row>
    <row r="933" spans="1:11" ht="15" x14ac:dyDescent="0.3">
      <c r="A933" s="441"/>
      <c r="B933" s="458"/>
      <c r="C933" s="456"/>
      <c r="D933" s="456"/>
      <c r="E933" s="456"/>
      <c r="F933" s="456"/>
      <c r="G933" s="456"/>
      <c r="H933" s="456"/>
      <c r="I933" s="456"/>
      <c r="J933" s="456"/>
      <c r="K933" s="457"/>
    </row>
    <row r="934" spans="1:11" ht="15" x14ac:dyDescent="0.3">
      <c r="A934" s="441"/>
      <c r="B934" s="458"/>
      <c r="C934" s="456"/>
      <c r="D934" s="456"/>
      <c r="E934" s="456"/>
      <c r="F934" s="456"/>
      <c r="G934" s="456"/>
      <c r="H934" s="456"/>
      <c r="I934" s="456"/>
      <c r="J934" s="456"/>
      <c r="K934" s="457"/>
    </row>
    <row r="935" spans="1:11" ht="15" x14ac:dyDescent="0.3">
      <c r="A935" s="441"/>
      <c r="B935" s="458"/>
      <c r="C935" s="456"/>
      <c r="D935" s="456"/>
      <c r="E935" s="456"/>
      <c r="F935" s="456"/>
      <c r="G935" s="456"/>
      <c r="H935" s="456"/>
      <c r="I935" s="456"/>
      <c r="J935" s="456"/>
      <c r="K935" s="457"/>
    </row>
    <row r="936" spans="1:11" ht="15.6" thickBot="1" x14ac:dyDescent="0.35">
      <c r="A936" s="442"/>
      <c r="B936" s="477"/>
      <c r="C936" s="475"/>
      <c r="D936" s="475"/>
      <c r="E936" s="475"/>
      <c r="F936" s="475"/>
      <c r="G936" s="475"/>
      <c r="H936" s="475"/>
      <c r="I936" s="475"/>
      <c r="J936" s="475"/>
      <c r="K936" s="476"/>
    </row>
    <row r="937" spans="1:11" ht="15.6" thickBot="1" x14ac:dyDescent="0.35">
      <c r="A937" s="465" t="s">
        <v>1128</v>
      </c>
      <c r="B937" s="474" t="s">
        <v>1129</v>
      </c>
      <c r="C937" s="472"/>
      <c r="D937" s="472"/>
      <c r="E937" s="472"/>
      <c r="F937" s="120" t="s">
        <v>1130</v>
      </c>
      <c r="G937" s="472" t="s">
        <v>1129</v>
      </c>
      <c r="H937" s="472"/>
      <c r="I937" s="472"/>
      <c r="J937" s="473"/>
      <c r="K937" s="121" t="s">
        <v>1130</v>
      </c>
    </row>
    <row r="938" spans="1:11" ht="15" x14ac:dyDescent="0.3">
      <c r="A938" s="466"/>
      <c r="B938" s="471" t="s">
        <v>1131</v>
      </c>
      <c r="C938" s="469"/>
      <c r="D938" s="469"/>
      <c r="E938" s="470"/>
      <c r="F938" s="122"/>
      <c r="G938" s="468" t="s">
        <v>1132</v>
      </c>
      <c r="H938" s="469"/>
      <c r="I938" s="469"/>
      <c r="J938" s="470"/>
      <c r="K938" s="123"/>
    </row>
    <row r="939" spans="1:11" ht="15" x14ac:dyDescent="0.3">
      <c r="A939" s="466"/>
      <c r="B939" s="480" t="s">
        <v>1133</v>
      </c>
      <c r="C939" s="481"/>
      <c r="D939" s="481"/>
      <c r="E939" s="482"/>
      <c r="F939" s="124"/>
      <c r="G939" s="483" t="s">
        <v>1134</v>
      </c>
      <c r="H939" s="481"/>
      <c r="I939" s="481"/>
      <c r="J939" s="482"/>
      <c r="K939" s="125"/>
    </row>
    <row r="940" spans="1:11" ht="15" x14ac:dyDescent="0.3">
      <c r="A940" s="466"/>
      <c r="B940" s="480" t="s">
        <v>1135</v>
      </c>
      <c r="C940" s="481"/>
      <c r="D940" s="481"/>
      <c r="E940" s="482"/>
      <c r="F940" s="124"/>
      <c r="G940" s="478" t="s">
        <v>1136</v>
      </c>
      <c r="H940" s="460"/>
      <c r="I940" s="460"/>
      <c r="J940" s="479"/>
      <c r="K940" s="125"/>
    </row>
    <row r="941" spans="1:11" ht="15" x14ac:dyDescent="0.3">
      <c r="A941" s="466"/>
      <c r="B941" s="480" t="s">
        <v>1137</v>
      </c>
      <c r="C941" s="481"/>
      <c r="D941" s="481"/>
      <c r="E941" s="482"/>
      <c r="F941" s="124">
        <v>1</v>
      </c>
      <c r="G941" s="478" t="s">
        <v>1138</v>
      </c>
      <c r="H941" s="460"/>
      <c r="I941" s="460"/>
      <c r="J941" s="479"/>
      <c r="K941" s="125"/>
    </row>
    <row r="942" spans="1:11" ht="15" x14ac:dyDescent="0.3">
      <c r="A942" s="466"/>
      <c r="B942" s="480" t="s">
        <v>1139</v>
      </c>
      <c r="C942" s="481"/>
      <c r="D942" s="481"/>
      <c r="E942" s="482"/>
      <c r="F942" s="124"/>
      <c r="G942" s="478" t="s">
        <v>1140</v>
      </c>
      <c r="H942" s="460"/>
      <c r="I942" s="460"/>
      <c r="J942" s="479"/>
      <c r="K942" s="125"/>
    </row>
    <row r="943" spans="1:11" ht="15.6" thickBot="1" x14ac:dyDescent="0.35">
      <c r="A943" s="467"/>
      <c r="B943" s="487" t="s">
        <v>1141</v>
      </c>
      <c r="C943" s="488"/>
      <c r="D943" s="488"/>
      <c r="E943" s="489"/>
      <c r="F943" s="127">
        <v>1</v>
      </c>
      <c r="G943" s="484" t="s">
        <v>1142</v>
      </c>
      <c r="H943" s="485"/>
      <c r="I943" s="485"/>
      <c r="J943" s="486"/>
      <c r="K943" s="128"/>
    </row>
    <row r="944" spans="1:11" ht="15.6" x14ac:dyDescent="0.3">
      <c r="A944" s="465" t="s">
        <v>1143</v>
      </c>
      <c r="B944" s="514" t="s">
        <v>1168</v>
      </c>
      <c r="C944" s="515"/>
      <c r="D944" s="515"/>
      <c r="E944" s="515"/>
      <c r="F944" s="515"/>
      <c r="G944" s="515"/>
      <c r="H944" s="515"/>
      <c r="I944" s="515"/>
      <c r="J944" s="515"/>
      <c r="K944" s="516"/>
    </row>
    <row r="945" spans="1:11" ht="15" x14ac:dyDescent="0.3">
      <c r="A945" s="466"/>
      <c r="B945" s="132" t="s">
        <v>1165</v>
      </c>
      <c r="C945" s="133"/>
      <c r="D945" s="133"/>
      <c r="E945" s="133"/>
      <c r="F945" s="133"/>
      <c r="G945" s="133"/>
      <c r="H945" s="133"/>
      <c r="I945" s="133"/>
      <c r="J945" s="133"/>
      <c r="K945" s="134"/>
    </row>
    <row r="946" spans="1:11" ht="15" x14ac:dyDescent="0.3">
      <c r="A946" s="466"/>
      <c r="B946" s="428" t="s">
        <v>1166</v>
      </c>
      <c r="C946" s="429"/>
      <c r="D946" s="429"/>
      <c r="E946" s="429"/>
      <c r="F946" s="429"/>
      <c r="G946" s="429"/>
      <c r="H946" s="429"/>
      <c r="I946" s="429"/>
      <c r="J946" s="429"/>
      <c r="K946" s="430"/>
    </row>
    <row r="947" spans="1:11" ht="15" x14ac:dyDescent="0.3">
      <c r="A947" s="466"/>
      <c r="B947" s="428" t="s">
        <v>1167</v>
      </c>
      <c r="C947" s="429"/>
      <c r="D947" s="429"/>
      <c r="E947" s="429"/>
      <c r="F947" s="429"/>
      <c r="G947" s="429"/>
      <c r="H947" s="429"/>
      <c r="I947" s="429"/>
      <c r="J947" s="429"/>
      <c r="K947" s="430"/>
    </row>
    <row r="948" spans="1:11" ht="15" x14ac:dyDescent="0.3">
      <c r="A948" s="466"/>
      <c r="B948" s="428" t="s">
        <v>1169</v>
      </c>
      <c r="C948" s="429"/>
      <c r="D948" s="429"/>
      <c r="E948" s="429"/>
      <c r="F948" s="429"/>
      <c r="G948" s="429"/>
      <c r="H948" s="429"/>
      <c r="I948" s="429"/>
      <c r="J948" s="429"/>
      <c r="K948" s="430"/>
    </row>
    <row r="949" spans="1:11" ht="15.6" x14ac:dyDescent="0.3">
      <c r="A949" s="466"/>
      <c r="B949" s="434" t="s">
        <v>1170</v>
      </c>
      <c r="C949" s="435"/>
      <c r="D949" s="435"/>
      <c r="E949" s="435"/>
      <c r="F949" s="435"/>
      <c r="G949" s="435"/>
      <c r="H949" s="435"/>
      <c r="I949" s="435"/>
      <c r="J949" s="435"/>
      <c r="K949" s="436"/>
    </row>
    <row r="950" spans="1:11" ht="15" x14ac:dyDescent="0.3">
      <c r="A950" s="466"/>
      <c r="B950" s="132" t="s">
        <v>1161</v>
      </c>
      <c r="C950" s="133"/>
      <c r="D950" s="133"/>
      <c r="E950" s="133"/>
      <c r="F950" s="133"/>
      <c r="G950" s="133"/>
      <c r="H950" s="133"/>
      <c r="I950" s="133"/>
      <c r="J950" s="133"/>
      <c r="K950" s="134"/>
    </row>
    <row r="951" spans="1:11" ht="15" x14ac:dyDescent="0.3">
      <c r="A951" s="466"/>
      <c r="B951" s="132" t="s">
        <v>1162</v>
      </c>
      <c r="C951" s="133"/>
      <c r="D951" s="133"/>
      <c r="E951" s="133"/>
      <c r="F951" s="133"/>
      <c r="G951" s="133"/>
      <c r="H951" s="133"/>
      <c r="I951" s="133"/>
      <c r="J951" s="133"/>
      <c r="K951" s="134"/>
    </row>
    <row r="952" spans="1:11" ht="15" x14ac:dyDescent="0.3">
      <c r="A952" s="466"/>
      <c r="B952" s="132" t="s">
        <v>1163</v>
      </c>
      <c r="C952" s="133"/>
      <c r="D952" s="133"/>
      <c r="E952" s="133"/>
      <c r="F952" s="133"/>
      <c r="G952" s="133"/>
      <c r="H952" s="133"/>
      <c r="I952" s="133"/>
      <c r="J952" s="133"/>
      <c r="K952" s="134"/>
    </row>
    <row r="953" spans="1:11" ht="15" x14ac:dyDescent="0.3">
      <c r="A953" s="466"/>
      <c r="B953" s="428" t="s">
        <v>61</v>
      </c>
      <c r="C953" s="429"/>
      <c r="D953" s="429"/>
      <c r="E953" s="429"/>
      <c r="F953" s="429"/>
      <c r="G953" s="429"/>
      <c r="H953" s="429"/>
      <c r="I953" s="429"/>
      <c r="J953" s="429"/>
      <c r="K953" s="430"/>
    </row>
    <row r="954" spans="1:11" ht="15" x14ac:dyDescent="0.3">
      <c r="A954" s="466"/>
      <c r="B954" s="458"/>
      <c r="C954" s="456"/>
      <c r="D954" s="456"/>
      <c r="E954" s="456"/>
      <c r="F954" s="456"/>
      <c r="G954" s="456"/>
      <c r="H954" s="456"/>
      <c r="I954" s="456"/>
      <c r="J954" s="456"/>
      <c r="K954" s="457"/>
    </row>
    <row r="955" spans="1:11" ht="15" x14ac:dyDescent="0.3">
      <c r="A955" s="466"/>
      <c r="B955" s="458"/>
      <c r="C955" s="456"/>
      <c r="D955" s="456"/>
      <c r="E955" s="456"/>
      <c r="F955" s="456"/>
      <c r="G955" s="456"/>
      <c r="H955" s="456"/>
      <c r="I955" s="456"/>
      <c r="J955" s="456"/>
      <c r="K955" s="457"/>
    </row>
    <row r="956" spans="1:11" ht="15" x14ac:dyDescent="0.3">
      <c r="A956" s="466"/>
      <c r="B956" s="458"/>
      <c r="C956" s="456"/>
      <c r="D956" s="456"/>
      <c r="E956" s="456"/>
      <c r="F956" s="456"/>
      <c r="G956" s="456"/>
      <c r="H956" s="456"/>
      <c r="I956" s="456"/>
      <c r="J956" s="456"/>
      <c r="K956" s="457"/>
    </row>
    <row r="957" spans="1:11" ht="15.6" thickBot="1" x14ac:dyDescent="0.35">
      <c r="A957" s="467"/>
      <c r="B957" s="477"/>
      <c r="C957" s="475"/>
      <c r="D957" s="475"/>
      <c r="E957" s="475"/>
      <c r="F957" s="475"/>
      <c r="G957" s="475"/>
      <c r="H957" s="475"/>
      <c r="I957" s="475"/>
      <c r="J957" s="475"/>
      <c r="K957" s="476"/>
    </row>
    <row r="958" spans="1:11" ht="15" x14ac:dyDescent="0.3">
      <c r="A958" s="465" t="s">
        <v>1144</v>
      </c>
      <c r="B958" s="439"/>
      <c r="C958" s="437"/>
      <c r="D958" s="437"/>
      <c r="E958" s="437"/>
      <c r="F958" s="437"/>
      <c r="G958" s="437"/>
      <c r="H958" s="437"/>
      <c r="I958" s="437"/>
      <c r="J958" s="437"/>
      <c r="K958" s="438"/>
    </row>
    <row r="959" spans="1:11" ht="15" x14ac:dyDescent="0.3">
      <c r="A959" s="466"/>
      <c r="B959" s="458"/>
      <c r="C959" s="456"/>
      <c r="D959" s="456"/>
      <c r="E959" s="456"/>
      <c r="F959" s="456"/>
      <c r="G959" s="456"/>
      <c r="H959" s="456"/>
      <c r="I959" s="456"/>
      <c r="J959" s="456"/>
      <c r="K959" s="457"/>
    </row>
    <row r="960" spans="1:11" ht="15" x14ac:dyDescent="0.3">
      <c r="A960" s="466"/>
      <c r="B960" s="458"/>
      <c r="C960" s="456"/>
      <c r="D960" s="456"/>
      <c r="E960" s="456"/>
      <c r="F960" s="456"/>
      <c r="G960" s="456"/>
      <c r="H960" s="456"/>
      <c r="I960" s="456"/>
      <c r="J960" s="456"/>
      <c r="K960" s="457"/>
    </row>
    <row r="961" spans="1:11" ht="15" x14ac:dyDescent="0.3">
      <c r="A961" s="466"/>
      <c r="B961" s="459"/>
      <c r="C961" s="460"/>
      <c r="D961" s="460"/>
      <c r="E961" s="460"/>
      <c r="F961" s="460"/>
      <c r="G961" s="460"/>
      <c r="H961" s="460"/>
      <c r="I961" s="460"/>
      <c r="J961" s="460"/>
      <c r="K961" s="461"/>
    </row>
    <row r="962" spans="1:11" ht="15" x14ac:dyDescent="0.3">
      <c r="A962" s="466"/>
      <c r="B962" s="458"/>
      <c r="C962" s="456"/>
      <c r="D962" s="456"/>
      <c r="E962" s="456"/>
      <c r="F962" s="456"/>
      <c r="G962" s="456"/>
      <c r="H962" s="456"/>
      <c r="I962" s="456"/>
      <c r="J962" s="456"/>
      <c r="K962" s="457"/>
    </row>
    <row r="963" spans="1:11" ht="15" x14ac:dyDescent="0.3">
      <c r="A963" s="466"/>
      <c r="B963" s="458"/>
      <c r="C963" s="456"/>
      <c r="D963" s="456"/>
      <c r="E963" s="456"/>
      <c r="F963" s="456"/>
      <c r="G963" s="456"/>
      <c r="H963" s="456"/>
      <c r="I963" s="456"/>
      <c r="J963" s="456"/>
      <c r="K963" s="457"/>
    </row>
    <row r="964" spans="1:11" ht="15" x14ac:dyDescent="0.3">
      <c r="A964" s="466"/>
      <c r="B964" s="458"/>
      <c r="C964" s="456"/>
      <c r="D964" s="456"/>
      <c r="E964" s="456"/>
      <c r="F964" s="456"/>
      <c r="G964" s="456"/>
      <c r="H964" s="456"/>
      <c r="I964" s="456"/>
      <c r="J964" s="456"/>
      <c r="K964" s="457"/>
    </row>
    <row r="965" spans="1:11" ht="15" x14ac:dyDescent="0.3">
      <c r="A965" s="466"/>
      <c r="B965" s="458"/>
      <c r="C965" s="456"/>
      <c r="D965" s="456"/>
      <c r="E965" s="456"/>
      <c r="F965" s="456"/>
      <c r="G965" s="456"/>
      <c r="H965" s="456"/>
      <c r="I965" s="456"/>
      <c r="J965" s="456"/>
      <c r="K965" s="457"/>
    </row>
    <row r="966" spans="1:11" ht="15" x14ac:dyDescent="0.3">
      <c r="A966" s="466"/>
      <c r="B966" s="458"/>
      <c r="C966" s="456"/>
      <c r="D966" s="456"/>
      <c r="E966" s="456"/>
      <c r="F966" s="456"/>
      <c r="G966" s="456"/>
      <c r="H966" s="456"/>
      <c r="I966" s="456"/>
      <c r="J966" s="456"/>
      <c r="K966" s="457"/>
    </row>
    <row r="967" spans="1:11" ht="15" x14ac:dyDescent="0.3">
      <c r="A967" s="466"/>
      <c r="B967" s="458"/>
      <c r="C967" s="456"/>
      <c r="D967" s="456"/>
      <c r="E967" s="456"/>
      <c r="F967" s="456"/>
      <c r="G967" s="456"/>
      <c r="H967" s="456"/>
      <c r="I967" s="456"/>
      <c r="J967" s="456"/>
      <c r="K967" s="457"/>
    </row>
    <row r="968" spans="1:11" ht="15" x14ac:dyDescent="0.3">
      <c r="A968" s="466"/>
      <c r="B968" s="458"/>
      <c r="C968" s="456"/>
      <c r="D968" s="456"/>
      <c r="E968" s="456"/>
      <c r="F968" s="456"/>
      <c r="G968" s="456"/>
      <c r="H968" s="456"/>
      <c r="I968" s="456"/>
      <c r="J968" s="456"/>
      <c r="K968" s="457"/>
    </row>
    <row r="969" spans="1:11" ht="15" x14ac:dyDescent="0.3">
      <c r="A969" s="466"/>
      <c r="B969" s="458"/>
      <c r="C969" s="456"/>
      <c r="D969" s="456"/>
      <c r="E969" s="456"/>
      <c r="F969" s="456"/>
      <c r="G969" s="456"/>
      <c r="H969" s="456"/>
      <c r="I969" s="456"/>
      <c r="J969" s="456"/>
      <c r="K969" s="457"/>
    </row>
    <row r="970" spans="1:11" ht="15" x14ac:dyDescent="0.3">
      <c r="A970" s="466"/>
      <c r="B970" s="458"/>
      <c r="C970" s="456"/>
      <c r="D970" s="456"/>
      <c r="E970" s="456"/>
      <c r="F970" s="456"/>
      <c r="G970" s="456"/>
      <c r="H970" s="456"/>
      <c r="I970" s="456"/>
      <c r="J970" s="456"/>
      <c r="K970" s="457"/>
    </row>
    <row r="971" spans="1:11" ht="15" x14ac:dyDescent="0.3">
      <c r="A971" s="466"/>
      <c r="B971" s="458"/>
      <c r="C971" s="456"/>
      <c r="D971" s="456"/>
      <c r="E971" s="456"/>
      <c r="F971" s="456"/>
      <c r="G971" s="456"/>
      <c r="H971" s="456"/>
      <c r="I971" s="456"/>
      <c r="J971" s="456"/>
      <c r="K971" s="457"/>
    </row>
    <row r="972" spans="1:11" ht="15.6" thickBot="1" x14ac:dyDescent="0.35">
      <c r="A972" s="467"/>
      <c r="B972" s="502"/>
      <c r="C972" s="503"/>
      <c r="D972" s="503"/>
      <c r="E972" s="503"/>
      <c r="F972" s="503"/>
      <c r="G972" s="503"/>
      <c r="H972" s="503"/>
      <c r="I972" s="503"/>
      <c r="J972" s="503"/>
      <c r="K972" s="504"/>
    </row>
    <row r="973" spans="1:11" x14ac:dyDescent="0.3">
      <c r="A973" s="499" t="s">
        <v>1145</v>
      </c>
      <c r="B973" s="491"/>
      <c r="C973" s="491"/>
      <c r="D973" s="491"/>
      <c r="E973" s="491"/>
      <c r="F973" s="491"/>
      <c r="G973" s="490" t="s">
        <v>1146</v>
      </c>
      <c r="H973" s="491"/>
      <c r="I973" s="491"/>
      <c r="J973" s="491"/>
      <c r="K973" s="492"/>
    </row>
    <row r="974" spans="1:11" x14ac:dyDescent="0.3">
      <c r="A974" s="500"/>
      <c r="B974" s="494"/>
      <c r="C974" s="494"/>
      <c r="D974" s="494"/>
      <c r="E974" s="494"/>
      <c r="F974" s="494"/>
      <c r="G974" s="493"/>
      <c r="H974" s="494"/>
      <c r="I974" s="494"/>
      <c r="J974" s="494"/>
      <c r="K974" s="495"/>
    </row>
    <row r="975" spans="1:11" x14ac:dyDescent="0.3">
      <c r="A975" s="500"/>
      <c r="B975" s="494"/>
      <c r="C975" s="494"/>
      <c r="D975" s="494"/>
      <c r="E975" s="494"/>
      <c r="F975" s="494"/>
      <c r="G975" s="493"/>
      <c r="H975" s="494"/>
      <c r="I975" s="494"/>
      <c r="J975" s="494"/>
      <c r="K975" s="495"/>
    </row>
    <row r="976" spans="1:11" ht="15" thickBot="1" x14ac:dyDescent="0.35">
      <c r="A976" s="501"/>
      <c r="B976" s="497"/>
      <c r="C976" s="497"/>
      <c r="D976" s="497"/>
      <c r="E976" s="497"/>
      <c r="F976" s="497"/>
      <c r="G976" s="496"/>
      <c r="H976" s="497"/>
      <c r="I976" s="497"/>
      <c r="J976" s="497"/>
      <c r="K976" s="498"/>
    </row>
    <row r="977" spans="1:11" x14ac:dyDescent="0.3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</row>
    <row r="978" spans="1:11" x14ac:dyDescent="0.3">
      <c r="A978" s="452"/>
      <c r="B978" s="452"/>
      <c r="C978" s="452"/>
      <c r="D978" s="452"/>
      <c r="E978" s="454" t="s">
        <v>1113</v>
      </c>
      <c r="F978" s="454"/>
      <c r="G978" s="454"/>
      <c r="H978" s="454"/>
      <c r="I978" s="452"/>
      <c r="J978" s="452"/>
      <c r="K978" s="452"/>
    </row>
    <row r="979" spans="1:11" x14ac:dyDescent="0.3">
      <c r="A979" s="452"/>
      <c r="B979" s="452"/>
      <c r="C979" s="452"/>
      <c r="D979" s="452"/>
      <c r="E979" s="454"/>
      <c r="F979" s="454"/>
      <c r="G979" s="454"/>
      <c r="H979" s="454"/>
      <c r="I979" s="452"/>
      <c r="J979" s="452"/>
      <c r="K979" s="452"/>
    </row>
    <row r="980" spans="1:11" x14ac:dyDescent="0.3">
      <c r="A980" s="453"/>
      <c r="B980" s="453"/>
      <c r="C980" s="453"/>
      <c r="D980" s="453"/>
      <c r="E980" s="455"/>
      <c r="F980" s="455"/>
      <c r="G980" s="455"/>
      <c r="H980" s="455"/>
      <c r="I980" s="453"/>
      <c r="J980" s="453"/>
      <c r="K980" s="453"/>
    </row>
    <row r="981" spans="1:11" x14ac:dyDescent="0.3">
      <c r="A981" s="449" t="s">
        <v>1147</v>
      </c>
      <c r="B981" s="450"/>
      <c r="C981" s="450"/>
      <c r="D981" s="450"/>
      <c r="E981" s="450"/>
      <c r="F981" s="450"/>
      <c r="G981" s="450"/>
      <c r="H981" s="450"/>
      <c r="I981" s="450"/>
      <c r="J981" s="450"/>
      <c r="K981" s="451"/>
    </row>
    <row r="982" spans="1:11" ht="25.5" customHeight="1" x14ac:dyDescent="0.3">
      <c r="A982" s="100" t="s">
        <v>0</v>
      </c>
      <c r="B982" s="101"/>
      <c r="C982" s="101"/>
      <c r="D982" s="101"/>
      <c r="E982" s="101"/>
      <c r="F982" s="101"/>
      <c r="G982" s="102"/>
      <c r="H982" s="103" t="s">
        <v>1191</v>
      </c>
      <c r="I982" s="104" t="s">
        <v>1117</v>
      </c>
      <c r="J982" s="105">
        <f>1+J928</f>
        <v>45212</v>
      </c>
      <c r="K982" s="106" t="s">
        <v>1118</v>
      </c>
    </row>
    <row r="983" spans="1:11" ht="16.5" customHeight="1" x14ac:dyDescent="0.3">
      <c r="A983" s="443" t="s">
        <v>2</v>
      </c>
      <c r="B983" s="444"/>
      <c r="C983" s="444"/>
      <c r="D983" s="444"/>
      <c r="E983" s="444"/>
      <c r="F983" s="444"/>
      <c r="G983" s="445"/>
      <c r="H983" s="107" t="s">
        <v>1120</v>
      </c>
      <c r="I983" s="108" t="s">
        <v>1121</v>
      </c>
      <c r="J983" s="109" t="s">
        <v>1122</v>
      </c>
      <c r="K983" s="110" t="s">
        <v>1123</v>
      </c>
    </row>
    <row r="984" spans="1:11" ht="12" customHeight="1" x14ac:dyDescent="0.3">
      <c r="A984" s="446"/>
      <c r="B984" s="447"/>
      <c r="C984" s="447"/>
      <c r="D984" s="447"/>
      <c r="E984" s="447"/>
      <c r="F984" s="447"/>
      <c r="G984" s="448"/>
      <c r="H984" s="107" t="s">
        <v>1124</v>
      </c>
      <c r="I984" s="111" t="s">
        <v>1103</v>
      </c>
      <c r="J984" s="112" t="s">
        <v>1125</v>
      </c>
      <c r="K984" s="113"/>
    </row>
    <row r="985" spans="1:11" ht="15" thickBot="1" x14ac:dyDescent="0.35">
      <c r="A985" s="114" t="s">
        <v>1103</v>
      </c>
      <c r="B985" s="115"/>
      <c r="C985" s="115"/>
      <c r="D985" s="115"/>
      <c r="E985" s="115"/>
      <c r="F985" s="115"/>
      <c r="G985" s="116"/>
      <c r="H985" s="117" t="s">
        <v>1126</v>
      </c>
      <c r="I985" s="117" t="s">
        <v>1125</v>
      </c>
      <c r="J985" s="118"/>
      <c r="K985" s="119"/>
    </row>
    <row r="986" spans="1:11" ht="15" x14ac:dyDescent="0.3">
      <c r="A986" s="440" t="s">
        <v>1127</v>
      </c>
      <c r="B986" s="439"/>
      <c r="C986" s="437"/>
      <c r="D986" s="437"/>
      <c r="E986" s="437"/>
      <c r="F986" s="437"/>
      <c r="G986" s="437"/>
      <c r="H986" s="437"/>
      <c r="I986" s="437"/>
      <c r="J986" s="437"/>
      <c r="K986" s="438"/>
    </row>
    <row r="987" spans="1:11" ht="15" x14ac:dyDescent="0.3">
      <c r="A987" s="441"/>
      <c r="B987" s="458"/>
      <c r="C987" s="456"/>
      <c r="D987" s="456"/>
      <c r="E987" s="456"/>
      <c r="F987" s="456"/>
      <c r="G987" s="456"/>
      <c r="H987" s="456"/>
      <c r="I987" s="456"/>
      <c r="J987" s="456"/>
      <c r="K987" s="457"/>
    </row>
    <row r="988" spans="1:11" ht="15" x14ac:dyDescent="0.3">
      <c r="A988" s="441"/>
      <c r="B988" s="458"/>
      <c r="C988" s="456"/>
      <c r="D988" s="456"/>
      <c r="E988" s="456"/>
      <c r="F988" s="456"/>
      <c r="G988" s="456"/>
      <c r="H988" s="456"/>
      <c r="I988" s="456"/>
      <c r="J988" s="456"/>
      <c r="K988" s="457"/>
    </row>
    <row r="989" spans="1:11" ht="15" x14ac:dyDescent="0.3">
      <c r="A989" s="441"/>
      <c r="B989" s="458"/>
      <c r="C989" s="456"/>
      <c r="D989" s="456"/>
      <c r="E989" s="456"/>
      <c r="F989" s="456"/>
      <c r="G989" s="456"/>
      <c r="H989" s="456"/>
      <c r="I989" s="456"/>
      <c r="J989" s="456"/>
      <c r="K989" s="457"/>
    </row>
    <row r="990" spans="1:11" ht="15.6" thickBot="1" x14ac:dyDescent="0.35">
      <c r="A990" s="442"/>
      <c r="B990" s="477"/>
      <c r="C990" s="475"/>
      <c r="D990" s="475"/>
      <c r="E990" s="475"/>
      <c r="F990" s="475"/>
      <c r="G990" s="475"/>
      <c r="H990" s="475"/>
      <c r="I990" s="475"/>
      <c r="J990" s="475"/>
      <c r="K990" s="476"/>
    </row>
    <row r="991" spans="1:11" ht="15.6" thickBot="1" x14ac:dyDescent="0.35">
      <c r="A991" s="465" t="s">
        <v>1128</v>
      </c>
      <c r="B991" s="474" t="s">
        <v>1129</v>
      </c>
      <c r="C991" s="472"/>
      <c r="D991" s="472"/>
      <c r="E991" s="472"/>
      <c r="F991" s="120" t="s">
        <v>1130</v>
      </c>
      <c r="G991" s="472" t="s">
        <v>1129</v>
      </c>
      <c r="H991" s="472"/>
      <c r="I991" s="472"/>
      <c r="J991" s="473"/>
      <c r="K991" s="121" t="s">
        <v>1130</v>
      </c>
    </row>
    <row r="992" spans="1:11" ht="15" x14ac:dyDescent="0.3">
      <c r="A992" s="466"/>
      <c r="B992" s="471" t="s">
        <v>1131</v>
      </c>
      <c r="C992" s="469"/>
      <c r="D992" s="469"/>
      <c r="E992" s="470"/>
      <c r="F992" s="122"/>
      <c r="G992" s="468" t="s">
        <v>1132</v>
      </c>
      <c r="H992" s="469"/>
      <c r="I992" s="469"/>
      <c r="J992" s="470"/>
      <c r="K992" s="123"/>
    </row>
    <row r="993" spans="1:11" ht="15" x14ac:dyDescent="0.3">
      <c r="A993" s="466"/>
      <c r="B993" s="480" t="s">
        <v>1133</v>
      </c>
      <c r="C993" s="481"/>
      <c r="D993" s="481"/>
      <c r="E993" s="482"/>
      <c r="F993" s="124"/>
      <c r="G993" s="483" t="s">
        <v>1134</v>
      </c>
      <c r="H993" s="481"/>
      <c r="I993" s="481"/>
      <c r="J993" s="482"/>
      <c r="K993" s="125"/>
    </row>
    <row r="994" spans="1:11" ht="15" x14ac:dyDescent="0.3">
      <c r="A994" s="466"/>
      <c r="B994" s="480" t="s">
        <v>1135</v>
      </c>
      <c r="C994" s="481"/>
      <c r="D994" s="481"/>
      <c r="E994" s="482"/>
      <c r="F994" s="124"/>
      <c r="G994" s="478" t="s">
        <v>1136</v>
      </c>
      <c r="H994" s="460"/>
      <c r="I994" s="460"/>
      <c r="J994" s="479"/>
      <c r="K994" s="125"/>
    </row>
    <row r="995" spans="1:11" ht="15" x14ac:dyDescent="0.3">
      <c r="A995" s="466"/>
      <c r="B995" s="480" t="s">
        <v>1137</v>
      </c>
      <c r="C995" s="481"/>
      <c r="D995" s="481"/>
      <c r="E995" s="482"/>
      <c r="F995" s="124">
        <v>1</v>
      </c>
      <c r="G995" s="478" t="s">
        <v>1138</v>
      </c>
      <c r="H995" s="460"/>
      <c r="I995" s="460"/>
      <c r="J995" s="479"/>
      <c r="K995" s="125"/>
    </row>
    <row r="996" spans="1:11" ht="15" x14ac:dyDescent="0.3">
      <c r="A996" s="466"/>
      <c r="B996" s="480" t="s">
        <v>1139</v>
      </c>
      <c r="C996" s="481"/>
      <c r="D996" s="481"/>
      <c r="E996" s="482"/>
      <c r="F996" s="124"/>
      <c r="G996" s="478" t="s">
        <v>1140</v>
      </c>
      <c r="H996" s="460"/>
      <c r="I996" s="460"/>
      <c r="J996" s="479"/>
      <c r="K996" s="125"/>
    </row>
    <row r="997" spans="1:11" ht="15.6" thickBot="1" x14ac:dyDescent="0.35">
      <c r="A997" s="467"/>
      <c r="B997" s="487" t="s">
        <v>1141</v>
      </c>
      <c r="C997" s="488"/>
      <c r="D997" s="488"/>
      <c r="E997" s="489"/>
      <c r="F997" s="127">
        <v>1</v>
      </c>
      <c r="G997" s="484" t="s">
        <v>1142</v>
      </c>
      <c r="H997" s="485"/>
      <c r="I997" s="485"/>
      <c r="J997" s="486"/>
      <c r="K997" s="128"/>
    </row>
    <row r="998" spans="1:11" ht="15.6" x14ac:dyDescent="0.3">
      <c r="A998" s="465" t="s">
        <v>1143</v>
      </c>
      <c r="B998" s="434" t="s">
        <v>1170</v>
      </c>
      <c r="C998" s="435"/>
      <c r="D998" s="435"/>
      <c r="E998" s="435"/>
      <c r="F998" s="435"/>
      <c r="G998" s="435"/>
      <c r="H998" s="435"/>
      <c r="I998" s="435"/>
      <c r="J998" s="435"/>
      <c r="K998" s="436"/>
    </row>
    <row r="999" spans="1:11" ht="15" x14ac:dyDescent="0.3">
      <c r="A999" s="466"/>
      <c r="B999" s="132" t="s">
        <v>1164</v>
      </c>
      <c r="C999" s="133"/>
      <c r="D999" s="133"/>
      <c r="E999" s="133"/>
      <c r="F999" s="133"/>
      <c r="G999" s="133"/>
      <c r="H999" s="133"/>
      <c r="I999" s="133"/>
      <c r="J999" s="133"/>
      <c r="K999" s="134"/>
    </row>
    <row r="1000" spans="1:11" ht="15" x14ac:dyDescent="0.3">
      <c r="A1000" s="466"/>
      <c r="B1000" s="132" t="s">
        <v>1166</v>
      </c>
      <c r="C1000" s="133"/>
      <c r="D1000" s="133"/>
      <c r="E1000" s="133"/>
      <c r="F1000" s="133"/>
      <c r="G1000" s="133"/>
      <c r="H1000" s="133"/>
      <c r="I1000" s="133"/>
      <c r="J1000" s="133"/>
      <c r="K1000" s="134"/>
    </row>
    <row r="1001" spans="1:11" ht="15" x14ac:dyDescent="0.3">
      <c r="A1001" s="466"/>
      <c r="B1001" s="132" t="s">
        <v>1165</v>
      </c>
      <c r="C1001" s="133"/>
      <c r="D1001" s="133"/>
      <c r="E1001" s="133"/>
      <c r="F1001" s="133"/>
      <c r="G1001" s="133"/>
      <c r="H1001" s="133"/>
      <c r="I1001" s="133"/>
      <c r="J1001" s="133"/>
      <c r="K1001" s="134"/>
    </row>
    <row r="1002" spans="1:11" ht="15" x14ac:dyDescent="0.3">
      <c r="A1002" s="466"/>
      <c r="B1002" s="428"/>
      <c r="C1002" s="429"/>
      <c r="D1002" s="429"/>
      <c r="E1002" s="429"/>
      <c r="F1002" s="429"/>
      <c r="G1002" s="429"/>
      <c r="H1002" s="429"/>
      <c r="I1002" s="429"/>
      <c r="J1002" s="429"/>
      <c r="K1002" s="430"/>
    </row>
    <row r="1003" spans="1:11" ht="15" x14ac:dyDescent="0.3">
      <c r="A1003" s="466"/>
      <c r="B1003" s="459"/>
      <c r="C1003" s="460"/>
      <c r="D1003" s="460"/>
      <c r="E1003" s="460"/>
      <c r="F1003" s="460"/>
      <c r="G1003" s="460"/>
      <c r="H1003" s="460"/>
      <c r="I1003" s="460"/>
      <c r="J1003" s="460"/>
      <c r="K1003" s="461"/>
    </row>
    <row r="1004" spans="1:11" ht="15" x14ac:dyDescent="0.3">
      <c r="A1004" s="466"/>
      <c r="B1004" s="459"/>
      <c r="C1004" s="460"/>
      <c r="D1004" s="460"/>
      <c r="E1004" s="460"/>
      <c r="F1004" s="460"/>
      <c r="G1004" s="460"/>
      <c r="H1004" s="460"/>
      <c r="I1004" s="460"/>
      <c r="J1004" s="460"/>
      <c r="K1004" s="461"/>
    </row>
    <row r="1005" spans="1:11" ht="15" x14ac:dyDescent="0.3">
      <c r="A1005" s="466"/>
      <c r="B1005" s="459"/>
      <c r="C1005" s="460"/>
      <c r="D1005" s="460"/>
      <c r="E1005" s="460"/>
      <c r="F1005" s="460"/>
      <c r="G1005" s="460"/>
      <c r="H1005" s="460"/>
      <c r="I1005" s="460"/>
      <c r="J1005" s="460"/>
      <c r="K1005" s="461"/>
    </row>
    <row r="1006" spans="1:11" ht="15" x14ac:dyDescent="0.3">
      <c r="A1006" s="466"/>
      <c r="B1006" s="458"/>
      <c r="C1006" s="456"/>
      <c r="D1006" s="456"/>
      <c r="E1006" s="456"/>
      <c r="F1006" s="456"/>
      <c r="G1006" s="456"/>
      <c r="H1006" s="456"/>
      <c r="I1006" s="456"/>
      <c r="J1006" s="456"/>
      <c r="K1006" s="457"/>
    </row>
    <row r="1007" spans="1:11" ht="15" x14ac:dyDescent="0.3">
      <c r="A1007" s="466"/>
      <c r="B1007" s="458"/>
      <c r="C1007" s="456"/>
      <c r="D1007" s="456"/>
      <c r="E1007" s="456"/>
      <c r="F1007" s="456"/>
      <c r="G1007" s="456"/>
      <c r="H1007" s="456"/>
      <c r="I1007" s="456"/>
      <c r="J1007" s="456"/>
      <c r="K1007" s="457"/>
    </row>
    <row r="1008" spans="1:11" ht="15" x14ac:dyDescent="0.3">
      <c r="A1008" s="466"/>
      <c r="B1008" s="458"/>
      <c r="C1008" s="456"/>
      <c r="D1008" s="456"/>
      <c r="E1008" s="456"/>
      <c r="F1008" s="456"/>
      <c r="G1008" s="456"/>
      <c r="H1008" s="456"/>
      <c r="I1008" s="456"/>
      <c r="J1008" s="456"/>
      <c r="K1008" s="457"/>
    </row>
    <row r="1009" spans="1:11" ht="15" x14ac:dyDescent="0.3">
      <c r="A1009" s="466"/>
      <c r="B1009" s="458"/>
      <c r="C1009" s="456"/>
      <c r="D1009" s="456"/>
      <c r="E1009" s="456"/>
      <c r="F1009" s="456"/>
      <c r="G1009" s="456"/>
      <c r="H1009" s="456"/>
      <c r="I1009" s="456"/>
      <c r="J1009" s="456"/>
      <c r="K1009" s="457"/>
    </row>
    <row r="1010" spans="1:11" ht="15" x14ac:dyDescent="0.3">
      <c r="A1010" s="466"/>
      <c r="B1010" s="458"/>
      <c r="C1010" s="456"/>
      <c r="D1010" s="456"/>
      <c r="E1010" s="456"/>
      <c r="F1010" s="456"/>
      <c r="G1010" s="456"/>
      <c r="H1010" s="456"/>
      <c r="I1010" s="456"/>
      <c r="J1010" s="456"/>
      <c r="K1010" s="457"/>
    </row>
    <row r="1011" spans="1:11" ht="15.6" thickBot="1" x14ac:dyDescent="0.35">
      <c r="A1011" s="467"/>
      <c r="B1011" s="477"/>
      <c r="C1011" s="475"/>
      <c r="D1011" s="475"/>
      <c r="E1011" s="475"/>
      <c r="F1011" s="475"/>
      <c r="G1011" s="475"/>
      <c r="H1011" s="475"/>
      <c r="I1011" s="475"/>
      <c r="J1011" s="475"/>
      <c r="K1011" s="476"/>
    </row>
    <row r="1012" spans="1:11" ht="15" x14ac:dyDescent="0.3">
      <c r="A1012" s="465" t="s">
        <v>1144</v>
      </c>
      <c r="B1012" s="439"/>
      <c r="C1012" s="437"/>
      <c r="D1012" s="437"/>
      <c r="E1012" s="437"/>
      <c r="F1012" s="437"/>
      <c r="G1012" s="437"/>
      <c r="H1012" s="437"/>
      <c r="I1012" s="437"/>
      <c r="J1012" s="437"/>
      <c r="K1012" s="438"/>
    </row>
    <row r="1013" spans="1:11" ht="15" x14ac:dyDescent="0.3">
      <c r="A1013" s="466"/>
      <c r="B1013" s="458"/>
      <c r="C1013" s="456"/>
      <c r="D1013" s="456"/>
      <c r="E1013" s="456"/>
      <c r="F1013" s="456"/>
      <c r="G1013" s="456"/>
      <c r="H1013" s="456"/>
      <c r="I1013" s="456"/>
      <c r="J1013" s="456"/>
      <c r="K1013" s="457"/>
    </row>
    <row r="1014" spans="1:11" ht="15" x14ac:dyDescent="0.3">
      <c r="A1014" s="466"/>
      <c r="B1014" s="458"/>
      <c r="C1014" s="456"/>
      <c r="D1014" s="456"/>
      <c r="E1014" s="456"/>
      <c r="F1014" s="456"/>
      <c r="G1014" s="456"/>
      <c r="H1014" s="456"/>
      <c r="I1014" s="456"/>
      <c r="J1014" s="456"/>
      <c r="K1014" s="457"/>
    </row>
    <row r="1015" spans="1:11" ht="15" x14ac:dyDescent="0.3">
      <c r="A1015" s="466"/>
      <c r="B1015" s="458"/>
      <c r="C1015" s="456"/>
      <c r="D1015" s="456"/>
      <c r="E1015" s="456"/>
      <c r="F1015" s="456"/>
      <c r="G1015" s="456"/>
      <c r="H1015" s="456"/>
      <c r="I1015" s="456"/>
      <c r="J1015" s="456"/>
      <c r="K1015" s="457"/>
    </row>
    <row r="1016" spans="1:11" ht="15" x14ac:dyDescent="0.3">
      <c r="A1016" s="466"/>
      <c r="B1016" s="458"/>
      <c r="C1016" s="456"/>
      <c r="D1016" s="456"/>
      <c r="E1016" s="456"/>
      <c r="F1016" s="456"/>
      <c r="G1016" s="456"/>
      <c r="H1016" s="456"/>
      <c r="I1016" s="456"/>
      <c r="J1016" s="456"/>
      <c r="K1016" s="457"/>
    </row>
    <row r="1017" spans="1:11" ht="15" x14ac:dyDescent="0.3">
      <c r="A1017" s="466"/>
      <c r="B1017" s="458"/>
      <c r="C1017" s="456"/>
      <c r="D1017" s="456"/>
      <c r="E1017" s="456"/>
      <c r="F1017" s="456"/>
      <c r="G1017" s="456"/>
      <c r="H1017" s="456"/>
      <c r="I1017" s="456"/>
      <c r="J1017" s="456"/>
      <c r="K1017" s="457"/>
    </row>
    <row r="1018" spans="1:11" ht="15" x14ac:dyDescent="0.3">
      <c r="A1018" s="466"/>
      <c r="B1018" s="458"/>
      <c r="C1018" s="456"/>
      <c r="D1018" s="456"/>
      <c r="E1018" s="456"/>
      <c r="F1018" s="456"/>
      <c r="G1018" s="456"/>
      <c r="H1018" s="456"/>
      <c r="I1018" s="456"/>
      <c r="J1018" s="456"/>
      <c r="K1018" s="457"/>
    </row>
    <row r="1019" spans="1:11" ht="15" x14ac:dyDescent="0.3">
      <c r="A1019" s="466"/>
      <c r="B1019" s="458"/>
      <c r="C1019" s="456"/>
      <c r="D1019" s="456"/>
      <c r="E1019" s="456"/>
      <c r="F1019" s="456"/>
      <c r="G1019" s="456"/>
      <c r="H1019" s="456"/>
      <c r="I1019" s="456"/>
      <c r="J1019" s="456"/>
      <c r="K1019" s="457"/>
    </row>
    <row r="1020" spans="1:11" ht="15" x14ac:dyDescent="0.3">
      <c r="A1020" s="466"/>
      <c r="B1020" s="458"/>
      <c r="C1020" s="456"/>
      <c r="D1020" s="456"/>
      <c r="E1020" s="456"/>
      <c r="F1020" s="456"/>
      <c r="G1020" s="456"/>
      <c r="H1020" s="456"/>
      <c r="I1020" s="456"/>
      <c r="J1020" s="456"/>
      <c r="K1020" s="457"/>
    </row>
    <row r="1021" spans="1:11" ht="15" x14ac:dyDescent="0.3">
      <c r="A1021" s="466"/>
      <c r="B1021" s="458"/>
      <c r="C1021" s="456"/>
      <c r="D1021" s="456"/>
      <c r="E1021" s="456"/>
      <c r="F1021" s="456"/>
      <c r="G1021" s="456"/>
      <c r="H1021" s="456"/>
      <c r="I1021" s="456"/>
      <c r="J1021" s="456"/>
      <c r="K1021" s="457"/>
    </row>
    <row r="1022" spans="1:11" ht="15" x14ac:dyDescent="0.3">
      <c r="A1022" s="466"/>
      <c r="B1022" s="458"/>
      <c r="C1022" s="456"/>
      <c r="D1022" s="456"/>
      <c r="E1022" s="456"/>
      <c r="F1022" s="456"/>
      <c r="G1022" s="456"/>
      <c r="H1022" s="456"/>
      <c r="I1022" s="456"/>
      <c r="J1022" s="456"/>
      <c r="K1022" s="457"/>
    </row>
    <row r="1023" spans="1:11" ht="15" x14ac:dyDescent="0.3">
      <c r="A1023" s="466"/>
      <c r="B1023" s="458"/>
      <c r="C1023" s="456"/>
      <c r="D1023" s="456"/>
      <c r="E1023" s="456"/>
      <c r="F1023" s="456"/>
      <c r="G1023" s="456"/>
      <c r="H1023" s="456"/>
      <c r="I1023" s="456"/>
      <c r="J1023" s="456"/>
      <c r="K1023" s="457"/>
    </row>
    <row r="1024" spans="1:11" ht="15" x14ac:dyDescent="0.3">
      <c r="A1024" s="466"/>
      <c r="B1024" s="458"/>
      <c r="C1024" s="456"/>
      <c r="D1024" s="456"/>
      <c r="E1024" s="456"/>
      <c r="F1024" s="456"/>
      <c r="G1024" s="456"/>
      <c r="H1024" s="456"/>
      <c r="I1024" s="456"/>
      <c r="J1024" s="456"/>
      <c r="K1024" s="457"/>
    </row>
    <row r="1025" spans="1:11" ht="15" x14ac:dyDescent="0.3">
      <c r="A1025" s="466"/>
      <c r="B1025" s="458"/>
      <c r="C1025" s="456"/>
      <c r="D1025" s="456"/>
      <c r="E1025" s="456"/>
      <c r="F1025" s="456"/>
      <c r="G1025" s="456"/>
      <c r="H1025" s="456"/>
      <c r="I1025" s="456"/>
      <c r="J1025" s="456"/>
      <c r="K1025" s="457"/>
    </row>
    <row r="1026" spans="1:11" ht="15.6" thickBot="1" x14ac:dyDescent="0.35">
      <c r="A1026" s="467"/>
      <c r="B1026" s="502"/>
      <c r="C1026" s="503"/>
      <c r="D1026" s="503"/>
      <c r="E1026" s="503"/>
      <c r="F1026" s="503"/>
      <c r="G1026" s="503"/>
      <c r="H1026" s="503"/>
      <c r="I1026" s="503"/>
      <c r="J1026" s="503"/>
      <c r="K1026" s="504"/>
    </row>
    <row r="1027" spans="1:11" x14ac:dyDescent="0.3">
      <c r="A1027" s="499" t="s">
        <v>1145</v>
      </c>
      <c r="B1027" s="491"/>
      <c r="C1027" s="491"/>
      <c r="D1027" s="491"/>
      <c r="E1027" s="491"/>
      <c r="F1027" s="491"/>
      <c r="G1027" s="490" t="s">
        <v>1146</v>
      </c>
      <c r="H1027" s="491"/>
      <c r="I1027" s="491"/>
      <c r="J1027" s="491"/>
      <c r="K1027" s="492"/>
    </row>
    <row r="1028" spans="1:11" x14ac:dyDescent="0.3">
      <c r="A1028" s="500"/>
      <c r="B1028" s="494"/>
      <c r="C1028" s="494"/>
      <c r="D1028" s="494"/>
      <c r="E1028" s="494"/>
      <c r="F1028" s="494"/>
      <c r="G1028" s="493"/>
      <c r="H1028" s="494"/>
      <c r="I1028" s="494"/>
      <c r="J1028" s="494"/>
      <c r="K1028" s="495"/>
    </row>
    <row r="1029" spans="1:11" x14ac:dyDescent="0.3">
      <c r="A1029" s="500"/>
      <c r="B1029" s="494"/>
      <c r="C1029" s="494"/>
      <c r="D1029" s="494"/>
      <c r="E1029" s="494"/>
      <c r="F1029" s="494"/>
      <c r="G1029" s="493"/>
      <c r="H1029" s="494"/>
      <c r="I1029" s="494"/>
      <c r="J1029" s="494"/>
      <c r="K1029" s="495"/>
    </row>
    <row r="1030" spans="1:11" ht="15" thickBot="1" x14ac:dyDescent="0.35">
      <c r="A1030" s="501"/>
      <c r="B1030" s="497"/>
      <c r="C1030" s="497"/>
      <c r="D1030" s="497"/>
      <c r="E1030" s="497"/>
      <c r="F1030" s="497"/>
      <c r="G1030" s="496"/>
      <c r="H1030" s="497"/>
      <c r="I1030" s="497"/>
      <c r="J1030" s="497"/>
      <c r="K1030" s="498"/>
    </row>
    <row r="1031" spans="1:11" x14ac:dyDescent="0.3">
      <c r="A1031" s="34"/>
      <c r="J1031" s="131"/>
    </row>
    <row r="1032" spans="1:11" hidden="1" x14ac:dyDescent="0.3">
      <c r="A1032" s="452"/>
      <c r="B1032" s="452"/>
      <c r="C1032" s="452"/>
      <c r="D1032" s="452"/>
      <c r="E1032" s="454" t="s">
        <v>1113</v>
      </c>
      <c r="F1032" s="454"/>
      <c r="G1032" s="454"/>
      <c r="H1032" s="454"/>
      <c r="I1032" s="452"/>
      <c r="J1032" s="452"/>
      <c r="K1032" s="452"/>
    </row>
    <row r="1033" spans="1:11" hidden="1" x14ac:dyDescent="0.3">
      <c r="A1033" s="452"/>
      <c r="B1033" s="452"/>
      <c r="C1033" s="452"/>
      <c r="D1033" s="452"/>
      <c r="E1033" s="454"/>
      <c r="F1033" s="454"/>
      <c r="G1033" s="454"/>
      <c r="H1033" s="454"/>
      <c r="I1033" s="452"/>
      <c r="J1033" s="452"/>
      <c r="K1033" s="452"/>
    </row>
    <row r="1034" spans="1:11" hidden="1" x14ac:dyDescent="0.3">
      <c r="A1034" s="453"/>
      <c r="B1034" s="453"/>
      <c r="C1034" s="453"/>
      <c r="D1034" s="453"/>
      <c r="E1034" s="455"/>
      <c r="F1034" s="455"/>
      <c r="G1034" s="455"/>
      <c r="H1034" s="455"/>
      <c r="I1034" s="453"/>
      <c r="J1034" s="453"/>
      <c r="K1034" s="453"/>
    </row>
    <row r="1035" spans="1:11" s="99" customFormat="1" ht="15" hidden="1" customHeight="1" x14ac:dyDescent="0.3">
      <c r="A1035" s="505" t="s">
        <v>1114</v>
      </c>
      <c r="B1035" s="450"/>
      <c r="C1035" s="450"/>
      <c r="D1035" s="450"/>
      <c r="E1035" s="450"/>
      <c r="F1035" s="450"/>
      <c r="G1035" s="450"/>
      <c r="H1035" s="450"/>
      <c r="I1035" s="450"/>
      <c r="J1035" s="450"/>
      <c r="K1035" s="451"/>
    </row>
    <row r="1036" spans="1:11" ht="25.5" hidden="1" customHeight="1" x14ac:dyDescent="0.3">
      <c r="A1036" s="100" t="s">
        <v>1115</v>
      </c>
      <c r="B1036" s="101"/>
      <c r="C1036" s="101"/>
      <c r="D1036" s="101"/>
      <c r="E1036" s="101"/>
      <c r="F1036" s="101"/>
      <c r="G1036" s="102"/>
      <c r="H1036" s="103" t="s">
        <v>1116</v>
      </c>
      <c r="I1036" s="104" t="s">
        <v>1117</v>
      </c>
      <c r="J1036" s="105">
        <f>1+J982</f>
        <v>45213</v>
      </c>
      <c r="K1036" s="106" t="s">
        <v>1118</v>
      </c>
    </row>
    <row r="1037" spans="1:11" ht="16.5" hidden="1" customHeight="1" x14ac:dyDescent="0.3">
      <c r="A1037" s="443" t="s">
        <v>1119</v>
      </c>
      <c r="B1037" s="444"/>
      <c r="C1037" s="444"/>
      <c r="D1037" s="444"/>
      <c r="E1037" s="444"/>
      <c r="F1037" s="444"/>
      <c r="G1037" s="445"/>
      <c r="H1037" s="107" t="s">
        <v>1120</v>
      </c>
      <c r="I1037" s="108" t="s">
        <v>1121</v>
      </c>
      <c r="J1037" s="109" t="s">
        <v>1122</v>
      </c>
      <c r="K1037" s="110" t="s">
        <v>1123</v>
      </c>
    </row>
    <row r="1038" spans="1:11" ht="12" hidden="1" customHeight="1" x14ac:dyDescent="0.3">
      <c r="A1038" s="446"/>
      <c r="B1038" s="447"/>
      <c r="C1038" s="447"/>
      <c r="D1038" s="447"/>
      <c r="E1038" s="447"/>
      <c r="F1038" s="447"/>
      <c r="G1038" s="448"/>
      <c r="H1038" s="107" t="s">
        <v>1124</v>
      </c>
      <c r="I1038" s="111" t="s">
        <v>1125</v>
      </c>
      <c r="J1038" s="112"/>
      <c r="K1038" s="113"/>
    </row>
    <row r="1039" spans="1:11" ht="15" hidden="1" thickBot="1" x14ac:dyDescent="0.35">
      <c r="A1039" s="114" t="s">
        <v>1103</v>
      </c>
      <c r="B1039" s="115"/>
      <c r="C1039" s="115"/>
      <c r="D1039" s="115"/>
      <c r="E1039" s="115"/>
      <c r="F1039" s="115"/>
      <c r="G1039" s="116"/>
      <c r="H1039" s="117" t="s">
        <v>1126</v>
      </c>
      <c r="I1039" s="117" t="s">
        <v>1125</v>
      </c>
      <c r="J1039" s="118"/>
      <c r="K1039" s="119"/>
    </row>
    <row r="1040" spans="1:11" ht="15" hidden="1" x14ac:dyDescent="0.3">
      <c r="A1040" s="440" t="s">
        <v>1127</v>
      </c>
      <c r="B1040" s="439"/>
      <c r="C1040" s="437"/>
      <c r="D1040" s="437"/>
      <c r="E1040" s="437"/>
      <c r="F1040" s="437"/>
      <c r="G1040" s="437"/>
      <c r="H1040" s="437"/>
      <c r="I1040" s="437"/>
      <c r="J1040" s="437"/>
      <c r="K1040" s="438"/>
    </row>
    <row r="1041" spans="1:11" ht="15" hidden="1" x14ac:dyDescent="0.3">
      <c r="A1041" s="441"/>
      <c r="B1041" s="458"/>
      <c r="C1041" s="456"/>
      <c r="D1041" s="456"/>
      <c r="E1041" s="456"/>
      <c r="F1041" s="456"/>
      <c r="G1041" s="456"/>
      <c r="H1041" s="456"/>
      <c r="I1041" s="456"/>
      <c r="J1041" s="456"/>
      <c r="K1041" s="457"/>
    </row>
    <row r="1042" spans="1:11" ht="15" hidden="1" x14ac:dyDescent="0.3">
      <c r="A1042" s="441"/>
      <c r="B1042" s="458"/>
      <c r="C1042" s="456"/>
      <c r="D1042" s="456"/>
      <c r="E1042" s="456"/>
      <c r="F1042" s="456"/>
      <c r="G1042" s="456"/>
      <c r="H1042" s="456"/>
      <c r="I1042" s="456"/>
      <c r="J1042" s="456"/>
      <c r="K1042" s="457"/>
    </row>
    <row r="1043" spans="1:11" ht="15" hidden="1" x14ac:dyDescent="0.3">
      <c r="A1043" s="441"/>
      <c r="B1043" s="458"/>
      <c r="C1043" s="456"/>
      <c r="D1043" s="456"/>
      <c r="E1043" s="456"/>
      <c r="F1043" s="456"/>
      <c r="G1043" s="456"/>
      <c r="H1043" s="456"/>
      <c r="I1043" s="456"/>
      <c r="J1043" s="456"/>
      <c r="K1043" s="457"/>
    </row>
    <row r="1044" spans="1:11" ht="15.6" hidden="1" thickBot="1" x14ac:dyDescent="0.35">
      <c r="A1044" s="442"/>
      <c r="B1044" s="477"/>
      <c r="C1044" s="475"/>
      <c r="D1044" s="475"/>
      <c r="E1044" s="475"/>
      <c r="F1044" s="475"/>
      <c r="G1044" s="475"/>
      <c r="H1044" s="475"/>
      <c r="I1044" s="475"/>
      <c r="J1044" s="475"/>
      <c r="K1044" s="476"/>
    </row>
    <row r="1045" spans="1:11" ht="15.6" hidden="1" thickBot="1" x14ac:dyDescent="0.35">
      <c r="A1045" s="465" t="s">
        <v>1128</v>
      </c>
      <c r="B1045" s="474" t="s">
        <v>1129</v>
      </c>
      <c r="C1045" s="472"/>
      <c r="D1045" s="472"/>
      <c r="E1045" s="472"/>
      <c r="F1045" s="120" t="s">
        <v>1130</v>
      </c>
      <c r="G1045" s="472" t="s">
        <v>1129</v>
      </c>
      <c r="H1045" s="472"/>
      <c r="I1045" s="472"/>
      <c r="J1045" s="473"/>
      <c r="K1045" s="121" t="s">
        <v>1130</v>
      </c>
    </row>
    <row r="1046" spans="1:11" ht="15" hidden="1" x14ac:dyDescent="0.3">
      <c r="A1046" s="466"/>
      <c r="B1046" s="471" t="s">
        <v>1131</v>
      </c>
      <c r="C1046" s="469"/>
      <c r="D1046" s="469"/>
      <c r="E1046" s="470"/>
      <c r="F1046" s="122"/>
      <c r="G1046" s="468" t="s">
        <v>1132</v>
      </c>
      <c r="H1046" s="469"/>
      <c r="I1046" s="469"/>
      <c r="J1046" s="470"/>
      <c r="K1046" s="123"/>
    </row>
    <row r="1047" spans="1:11" ht="15" hidden="1" x14ac:dyDescent="0.3">
      <c r="A1047" s="466"/>
      <c r="B1047" s="480" t="s">
        <v>1133</v>
      </c>
      <c r="C1047" s="481"/>
      <c r="D1047" s="481"/>
      <c r="E1047" s="482"/>
      <c r="F1047" s="124"/>
      <c r="G1047" s="483" t="s">
        <v>1134</v>
      </c>
      <c r="H1047" s="481"/>
      <c r="I1047" s="481"/>
      <c r="J1047" s="482"/>
      <c r="K1047" s="125"/>
    </row>
    <row r="1048" spans="1:11" ht="15" hidden="1" x14ac:dyDescent="0.3">
      <c r="A1048" s="466"/>
      <c r="B1048" s="480" t="s">
        <v>1135</v>
      </c>
      <c r="C1048" s="481"/>
      <c r="D1048" s="481"/>
      <c r="E1048" s="482"/>
      <c r="F1048" s="124"/>
      <c r="G1048" s="478" t="s">
        <v>1136</v>
      </c>
      <c r="H1048" s="460"/>
      <c r="I1048" s="460"/>
      <c r="J1048" s="479"/>
      <c r="K1048" s="125"/>
    </row>
    <row r="1049" spans="1:11" ht="15" hidden="1" x14ac:dyDescent="0.3">
      <c r="A1049" s="466"/>
      <c r="B1049" s="480" t="s">
        <v>1137</v>
      </c>
      <c r="C1049" s="481"/>
      <c r="D1049" s="481"/>
      <c r="E1049" s="482"/>
      <c r="F1049" s="124"/>
      <c r="G1049" s="478" t="s">
        <v>1138</v>
      </c>
      <c r="H1049" s="460"/>
      <c r="I1049" s="460"/>
      <c r="J1049" s="479"/>
      <c r="K1049" s="125"/>
    </row>
    <row r="1050" spans="1:11" ht="15" hidden="1" x14ac:dyDescent="0.3">
      <c r="A1050" s="466"/>
      <c r="B1050" s="480" t="s">
        <v>1139</v>
      </c>
      <c r="C1050" s="481"/>
      <c r="D1050" s="481"/>
      <c r="E1050" s="482"/>
      <c r="F1050" s="124"/>
      <c r="G1050" s="478" t="s">
        <v>1140</v>
      </c>
      <c r="H1050" s="460"/>
      <c r="I1050" s="460"/>
      <c r="J1050" s="479"/>
      <c r="K1050" s="125"/>
    </row>
    <row r="1051" spans="1:11" ht="15.6" hidden="1" thickBot="1" x14ac:dyDescent="0.35">
      <c r="A1051" s="467"/>
      <c r="B1051" s="487" t="s">
        <v>1141</v>
      </c>
      <c r="C1051" s="488"/>
      <c r="D1051" s="488"/>
      <c r="E1051" s="489"/>
      <c r="F1051" s="127"/>
      <c r="G1051" s="484" t="s">
        <v>1142</v>
      </c>
      <c r="H1051" s="485"/>
      <c r="I1051" s="485"/>
      <c r="J1051" s="486"/>
      <c r="K1051" s="128"/>
    </row>
    <row r="1052" spans="1:11" ht="15" hidden="1" x14ac:dyDescent="0.3">
      <c r="A1052" s="465" t="s">
        <v>1143</v>
      </c>
      <c r="B1052" s="462" t="s">
        <v>1148</v>
      </c>
      <c r="C1052" s="463"/>
      <c r="D1052" s="463"/>
      <c r="E1052" s="463"/>
      <c r="F1052" s="463"/>
      <c r="G1052" s="463"/>
      <c r="H1052" s="463"/>
      <c r="I1052" s="463"/>
      <c r="J1052" s="463"/>
      <c r="K1052" s="464"/>
    </row>
    <row r="1053" spans="1:11" ht="15" hidden="1" x14ac:dyDescent="0.3">
      <c r="A1053" s="466"/>
      <c r="B1053" s="459" t="s">
        <v>1149</v>
      </c>
      <c r="C1053" s="460"/>
      <c r="D1053" s="460"/>
      <c r="E1053" s="460"/>
      <c r="F1053" s="460"/>
      <c r="G1053" s="460"/>
      <c r="H1053" s="460"/>
      <c r="I1053" s="460"/>
      <c r="J1053" s="460"/>
      <c r="K1053" s="461"/>
    </row>
    <row r="1054" spans="1:11" ht="15" hidden="1" x14ac:dyDescent="0.3">
      <c r="A1054" s="466"/>
      <c r="B1054" s="459"/>
      <c r="C1054" s="460"/>
      <c r="D1054" s="460"/>
      <c r="E1054" s="460"/>
      <c r="F1054" s="460"/>
      <c r="G1054" s="460"/>
      <c r="H1054" s="460"/>
      <c r="I1054" s="460"/>
      <c r="J1054" s="460"/>
      <c r="K1054" s="461"/>
    </row>
    <row r="1055" spans="1:11" ht="15" hidden="1" x14ac:dyDescent="0.3">
      <c r="A1055" s="466"/>
      <c r="B1055" s="459"/>
      <c r="C1055" s="460"/>
      <c r="D1055" s="460"/>
      <c r="E1055" s="460"/>
      <c r="F1055" s="460"/>
      <c r="G1055" s="460"/>
      <c r="H1055" s="460"/>
      <c r="I1055" s="460"/>
      <c r="J1055" s="460"/>
      <c r="K1055" s="461"/>
    </row>
    <row r="1056" spans="1:11" ht="15" hidden="1" x14ac:dyDescent="0.3">
      <c r="A1056" s="466"/>
      <c r="B1056" s="459"/>
      <c r="C1056" s="460"/>
      <c r="D1056" s="460"/>
      <c r="E1056" s="460"/>
      <c r="F1056" s="460"/>
      <c r="G1056" s="460"/>
      <c r="H1056" s="460"/>
      <c r="I1056" s="460"/>
      <c r="J1056" s="460"/>
      <c r="K1056" s="461"/>
    </row>
    <row r="1057" spans="1:11" ht="15" hidden="1" x14ac:dyDescent="0.3">
      <c r="A1057" s="466"/>
      <c r="B1057" s="459"/>
      <c r="C1057" s="460"/>
      <c r="D1057" s="460"/>
      <c r="E1057" s="460"/>
      <c r="F1057" s="460"/>
      <c r="G1057" s="460"/>
      <c r="H1057" s="460"/>
      <c r="I1057" s="460"/>
      <c r="J1057" s="460"/>
      <c r="K1057" s="461"/>
    </row>
    <row r="1058" spans="1:11" ht="15" hidden="1" x14ac:dyDescent="0.3">
      <c r="A1058" s="466"/>
      <c r="B1058" s="459"/>
      <c r="C1058" s="460"/>
      <c r="D1058" s="460"/>
      <c r="E1058" s="460"/>
      <c r="F1058" s="460"/>
      <c r="G1058" s="460"/>
      <c r="H1058" s="460"/>
      <c r="I1058" s="460"/>
      <c r="J1058" s="460"/>
      <c r="K1058" s="461"/>
    </row>
    <row r="1059" spans="1:11" ht="15" hidden="1" x14ac:dyDescent="0.3">
      <c r="A1059" s="466"/>
      <c r="B1059" s="458"/>
      <c r="C1059" s="456"/>
      <c r="D1059" s="456"/>
      <c r="E1059" s="456"/>
      <c r="F1059" s="456"/>
      <c r="G1059" s="456"/>
      <c r="H1059" s="456"/>
      <c r="I1059" s="456"/>
      <c r="J1059" s="456"/>
      <c r="K1059" s="457"/>
    </row>
    <row r="1060" spans="1:11" ht="15" hidden="1" x14ac:dyDescent="0.3">
      <c r="A1060" s="466"/>
      <c r="B1060" s="459"/>
      <c r="C1060" s="460"/>
      <c r="D1060" s="460"/>
      <c r="E1060" s="460"/>
      <c r="F1060" s="460"/>
      <c r="G1060" s="460"/>
      <c r="H1060" s="460"/>
      <c r="I1060" s="460"/>
      <c r="J1060" s="460"/>
      <c r="K1060" s="461"/>
    </row>
    <row r="1061" spans="1:11" ht="15" hidden="1" x14ac:dyDescent="0.3">
      <c r="A1061" s="466"/>
      <c r="B1061" s="458"/>
      <c r="C1061" s="456"/>
      <c r="D1061" s="456"/>
      <c r="E1061" s="456"/>
      <c r="F1061" s="456"/>
      <c r="G1061" s="456"/>
      <c r="H1061" s="456"/>
      <c r="I1061" s="456"/>
      <c r="J1061" s="456"/>
      <c r="K1061" s="457"/>
    </row>
    <row r="1062" spans="1:11" ht="15" hidden="1" x14ac:dyDescent="0.3">
      <c r="A1062" s="466"/>
      <c r="B1062" s="458"/>
      <c r="C1062" s="456"/>
      <c r="D1062" s="456"/>
      <c r="E1062" s="456"/>
      <c r="F1062" s="456"/>
      <c r="G1062" s="456"/>
      <c r="H1062" s="456"/>
      <c r="I1062" s="456"/>
      <c r="J1062" s="456"/>
      <c r="K1062" s="457"/>
    </row>
    <row r="1063" spans="1:11" ht="15" hidden="1" x14ac:dyDescent="0.3">
      <c r="A1063" s="466"/>
      <c r="B1063" s="458"/>
      <c r="C1063" s="456"/>
      <c r="D1063" s="456"/>
      <c r="E1063" s="456"/>
      <c r="F1063" s="456"/>
      <c r="G1063" s="456"/>
      <c r="H1063" s="456"/>
      <c r="I1063" s="456"/>
      <c r="J1063" s="456"/>
      <c r="K1063" s="457"/>
    </row>
    <row r="1064" spans="1:11" ht="15" hidden="1" x14ac:dyDescent="0.3">
      <c r="A1064" s="466"/>
      <c r="B1064" s="458"/>
      <c r="C1064" s="456"/>
      <c r="D1064" s="456"/>
      <c r="E1064" s="456"/>
      <c r="F1064" s="456"/>
      <c r="G1064" s="456"/>
      <c r="H1064" s="456"/>
      <c r="I1064" s="456"/>
      <c r="J1064" s="456"/>
      <c r="K1064" s="457"/>
    </row>
    <row r="1065" spans="1:11" ht="15" hidden="1" x14ac:dyDescent="0.3">
      <c r="A1065" s="466"/>
      <c r="B1065" s="458"/>
      <c r="C1065" s="456"/>
      <c r="D1065" s="456"/>
      <c r="E1065" s="456"/>
      <c r="F1065" s="456"/>
      <c r="G1065" s="456"/>
      <c r="H1065" s="456"/>
      <c r="I1065" s="456"/>
      <c r="J1065" s="456"/>
      <c r="K1065" s="457"/>
    </row>
    <row r="1066" spans="1:11" ht="15.6" hidden="1" thickBot="1" x14ac:dyDescent="0.35">
      <c r="A1066" s="467"/>
      <c r="B1066" s="477"/>
      <c r="C1066" s="475"/>
      <c r="D1066" s="475"/>
      <c r="E1066" s="475"/>
      <c r="F1066" s="475"/>
      <c r="G1066" s="475"/>
      <c r="H1066" s="475"/>
      <c r="I1066" s="475"/>
      <c r="J1066" s="475"/>
      <c r="K1066" s="476"/>
    </row>
    <row r="1067" spans="1:11" ht="15" hidden="1" x14ac:dyDescent="0.3">
      <c r="A1067" s="465" t="s">
        <v>1144</v>
      </c>
      <c r="B1067" s="439"/>
      <c r="C1067" s="437"/>
      <c r="D1067" s="437"/>
      <c r="E1067" s="437"/>
      <c r="F1067" s="437"/>
      <c r="G1067" s="437"/>
      <c r="H1067" s="437"/>
      <c r="I1067" s="437"/>
      <c r="J1067" s="437"/>
      <c r="K1067" s="438"/>
    </row>
    <row r="1068" spans="1:11" ht="15" hidden="1" x14ac:dyDescent="0.3">
      <c r="A1068" s="466"/>
      <c r="B1068" s="458"/>
      <c r="C1068" s="456"/>
      <c r="D1068" s="456"/>
      <c r="E1068" s="456"/>
      <c r="F1068" s="456"/>
      <c r="G1068" s="456"/>
      <c r="H1068" s="456"/>
      <c r="I1068" s="456"/>
      <c r="J1068" s="456"/>
      <c r="K1068" s="457"/>
    </row>
    <row r="1069" spans="1:11" ht="15" hidden="1" x14ac:dyDescent="0.3">
      <c r="A1069" s="466"/>
      <c r="B1069" s="458"/>
      <c r="C1069" s="456"/>
      <c r="D1069" s="456"/>
      <c r="E1069" s="456"/>
      <c r="F1069" s="456"/>
      <c r="G1069" s="456"/>
      <c r="H1069" s="456"/>
      <c r="I1069" s="456"/>
      <c r="J1069" s="456"/>
      <c r="K1069" s="457"/>
    </row>
    <row r="1070" spans="1:11" ht="15" hidden="1" x14ac:dyDescent="0.3">
      <c r="A1070" s="466"/>
      <c r="B1070" s="459"/>
      <c r="C1070" s="460"/>
      <c r="D1070" s="460"/>
      <c r="E1070" s="460"/>
      <c r="F1070" s="460"/>
      <c r="G1070" s="460"/>
      <c r="H1070" s="460"/>
      <c r="I1070" s="460"/>
      <c r="J1070" s="460"/>
      <c r="K1070" s="461"/>
    </row>
    <row r="1071" spans="1:11" ht="15" hidden="1" x14ac:dyDescent="0.3">
      <c r="A1071" s="466"/>
      <c r="B1071" s="458"/>
      <c r="C1071" s="456"/>
      <c r="D1071" s="456"/>
      <c r="E1071" s="456"/>
      <c r="F1071" s="456"/>
      <c r="G1071" s="456"/>
      <c r="H1071" s="456"/>
      <c r="I1071" s="456"/>
      <c r="J1071" s="456"/>
      <c r="K1071" s="457"/>
    </row>
    <row r="1072" spans="1:11" ht="15" hidden="1" x14ac:dyDescent="0.3">
      <c r="A1072" s="466"/>
      <c r="B1072" s="459"/>
      <c r="C1072" s="460"/>
      <c r="D1072" s="460"/>
      <c r="E1072" s="460"/>
      <c r="F1072" s="460"/>
      <c r="G1072" s="460"/>
      <c r="H1072" s="460"/>
      <c r="I1072" s="460"/>
      <c r="J1072" s="460"/>
      <c r="K1072" s="461"/>
    </row>
    <row r="1073" spans="1:11" ht="15" hidden="1" x14ac:dyDescent="0.3">
      <c r="A1073" s="466"/>
      <c r="B1073" s="458"/>
      <c r="C1073" s="456"/>
      <c r="D1073" s="456"/>
      <c r="E1073" s="456"/>
      <c r="F1073" s="456"/>
      <c r="G1073" s="456"/>
      <c r="H1073" s="456"/>
      <c r="I1073" s="456"/>
      <c r="J1073" s="456"/>
      <c r="K1073" s="457"/>
    </row>
    <row r="1074" spans="1:11" ht="15" hidden="1" x14ac:dyDescent="0.3">
      <c r="A1074" s="466"/>
      <c r="B1074" s="458"/>
      <c r="C1074" s="456"/>
      <c r="D1074" s="456"/>
      <c r="E1074" s="456"/>
      <c r="F1074" s="456"/>
      <c r="G1074" s="456"/>
      <c r="H1074" s="456"/>
      <c r="I1074" s="456"/>
      <c r="J1074" s="456"/>
      <c r="K1074" s="457"/>
    </row>
    <row r="1075" spans="1:11" ht="15" hidden="1" x14ac:dyDescent="0.3">
      <c r="A1075" s="466"/>
      <c r="B1075" s="458"/>
      <c r="C1075" s="456"/>
      <c r="D1075" s="456"/>
      <c r="E1075" s="456"/>
      <c r="F1075" s="456"/>
      <c r="G1075" s="456"/>
      <c r="H1075" s="456"/>
      <c r="I1075" s="456"/>
      <c r="J1075" s="456"/>
      <c r="K1075" s="457"/>
    </row>
    <row r="1076" spans="1:11" ht="15" hidden="1" x14ac:dyDescent="0.3">
      <c r="A1076" s="466"/>
      <c r="B1076" s="458"/>
      <c r="C1076" s="456"/>
      <c r="D1076" s="456"/>
      <c r="E1076" s="456"/>
      <c r="F1076" s="456"/>
      <c r="G1076" s="456"/>
      <c r="H1076" s="456"/>
      <c r="I1076" s="456"/>
      <c r="J1076" s="456"/>
      <c r="K1076" s="457"/>
    </row>
    <row r="1077" spans="1:11" ht="15" hidden="1" x14ac:dyDescent="0.3">
      <c r="A1077" s="466"/>
      <c r="B1077" s="458"/>
      <c r="C1077" s="456"/>
      <c r="D1077" s="456"/>
      <c r="E1077" s="456"/>
      <c r="F1077" s="456"/>
      <c r="G1077" s="456"/>
      <c r="H1077" s="456"/>
      <c r="I1077" s="456"/>
      <c r="J1077" s="456"/>
      <c r="K1077" s="457"/>
    </row>
    <row r="1078" spans="1:11" ht="15" hidden="1" x14ac:dyDescent="0.3">
      <c r="A1078" s="466"/>
      <c r="B1078" s="458"/>
      <c r="C1078" s="456"/>
      <c r="D1078" s="456"/>
      <c r="E1078" s="456"/>
      <c r="F1078" s="456"/>
      <c r="G1078" s="456"/>
      <c r="H1078" s="456"/>
      <c r="I1078" s="456"/>
      <c r="J1078" s="456"/>
      <c r="K1078" s="457"/>
    </row>
    <row r="1079" spans="1:11" ht="15" hidden="1" x14ac:dyDescent="0.3">
      <c r="A1079" s="466"/>
      <c r="B1079" s="458"/>
      <c r="C1079" s="456"/>
      <c r="D1079" s="456"/>
      <c r="E1079" s="456"/>
      <c r="F1079" s="456"/>
      <c r="G1079" s="456"/>
      <c r="H1079" s="456"/>
      <c r="I1079" s="456"/>
      <c r="J1079" s="456"/>
      <c r="K1079" s="457"/>
    </row>
    <row r="1080" spans="1:11" ht="15" hidden="1" x14ac:dyDescent="0.3">
      <c r="A1080" s="466"/>
      <c r="B1080" s="458"/>
      <c r="C1080" s="456"/>
      <c r="D1080" s="456"/>
      <c r="E1080" s="456"/>
      <c r="F1080" s="456"/>
      <c r="G1080" s="456"/>
      <c r="H1080" s="456"/>
      <c r="I1080" s="456"/>
      <c r="J1080" s="456"/>
      <c r="K1080" s="457"/>
    </row>
    <row r="1081" spans="1:11" ht="15.6" hidden="1" thickBot="1" x14ac:dyDescent="0.35">
      <c r="A1081" s="467"/>
      <c r="B1081" s="502"/>
      <c r="C1081" s="503"/>
      <c r="D1081" s="503"/>
      <c r="E1081" s="503"/>
      <c r="F1081" s="503"/>
      <c r="G1081" s="503"/>
      <c r="H1081" s="503"/>
      <c r="I1081" s="503"/>
      <c r="J1081" s="503"/>
      <c r="K1081" s="504"/>
    </row>
    <row r="1082" spans="1:11" hidden="1" x14ac:dyDescent="0.3">
      <c r="A1082" s="499" t="s">
        <v>1145</v>
      </c>
      <c r="B1082" s="491"/>
      <c r="C1082" s="491"/>
      <c r="D1082" s="491"/>
      <c r="E1082" s="491"/>
      <c r="F1082" s="491"/>
      <c r="G1082" s="490" t="s">
        <v>1146</v>
      </c>
      <c r="H1082" s="491"/>
      <c r="I1082" s="491"/>
      <c r="J1082" s="491"/>
      <c r="K1082" s="492"/>
    </row>
    <row r="1083" spans="1:11" hidden="1" x14ac:dyDescent="0.3">
      <c r="A1083" s="500"/>
      <c r="B1083" s="494"/>
      <c r="C1083" s="494"/>
      <c r="D1083" s="494"/>
      <c r="E1083" s="494"/>
      <c r="F1083" s="494"/>
      <c r="G1083" s="493"/>
      <c r="H1083" s="494"/>
      <c r="I1083" s="494"/>
      <c r="J1083" s="494"/>
      <c r="K1083" s="495"/>
    </row>
    <row r="1084" spans="1:11" hidden="1" x14ac:dyDescent="0.3">
      <c r="A1084" s="500"/>
      <c r="B1084" s="494"/>
      <c r="C1084" s="494"/>
      <c r="D1084" s="494"/>
      <c r="E1084" s="494"/>
      <c r="F1084" s="494"/>
      <c r="G1084" s="493"/>
      <c r="H1084" s="494"/>
      <c r="I1084" s="494"/>
      <c r="J1084" s="494"/>
      <c r="K1084" s="495"/>
    </row>
    <row r="1085" spans="1:11" ht="15" hidden="1" thickBot="1" x14ac:dyDescent="0.35">
      <c r="A1085" s="501"/>
      <c r="B1085" s="497"/>
      <c r="C1085" s="497"/>
      <c r="D1085" s="497"/>
      <c r="E1085" s="497"/>
      <c r="F1085" s="497"/>
      <c r="G1085" s="496"/>
      <c r="H1085" s="497"/>
      <c r="I1085" s="497"/>
      <c r="J1085" s="497"/>
      <c r="K1085" s="498"/>
    </row>
    <row r="1086" spans="1:11" hidden="1" x14ac:dyDescent="0.3">
      <c r="A1086" s="34"/>
      <c r="J1086" s="131"/>
    </row>
    <row r="1087" spans="1:11" hidden="1" x14ac:dyDescent="0.3">
      <c r="A1087" s="452"/>
      <c r="B1087" s="452"/>
      <c r="C1087" s="452"/>
      <c r="D1087" s="452"/>
      <c r="E1087" s="454" t="s">
        <v>1113</v>
      </c>
      <c r="F1087" s="454"/>
      <c r="G1087" s="454"/>
      <c r="H1087" s="454"/>
      <c r="I1087" s="452"/>
      <c r="J1087" s="452"/>
      <c r="K1087" s="452"/>
    </row>
    <row r="1088" spans="1:11" hidden="1" x14ac:dyDescent="0.3">
      <c r="A1088" s="452"/>
      <c r="B1088" s="452"/>
      <c r="C1088" s="452"/>
      <c r="D1088" s="452"/>
      <c r="E1088" s="454"/>
      <c r="F1088" s="454"/>
      <c r="G1088" s="454"/>
      <c r="H1088" s="454"/>
      <c r="I1088" s="452"/>
      <c r="J1088" s="452"/>
      <c r="K1088" s="452"/>
    </row>
    <row r="1089" spans="1:11" hidden="1" x14ac:dyDescent="0.3">
      <c r="A1089" s="453"/>
      <c r="B1089" s="453"/>
      <c r="C1089" s="453"/>
      <c r="D1089" s="453"/>
      <c r="E1089" s="455"/>
      <c r="F1089" s="455"/>
      <c r="G1089" s="455"/>
      <c r="H1089" s="455"/>
      <c r="I1089" s="453"/>
      <c r="J1089" s="453"/>
      <c r="K1089" s="453"/>
    </row>
    <row r="1090" spans="1:11" hidden="1" x14ac:dyDescent="0.3">
      <c r="A1090" s="449" t="s">
        <v>1147</v>
      </c>
      <c r="B1090" s="450"/>
      <c r="C1090" s="450"/>
      <c r="D1090" s="450"/>
      <c r="E1090" s="450"/>
      <c r="F1090" s="450"/>
      <c r="G1090" s="450"/>
      <c r="H1090" s="450"/>
      <c r="I1090" s="450"/>
      <c r="J1090" s="450"/>
      <c r="K1090" s="451"/>
    </row>
    <row r="1091" spans="1:11" ht="25.5" hidden="1" customHeight="1" x14ac:dyDescent="0.3">
      <c r="A1091" s="100" t="s">
        <v>1115</v>
      </c>
      <c r="B1091" s="101"/>
      <c r="C1091" s="101"/>
      <c r="D1091" s="101"/>
      <c r="E1091" s="101"/>
      <c r="F1091" s="101"/>
      <c r="G1091" s="102"/>
      <c r="H1091" s="103" t="s">
        <v>1116</v>
      </c>
      <c r="I1091" s="104" t="s">
        <v>1117</v>
      </c>
      <c r="J1091" s="105">
        <f>1+J1036</f>
        <v>45214</v>
      </c>
      <c r="K1091" s="106" t="s">
        <v>1118</v>
      </c>
    </row>
    <row r="1092" spans="1:11" ht="16.5" hidden="1" customHeight="1" x14ac:dyDescent="0.3">
      <c r="A1092" s="443" t="s">
        <v>1119</v>
      </c>
      <c r="B1092" s="444"/>
      <c r="C1092" s="444"/>
      <c r="D1092" s="444"/>
      <c r="E1092" s="444"/>
      <c r="F1092" s="444"/>
      <c r="G1092" s="445"/>
      <c r="H1092" s="107" t="s">
        <v>1120</v>
      </c>
      <c r="I1092" s="108" t="s">
        <v>1121</v>
      </c>
      <c r="J1092" s="109" t="s">
        <v>1122</v>
      </c>
      <c r="K1092" s="110" t="s">
        <v>1123</v>
      </c>
    </row>
    <row r="1093" spans="1:11" ht="12" hidden="1" customHeight="1" x14ac:dyDescent="0.3">
      <c r="A1093" s="446"/>
      <c r="B1093" s="447"/>
      <c r="C1093" s="447"/>
      <c r="D1093" s="447"/>
      <c r="E1093" s="447"/>
      <c r="F1093" s="447"/>
      <c r="G1093" s="448"/>
      <c r="H1093" s="107" t="s">
        <v>1124</v>
      </c>
      <c r="I1093" s="111" t="s">
        <v>1125</v>
      </c>
      <c r="J1093" s="112"/>
      <c r="K1093" s="113"/>
    </row>
    <row r="1094" spans="1:11" ht="15" hidden="1" thickBot="1" x14ac:dyDescent="0.35">
      <c r="A1094" s="114" t="s">
        <v>1103</v>
      </c>
      <c r="B1094" s="115"/>
      <c r="C1094" s="115"/>
      <c r="D1094" s="115"/>
      <c r="E1094" s="115"/>
      <c r="F1094" s="115"/>
      <c r="G1094" s="116"/>
      <c r="H1094" s="117" t="s">
        <v>1126</v>
      </c>
      <c r="I1094" s="117" t="s">
        <v>1125</v>
      </c>
      <c r="J1094" s="118"/>
      <c r="K1094" s="119"/>
    </row>
    <row r="1095" spans="1:11" ht="15" hidden="1" x14ac:dyDescent="0.3">
      <c r="A1095" s="440" t="s">
        <v>1127</v>
      </c>
      <c r="B1095" s="439"/>
      <c r="C1095" s="437"/>
      <c r="D1095" s="437"/>
      <c r="E1095" s="437"/>
      <c r="F1095" s="437"/>
      <c r="G1095" s="437"/>
      <c r="H1095" s="437"/>
      <c r="I1095" s="437"/>
      <c r="J1095" s="437"/>
      <c r="K1095" s="438"/>
    </row>
    <row r="1096" spans="1:11" ht="15" hidden="1" x14ac:dyDescent="0.3">
      <c r="A1096" s="441"/>
      <c r="B1096" s="458"/>
      <c r="C1096" s="456"/>
      <c r="D1096" s="456"/>
      <c r="E1096" s="456"/>
      <c r="F1096" s="456"/>
      <c r="G1096" s="456"/>
      <c r="H1096" s="456"/>
      <c r="I1096" s="456"/>
      <c r="J1096" s="456"/>
      <c r="K1096" s="457"/>
    </row>
    <row r="1097" spans="1:11" ht="15" hidden="1" x14ac:dyDescent="0.3">
      <c r="A1097" s="441"/>
      <c r="B1097" s="458"/>
      <c r="C1097" s="456"/>
      <c r="D1097" s="456"/>
      <c r="E1097" s="456"/>
      <c r="F1097" s="456"/>
      <c r="G1097" s="456"/>
      <c r="H1097" s="456"/>
      <c r="I1097" s="456"/>
      <c r="J1097" s="456"/>
      <c r="K1097" s="457"/>
    </row>
    <row r="1098" spans="1:11" ht="15" hidden="1" x14ac:dyDescent="0.3">
      <c r="A1098" s="441"/>
      <c r="B1098" s="458"/>
      <c r="C1098" s="456"/>
      <c r="D1098" s="456"/>
      <c r="E1098" s="456"/>
      <c r="F1098" s="456"/>
      <c r="G1098" s="456"/>
      <c r="H1098" s="456"/>
      <c r="I1098" s="456"/>
      <c r="J1098" s="456"/>
      <c r="K1098" s="457"/>
    </row>
    <row r="1099" spans="1:11" ht="15.6" hidden="1" thickBot="1" x14ac:dyDescent="0.35">
      <c r="A1099" s="442"/>
      <c r="B1099" s="477"/>
      <c r="C1099" s="475"/>
      <c r="D1099" s="475"/>
      <c r="E1099" s="475"/>
      <c r="F1099" s="475"/>
      <c r="G1099" s="475"/>
      <c r="H1099" s="475"/>
      <c r="I1099" s="475"/>
      <c r="J1099" s="475"/>
      <c r="K1099" s="476"/>
    </row>
    <row r="1100" spans="1:11" ht="15.6" hidden="1" thickBot="1" x14ac:dyDescent="0.35">
      <c r="A1100" s="465" t="s">
        <v>1128</v>
      </c>
      <c r="B1100" s="474" t="s">
        <v>1129</v>
      </c>
      <c r="C1100" s="472"/>
      <c r="D1100" s="472"/>
      <c r="E1100" s="472"/>
      <c r="F1100" s="120" t="s">
        <v>1130</v>
      </c>
      <c r="G1100" s="472" t="s">
        <v>1129</v>
      </c>
      <c r="H1100" s="472"/>
      <c r="I1100" s="472"/>
      <c r="J1100" s="473"/>
      <c r="K1100" s="121" t="s">
        <v>1130</v>
      </c>
    </row>
    <row r="1101" spans="1:11" ht="15" hidden="1" x14ac:dyDescent="0.3">
      <c r="A1101" s="466"/>
      <c r="B1101" s="471" t="s">
        <v>1131</v>
      </c>
      <c r="C1101" s="469"/>
      <c r="D1101" s="469"/>
      <c r="E1101" s="470"/>
      <c r="F1101" s="122"/>
      <c r="G1101" s="468" t="s">
        <v>1132</v>
      </c>
      <c r="H1101" s="469"/>
      <c r="I1101" s="469"/>
      <c r="J1101" s="470"/>
      <c r="K1101" s="123"/>
    </row>
    <row r="1102" spans="1:11" ht="15" hidden="1" x14ac:dyDescent="0.3">
      <c r="A1102" s="466"/>
      <c r="B1102" s="480" t="s">
        <v>1133</v>
      </c>
      <c r="C1102" s="481"/>
      <c r="D1102" s="481"/>
      <c r="E1102" s="482"/>
      <c r="F1102" s="124"/>
      <c r="G1102" s="483" t="s">
        <v>1134</v>
      </c>
      <c r="H1102" s="481"/>
      <c r="I1102" s="481"/>
      <c r="J1102" s="482"/>
      <c r="K1102" s="125"/>
    </row>
    <row r="1103" spans="1:11" ht="15" hidden="1" x14ac:dyDescent="0.3">
      <c r="A1103" s="466"/>
      <c r="B1103" s="480" t="s">
        <v>1135</v>
      </c>
      <c r="C1103" s="481"/>
      <c r="D1103" s="481"/>
      <c r="E1103" s="482"/>
      <c r="F1103" s="124"/>
      <c r="G1103" s="478" t="s">
        <v>1136</v>
      </c>
      <c r="H1103" s="460"/>
      <c r="I1103" s="460"/>
      <c r="J1103" s="479"/>
      <c r="K1103" s="125"/>
    </row>
    <row r="1104" spans="1:11" ht="15" hidden="1" x14ac:dyDescent="0.3">
      <c r="A1104" s="466"/>
      <c r="B1104" s="480" t="s">
        <v>1137</v>
      </c>
      <c r="C1104" s="481"/>
      <c r="D1104" s="481"/>
      <c r="E1104" s="482"/>
      <c r="F1104" s="124"/>
      <c r="G1104" s="478" t="s">
        <v>1138</v>
      </c>
      <c r="H1104" s="460"/>
      <c r="I1104" s="460"/>
      <c r="J1104" s="479"/>
      <c r="K1104" s="125"/>
    </row>
    <row r="1105" spans="1:11" ht="15" hidden="1" x14ac:dyDescent="0.3">
      <c r="A1105" s="466"/>
      <c r="B1105" s="480" t="s">
        <v>1139</v>
      </c>
      <c r="C1105" s="481"/>
      <c r="D1105" s="481"/>
      <c r="E1105" s="482"/>
      <c r="F1105" s="124"/>
      <c r="G1105" s="478" t="s">
        <v>1140</v>
      </c>
      <c r="H1105" s="460"/>
      <c r="I1105" s="460"/>
      <c r="J1105" s="479"/>
      <c r="K1105" s="125"/>
    </row>
    <row r="1106" spans="1:11" ht="15.6" hidden="1" thickBot="1" x14ac:dyDescent="0.35">
      <c r="A1106" s="467"/>
      <c r="B1106" s="487" t="s">
        <v>1141</v>
      </c>
      <c r="C1106" s="488"/>
      <c r="D1106" s="488"/>
      <c r="E1106" s="489"/>
      <c r="F1106" s="127"/>
      <c r="G1106" s="484" t="s">
        <v>1142</v>
      </c>
      <c r="H1106" s="485"/>
      <c r="I1106" s="485"/>
      <c r="J1106" s="486"/>
      <c r="K1106" s="128"/>
    </row>
    <row r="1107" spans="1:11" ht="15" hidden="1" x14ac:dyDescent="0.3">
      <c r="A1107" s="465" t="s">
        <v>1143</v>
      </c>
      <c r="B1107" s="462" t="s">
        <v>1148</v>
      </c>
      <c r="C1107" s="463"/>
      <c r="D1107" s="463"/>
      <c r="E1107" s="463"/>
      <c r="F1107" s="463"/>
      <c r="G1107" s="463"/>
      <c r="H1107" s="463"/>
      <c r="I1107" s="463"/>
      <c r="J1107" s="463"/>
      <c r="K1107" s="464"/>
    </row>
    <row r="1108" spans="1:11" ht="15" hidden="1" x14ac:dyDescent="0.3">
      <c r="A1108" s="466"/>
      <c r="B1108" s="459" t="s">
        <v>1149</v>
      </c>
      <c r="C1108" s="460"/>
      <c r="D1108" s="460"/>
      <c r="E1108" s="460"/>
      <c r="F1108" s="460"/>
      <c r="G1108" s="460"/>
      <c r="H1108" s="460"/>
      <c r="I1108" s="460"/>
      <c r="J1108" s="460"/>
      <c r="K1108" s="461"/>
    </row>
    <row r="1109" spans="1:11" ht="15" hidden="1" x14ac:dyDescent="0.3">
      <c r="A1109" s="466"/>
      <c r="B1109" s="459" t="s">
        <v>1150</v>
      </c>
      <c r="C1109" s="460"/>
      <c r="D1109" s="460"/>
      <c r="E1109" s="460"/>
      <c r="F1109" s="460"/>
      <c r="G1109" s="460"/>
      <c r="H1109" s="460"/>
      <c r="I1109" s="460"/>
      <c r="J1109" s="460"/>
      <c r="K1109" s="461"/>
    </row>
    <row r="1110" spans="1:11" ht="15" hidden="1" x14ac:dyDescent="0.3">
      <c r="A1110" s="466"/>
      <c r="B1110" s="459"/>
      <c r="C1110" s="460"/>
      <c r="D1110" s="460"/>
      <c r="E1110" s="460"/>
      <c r="F1110" s="460"/>
      <c r="G1110" s="460"/>
      <c r="H1110" s="460"/>
      <c r="I1110" s="460"/>
      <c r="J1110" s="460"/>
      <c r="K1110" s="461"/>
    </row>
    <row r="1111" spans="1:11" ht="15" hidden="1" x14ac:dyDescent="0.3">
      <c r="A1111" s="466"/>
      <c r="B1111" s="459"/>
      <c r="C1111" s="460"/>
      <c r="D1111" s="460"/>
      <c r="E1111" s="460"/>
      <c r="F1111" s="460"/>
      <c r="G1111" s="460"/>
      <c r="H1111" s="460"/>
      <c r="I1111" s="460"/>
      <c r="J1111" s="460"/>
      <c r="K1111" s="461"/>
    </row>
    <row r="1112" spans="1:11" ht="15" hidden="1" x14ac:dyDescent="0.3">
      <c r="A1112" s="466"/>
      <c r="B1112" s="459"/>
      <c r="C1112" s="460"/>
      <c r="D1112" s="460"/>
      <c r="E1112" s="460"/>
      <c r="F1112" s="460"/>
      <c r="G1112" s="460"/>
      <c r="H1112" s="460"/>
      <c r="I1112" s="460"/>
      <c r="J1112" s="460"/>
      <c r="K1112" s="461"/>
    </row>
    <row r="1113" spans="1:11" ht="15" hidden="1" x14ac:dyDescent="0.3">
      <c r="A1113" s="466"/>
      <c r="B1113" s="459"/>
      <c r="C1113" s="460"/>
      <c r="D1113" s="460"/>
      <c r="E1113" s="460"/>
      <c r="F1113" s="460"/>
      <c r="G1113" s="460"/>
      <c r="H1113" s="460"/>
      <c r="I1113" s="460"/>
      <c r="J1113" s="460"/>
      <c r="K1113" s="461"/>
    </row>
    <row r="1114" spans="1:11" ht="15" hidden="1" x14ac:dyDescent="0.3">
      <c r="A1114" s="466"/>
      <c r="B1114" s="458"/>
      <c r="C1114" s="456"/>
      <c r="D1114" s="456"/>
      <c r="E1114" s="456"/>
      <c r="F1114" s="456"/>
      <c r="G1114" s="456"/>
      <c r="H1114" s="456"/>
      <c r="I1114" s="456"/>
      <c r="J1114" s="456"/>
      <c r="K1114" s="457"/>
    </row>
    <row r="1115" spans="1:11" ht="15" hidden="1" x14ac:dyDescent="0.3">
      <c r="A1115" s="466"/>
      <c r="B1115" s="458"/>
      <c r="C1115" s="456"/>
      <c r="D1115" s="456"/>
      <c r="E1115" s="456"/>
      <c r="F1115" s="456"/>
      <c r="G1115" s="456"/>
      <c r="H1115" s="456"/>
      <c r="I1115" s="456"/>
      <c r="J1115" s="456"/>
      <c r="K1115" s="457"/>
    </row>
    <row r="1116" spans="1:11" ht="15" hidden="1" x14ac:dyDescent="0.3">
      <c r="A1116" s="466"/>
      <c r="B1116" s="458"/>
      <c r="C1116" s="456"/>
      <c r="D1116" s="456"/>
      <c r="E1116" s="456"/>
      <c r="F1116" s="456"/>
      <c r="G1116" s="456"/>
      <c r="H1116" s="456"/>
      <c r="I1116" s="456"/>
      <c r="J1116" s="456"/>
      <c r="K1116" s="457"/>
    </row>
    <row r="1117" spans="1:11" ht="15" hidden="1" x14ac:dyDescent="0.3">
      <c r="A1117" s="466"/>
      <c r="B1117" s="458"/>
      <c r="C1117" s="456"/>
      <c r="D1117" s="456"/>
      <c r="E1117" s="456"/>
      <c r="F1117" s="456"/>
      <c r="G1117" s="456"/>
      <c r="H1117" s="456"/>
      <c r="I1117" s="456"/>
      <c r="J1117" s="456"/>
      <c r="K1117" s="457"/>
    </row>
    <row r="1118" spans="1:11" ht="15" hidden="1" x14ac:dyDescent="0.3">
      <c r="A1118" s="466"/>
      <c r="B1118" s="458"/>
      <c r="C1118" s="456"/>
      <c r="D1118" s="456"/>
      <c r="E1118" s="456"/>
      <c r="F1118" s="456"/>
      <c r="G1118" s="456"/>
      <c r="H1118" s="456"/>
      <c r="I1118" s="456"/>
      <c r="J1118" s="456"/>
      <c r="K1118" s="457"/>
    </row>
    <row r="1119" spans="1:11" ht="15" hidden="1" x14ac:dyDescent="0.3">
      <c r="A1119" s="466"/>
      <c r="B1119" s="458"/>
      <c r="C1119" s="456"/>
      <c r="D1119" s="456"/>
      <c r="E1119" s="456"/>
      <c r="F1119" s="456"/>
      <c r="G1119" s="456"/>
      <c r="H1119" s="456"/>
      <c r="I1119" s="456"/>
      <c r="J1119" s="456"/>
      <c r="K1119" s="457"/>
    </row>
    <row r="1120" spans="1:11" ht="15" hidden="1" x14ac:dyDescent="0.3">
      <c r="A1120" s="466"/>
      <c r="B1120" s="458"/>
      <c r="C1120" s="456"/>
      <c r="D1120" s="456"/>
      <c r="E1120" s="456"/>
      <c r="F1120" s="456"/>
      <c r="G1120" s="456"/>
      <c r="H1120" s="456"/>
      <c r="I1120" s="456"/>
      <c r="J1120" s="456"/>
      <c r="K1120" s="457"/>
    </row>
    <row r="1121" spans="1:11" ht="15.6" hidden="1" thickBot="1" x14ac:dyDescent="0.35">
      <c r="A1121" s="467"/>
      <c r="B1121" s="477"/>
      <c r="C1121" s="475"/>
      <c r="D1121" s="475"/>
      <c r="E1121" s="475"/>
      <c r="F1121" s="475"/>
      <c r="G1121" s="475"/>
      <c r="H1121" s="475"/>
      <c r="I1121" s="475"/>
      <c r="J1121" s="475"/>
      <c r="K1121" s="476"/>
    </row>
    <row r="1122" spans="1:11" ht="15" hidden="1" x14ac:dyDescent="0.3">
      <c r="A1122" s="465" t="s">
        <v>1144</v>
      </c>
      <c r="B1122" s="439"/>
      <c r="C1122" s="437"/>
      <c r="D1122" s="437"/>
      <c r="E1122" s="437"/>
      <c r="F1122" s="437"/>
      <c r="G1122" s="437"/>
      <c r="H1122" s="437"/>
      <c r="I1122" s="437"/>
      <c r="J1122" s="437"/>
      <c r="K1122" s="438"/>
    </row>
    <row r="1123" spans="1:11" ht="15" hidden="1" x14ac:dyDescent="0.3">
      <c r="A1123" s="466"/>
      <c r="B1123" s="458"/>
      <c r="C1123" s="456"/>
      <c r="D1123" s="456"/>
      <c r="E1123" s="456"/>
      <c r="F1123" s="456"/>
      <c r="G1123" s="456"/>
      <c r="H1123" s="456"/>
      <c r="I1123" s="456"/>
      <c r="J1123" s="456"/>
      <c r="K1123" s="457"/>
    </row>
    <row r="1124" spans="1:11" ht="15" hidden="1" x14ac:dyDescent="0.3">
      <c r="A1124" s="466"/>
      <c r="B1124" s="458"/>
      <c r="C1124" s="456"/>
      <c r="D1124" s="456"/>
      <c r="E1124" s="456"/>
      <c r="F1124" s="456"/>
      <c r="G1124" s="456"/>
      <c r="H1124" s="456"/>
      <c r="I1124" s="456"/>
      <c r="J1124" s="456"/>
      <c r="K1124" s="457"/>
    </row>
    <row r="1125" spans="1:11" ht="15" hidden="1" x14ac:dyDescent="0.3">
      <c r="A1125" s="466"/>
      <c r="B1125" s="458"/>
      <c r="C1125" s="456"/>
      <c r="D1125" s="456"/>
      <c r="E1125" s="456"/>
      <c r="F1125" s="456"/>
      <c r="G1125" s="456"/>
      <c r="H1125" s="456"/>
      <c r="I1125" s="456"/>
      <c r="J1125" s="456"/>
      <c r="K1125" s="457"/>
    </row>
    <row r="1126" spans="1:11" ht="15" hidden="1" x14ac:dyDescent="0.3">
      <c r="A1126" s="466"/>
      <c r="B1126" s="458"/>
      <c r="C1126" s="456"/>
      <c r="D1126" s="456"/>
      <c r="E1126" s="456"/>
      <c r="F1126" s="456"/>
      <c r="G1126" s="456"/>
      <c r="H1126" s="456"/>
      <c r="I1126" s="456"/>
      <c r="J1126" s="456"/>
      <c r="K1126" s="457"/>
    </row>
    <row r="1127" spans="1:11" ht="15" hidden="1" x14ac:dyDescent="0.3">
      <c r="A1127" s="466"/>
      <c r="B1127" s="458"/>
      <c r="C1127" s="456"/>
      <c r="D1127" s="456"/>
      <c r="E1127" s="456"/>
      <c r="F1127" s="456"/>
      <c r="G1127" s="456"/>
      <c r="H1127" s="456"/>
      <c r="I1127" s="456"/>
      <c r="J1127" s="456"/>
      <c r="K1127" s="457"/>
    </row>
    <row r="1128" spans="1:11" ht="15" hidden="1" x14ac:dyDescent="0.3">
      <c r="A1128" s="466"/>
      <c r="B1128" s="458"/>
      <c r="C1128" s="456"/>
      <c r="D1128" s="456"/>
      <c r="E1128" s="456"/>
      <c r="F1128" s="456"/>
      <c r="G1128" s="456"/>
      <c r="H1128" s="456"/>
      <c r="I1128" s="456"/>
      <c r="J1128" s="456"/>
      <c r="K1128" s="457"/>
    </row>
    <row r="1129" spans="1:11" ht="15" hidden="1" x14ac:dyDescent="0.3">
      <c r="A1129" s="466"/>
      <c r="B1129" s="458"/>
      <c r="C1129" s="456"/>
      <c r="D1129" s="456"/>
      <c r="E1129" s="456"/>
      <c r="F1129" s="456"/>
      <c r="G1129" s="456"/>
      <c r="H1129" s="456"/>
      <c r="I1129" s="456"/>
      <c r="J1129" s="456"/>
      <c r="K1129" s="457"/>
    </row>
    <row r="1130" spans="1:11" ht="15" hidden="1" x14ac:dyDescent="0.3">
      <c r="A1130" s="466"/>
      <c r="B1130" s="458"/>
      <c r="C1130" s="456"/>
      <c r="D1130" s="456"/>
      <c r="E1130" s="456"/>
      <c r="F1130" s="456"/>
      <c r="G1130" s="456"/>
      <c r="H1130" s="456"/>
      <c r="I1130" s="456"/>
      <c r="J1130" s="456"/>
      <c r="K1130" s="457"/>
    </row>
    <row r="1131" spans="1:11" ht="15" hidden="1" x14ac:dyDescent="0.3">
      <c r="A1131" s="466"/>
      <c r="B1131" s="458"/>
      <c r="C1131" s="456"/>
      <c r="D1131" s="456"/>
      <c r="E1131" s="456"/>
      <c r="F1131" s="456"/>
      <c r="G1131" s="456"/>
      <c r="H1131" s="456"/>
      <c r="I1131" s="456"/>
      <c r="J1131" s="456"/>
      <c r="K1131" s="457"/>
    </row>
    <row r="1132" spans="1:11" ht="15" hidden="1" x14ac:dyDescent="0.3">
      <c r="A1132" s="466"/>
      <c r="B1132" s="458"/>
      <c r="C1132" s="456"/>
      <c r="D1132" s="456"/>
      <c r="E1132" s="456"/>
      <c r="F1132" s="456"/>
      <c r="G1132" s="456"/>
      <c r="H1132" s="456"/>
      <c r="I1132" s="456"/>
      <c r="J1132" s="456"/>
      <c r="K1132" s="457"/>
    </row>
    <row r="1133" spans="1:11" ht="15" hidden="1" x14ac:dyDescent="0.3">
      <c r="A1133" s="466"/>
      <c r="B1133" s="458"/>
      <c r="C1133" s="456"/>
      <c r="D1133" s="456"/>
      <c r="E1133" s="456"/>
      <c r="F1133" s="456"/>
      <c r="G1133" s="456"/>
      <c r="H1133" s="456"/>
      <c r="I1133" s="456"/>
      <c r="J1133" s="456"/>
      <c r="K1133" s="457"/>
    </row>
    <row r="1134" spans="1:11" ht="15" hidden="1" x14ac:dyDescent="0.3">
      <c r="A1134" s="466"/>
      <c r="B1134" s="458"/>
      <c r="C1134" s="456"/>
      <c r="D1134" s="456"/>
      <c r="E1134" s="456"/>
      <c r="F1134" s="456"/>
      <c r="G1134" s="456"/>
      <c r="H1134" s="456"/>
      <c r="I1134" s="456"/>
      <c r="J1134" s="456"/>
      <c r="K1134" s="457"/>
    </row>
    <row r="1135" spans="1:11" ht="15" hidden="1" x14ac:dyDescent="0.3">
      <c r="A1135" s="466"/>
      <c r="B1135" s="458"/>
      <c r="C1135" s="456"/>
      <c r="D1135" s="456"/>
      <c r="E1135" s="456"/>
      <c r="F1135" s="456"/>
      <c r="G1135" s="456"/>
      <c r="H1135" s="456"/>
      <c r="I1135" s="456"/>
      <c r="J1135" s="456"/>
      <c r="K1135" s="457"/>
    </row>
    <row r="1136" spans="1:11" ht="15.6" hidden="1" thickBot="1" x14ac:dyDescent="0.35">
      <c r="A1136" s="467"/>
      <c r="B1136" s="502"/>
      <c r="C1136" s="503"/>
      <c r="D1136" s="503"/>
      <c r="E1136" s="503"/>
      <c r="F1136" s="503"/>
      <c r="G1136" s="503"/>
      <c r="H1136" s="503"/>
      <c r="I1136" s="503"/>
      <c r="J1136" s="503"/>
      <c r="K1136" s="504"/>
    </row>
    <row r="1137" spans="1:11" hidden="1" x14ac:dyDescent="0.3">
      <c r="A1137" s="499" t="s">
        <v>1145</v>
      </c>
      <c r="B1137" s="491"/>
      <c r="C1137" s="491"/>
      <c r="D1137" s="491"/>
      <c r="E1137" s="491"/>
      <c r="F1137" s="491"/>
      <c r="G1137" s="490" t="s">
        <v>1146</v>
      </c>
      <c r="H1137" s="491"/>
      <c r="I1137" s="491"/>
      <c r="J1137" s="491"/>
      <c r="K1137" s="492"/>
    </row>
    <row r="1138" spans="1:11" hidden="1" x14ac:dyDescent="0.3">
      <c r="A1138" s="500"/>
      <c r="B1138" s="494"/>
      <c r="C1138" s="494"/>
      <c r="D1138" s="494"/>
      <c r="E1138" s="494"/>
      <c r="F1138" s="494"/>
      <c r="G1138" s="493"/>
      <c r="H1138" s="494"/>
      <c r="I1138" s="494"/>
      <c r="J1138" s="494"/>
      <c r="K1138" s="495"/>
    </row>
    <row r="1139" spans="1:11" hidden="1" x14ac:dyDescent="0.3">
      <c r="A1139" s="500"/>
      <c r="B1139" s="494"/>
      <c r="C1139" s="494"/>
      <c r="D1139" s="494"/>
      <c r="E1139" s="494"/>
      <c r="F1139" s="494"/>
      <c r="G1139" s="493"/>
      <c r="H1139" s="494"/>
      <c r="I1139" s="494"/>
      <c r="J1139" s="494"/>
      <c r="K1139" s="495"/>
    </row>
    <row r="1140" spans="1:11" ht="15" hidden="1" thickBot="1" x14ac:dyDescent="0.35">
      <c r="A1140" s="501"/>
      <c r="B1140" s="497"/>
      <c r="C1140" s="497"/>
      <c r="D1140" s="497"/>
      <c r="E1140" s="497"/>
      <c r="F1140" s="497"/>
      <c r="G1140" s="496"/>
      <c r="H1140" s="497"/>
      <c r="I1140" s="497"/>
      <c r="J1140" s="497"/>
      <c r="K1140" s="498"/>
    </row>
    <row r="1141" spans="1:11" hidden="1" x14ac:dyDescent="0.3"/>
    <row r="1142" spans="1:11" x14ac:dyDescent="0.3">
      <c r="A1142" s="452"/>
      <c r="B1142" s="452"/>
      <c r="C1142" s="452"/>
      <c r="D1142" s="452"/>
      <c r="E1142" s="454" t="s">
        <v>1113</v>
      </c>
      <c r="F1142" s="454"/>
      <c r="G1142" s="454"/>
      <c r="H1142" s="454"/>
      <c r="I1142" s="452"/>
      <c r="J1142" s="452"/>
      <c r="K1142" s="452"/>
    </row>
    <row r="1143" spans="1:11" x14ac:dyDescent="0.3">
      <c r="A1143" s="452"/>
      <c r="B1143" s="452"/>
      <c r="C1143" s="452"/>
      <c r="D1143" s="452"/>
      <c r="E1143" s="454"/>
      <c r="F1143" s="454"/>
      <c r="G1143" s="454"/>
      <c r="H1143" s="454"/>
      <c r="I1143" s="452"/>
      <c r="J1143" s="452"/>
      <c r="K1143" s="452"/>
    </row>
    <row r="1144" spans="1:11" x14ac:dyDescent="0.3">
      <c r="A1144" s="453"/>
      <c r="B1144" s="453"/>
      <c r="C1144" s="453"/>
      <c r="D1144" s="453"/>
      <c r="E1144" s="455"/>
      <c r="F1144" s="455"/>
      <c r="G1144" s="455"/>
      <c r="H1144" s="455"/>
      <c r="I1144" s="453"/>
      <c r="J1144" s="453"/>
      <c r="K1144" s="453"/>
    </row>
    <row r="1145" spans="1:11" x14ac:dyDescent="0.3">
      <c r="A1145" s="449" t="s">
        <v>1147</v>
      </c>
      <c r="B1145" s="450"/>
      <c r="C1145" s="450"/>
      <c r="D1145" s="450"/>
      <c r="E1145" s="450"/>
      <c r="F1145" s="450"/>
      <c r="G1145" s="450"/>
      <c r="H1145" s="450"/>
      <c r="I1145" s="450"/>
      <c r="J1145" s="450"/>
      <c r="K1145" s="451"/>
    </row>
    <row r="1146" spans="1:11" ht="25.5" customHeight="1" x14ac:dyDescent="0.3">
      <c r="A1146" s="100" t="s">
        <v>0</v>
      </c>
      <c r="B1146" s="101"/>
      <c r="C1146" s="101"/>
      <c r="D1146" s="101"/>
      <c r="E1146" s="101"/>
      <c r="F1146" s="101"/>
      <c r="G1146" s="102"/>
      <c r="H1146" s="103" t="s">
        <v>1191</v>
      </c>
      <c r="I1146" s="104" t="s">
        <v>1117</v>
      </c>
      <c r="J1146" s="105">
        <f>1+J1091</f>
        <v>45215</v>
      </c>
      <c r="K1146" s="106" t="s">
        <v>1118</v>
      </c>
    </row>
    <row r="1147" spans="1:11" ht="16.5" customHeight="1" x14ac:dyDescent="0.3">
      <c r="A1147" s="443" t="s">
        <v>2</v>
      </c>
      <c r="B1147" s="444"/>
      <c r="C1147" s="444"/>
      <c r="D1147" s="444"/>
      <c r="E1147" s="444"/>
      <c r="F1147" s="444"/>
      <c r="G1147" s="445"/>
      <c r="H1147" s="107" t="s">
        <v>1120</v>
      </c>
      <c r="I1147" s="108" t="s">
        <v>1121</v>
      </c>
      <c r="J1147" s="109" t="s">
        <v>1122</v>
      </c>
      <c r="K1147" s="110" t="s">
        <v>1123</v>
      </c>
    </row>
    <row r="1148" spans="1:11" ht="12" customHeight="1" x14ac:dyDescent="0.3">
      <c r="A1148" s="446"/>
      <c r="B1148" s="447"/>
      <c r="C1148" s="447"/>
      <c r="D1148" s="447"/>
      <c r="E1148" s="447"/>
      <c r="F1148" s="447"/>
      <c r="G1148" s="448"/>
      <c r="H1148" s="107" t="s">
        <v>1124</v>
      </c>
      <c r="I1148" s="111" t="s">
        <v>1103</v>
      </c>
      <c r="J1148" s="112" t="s">
        <v>1125</v>
      </c>
      <c r="K1148" s="113"/>
    </row>
    <row r="1149" spans="1:11" ht="15" thickBot="1" x14ac:dyDescent="0.35">
      <c r="A1149" s="114" t="s">
        <v>1103</v>
      </c>
      <c r="B1149" s="115"/>
      <c r="C1149" s="115"/>
      <c r="D1149" s="115"/>
      <c r="E1149" s="115"/>
      <c r="F1149" s="115"/>
      <c r="G1149" s="116"/>
      <c r="H1149" s="117" t="s">
        <v>1126</v>
      </c>
      <c r="I1149" s="117" t="s">
        <v>1125</v>
      </c>
      <c r="J1149" s="118"/>
      <c r="K1149" s="119"/>
    </row>
    <row r="1150" spans="1:11" ht="15" x14ac:dyDescent="0.3">
      <c r="A1150" s="440" t="s">
        <v>1127</v>
      </c>
      <c r="B1150" s="439"/>
      <c r="C1150" s="437"/>
      <c r="D1150" s="437"/>
      <c r="E1150" s="437"/>
      <c r="F1150" s="437"/>
      <c r="G1150" s="437"/>
      <c r="H1150" s="437"/>
      <c r="I1150" s="437"/>
      <c r="J1150" s="437"/>
      <c r="K1150" s="438"/>
    </row>
    <row r="1151" spans="1:11" ht="15" x14ac:dyDescent="0.3">
      <c r="A1151" s="441"/>
      <c r="B1151" s="458"/>
      <c r="C1151" s="456"/>
      <c r="D1151" s="456"/>
      <c r="E1151" s="456"/>
      <c r="F1151" s="456"/>
      <c r="G1151" s="456"/>
      <c r="H1151" s="456"/>
      <c r="I1151" s="456"/>
      <c r="J1151" s="456"/>
      <c r="K1151" s="457"/>
    </row>
    <row r="1152" spans="1:11" ht="15" x14ac:dyDescent="0.3">
      <c r="A1152" s="441"/>
      <c r="B1152" s="458"/>
      <c r="C1152" s="456"/>
      <c r="D1152" s="456"/>
      <c r="E1152" s="456"/>
      <c r="F1152" s="456"/>
      <c r="G1152" s="456"/>
      <c r="H1152" s="456"/>
      <c r="I1152" s="456"/>
      <c r="J1152" s="456"/>
      <c r="K1152" s="457"/>
    </row>
    <row r="1153" spans="1:11" ht="15" x14ac:dyDescent="0.3">
      <c r="A1153" s="441"/>
      <c r="B1153" s="458"/>
      <c r="C1153" s="456"/>
      <c r="D1153" s="456"/>
      <c r="E1153" s="456"/>
      <c r="F1153" s="456"/>
      <c r="G1153" s="456"/>
      <c r="H1153" s="456"/>
      <c r="I1153" s="456"/>
      <c r="J1153" s="456"/>
      <c r="K1153" s="457"/>
    </row>
    <row r="1154" spans="1:11" ht="15.6" thickBot="1" x14ac:dyDescent="0.35">
      <c r="A1154" s="442"/>
      <c r="B1154" s="477"/>
      <c r="C1154" s="475"/>
      <c r="D1154" s="475"/>
      <c r="E1154" s="475"/>
      <c r="F1154" s="475"/>
      <c r="G1154" s="475"/>
      <c r="H1154" s="475"/>
      <c r="I1154" s="475"/>
      <c r="J1154" s="475"/>
      <c r="K1154" s="476"/>
    </row>
    <row r="1155" spans="1:11" ht="15.6" thickBot="1" x14ac:dyDescent="0.35">
      <c r="A1155" s="465" t="s">
        <v>1128</v>
      </c>
      <c r="B1155" s="474" t="s">
        <v>1129</v>
      </c>
      <c r="C1155" s="472"/>
      <c r="D1155" s="472"/>
      <c r="E1155" s="472"/>
      <c r="F1155" s="120" t="s">
        <v>1130</v>
      </c>
      <c r="G1155" s="472" t="s">
        <v>1129</v>
      </c>
      <c r="H1155" s="472"/>
      <c r="I1155" s="472"/>
      <c r="J1155" s="473"/>
      <c r="K1155" s="121" t="s">
        <v>1130</v>
      </c>
    </row>
    <row r="1156" spans="1:11" ht="15" x14ac:dyDescent="0.3">
      <c r="A1156" s="466"/>
      <c r="B1156" s="471" t="s">
        <v>1131</v>
      </c>
      <c r="C1156" s="469"/>
      <c r="D1156" s="469"/>
      <c r="E1156" s="470"/>
      <c r="F1156" s="122"/>
      <c r="G1156" s="468" t="s">
        <v>1132</v>
      </c>
      <c r="H1156" s="469"/>
      <c r="I1156" s="469"/>
      <c r="J1156" s="470"/>
      <c r="K1156" s="123"/>
    </row>
    <row r="1157" spans="1:11" ht="15" x14ac:dyDescent="0.3">
      <c r="A1157" s="466"/>
      <c r="B1157" s="480" t="s">
        <v>1133</v>
      </c>
      <c r="C1157" s="481"/>
      <c r="D1157" s="481"/>
      <c r="E1157" s="482"/>
      <c r="F1157" s="124"/>
      <c r="G1157" s="483" t="s">
        <v>1134</v>
      </c>
      <c r="H1157" s="481"/>
      <c r="I1157" s="481"/>
      <c r="J1157" s="482"/>
      <c r="K1157" s="125"/>
    </row>
    <row r="1158" spans="1:11" ht="15" x14ac:dyDescent="0.3">
      <c r="A1158" s="466"/>
      <c r="B1158" s="480" t="s">
        <v>1135</v>
      </c>
      <c r="C1158" s="481"/>
      <c r="D1158" s="481"/>
      <c r="E1158" s="482"/>
      <c r="F1158" s="124"/>
      <c r="G1158" s="478" t="s">
        <v>1136</v>
      </c>
      <c r="H1158" s="460"/>
      <c r="I1158" s="460"/>
      <c r="J1158" s="479"/>
      <c r="K1158" s="125"/>
    </row>
    <row r="1159" spans="1:11" ht="15" x14ac:dyDescent="0.3">
      <c r="A1159" s="466"/>
      <c r="B1159" s="480" t="s">
        <v>1137</v>
      </c>
      <c r="C1159" s="481"/>
      <c r="D1159" s="481"/>
      <c r="E1159" s="482"/>
      <c r="F1159" s="124">
        <v>1</v>
      </c>
      <c r="G1159" s="478" t="s">
        <v>1138</v>
      </c>
      <c r="H1159" s="460"/>
      <c r="I1159" s="460"/>
      <c r="J1159" s="479"/>
      <c r="K1159" s="125"/>
    </row>
    <row r="1160" spans="1:11" ht="15" x14ac:dyDescent="0.3">
      <c r="A1160" s="466"/>
      <c r="B1160" s="480" t="s">
        <v>1139</v>
      </c>
      <c r="C1160" s="481"/>
      <c r="D1160" s="481"/>
      <c r="E1160" s="482"/>
      <c r="F1160" s="124"/>
      <c r="G1160" s="478" t="s">
        <v>1140</v>
      </c>
      <c r="H1160" s="460"/>
      <c r="I1160" s="460"/>
      <c r="J1160" s="479"/>
      <c r="K1160" s="125"/>
    </row>
    <row r="1161" spans="1:11" ht="15.6" thickBot="1" x14ac:dyDescent="0.35">
      <c r="A1161" s="467"/>
      <c r="B1161" s="487" t="s">
        <v>1141</v>
      </c>
      <c r="C1161" s="488"/>
      <c r="D1161" s="488"/>
      <c r="E1161" s="489"/>
      <c r="F1161" s="127">
        <v>1</v>
      </c>
      <c r="G1161" s="484" t="s">
        <v>1142</v>
      </c>
      <c r="H1161" s="485"/>
      <c r="I1161" s="485"/>
      <c r="J1161" s="486"/>
      <c r="K1161" s="128"/>
    </row>
    <row r="1162" spans="1:11" ht="15.6" x14ac:dyDescent="0.3">
      <c r="A1162" s="465" t="s">
        <v>1143</v>
      </c>
      <c r="B1162" s="434" t="s">
        <v>1170</v>
      </c>
      <c r="C1162" s="435"/>
      <c r="D1162" s="435"/>
      <c r="E1162" s="435"/>
      <c r="F1162" s="435"/>
      <c r="G1162" s="435"/>
      <c r="H1162" s="435"/>
      <c r="I1162" s="435"/>
      <c r="J1162" s="435"/>
      <c r="K1162" s="436"/>
    </row>
    <row r="1163" spans="1:11" ht="15" x14ac:dyDescent="0.3">
      <c r="A1163" s="466"/>
      <c r="B1163" s="132" t="s">
        <v>1166</v>
      </c>
      <c r="C1163" s="133"/>
      <c r="D1163" s="133"/>
      <c r="E1163" s="133"/>
      <c r="F1163" s="133"/>
      <c r="G1163" s="133"/>
      <c r="H1163" s="133"/>
      <c r="I1163" s="133"/>
      <c r="J1163" s="133"/>
      <c r="K1163" s="134"/>
    </row>
    <row r="1164" spans="1:11" ht="15" x14ac:dyDescent="0.3">
      <c r="A1164" s="466"/>
      <c r="B1164" s="132" t="s">
        <v>1165</v>
      </c>
      <c r="C1164" s="133"/>
      <c r="D1164" s="133"/>
      <c r="E1164" s="133"/>
      <c r="F1164" s="133"/>
      <c r="G1164" s="133"/>
      <c r="H1164" s="133"/>
      <c r="I1164" s="133"/>
      <c r="J1164" s="133"/>
      <c r="K1164" s="134"/>
    </row>
    <row r="1165" spans="1:11" ht="15" x14ac:dyDescent="0.3">
      <c r="A1165" s="466"/>
      <c r="B1165" s="132" t="s">
        <v>1172</v>
      </c>
      <c r="C1165" s="133"/>
      <c r="D1165" s="133"/>
      <c r="E1165" s="133"/>
      <c r="F1165" s="133"/>
      <c r="G1165" s="133"/>
      <c r="H1165" s="133"/>
      <c r="I1165" s="133"/>
      <c r="J1165" s="133"/>
      <c r="K1165" s="134"/>
    </row>
    <row r="1166" spans="1:11" ht="15" x14ac:dyDescent="0.3">
      <c r="A1166" s="466"/>
      <c r="B1166" s="428"/>
      <c r="C1166" s="429"/>
      <c r="D1166" s="429"/>
      <c r="E1166" s="429"/>
      <c r="F1166" s="429"/>
      <c r="G1166" s="429"/>
      <c r="H1166" s="429"/>
      <c r="I1166" s="429"/>
      <c r="J1166" s="429"/>
      <c r="K1166" s="430"/>
    </row>
    <row r="1167" spans="1:11" ht="15" x14ac:dyDescent="0.3">
      <c r="A1167" s="466"/>
      <c r="B1167" s="459"/>
      <c r="C1167" s="460"/>
      <c r="D1167" s="460"/>
      <c r="E1167" s="460"/>
      <c r="F1167" s="460"/>
      <c r="G1167" s="460"/>
      <c r="H1167" s="460"/>
      <c r="I1167" s="460"/>
      <c r="J1167" s="460"/>
      <c r="K1167" s="461"/>
    </row>
    <row r="1168" spans="1:11" ht="15" x14ac:dyDescent="0.3">
      <c r="A1168" s="466"/>
      <c r="B1168" s="459"/>
      <c r="C1168" s="460"/>
      <c r="D1168" s="460"/>
      <c r="E1168" s="460"/>
      <c r="F1168" s="460"/>
      <c r="G1168" s="460"/>
      <c r="H1168" s="460"/>
      <c r="I1168" s="460"/>
      <c r="J1168" s="460"/>
      <c r="K1168" s="461"/>
    </row>
    <row r="1169" spans="1:11" ht="15" x14ac:dyDescent="0.3">
      <c r="A1169" s="466"/>
      <c r="B1169" s="458"/>
      <c r="C1169" s="456"/>
      <c r="D1169" s="456"/>
      <c r="E1169" s="456"/>
      <c r="F1169" s="456"/>
      <c r="G1169" s="456"/>
      <c r="H1169" s="456"/>
      <c r="I1169" s="456"/>
      <c r="J1169" s="456"/>
      <c r="K1169" s="457"/>
    </row>
    <row r="1170" spans="1:11" ht="15" x14ac:dyDescent="0.3">
      <c r="A1170" s="466"/>
      <c r="B1170" s="458"/>
      <c r="C1170" s="456"/>
      <c r="D1170" s="456"/>
      <c r="E1170" s="456"/>
      <c r="F1170" s="456"/>
      <c r="G1170" s="456"/>
      <c r="H1170" s="456"/>
      <c r="I1170" s="456"/>
      <c r="J1170" s="456"/>
      <c r="K1170" s="457"/>
    </row>
    <row r="1171" spans="1:11" ht="15" x14ac:dyDescent="0.3">
      <c r="A1171" s="466"/>
      <c r="B1171" s="458"/>
      <c r="C1171" s="456"/>
      <c r="D1171" s="456"/>
      <c r="E1171" s="456"/>
      <c r="F1171" s="456"/>
      <c r="G1171" s="456"/>
      <c r="H1171" s="456"/>
      <c r="I1171" s="456"/>
      <c r="J1171" s="456"/>
      <c r="K1171" s="457"/>
    </row>
    <row r="1172" spans="1:11" ht="15" x14ac:dyDescent="0.3">
      <c r="A1172" s="466"/>
      <c r="B1172" s="458"/>
      <c r="C1172" s="456"/>
      <c r="D1172" s="456"/>
      <c r="E1172" s="456"/>
      <c r="F1172" s="456"/>
      <c r="G1172" s="456"/>
      <c r="H1172" s="456"/>
      <c r="I1172" s="456"/>
      <c r="J1172" s="456"/>
      <c r="K1172" s="457"/>
    </row>
    <row r="1173" spans="1:11" ht="15" x14ac:dyDescent="0.3">
      <c r="A1173" s="466"/>
      <c r="B1173" s="458"/>
      <c r="C1173" s="456"/>
      <c r="D1173" s="456"/>
      <c r="E1173" s="456"/>
      <c r="F1173" s="456"/>
      <c r="G1173" s="456"/>
      <c r="H1173" s="456"/>
      <c r="I1173" s="456"/>
      <c r="J1173" s="456"/>
      <c r="K1173" s="457"/>
    </row>
    <row r="1174" spans="1:11" ht="15" x14ac:dyDescent="0.3">
      <c r="A1174" s="466"/>
      <c r="B1174" s="458"/>
      <c r="C1174" s="456"/>
      <c r="D1174" s="456"/>
      <c r="E1174" s="456"/>
      <c r="F1174" s="456"/>
      <c r="G1174" s="456"/>
      <c r="H1174" s="456"/>
      <c r="I1174" s="456"/>
      <c r="J1174" s="456"/>
      <c r="K1174" s="457"/>
    </row>
    <row r="1175" spans="1:11" ht="15.6" thickBot="1" x14ac:dyDescent="0.35">
      <c r="A1175" s="467"/>
      <c r="B1175" s="477"/>
      <c r="C1175" s="475"/>
      <c r="D1175" s="475"/>
      <c r="E1175" s="475"/>
      <c r="F1175" s="475"/>
      <c r="G1175" s="475"/>
      <c r="H1175" s="475"/>
      <c r="I1175" s="475"/>
      <c r="J1175" s="475"/>
      <c r="K1175" s="476"/>
    </row>
    <row r="1176" spans="1:11" ht="15" x14ac:dyDescent="0.3">
      <c r="A1176" s="465" t="s">
        <v>1144</v>
      </c>
      <c r="B1176" s="439"/>
      <c r="C1176" s="437"/>
      <c r="D1176" s="437"/>
      <c r="E1176" s="437"/>
      <c r="F1176" s="437"/>
      <c r="G1176" s="437"/>
      <c r="H1176" s="437"/>
      <c r="I1176" s="437"/>
      <c r="J1176" s="437"/>
      <c r="K1176" s="438"/>
    </row>
    <row r="1177" spans="1:11" ht="15" x14ac:dyDescent="0.3">
      <c r="A1177" s="466"/>
      <c r="B1177" s="458"/>
      <c r="C1177" s="456"/>
      <c r="D1177" s="456"/>
      <c r="E1177" s="456"/>
      <c r="F1177" s="456"/>
      <c r="G1177" s="456"/>
      <c r="H1177" s="456"/>
      <c r="I1177" s="456"/>
      <c r="J1177" s="456"/>
      <c r="K1177" s="457"/>
    </row>
    <row r="1178" spans="1:11" ht="15" x14ac:dyDescent="0.3">
      <c r="A1178" s="466"/>
      <c r="B1178" s="458"/>
      <c r="C1178" s="456"/>
      <c r="D1178" s="456"/>
      <c r="E1178" s="456"/>
      <c r="F1178" s="456"/>
      <c r="G1178" s="456"/>
      <c r="H1178" s="456"/>
      <c r="I1178" s="456"/>
      <c r="J1178" s="456"/>
      <c r="K1178" s="457"/>
    </row>
    <row r="1179" spans="1:11" ht="15" x14ac:dyDescent="0.3">
      <c r="A1179" s="466"/>
      <c r="B1179" s="458"/>
      <c r="C1179" s="456"/>
      <c r="D1179" s="456"/>
      <c r="E1179" s="456"/>
      <c r="F1179" s="456"/>
      <c r="G1179" s="456"/>
      <c r="H1179" s="456"/>
      <c r="I1179" s="456"/>
      <c r="J1179" s="456"/>
      <c r="K1179" s="457"/>
    </row>
    <row r="1180" spans="1:11" ht="15" x14ac:dyDescent="0.3">
      <c r="A1180" s="466"/>
      <c r="B1180" s="458"/>
      <c r="C1180" s="456"/>
      <c r="D1180" s="456"/>
      <c r="E1180" s="456"/>
      <c r="F1180" s="456"/>
      <c r="G1180" s="456"/>
      <c r="H1180" s="456"/>
      <c r="I1180" s="456"/>
      <c r="J1180" s="456"/>
      <c r="K1180" s="457"/>
    </row>
    <row r="1181" spans="1:11" ht="15" x14ac:dyDescent="0.3">
      <c r="A1181" s="466"/>
      <c r="B1181" s="458"/>
      <c r="C1181" s="456"/>
      <c r="D1181" s="456"/>
      <c r="E1181" s="456"/>
      <c r="F1181" s="456"/>
      <c r="G1181" s="456"/>
      <c r="H1181" s="456"/>
      <c r="I1181" s="456"/>
      <c r="J1181" s="456"/>
      <c r="K1181" s="457"/>
    </row>
    <row r="1182" spans="1:11" ht="15" x14ac:dyDescent="0.3">
      <c r="A1182" s="466"/>
      <c r="B1182" s="458"/>
      <c r="C1182" s="456"/>
      <c r="D1182" s="456"/>
      <c r="E1182" s="456"/>
      <c r="F1182" s="456"/>
      <c r="G1182" s="456"/>
      <c r="H1182" s="456"/>
      <c r="I1182" s="456"/>
      <c r="J1182" s="456"/>
      <c r="K1182" s="457"/>
    </row>
    <row r="1183" spans="1:11" ht="15" x14ac:dyDescent="0.3">
      <c r="A1183" s="466"/>
      <c r="B1183" s="458"/>
      <c r="C1183" s="456"/>
      <c r="D1183" s="456"/>
      <c r="E1183" s="456"/>
      <c r="F1183" s="456"/>
      <c r="G1183" s="456"/>
      <c r="H1183" s="456"/>
      <c r="I1183" s="456"/>
      <c r="J1183" s="456"/>
      <c r="K1183" s="457"/>
    </row>
    <row r="1184" spans="1:11" ht="15" x14ac:dyDescent="0.3">
      <c r="A1184" s="466"/>
      <c r="B1184" s="458"/>
      <c r="C1184" s="456"/>
      <c r="D1184" s="456"/>
      <c r="E1184" s="456"/>
      <c r="F1184" s="456"/>
      <c r="G1184" s="456"/>
      <c r="H1184" s="456"/>
      <c r="I1184" s="456"/>
      <c r="J1184" s="456"/>
      <c r="K1184" s="457"/>
    </row>
    <row r="1185" spans="1:11" ht="15" x14ac:dyDescent="0.3">
      <c r="A1185" s="466"/>
      <c r="B1185" s="458"/>
      <c r="C1185" s="456"/>
      <c r="D1185" s="456"/>
      <c r="E1185" s="456"/>
      <c r="F1185" s="456"/>
      <c r="G1185" s="456"/>
      <c r="H1185" s="456"/>
      <c r="I1185" s="456"/>
      <c r="J1185" s="456"/>
      <c r="K1185" s="457"/>
    </row>
    <row r="1186" spans="1:11" ht="15" x14ac:dyDescent="0.3">
      <c r="A1186" s="466"/>
      <c r="B1186" s="458"/>
      <c r="C1186" s="456"/>
      <c r="D1186" s="456"/>
      <c r="E1186" s="456"/>
      <c r="F1186" s="456"/>
      <c r="G1186" s="456"/>
      <c r="H1186" s="456"/>
      <c r="I1186" s="456"/>
      <c r="J1186" s="456"/>
      <c r="K1186" s="457"/>
    </row>
    <row r="1187" spans="1:11" ht="15" x14ac:dyDescent="0.3">
      <c r="A1187" s="466"/>
      <c r="B1187" s="458"/>
      <c r="C1187" s="456"/>
      <c r="D1187" s="456"/>
      <c r="E1187" s="456"/>
      <c r="F1187" s="456"/>
      <c r="G1187" s="456"/>
      <c r="H1187" s="456"/>
      <c r="I1187" s="456"/>
      <c r="J1187" s="456"/>
      <c r="K1187" s="457"/>
    </row>
    <row r="1188" spans="1:11" ht="15" x14ac:dyDescent="0.3">
      <c r="A1188" s="466"/>
      <c r="B1188" s="458"/>
      <c r="C1188" s="456"/>
      <c r="D1188" s="456"/>
      <c r="E1188" s="456"/>
      <c r="F1188" s="456"/>
      <c r="G1188" s="456"/>
      <c r="H1188" s="456"/>
      <c r="I1188" s="456"/>
      <c r="J1188" s="456"/>
      <c r="K1188" s="457"/>
    </row>
    <row r="1189" spans="1:11" ht="15" x14ac:dyDescent="0.3">
      <c r="A1189" s="466"/>
      <c r="B1189" s="458"/>
      <c r="C1189" s="456"/>
      <c r="D1189" s="456"/>
      <c r="E1189" s="456"/>
      <c r="F1189" s="456"/>
      <c r="G1189" s="456"/>
      <c r="H1189" s="456"/>
      <c r="I1189" s="456"/>
      <c r="J1189" s="456"/>
      <c r="K1189" s="457"/>
    </row>
    <row r="1190" spans="1:11" ht="15.6" thickBot="1" x14ac:dyDescent="0.35">
      <c r="A1190" s="467"/>
      <c r="B1190" s="502"/>
      <c r="C1190" s="503"/>
      <c r="D1190" s="503"/>
      <c r="E1190" s="503"/>
      <c r="F1190" s="503"/>
      <c r="G1190" s="503"/>
      <c r="H1190" s="503"/>
      <c r="I1190" s="503"/>
      <c r="J1190" s="503"/>
      <c r="K1190" s="504"/>
    </row>
    <row r="1191" spans="1:11" x14ac:dyDescent="0.3">
      <c r="A1191" s="499" t="s">
        <v>1145</v>
      </c>
      <c r="B1191" s="491"/>
      <c r="C1191" s="491"/>
      <c r="D1191" s="491"/>
      <c r="E1191" s="491"/>
      <c r="F1191" s="491"/>
      <c r="G1191" s="490" t="s">
        <v>1146</v>
      </c>
      <c r="H1191" s="491"/>
      <c r="I1191" s="491"/>
      <c r="J1191" s="491"/>
      <c r="K1191" s="492"/>
    </row>
    <row r="1192" spans="1:11" x14ac:dyDescent="0.3">
      <c r="A1192" s="500"/>
      <c r="B1192" s="494"/>
      <c r="C1192" s="494"/>
      <c r="D1192" s="494"/>
      <c r="E1192" s="494"/>
      <c r="F1192" s="494"/>
      <c r="G1192" s="493"/>
      <c r="H1192" s="494"/>
      <c r="I1192" s="494"/>
      <c r="J1192" s="494"/>
      <c r="K1192" s="495"/>
    </row>
    <row r="1193" spans="1:11" x14ac:dyDescent="0.3">
      <c r="A1193" s="500"/>
      <c r="B1193" s="494"/>
      <c r="C1193" s="494"/>
      <c r="D1193" s="494"/>
      <c r="E1193" s="494"/>
      <c r="F1193" s="494"/>
      <c r="G1193" s="493"/>
      <c r="H1193" s="494"/>
      <c r="I1193" s="494"/>
      <c r="J1193" s="494"/>
      <c r="K1193" s="495"/>
    </row>
    <row r="1194" spans="1:11" ht="15" thickBot="1" x14ac:dyDescent="0.35">
      <c r="A1194" s="501"/>
      <c r="B1194" s="497"/>
      <c r="C1194" s="497"/>
      <c r="D1194" s="497"/>
      <c r="E1194" s="497"/>
      <c r="F1194" s="497"/>
      <c r="G1194" s="496"/>
      <c r="H1194" s="497"/>
      <c r="I1194" s="497"/>
      <c r="J1194" s="497"/>
      <c r="K1194" s="498"/>
    </row>
    <row r="1195" spans="1:11" x14ac:dyDescent="0.3">
      <c r="A1195" s="34"/>
      <c r="J1195" s="131"/>
    </row>
    <row r="1196" spans="1:11" x14ac:dyDescent="0.3">
      <c r="A1196" s="452"/>
      <c r="B1196" s="452"/>
      <c r="C1196" s="452"/>
      <c r="D1196" s="452"/>
      <c r="E1196" s="454" t="s">
        <v>1113</v>
      </c>
      <c r="F1196" s="454"/>
      <c r="G1196" s="454"/>
      <c r="H1196" s="454"/>
      <c r="I1196" s="452"/>
      <c r="J1196" s="452"/>
      <c r="K1196" s="452"/>
    </row>
    <row r="1197" spans="1:11" x14ac:dyDescent="0.3">
      <c r="A1197" s="452"/>
      <c r="B1197" s="452"/>
      <c r="C1197" s="452"/>
      <c r="D1197" s="452"/>
      <c r="E1197" s="454"/>
      <c r="F1197" s="454"/>
      <c r="G1197" s="454"/>
      <c r="H1197" s="454"/>
      <c r="I1197" s="452"/>
      <c r="J1197" s="452"/>
      <c r="K1197" s="452"/>
    </row>
    <row r="1198" spans="1:11" x14ac:dyDescent="0.3">
      <c r="A1198" s="453"/>
      <c r="B1198" s="453"/>
      <c r="C1198" s="453"/>
      <c r="D1198" s="453"/>
      <c r="E1198" s="455"/>
      <c r="F1198" s="455"/>
      <c r="G1198" s="455"/>
      <c r="H1198" s="455"/>
      <c r="I1198" s="453"/>
      <c r="J1198" s="453"/>
      <c r="K1198" s="453"/>
    </row>
    <row r="1199" spans="1:11" s="99" customFormat="1" ht="15" customHeight="1" x14ac:dyDescent="0.3">
      <c r="A1199" s="505" t="s">
        <v>1114</v>
      </c>
      <c r="B1199" s="450"/>
      <c r="C1199" s="450"/>
      <c r="D1199" s="450"/>
      <c r="E1199" s="450"/>
      <c r="F1199" s="450"/>
      <c r="G1199" s="450"/>
      <c r="H1199" s="450"/>
      <c r="I1199" s="450"/>
      <c r="J1199" s="450"/>
      <c r="K1199" s="451"/>
    </row>
    <row r="1200" spans="1:11" ht="25.5" customHeight="1" x14ac:dyDescent="0.3">
      <c r="A1200" s="100" t="s">
        <v>0</v>
      </c>
      <c r="B1200" s="101"/>
      <c r="C1200" s="101"/>
      <c r="D1200" s="101"/>
      <c r="E1200" s="101"/>
      <c r="F1200" s="101"/>
      <c r="G1200" s="102"/>
      <c r="H1200" s="103" t="s">
        <v>1191</v>
      </c>
      <c r="I1200" s="104" t="s">
        <v>1117</v>
      </c>
      <c r="J1200" s="105">
        <f>1+J1146</f>
        <v>45216</v>
      </c>
      <c r="K1200" s="106" t="s">
        <v>1118</v>
      </c>
    </row>
    <row r="1201" spans="1:11" ht="16.5" customHeight="1" x14ac:dyDescent="0.3">
      <c r="A1201" s="443" t="s">
        <v>2</v>
      </c>
      <c r="B1201" s="444"/>
      <c r="C1201" s="444"/>
      <c r="D1201" s="444"/>
      <c r="E1201" s="444"/>
      <c r="F1201" s="444"/>
      <c r="G1201" s="445"/>
      <c r="H1201" s="107" t="s">
        <v>1120</v>
      </c>
      <c r="I1201" s="108" t="s">
        <v>1121</v>
      </c>
      <c r="J1201" s="109" t="s">
        <v>1122</v>
      </c>
      <c r="K1201" s="110" t="s">
        <v>1123</v>
      </c>
    </row>
    <row r="1202" spans="1:11" ht="12" customHeight="1" x14ac:dyDescent="0.3">
      <c r="A1202" s="446"/>
      <c r="B1202" s="447"/>
      <c r="C1202" s="447"/>
      <c r="D1202" s="447"/>
      <c r="E1202" s="447"/>
      <c r="F1202" s="447"/>
      <c r="G1202" s="448"/>
      <c r="H1202" s="107" t="s">
        <v>1124</v>
      </c>
      <c r="I1202" s="111" t="s">
        <v>1125</v>
      </c>
      <c r="J1202" s="112"/>
      <c r="K1202" s="113"/>
    </row>
    <row r="1203" spans="1:11" ht="15" thickBot="1" x14ac:dyDescent="0.35">
      <c r="A1203" s="114" t="s">
        <v>1103</v>
      </c>
      <c r="B1203" s="115"/>
      <c r="C1203" s="115"/>
      <c r="D1203" s="115"/>
      <c r="E1203" s="115"/>
      <c r="F1203" s="115"/>
      <c r="G1203" s="116"/>
      <c r="H1203" s="117" t="s">
        <v>1126</v>
      </c>
      <c r="I1203" s="117" t="s">
        <v>1125</v>
      </c>
      <c r="J1203" s="118"/>
      <c r="K1203" s="119"/>
    </row>
    <row r="1204" spans="1:11" ht="15" x14ac:dyDescent="0.3">
      <c r="A1204" s="440" t="s">
        <v>1127</v>
      </c>
      <c r="B1204" s="439"/>
      <c r="C1204" s="437"/>
      <c r="D1204" s="437"/>
      <c r="E1204" s="437"/>
      <c r="F1204" s="437"/>
      <c r="G1204" s="437"/>
      <c r="H1204" s="437"/>
      <c r="I1204" s="437"/>
      <c r="J1204" s="437"/>
      <c r="K1204" s="438"/>
    </row>
    <row r="1205" spans="1:11" ht="15" x14ac:dyDescent="0.3">
      <c r="A1205" s="441"/>
      <c r="B1205" s="458"/>
      <c r="C1205" s="456"/>
      <c r="D1205" s="456"/>
      <c r="E1205" s="456"/>
      <c r="F1205" s="456"/>
      <c r="G1205" s="456"/>
      <c r="H1205" s="456"/>
      <c r="I1205" s="456"/>
      <c r="J1205" s="456"/>
      <c r="K1205" s="457"/>
    </row>
    <row r="1206" spans="1:11" ht="15" x14ac:dyDescent="0.3">
      <c r="A1206" s="441"/>
      <c r="B1206" s="458"/>
      <c r="C1206" s="456"/>
      <c r="D1206" s="456"/>
      <c r="E1206" s="456"/>
      <c r="F1206" s="456"/>
      <c r="G1206" s="456"/>
      <c r="H1206" s="456"/>
      <c r="I1206" s="456"/>
      <c r="J1206" s="456"/>
      <c r="K1206" s="457"/>
    </row>
    <row r="1207" spans="1:11" ht="15" x14ac:dyDescent="0.3">
      <c r="A1207" s="441"/>
      <c r="B1207" s="458"/>
      <c r="C1207" s="456"/>
      <c r="D1207" s="456"/>
      <c r="E1207" s="456"/>
      <c r="F1207" s="456"/>
      <c r="G1207" s="456"/>
      <c r="H1207" s="456"/>
      <c r="I1207" s="456"/>
      <c r="J1207" s="456"/>
      <c r="K1207" s="457"/>
    </row>
    <row r="1208" spans="1:11" ht="15.6" thickBot="1" x14ac:dyDescent="0.35">
      <c r="A1208" s="442"/>
      <c r="B1208" s="477"/>
      <c r="C1208" s="475"/>
      <c r="D1208" s="475"/>
      <c r="E1208" s="475"/>
      <c r="F1208" s="475"/>
      <c r="G1208" s="475"/>
      <c r="H1208" s="475"/>
      <c r="I1208" s="475"/>
      <c r="J1208" s="475"/>
      <c r="K1208" s="476"/>
    </row>
    <row r="1209" spans="1:11" ht="15.6" thickBot="1" x14ac:dyDescent="0.35">
      <c r="A1209" s="465" t="s">
        <v>1128</v>
      </c>
      <c r="B1209" s="474" t="s">
        <v>1129</v>
      </c>
      <c r="C1209" s="472"/>
      <c r="D1209" s="472"/>
      <c r="E1209" s="472"/>
      <c r="F1209" s="120" t="s">
        <v>1130</v>
      </c>
      <c r="G1209" s="472" t="s">
        <v>1129</v>
      </c>
      <c r="H1209" s="472"/>
      <c r="I1209" s="472"/>
      <c r="J1209" s="473"/>
      <c r="K1209" s="121" t="s">
        <v>1130</v>
      </c>
    </row>
    <row r="1210" spans="1:11" ht="15" x14ac:dyDescent="0.3">
      <c r="A1210" s="466"/>
      <c r="B1210" s="471" t="s">
        <v>1131</v>
      </c>
      <c r="C1210" s="469"/>
      <c r="D1210" s="469"/>
      <c r="E1210" s="470"/>
      <c r="F1210" s="122"/>
      <c r="G1210" s="468" t="s">
        <v>1132</v>
      </c>
      <c r="H1210" s="469"/>
      <c r="I1210" s="469"/>
      <c r="J1210" s="470"/>
      <c r="K1210" s="123"/>
    </row>
    <row r="1211" spans="1:11" ht="15" x14ac:dyDescent="0.3">
      <c r="A1211" s="466"/>
      <c r="B1211" s="480" t="s">
        <v>1133</v>
      </c>
      <c r="C1211" s="481"/>
      <c r="D1211" s="481"/>
      <c r="E1211" s="482"/>
      <c r="F1211" s="124"/>
      <c r="G1211" s="483" t="s">
        <v>1134</v>
      </c>
      <c r="H1211" s="481"/>
      <c r="I1211" s="481"/>
      <c r="J1211" s="482"/>
      <c r="K1211" s="125"/>
    </row>
    <row r="1212" spans="1:11" ht="15" x14ac:dyDescent="0.3">
      <c r="A1212" s="466"/>
      <c r="B1212" s="480" t="s">
        <v>1135</v>
      </c>
      <c r="C1212" s="481"/>
      <c r="D1212" s="481"/>
      <c r="E1212" s="482"/>
      <c r="F1212" s="124"/>
      <c r="G1212" s="478" t="s">
        <v>1136</v>
      </c>
      <c r="H1212" s="460"/>
      <c r="I1212" s="460"/>
      <c r="J1212" s="479"/>
      <c r="K1212" s="125"/>
    </row>
    <row r="1213" spans="1:11" ht="15" x14ac:dyDescent="0.3">
      <c r="A1213" s="466"/>
      <c r="B1213" s="480" t="s">
        <v>1137</v>
      </c>
      <c r="C1213" s="481"/>
      <c r="D1213" s="481"/>
      <c r="E1213" s="482"/>
      <c r="F1213" s="124">
        <v>1</v>
      </c>
      <c r="G1213" s="478" t="s">
        <v>1138</v>
      </c>
      <c r="H1213" s="460"/>
      <c r="I1213" s="460"/>
      <c r="J1213" s="479"/>
      <c r="K1213" s="125"/>
    </row>
    <row r="1214" spans="1:11" ht="15" x14ac:dyDescent="0.3">
      <c r="A1214" s="466"/>
      <c r="B1214" s="480" t="s">
        <v>1139</v>
      </c>
      <c r="C1214" s="481"/>
      <c r="D1214" s="481"/>
      <c r="E1214" s="482"/>
      <c r="F1214" s="124"/>
      <c r="G1214" s="478" t="s">
        <v>1140</v>
      </c>
      <c r="H1214" s="460"/>
      <c r="I1214" s="460"/>
      <c r="J1214" s="479"/>
      <c r="K1214" s="125"/>
    </row>
    <row r="1215" spans="1:11" ht="15.6" thickBot="1" x14ac:dyDescent="0.35">
      <c r="A1215" s="467"/>
      <c r="B1215" s="487" t="s">
        <v>1141</v>
      </c>
      <c r="C1215" s="488"/>
      <c r="D1215" s="488"/>
      <c r="E1215" s="489"/>
      <c r="F1215" s="127">
        <v>1</v>
      </c>
      <c r="G1215" s="484" t="s">
        <v>1142</v>
      </c>
      <c r="H1215" s="485"/>
      <c r="I1215" s="485"/>
      <c r="J1215" s="486"/>
      <c r="K1215" s="128"/>
    </row>
    <row r="1216" spans="1:11" ht="15.6" x14ac:dyDescent="0.3">
      <c r="A1216" s="465" t="s">
        <v>1143</v>
      </c>
      <c r="B1216" s="434" t="s">
        <v>1170</v>
      </c>
      <c r="C1216" s="435"/>
      <c r="D1216" s="435"/>
      <c r="E1216" s="435"/>
      <c r="F1216" s="435"/>
      <c r="G1216" s="435"/>
      <c r="H1216" s="435"/>
      <c r="I1216" s="435"/>
      <c r="J1216" s="435"/>
      <c r="K1216" s="436"/>
    </row>
    <row r="1217" spans="1:11" ht="15" x14ac:dyDescent="0.3">
      <c r="A1217" s="466"/>
      <c r="B1217" s="132" t="s">
        <v>1166</v>
      </c>
      <c r="C1217" s="133"/>
      <c r="D1217" s="133"/>
      <c r="E1217" s="133"/>
      <c r="F1217" s="133"/>
      <c r="G1217" s="133"/>
      <c r="H1217" s="133"/>
      <c r="I1217" s="133"/>
      <c r="J1217" s="133"/>
      <c r="K1217" s="134"/>
    </row>
    <row r="1218" spans="1:11" ht="15" x14ac:dyDescent="0.3">
      <c r="A1218" s="466"/>
      <c r="B1218" s="132" t="s">
        <v>1165</v>
      </c>
      <c r="C1218" s="133"/>
      <c r="D1218" s="133"/>
      <c r="E1218" s="133"/>
      <c r="F1218" s="133"/>
      <c r="G1218" s="133"/>
      <c r="H1218" s="133"/>
      <c r="I1218" s="133"/>
      <c r="J1218" s="133"/>
      <c r="K1218" s="134"/>
    </row>
    <row r="1219" spans="1:11" ht="15" x14ac:dyDescent="0.3">
      <c r="A1219" s="466"/>
      <c r="B1219" s="132" t="s">
        <v>1172</v>
      </c>
      <c r="C1219" s="133"/>
      <c r="D1219" s="133"/>
      <c r="E1219" s="133"/>
      <c r="F1219" s="133"/>
      <c r="G1219" s="133"/>
      <c r="H1219" s="133"/>
      <c r="I1219" s="133"/>
      <c r="J1219" s="133"/>
      <c r="K1219" s="134"/>
    </row>
    <row r="1220" spans="1:11" ht="15" x14ac:dyDescent="0.3">
      <c r="A1220" s="466"/>
      <c r="B1220" s="459"/>
      <c r="C1220" s="460"/>
      <c r="D1220" s="460"/>
      <c r="E1220" s="460"/>
      <c r="F1220" s="460"/>
      <c r="G1220" s="460"/>
      <c r="H1220" s="460"/>
      <c r="I1220" s="460"/>
      <c r="J1220" s="460"/>
      <c r="K1220" s="461"/>
    </row>
    <row r="1221" spans="1:11" ht="15" x14ac:dyDescent="0.3">
      <c r="A1221" s="466"/>
      <c r="B1221" s="459"/>
      <c r="C1221" s="460"/>
      <c r="D1221" s="460"/>
      <c r="E1221" s="460"/>
      <c r="F1221" s="460"/>
      <c r="G1221" s="460"/>
      <c r="H1221" s="460"/>
      <c r="I1221" s="460"/>
      <c r="J1221" s="460"/>
      <c r="K1221" s="461"/>
    </row>
    <row r="1222" spans="1:11" ht="15" x14ac:dyDescent="0.3">
      <c r="A1222" s="466"/>
      <c r="B1222" s="459"/>
      <c r="C1222" s="460"/>
      <c r="D1222" s="460"/>
      <c r="E1222" s="460"/>
      <c r="F1222" s="460"/>
      <c r="G1222" s="460"/>
      <c r="H1222" s="460"/>
      <c r="I1222" s="460"/>
      <c r="J1222" s="460"/>
      <c r="K1222" s="461"/>
    </row>
    <row r="1223" spans="1:11" ht="15" x14ac:dyDescent="0.3">
      <c r="A1223" s="466"/>
      <c r="B1223" s="459"/>
      <c r="C1223" s="460"/>
      <c r="D1223" s="460"/>
      <c r="E1223" s="460"/>
      <c r="F1223" s="460"/>
      <c r="G1223" s="460"/>
      <c r="H1223" s="460"/>
      <c r="I1223" s="460"/>
      <c r="J1223" s="460"/>
      <c r="K1223" s="461"/>
    </row>
    <row r="1224" spans="1:11" ht="15" x14ac:dyDescent="0.3">
      <c r="A1224" s="466"/>
      <c r="B1224" s="458"/>
      <c r="C1224" s="456"/>
      <c r="D1224" s="456"/>
      <c r="E1224" s="456"/>
      <c r="F1224" s="456"/>
      <c r="G1224" s="456"/>
      <c r="H1224" s="456"/>
      <c r="I1224" s="456"/>
      <c r="J1224" s="456"/>
      <c r="K1224" s="457"/>
    </row>
    <row r="1225" spans="1:11" ht="15" x14ac:dyDescent="0.3">
      <c r="A1225" s="466"/>
      <c r="B1225" s="458"/>
      <c r="C1225" s="456"/>
      <c r="D1225" s="456"/>
      <c r="E1225" s="456"/>
      <c r="F1225" s="456"/>
      <c r="G1225" s="456"/>
      <c r="H1225" s="456"/>
      <c r="I1225" s="456"/>
      <c r="J1225" s="456"/>
      <c r="K1225" s="457"/>
    </row>
    <row r="1226" spans="1:11" ht="15" x14ac:dyDescent="0.3">
      <c r="A1226" s="466"/>
      <c r="B1226" s="458"/>
      <c r="C1226" s="456"/>
      <c r="D1226" s="456"/>
      <c r="E1226" s="456"/>
      <c r="F1226" s="456"/>
      <c r="G1226" s="456"/>
      <c r="H1226" s="456"/>
      <c r="I1226" s="456"/>
      <c r="J1226" s="456"/>
      <c r="K1226" s="457"/>
    </row>
    <row r="1227" spans="1:11" ht="15" x14ac:dyDescent="0.3">
      <c r="A1227" s="466"/>
      <c r="B1227" s="458"/>
      <c r="C1227" s="456"/>
      <c r="D1227" s="456"/>
      <c r="E1227" s="456"/>
      <c r="F1227" s="456"/>
      <c r="G1227" s="456"/>
      <c r="H1227" s="456"/>
      <c r="I1227" s="456"/>
      <c r="J1227" s="456"/>
      <c r="K1227" s="457"/>
    </row>
    <row r="1228" spans="1:11" ht="15" x14ac:dyDescent="0.3">
      <c r="A1228" s="466"/>
      <c r="B1228" s="458"/>
      <c r="C1228" s="456"/>
      <c r="D1228" s="456"/>
      <c r="E1228" s="456"/>
      <c r="F1228" s="456"/>
      <c r="G1228" s="456"/>
      <c r="H1228" s="456"/>
      <c r="I1228" s="456"/>
      <c r="J1228" s="456"/>
      <c r="K1228" s="457"/>
    </row>
    <row r="1229" spans="1:11" ht="15.6" thickBot="1" x14ac:dyDescent="0.35">
      <c r="A1229" s="467"/>
      <c r="B1229" s="477"/>
      <c r="C1229" s="475"/>
      <c r="D1229" s="475"/>
      <c r="E1229" s="475"/>
      <c r="F1229" s="475"/>
      <c r="G1229" s="475"/>
      <c r="H1229" s="475"/>
      <c r="I1229" s="475"/>
      <c r="J1229" s="475"/>
      <c r="K1229" s="476"/>
    </row>
    <row r="1230" spans="1:11" ht="15" x14ac:dyDescent="0.3">
      <c r="A1230" s="465" t="s">
        <v>1144</v>
      </c>
      <c r="B1230" s="439"/>
      <c r="C1230" s="437"/>
      <c r="D1230" s="437"/>
      <c r="E1230" s="437"/>
      <c r="F1230" s="437"/>
      <c r="G1230" s="437"/>
      <c r="H1230" s="437"/>
      <c r="I1230" s="437"/>
      <c r="J1230" s="437"/>
      <c r="K1230" s="438"/>
    </row>
    <row r="1231" spans="1:11" ht="15" x14ac:dyDescent="0.3">
      <c r="A1231" s="466"/>
      <c r="B1231" s="458"/>
      <c r="C1231" s="456"/>
      <c r="D1231" s="456"/>
      <c r="E1231" s="456"/>
      <c r="F1231" s="456"/>
      <c r="G1231" s="456"/>
      <c r="H1231" s="456"/>
      <c r="I1231" s="456"/>
      <c r="J1231" s="456"/>
      <c r="K1231" s="457"/>
    </row>
    <row r="1232" spans="1:11" ht="15" x14ac:dyDescent="0.3">
      <c r="A1232" s="466"/>
      <c r="B1232" s="458"/>
      <c r="C1232" s="456"/>
      <c r="D1232" s="456"/>
      <c r="E1232" s="456"/>
      <c r="F1232" s="456"/>
      <c r="G1232" s="456"/>
      <c r="H1232" s="456"/>
      <c r="I1232" s="456"/>
      <c r="J1232" s="456"/>
      <c r="K1232" s="457"/>
    </row>
    <row r="1233" spans="1:11" ht="15" x14ac:dyDescent="0.3">
      <c r="A1233" s="466"/>
      <c r="B1233" s="459"/>
      <c r="C1233" s="460"/>
      <c r="D1233" s="460"/>
      <c r="E1233" s="460"/>
      <c r="F1233" s="460"/>
      <c r="G1233" s="460"/>
      <c r="H1233" s="460"/>
      <c r="I1233" s="460"/>
      <c r="J1233" s="460"/>
      <c r="K1233" s="461"/>
    </row>
    <row r="1234" spans="1:11" ht="15" x14ac:dyDescent="0.3">
      <c r="A1234" s="466"/>
      <c r="B1234" s="458"/>
      <c r="C1234" s="456"/>
      <c r="D1234" s="456"/>
      <c r="E1234" s="456"/>
      <c r="F1234" s="456"/>
      <c r="G1234" s="456"/>
      <c r="H1234" s="456"/>
      <c r="I1234" s="456"/>
      <c r="J1234" s="456"/>
      <c r="K1234" s="457"/>
    </row>
    <row r="1235" spans="1:11" ht="15" x14ac:dyDescent="0.3">
      <c r="A1235" s="466"/>
      <c r="B1235" s="459"/>
      <c r="C1235" s="460"/>
      <c r="D1235" s="460"/>
      <c r="E1235" s="460"/>
      <c r="F1235" s="460"/>
      <c r="G1235" s="460"/>
      <c r="H1235" s="460"/>
      <c r="I1235" s="460"/>
      <c r="J1235" s="460"/>
      <c r="K1235" s="461"/>
    </row>
    <row r="1236" spans="1:11" ht="15" x14ac:dyDescent="0.3">
      <c r="A1236" s="466"/>
      <c r="B1236" s="458"/>
      <c r="C1236" s="456"/>
      <c r="D1236" s="456"/>
      <c r="E1236" s="456"/>
      <c r="F1236" s="456"/>
      <c r="G1236" s="456"/>
      <c r="H1236" s="456"/>
      <c r="I1236" s="456"/>
      <c r="J1236" s="456"/>
      <c r="K1236" s="457"/>
    </row>
    <row r="1237" spans="1:11" ht="15" x14ac:dyDescent="0.3">
      <c r="A1237" s="466"/>
      <c r="B1237" s="458"/>
      <c r="C1237" s="456"/>
      <c r="D1237" s="456"/>
      <c r="E1237" s="456"/>
      <c r="F1237" s="456"/>
      <c r="G1237" s="456"/>
      <c r="H1237" s="456"/>
      <c r="I1237" s="456"/>
      <c r="J1237" s="456"/>
      <c r="K1237" s="457"/>
    </row>
    <row r="1238" spans="1:11" ht="15" x14ac:dyDescent="0.3">
      <c r="A1238" s="466"/>
      <c r="B1238" s="458"/>
      <c r="C1238" s="456"/>
      <c r="D1238" s="456"/>
      <c r="E1238" s="456"/>
      <c r="F1238" s="456"/>
      <c r="G1238" s="456"/>
      <c r="H1238" s="456"/>
      <c r="I1238" s="456"/>
      <c r="J1238" s="456"/>
      <c r="K1238" s="457"/>
    </row>
    <row r="1239" spans="1:11" ht="15" x14ac:dyDescent="0.3">
      <c r="A1239" s="466"/>
      <c r="B1239" s="458"/>
      <c r="C1239" s="456"/>
      <c r="D1239" s="456"/>
      <c r="E1239" s="456"/>
      <c r="F1239" s="456"/>
      <c r="G1239" s="456"/>
      <c r="H1239" s="456"/>
      <c r="I1239" s="456"/>
      <c r="J1239" s="456"/>
      <c r="K1239" s="457"/>
    </row>
    <row r="1240" spans="1:11" ht="15" x14ac:dyDescent="0.3">
      <c r="A1240" s="466"/>
      <c r="B1240" s="458"/>
      <c r="C1240" s="456"/>
      <c r="D1240" s="456"/>
      <c r="E1240" s="456"/>
      <c r="F1240" s="456"/>
      <c r="G1240" s="456"/>
      <c r="H1240" s="456"/>
      <c r="I1240" s="456"/>
      <c r="J1240" s="456"/>
      <c r="K1240" s="457"/>
    </row>
    <row r="1241" spans="1:11" ht="15" x14ac:dyDescent="0.3">
      <c r="A1241" s="466"/>
      <c r="B1241" s="458"/>
      <c r="C1241" s="456"/>
      <c r="D1241" s="456"/>
      <c r="E1241" s="456"/>
      <c r="F1241" s="456"/>
      <c r="G1241" s="456"/>
      <c r="H1241" s="456"/>
      <c r="I1241" s="456"/>
      <c r="J1241" s="456"/>
      <c r="K1241" s="457"/>
    </row>
    <row r="1242" spans="1:11" ht="15" x14ac:dyDescent="0.3">
      <c r="A1242" s="466"/>
      <c r="B1242" s="458"/>
      <c r="C1242" s="456"/>
      <c r="D1242" s="456"/>
      <c r="E1242" s="456"/>
      <c r="F1242" s="456"/>
      <c r="G1242" s="456"/>
      <c r="H1242" s="456"/>
      <c r="I1242" s="456"/>
      <c r="J1242" s="456"/>
      <c r="K1242" s="457"/>
    </row>
    <row r="1243" spans="1:11" ht="15" x14ac:dyDescent="0.3">
      <c r="A1243" s="466"/>
      <c r="B1243" s="458"/>
      <c r="C1243" s="456"/>
      <c r="D1243" s="456"/>
      <c r="E1243" s="456"/>
      <c r="F1243" s="456"/>
      <c r="G1243" s="456"/>
      <c r="H1243" s="456"/>
      <c r="I1243" s="456"/>
      <c r="J1243" s="456"/>
      <c r="K1243" s="457"/>
    </row>
    <row r="1244" spans="1:11" ht="15.6" thickBot="1" x14ac:dyDescent="0.35">
      <c r="A1244" s="467"/>
      <c r="B1244" s="502"/>
      <c r="C1244" s="503"/>
      <c r="D1244" s="503"/>
      <c r="E1244" s="503"/>
      <c r="F1244" s="503"/>
      <c r="G1244" s="503"/>
      <c r="H1244" s="503"/>
      <c r="I1244" s="503"/>
      <c r="J1244" s="503"/>
      <c r="K1244" s="504"/>
    </row>
    <row r="1245" spans="1:11" x14ac:dyDescent="0.3">
      <c r="A1245" s="499" t="s">
        <v>1145</v>
      </c>
      <c r="B1245" s="491"/>
      <c r="C1245" s="491"/>
      <c r="D1245" s="491"/>
      <c r="E1245" s="491"/>
      <c r="F1245" s="491"/>
      <c r="G1245" s="490" t="s">
        <v>1146</v>
      </c>
      <c r="H1245" s="491"/>
      <c r="I1245" s="491"/>
      <c r="J1245" s="491"/>
      <c r="K1245" s="492"/>
    </row>
    <row r="1246" spans="1:11" x14ac:dyDescent="0.3">
      <c r="A1246" s="500"/>
      <c r="B1246" s="494"/>
      <c r="C1246" s="494"/>
      <c r="D1246" s="494"/>
      <c r="E1246" s="494"/>
      <c r="F1246" s="494"/>
      <c r="G1246" s="493"/>
      <c r="H1246" s="494"/>
      <c r="I1246" s="494"/>
      <c r="J1246" s="494"/>
      <c r="K1246" s="495"/>
    </row>
    <row r="1247" spans="1:11" x14ac:dyDescent="0.3">
      <c r="A1247" s="500"/>
      <c r="B1247" s="494"/>
      <c r="C1247" s="494"/>
      <c r="D1247" s="494"/>
      <c r="E1247" s="494"/>
      <c r="F1247" s="494"/>
      <c r="G1247" s="493"/>
      <c r="H1247" s="494"/>
      <c r="I1247" s="494"/>
      <c r="J1247" s="494"/>
      <c r="K1247" s="495"/>
    </row>
    <row r="1248" spans="1:11" ht="15" thickBot="1" x14ac:dyDescent="0.35">
      <c r="A1248" s="501"/>
      <c r="B1248" s="497"/>
      <c r="C1248" s="497"/>
      <c r="D1248" s="497"/>
      <c r="E1248" s="497"/>
      <c r="F1248" s="497"/>
      <c r="G1248" s="496"/>
      <c r="H1248" s="497"/>
      <c r="I1248" s="497"/>
      <c r="J1248" s="497"/>
      <c r="K1248" s="498"/>
    </row>
    <row r="1249" spans="1:11" x14ac:dyDescent="0.3">
      <c r="A1249" s="34"/>
      <c r="J1249" s="131"/>
    </row>
    <row r="1250" spans="1:11" x14ac:dyDescent="0.3">
      <c r="A1250" s="452"/>
      <c r="B1250" s="452"/>
      <c r="C1250" s="452"/>
      <c r="D1250" s="452"/>
      <c r="E1250" s="454" t="s">
        <v>1113</v>
      </c>
      <c r="F1250" s="454"/>
      <c r="G1250" s="454"/>
      <c r="H1250" s="454"/>
      <c r="I1250" s="452"/>
      <c r="J1250" s="452"/>
      <c r="K1250" s="452"/>
    </row>
    <row r="1251" spans="1:11" x14ac:dyDescent="0.3">
      <c r="A1251" s="452"/>
      <c r="B1251" s="452"/>
      <c r="C1251" s="452"/>
      <c r="D1251" s="452"/>
      <c r="E1251" s="454"/>
      <c r="F1251" s="454"/>
      <c r="G1251" s="454"/>
      <c r="H1251" s="454"/>
      <c r="I1251" s="452"/>
      <c r="J1251" s="452"/>
      <c r="K1251" s="452"/>
    </row>
    <row r="1252" spans="1:11" x14ac:dyDescent="0.3">
      <c r="A1252" s="453"/>
      <c r="B1252" s="453"/>
      <c r="C1252" s="453"/>
      <c r="D1252" s="453"/>
      <c r="E1252" s="455"/>
      <c r="F1252" s="455"/>
      <c r="G1252" s="455"/>
      <c r="H1252" s="455"/>
      <c r="I1252" s="453"/>
      <c r="J1252" s="453"/>
      <c r="K1252" s="453"/>
    </row>
    <row r="1253" spans="1:11" x14ac:dyDescent="0.3">
      <c r="A1253" s="449" t="s">
        <v>1147</v>
      </c>
      <c r="B1253" s="450"/>
      <c r="C1253" s="450"/>
      <c r="D1253" s="450"/>
      <c r="E1253" s="450"/>
      <c r="F1253" s="450"/>
      <c r="G1253" s="450"/>
      <c r="H1253" s="450"/>
      <c r="I1253" s="450"/>
      <c r="J1253" s="450"/>
      <c r="K1253" s="451"/>
    </row>
    <row r="1254" spans="1:11" ht="25.5" customHeight="1" x14ac:dyDescent="0.3">
      <c r="A1254" s="100" t="s">
        <v>0</v>
      </c>
      <c r="B1254" s="101"/>
      <c r="C1254" s="101"/>
      <c r="D1254" s="101"/>
      <c r="E1254" s="101"/>
      <c r="F1254" s="101"/>
      <c r="G1254" s="102"/>
      <c r="H1254" s="103" t="s">
        <v>1191</v>
      </c>
      <c r="I1254" s="104" t="s">
        <v>1117</v>
      </c>
      <c r="J1254" s="105">
        <f>1+J1200</f>
        <v>45217</v>
      </c>
      <c r="K1254" s="106" t="s">
        <v>1118</v>
      </c>
    </row>
    <row r="1255" spans="1:11" ht="16.5" customHeight="1" x14ac:dyDescent="0.3">
      <c r="A1255" s="443" t="s">
        <v>2</v>
      </c>
      <c r="B1255" s="444"/>
      <c r="C1255" s="444"/>
      <c r="D1255" s="444"/>
      <c r="E1255" s="444"/>
      <c r="F1255" s="444"/>
      <c r="G1255" s="445"/>
      <c r="H1255" s="107" t="s">
        <v>1120</v>
      </c>
      <c r="I1255" s="108" t="s">
        <v>1121</v>
      </c>
      <c r="J1255" s="109" t="s">
        <v>1122</v>
      </c>
      <c r="K1255" s="110" t="s">
        <v>1123</v>
      </c>
    </row>
    <row r="1256" spans="1:11" ht="12" customHeight="1" x14ac:dyDescent="0.3">
      <c r="A1256" s="446"/>
      <c r="B1256" s="447"/>
      <c r="C1256" s="447"/>
      <c r="D1256" s="447"/>
      <c r="E1256" s="447"/>
      <c r="F1256" s="447"/>
      <c r="G1256" s="448"/>
      <c r="H1256" s="107" t="s">
        <v>1124</v>
      </c>
      <c r="I1256" s="111" t="s">
        <v>1125</v>
      </c>
      <c r="J1256" s="112"/>
      <c r="K1256" s="113"/>
    </row>
    <row r="1257" spans="1:11" ht="15" thickBot="1" x14ac:dyDescent="0.35">
      <c r="A1257" s="114" t="s">
        <v>1103</v>
      </c>
      <c r="B1257" s="115"/>
      <c r="C1257" s="115"/>
      <c r="D1257" s="115"/>
      <c r="E1257" s="115"/>
      <c r="F1257" s="115"/>
      <c r="G1257" s="116"/>
      <c r="H1257" s="117" t="s">
        <v>1126</v>
      </c>
      <c r="I1257" s="117" t="s">
        <v>1125</v>
      </c>
      <c r="J1257" s="118"/>
      <c r="K1257" s="119"/>
    </row>
    <row r="1258" spans="1:11" ht="15" x14ac:dyDescent="0.3">
      <c r="A1258" s="440" t="s">
        <v>1127</v>
      </c>
      <c r="B1258" s="439"/>
      <c r="C1258" s="437"/>
      <c r="D1258" s="437"/>
      <c r="E1258" s="437"/>
      <c r="F1258" s="437"/>
      <c r="G1258" s="437"/>
      <c r="H1258" s="437"/>
      <c r="I1258" s="437"/>
      <c r="J1258" s="437"/>
      <c r="K1258" s="438"/>
    </row>
    <row r="1259" spans="1:11" ht="15" x14ac:dyDescent="0.3">
      <c r="A1259" s="441"/>
      <c r="B1259" s="458"/>
      <c r="C1259" s="456"/>
      <c r="D1259" s="456"/>
      <c r="E1259" s="456"/>
      <c r="F1259" s="456"/>
      <c r="G1259" s="456"/>
      <c r="H1259" s="456"/>
      <c r="I1259" s="456"/>
      <c r="J1259" s="456"/>
      <c r="K1259" s="457"/>
    </row>
    <row r="1260" spans="1:11" ht="15" x14ac:dyDescent="0.3">
      <c r="A1260" s="441"/>
      <c r="B1260" s="458"/>
      <c r="C1260" s="456"/>
      <c r="D1260" s="456"/>
      <c r="E1260" s="456"/>
      <c r="F1260" s="456"/>
      <c r="G1260" s="456"/>
      <c r="H1260" s="456"/>
      <c r="I1260" s="456"/>
      <c r="J1260" s="456"/>
      <c r="K1260" s="457"/>
    </row>
    <row r="1261" spans="1:11" ht="15" x14ac:dyDescent="0.3">
      <c r="A1261" s="441"/>
      <c r="B1261" s="458"/>
      <c r="C1261" s="456"/>
      <c r="D1261" s="456"/>
      <c r="E1261" s="456"/>
      <c r="F1261" s="456"/>
      <c r="G1261" s="456"/>
      <c r="H1261" s="456"/>
      <c r="I1261" s="456"/>
      <c r="J1261" s="456"/>
      <c r="K1261" s="457"/>
    </row>
    <row r="1262" spans="1:11" ht="15.6" thickBot="1" x14ac:dyDescent="0.35">
      <c r="A1262" s="442"/>
      <c r="B1262" s="477"/>
      <c r="C1262" s="475"/>
      <c r="D1262" s="475"/>
      <c r="E1262" s="475"/>
      <c r="F1262" s="475"/>
      <c r="G1262" s="475"/>
      <c r="H1262" s="475"/>
      <c r="I1262" s="475"/>
      <c r="J1262" s="475"/>
      <c r="K1262" s="476"/>
    </row>
    <row r="1263" spans="1:11" ht="15.6" thickBot="1" x14ac:dyDescent="0.35">
      <c r="A1263" s="465" t="s">
        <v>1128</v>
      </c>
      <c r="B1263" s="474" t="s">
        <v>1129</v>
      </c>
      <c r="C1263" s="472"/>
      <c r="D1263" s="472"/>
      <c r="E1263" s="472"/>
      <c r="F1263" s="120" t="s">
        <v>1130</v>
      </c>
      <c r="G1263" s="472" t="s">
        <v>1129</v>
      </c>
      <c r="H1263" s="472"/>
      <c r="I1263" s="472"/>
      <c r="J1263" s="473"/>
      <c r="K1263" s="121" t="s">
        <v>1130</v>
      </c>
    </row>
    <row r="1264" spans="1:11" ht="15" x14ac:dyDescent="0.3">
      <c r="A1264" s="466"/>
      <c r="B1264" s="471" t="s">
        <v>1131</v>
      </c>
      <c r="C1264" s="469"/>
      <c r="D1264" s="469"/>
      <c r="E1264" s="470"/>
      <c r="F1264" s="122"/>
      <c r="G1264" s="468" t="s">
        <v>1132</v>
      </c>
      <c r="H1264" s="469"/>
      <c r="I1264" s="469"/>
      <c r="J1264" s="470"/>
      <c r="K1264" s="123"/>
    </row>
    <row r="1265" spans="1:11" ht="15" x14ac:dyDescent="0.3">
      <c r="A1265" s="466"/>
      <c r="B1265" s="480" t="s">
        <v>1133</v>
      </c>
      <c r="C1265" s="481"/>
      <c r="D1265" s="481"/>
      <c r="E1265" s="482"/>
      <c r="F1265" s="124"/>
      <c r="G1265" s="483" t="s">
        <v>1134</v>
      </c>
      <c r="H1265" s="481"/>
      <c r="I1265" s="481"/>
      <c r="J1265" s="482"/>
      <c r="K1265" s="125"/>
    </row>
    <row r="1266" spans="1:11" ht="15" x14ac:dyDescent="0.3">
      <c r="A1266" s="466"/>
      <c r="B1266" s="480" t="s">
        <v>1135</v>
      </c>
      <c r="C1266" s="481"/>
      <c r="D1266" s="481"/>
      <c r="E1266" s="482"/>
      <c r="F1266" s="124"/>
      <c r="G1266" s="478" t="s">
        <v>1136</v>
      </c>
      <c r="H1266" s="460"/>
      <c r="I1266" s="460"/>
      <c r="J1266" s="479"/>
      <c r="K1266" s="125"/>
    </row>
    <row r="1267" spans="1:11" ht="15" x14ac:dyDescent="0.3">
      <c r="A1267" s="466"/>
      <c r="B1267" s="480" t="s">
        <v>1137</v>
      </c>
      <c r="C1267" s="481"/>
      <c r="D1267" s="481"/>
      <c r="E1267" s="482"/>
      <c r="F1267" s="124">
        <v>1</v>
      </c>
      <c r="G1267" s="478" t="s">
        <v>1138</v>
      </c>
      <c r="H1267" s="460"/>
      <c r="I1267" s="460"/>
      <c r="J1267" s="479"/>
      <c r="K1267" s="125"/>
    </row>
    <row r="1268" spans="1:11" ht="15" x14ac:dyDescent="0.3">
      <c r="A1268" s="466"/>
      <c r="B1268" s="480" t="s">
        <v>1139</v>
      </c>
      <c r="C1268" s="481"/>
      <c r="D1268" s="481"/>
      <c r="E1268" s="482"/>
      <c r="F1268" s="124"/>
      <c r="G1268" s="478" t="s">
        <v>1140</v>
      </c>
      <c r="H1268" s="460"/>
      <c r="I1268" s="460"/>
      <c r="J1268" s="479"/>
      <c r="K1268" s="125"/>
    </row>
    <row r="1269" spans="1:11" ht="15.6" thickBot="1" x14ac:dyDescent="0.35">
      <c r="A1269" s="467"/>
      <c r="B1269" s="487" t="s">
        <v>1141</v>
      </c>
      <c r="C1269" s="488"/>
      <c r="D1269" s="488"/>
      <c r="E1269" s="489"/>
      <c r="F1269" s="127">
        <v>1</v>
      </c>
      <c r="G1269" s="484" t="s">
        <v>1142</v>
      </c>
      <c r="H1269" s="485"/>
      <c r="I1269" s="485"/>
      <c r="J1269" s="486"/>
      <c r="K1269" s="128"/>
    </row>
    <row r="1270" spans="1:11" ht="15.6" x14ac:dyDescent="0.3">
      <c r="A1270" s="465" t="s">
        <v>1143</v>
      </c>
      <c r="B1270" s="434" t="s">
        <v>1170</v>
      </c>
      <c r="C1270" s="435"/>
      <c r="D1270" s="435"/>
      <c r="E1270" s="435"/>
      <c r="F1270" s="435"/>
      <c r="G1270" s="435"/>
      <c r="H1270" s="435"/>
      <c r="I1270" s="435"/>
      <c r="J1270" s="435"/>
      <c r="K1270" s="436"/>
    </row>
    <row r="1271" spans="1:11" ht="15" x14ac:dyDescent="0.3">
      <c r="A1271" s="466"/>
      <c r="B1271" s="132" t="s">
        <v>1166</v>
      </c>
      <c r="C1271" s="133"/>
      <c r="D1271" s="133"/>
      <c r="E1271" s="133"/>
      <c r="F1271" s="133"/>
      <c r="G1271" s="133"/>
      <c r="H1271" s="133"/>
      <c r="I1271" s="133"/>
      <c r="J1271" s="133"/>
      <c r="K1271" s="134"/>
    </row>
    <row r="1272" spans="1:11" ht="15" x14ac:dyDescent="0.3">
      <c r="A1272" s="466"/>
      <c r="B1272" s="132" t="s">
        <v>1165</v>
      </c>
      <c r="C1272" s="133"/>
      <c r="D1272" s="133"/>
      <c r="E1272" s="133"/>
      <c r="F1272" s="133"/>
      <c r="G1272" s="133"/>
      <c r="H1272" s="133"/>
      <c r="I1272" s="133"/>
      <c r="J1272" s="133"/>
      <c r="K1272" s="134"/>
    </row>
    <row r="1273" spans="1:11" ht="15" x14ac:dyDescent="0.3">
      <c r="A1273" s="466"/>
      <c r="B1273" s="132" t="s">
        <v>1172</v>
      </c>
      <c r="C1273" s="133"/>
      <c r="D1273" s="133"/>
      <c r="E1273" s="133"/>
      <c r="F1273" s="133"/>
      <c r="G1273" s="133"/>
      <c r="H1273" s="133"/>
      <c r="I1273" s="133"/>
      <c r="J1273" s="133"/>
      <c r="K1273" s="134"/>
    </row>
    <row r="1274" spans="1:11" ht="15" x14ac:dyDescent="0.3">
      <c r="A1274" s="466"/>
      <c r="B1274" s="428" t="s">
        <v>1169</v>
      </c>
      <c r="C1274" s="429"/>
      <c r="D1274" s="429"/>
      <c r="E1274" s="429"/>
      <c r="F1274" s="429"/>
      <c r="G1274" s="429"/>
      <c r="H1274" s="429"/>
      <c r="I1274" s="429"/>
      <c r="J1274" s="429"/>
      <c r="K1274" s="430"/>
    </row>
    <row r="1275" spans="1:11" ht="15" x14ac:dyDescent="0.3">
      <c r="A1275" s="466"/>
      <c r="B1275" s="459"/>
      <c r="C1275" s="460"/>
      <c r="D1275" s="460"/>
      <c r="E1275" s="460"/>
      <c r="F1275" s="460"/>
      <c r="G1275" s="460"/>
      <c r="H1275" s="460"/>
      <c r="I1275" s="460"/>
      <c r="J1275" s="460"/>
      <c r="K1275" s="461"/>
    </row>
    <row r="1276" spans="1:11" ht="15" x14ac:dyDescent="0.3">
      <c r="A1276" s="466"/>
      <c r="B1276" s="459"/>
      <c r="C1276" s="460"/>
      <c r="D1276" s="460"/>
      <c r="E1276" s="460"/>
      <c r="F1276" s="460"/>
      <c r="G1276" s="460"/>
      <c r="H1276" s="460"/>
      <c r="I1276" s="460"/>
      <c r="J1276" s="460"/>
      <c r="K1276" s="461"/>
    </row>
    <row r="1277" spans="1:11" ht="15" x14ac:dyDescent="0.3">
      <c r="A1277" s="466"/>
      <c r="B1277" s="459"/>
      <c r="C1277" s="460"/>
      <c r="D1277" s="460"/>
      <c r="E1277" s="460"/>
      <c r="F1277" s="460"/>
      <c r="G1277" s="460"/>
      <c r="H1277" s="460"/>
      <c r="I1277" s="460"/>
      <c r="J1277" s="460"/>
      <c r="K1277" s="461"/>
    </row>
    <row r="1278" spans="1:11" ht="15" x14ac:dyDescent="0.3">
      <c r="A1278" s="466"/>
      <c r="B1278" s="458"/>
      <c r="C1278" s="456"/>
      <c r="D1278" s="456"/>
      <c r="E1278" s="456"/>
      <c r="F1278" s="456"/>
      <c r="G1278" s="456"/>
      <c r="H1278" s="456"/>
      <c r="I1278" s="456"/>
      <c r="J1278" s="456"/>
      <c r="K1278" s="457"/>
    </row>
    <row r="1279" spans="1:11" ht="15" x14ac:dyDescent="0.3">
      <c r="A1279" s="466"/>
      <c r="B1279" s="458"/>
      <c r="C1279" s="456"/>
      <c r="D1279" s="456"/>
      <c r="E1279" s="456"/>
      <c r="F1279" s="456"/>
      <c r="G1279" s="456"/>
      <c r="H1279" s="456"/>
      <c r="I1279" s="456"/>
      <c r="J1279" s="456"/>
      <c r="K1279" s="457"/>
    </row>
    <row r="1280" spans="1:11" ht="15" x14ac:dyDescent="0.3">
      <c r="A1280" s="466"/>
      <c r="B1280" s="458"/>
      <c r="C1280" s="456"/>
      <c r="D1280" s="456"/>
      <c r="E1280" s="456"/>
      <c r="F1280" s="456"/>
      <c r="G1280" s="456"/>
      <c r="H1280" s="456"/>
      <c r="I1280" s="456"/>
      <c r="J1280" s="456"/>
      <c r="K1280" s="457"/>
    </row>
    <row r="1281" spans="1:11" ht="15" x14ac:dyDescent="0.3">
      <c r="A1281" s="466"/>
      <c r="B1281" s="458"/>
      <c r="C1281" s="456"/>
      <c r="D1281" s="456"/>
      <c r="E1281" s="456"/>
      <c r="F1281" s="456"/>
      <c r="G1281" s="456"/>
      <c r="H1281" s="456"/>
      <c r="I1281" s="456"/>
      <c r="J1281" s="456"/>
      <c r="K1281" s="457"/>
    </row>
    <row r="1282" spans="1:11" ht="15" x14ac:dyDescent="0.3">
      <c r="A1282" s="466"/>
      <c r="B1282" s="458"/>
      <c r="C1282" s="456"/>
      <c r="D1282" s="456"/>
      <c r="E1282" s="456"/>
      <c r="F1282" s="456"/>
      <c r="G1282" s="456"/>
      <c r="H1282" s="456"/>
      <c r="I1282" s="456"/>
      <c r="J1282" s="456"/>
      <c r="K1282" s="457"/>
    </row>
    <row r="1283" spans="1:11" ht="15.6" thickBot="1" x14ac:dyDescent="0.35">
      <c r="A1283" s="467"/>
      <c r="B1283" s="477"/>
      <c r="C1283" s="475"/>
      <c r="D1283" s="475"/>
      <c r="E1283" s="475"/>
      <c r="F1283" s="475"/>
      <c r="G1283" s="475"/>
      <c r="H1283" s="475"/>
      <c r="I1283" s="475"/>
      <c r="J1283" s="475"/>
      <c r="K1283" s="476"/>
    </row>
    <row r="1284" spans="1:11" ht="15" x14ac:dyDescent="0.3">
      <c r="A1284" s="465" t="s">
        <v>1144</v>
      </c>
      <c r="B1284" s="439"/>
      <c r="C1284" s="437"/>
      <c r="D1284" s="437"/>
      <c r="E1284" s="437"/>
      <c r="F1284" s="437"/>
      <c r="G1284" s="437"/>
      <c r="H1284" s="437"/>
      <c r="I1284" s="437"/>
      <c r="J1284" s="437"/>
      <c r="K1284" s="438"/>
    </row>
    <row r="1285" spans="1:11" ht="15" x14ac:dyDescent="0.3">
      <c r="A1285" s="466"/>
      <c r="B1285" s="458"/>
      <c r="C1285" s="456"/>
      <c r="D1285" s="456"/>
      <c r="E1285" s="456"/>
      <c r="F1285" s="456"/>
      <c r="G1285" s="456"/>
      <c r="H1285" s="456"/>
      <c r="I1285" s="456"/>
      <c r="J1285" s="456"/>
      <c r="K1285" s="457"/>
    </row>
    <row r="1286" spans="1:11" ht="15" x14ac:dyDescent="0.3">
      <c r="A1286" s="466"/>
      <c r="B1286" s="458"/>
      <c r="C1286" s="456"/>
      <c r="D1286" s="456"/>
      <c r="E1286" s="456"/>
      <c r="F1286" s="456"/>
      <c r="G1286" s="456"/>
      <c r="H1286" s="456"/>
      <c r="I1286" s="456"/>
      <c r="J1286" s="456"/>
      <c r="K1286" s="457"/>
    </row>
    <row r="1287" spans="1:11" ht="15" x14ac:dyDescent="0.3">
      <c r="A1287" s="466"/>
      <c r="B1287" s="458"/>
      <c r="C1287" s="456"/>
      <c r="D1287" s="456"/>
      <c r="E1287" s="456"/>
      <c r="F1287" s="456"/>
      <c r="G1287" s="456"/>
      <c r="H1287" s="456"/>
      <c r="I1287" s="456"/>
      <c r="J1287" s="456"/>
      <c r="K1287" s="457"/>
    </row>
    <row r="1288" spans="1:11" ht="15" x14ac:dyDescent="0.3">
      <c r="A1288" s="466"/>
      <c r="B1288" s="458"/>
      <c r="C1288" s="456"/>
      <c r="D1288" s="456"/>
      <c r="E1288" s="456"/>
      <c r="F1288" s="456"/>
      <c r="G1288" s="456"/>
      <c r="H1288" s="456"/>
      <c r="I1288" s="456"/>
      <c r="J1288" s="456"/>
      <c r="K1288" s="457"/>
    </row>
    <row r="1289" spans="1:11" ht="15" x14ac:dyDescent="0.3">
      <c r="A1289" s="466"/>
      <c r="B1289" s="458"/>
      <c r="C1289" s="456"/>
      <c r="D1289" s="456"/>
      <c r="E1289" s="456"/>
      <c r="F1289" s="456"/>
      <c r="G1289" s="456"/>
      <c r="H1289" s="456"/>
      <c r="I1289" s="456"/>
      <c r="J1289" s="456"/>
      <c r="K1289" s="457"/>
    </row>
    <row r="1290" spans="1:11" ht="15" x14ac:dyDescent="0.3">
      <c r="A1290" s="466"/>
      <c r="B1290" s="458"/>
      <c r="C1290" s="456"/>
      <c r="D1290" s="456"/>
      <c r="E1290" s="456"/>
      <c r="F1290" s="456"/>
      <c r="G1290" s="456"/>
      <c r="H1290" s="456"/>
      <c r="I1290" s="456"/>
      <c r="J1290" s="456"/>
      <c r="K1290" s="457"/>
    </row>
    <row r="1291" spans="1:11" ht="15" x14ac:dyDescent="0.3">
      <c r="A1291" s="466"/>
      <c r="B1291" s="458"/>
      <c r="C1291" s="456"/>
      <c r="D1291" s="456"/>
      <c r="E1291" s="456"/>
      <c r="F1291" s="456"/>
      <c r="G1291" s="456"/>
      <c r="H1291" s="456"/>
      <c r="I1291" s="456"/>
      <c r="J1291" s="456"/>
      <c r="K1291" s="457"/>
    </row>
    <row r="1292" spans="1:11" ht="15" x14ac:dyDescent="0.3">
      <c r="A1292" s="466"/>
      <c r="B1292" s="458"/>
      <c r="C1292" s="456"/>
      <c r="D1292" s="456"/>
      <c r="E1292" s="456"/>
      <c r="F1292" s="456"/>
      <c r="G1292" s="456"/>
      <c r="H1292" s="456"/>
      <c r="I1292" s="456"/>
      <c r="J1292" s="456"/>
      <c r="K1292" s="457"/>
    </row>
    <row r="1293" spans="1:11" ht="15" x14ac:dyDescent="0.3">
      <c r="A1293" s="466"/>
      <c r="B1293" s="458"/>
      <c r="C1293" s="456"/>
      <c r="D1293" s="456"/>
      <c r="E1293" s="456"/>
      <c r="F1293" s="456"/>
      <c r="G1293" s="456"/>
      <c r="H1293" s="456"/>
      <c r="I1293" s="456"/>
      <c r="J1293" s="456"/>
      <c r="K1293" s="457"/>
    </row>
    <row r="1294" spans="1:11" ht="15" x14ac:dyDescent="0.3">
      <c r="A1294" s="466"/>
      <c r="B1294" s="458"/>
      <c r="C1294" s="456"/>
      <c r="D1294" s="456"/>
      <c r="E1294" s="456"/>
      <c r="F1294" s="456"/>
      <c r="G1294" s="456"/>
      <c r="H1294" s="456"/>
      <c r="I1294" s="456"/>
      <c r="J1294" s="456"/>
      <c r="K1294" s="457"/>
    </row>
    <row r="1295" spans="1:11" ht="15" x14ac:dyDescent="0.3">
      <c r="A1295" s="466"/>
      <c r="B1295" s="458"/>
      <c r="C1295" s="456"/>
      <c r="D1295" s="456"/>
      <c r="E1295" s="456"/>
      <c r="F1295" s="456"/>
      <c r="G1295" s="456"/>
      <c r="H1295" s="456"/>
      <c r="I1295" s="456"/>
      <c r="J1295" s="456"/>
      <c r="K1295" s="457"/>
    </row>
    <row r="1296" spans="1:11" ht="15" x14ac:dyDescent="0.3">
      <c r="A1296" s="466"/>
      <c r="B1296" s="458"/>
      <c r="C1296" s="456"/>
      <c r="D1296" s="456"/>
      <c r="E1296" s="456"/>
      <c r="F1296" s="456"/>
      <c r="G1296" s="456"/>
      <c r="H1296" s="456"/>
      <c r="I1296" s="456"/>
      <c r="J1296" s="456"/>
      <c r="K1296" s="457"/>
    </row>
    <row r="1297" spans="1:11" ht="15" x14ac:dyDescent="0.3">
      <c r="A1297" s="466"/>
      <c r="B1297" s="458"/>
      <c r="C1297" s="456"/>
      <c r="D1297" s="456"/>
      <c r="E1297" s="456"/>
      <c r="F1297" s="456"/>
      <c r="G1297" s="456"/>
      <c r="H1297" s="456"/>
      <c r="I1297" s="456"/>
      <c r="J1297" s="456"/>
      <c r="K1297" s="457"/>
    </row>
    <row r="1298" spans="1:11" ht="15.6" thickBot="1" x14ac:dyDescent="0.35">
      <c r="A1298" s="467"/>
      <c r="B1298" s="502"/>
      <c r="C1298" s="503"/>
      <c r="D1298" s="503"/>
      <c r="E1298" s="503"/>
      <c r="F1298" s="503"/>
      <c r="G1298" s="503"/>
      <c r="H1298" s="503"/>
      <c r="I1298" s="503"/>
      <c r="J1298" s="503"/>
      <c r="K1298" s="504"/>
    </row>
    <row r="1299" spans="1:11" x14ac:dyDescent="0.3">
      <c r="A1299" s="499" t="s">
        <v>1145</v>
      </c>
      <c r="B1299" s="491"/>
      <c r="C1299" s="491"/>
      <c r="D1299" s="491"/>
      <c r="E1299" s="491"/>
      <c r="F1299" s="491"/>
      <c r="G1299" s="490" t="s">
        <v>1146</v>
      </c>
      <c r="H1299" s="491"/>
      <c r="I1299" s="491"/>
      <c r="J1299" s="491"/>
      <c r="K1299" s="492"/>
    </row>
    <row r="1300" spans="1:11" x14ac:dyDescent="0.3">
      <c r="A1300" s="500"/>
      <c r="B1300" s="494"/>
      <c r="C1300" s="494"/>
      <c r="D1300" s="494"/>
      <c r="E1300" s="494"/>
      <c r="F1300" s="494"/>
      <c r="G1300" s="493"/>
      <c r="H1300" s="494"/>
      <c r="I1300" s="494"/>
      <c r="J1300" s="494"/>
      <c r="K1300" s="495"/>
    </row>
    <row r="1301" spans="1:11" x14ac:dyDescent="0.3">
      <c r="A1301" s="500"/>
      <c r="B1301" s="494"/>
      <c r="C1301" s="494"/>
      <c r="D1301" s="494"/>
      <c r="E1301" s="494"/>
      <c r="F1301" s="494"/>
      <c r="G1301" s="493"/>
      <c r="H1301" s="494"/>
      <c r="I1301" s="494"/>
      <c r="J1301" s="494"/>
      <c r="K1301" s="495"/>
    </row>
    <row r="1302" spans="1:11" ht="15" thickBot="1" x14ac:dyDescent="0.35">
      <c r="A1302" s="501"/>
      <c r="B1302" s="497"/>
      <c r="C1302" s="497"/>
      <c r="D1302" s="497"/>
      <c r="E1302" s="497"/>
      <c r="F1302" s="497"/>
      <c r="G1302" s="496"/>
      <c r="H1302" s="497"/>
      <c r="I1302" s="497"/>
      <c r="J1302" s="497"/>
      <c r="K1302" s="498"/>
    </row>
    <row r="1304" spans="1:11" x14ac:dyDescent="0.3">
      <c r="A1304" s="452"/>
      <c r="B1304" s="452"/>
      <c r="C1304" s="452"/>
      <c r="D1304" s="452"/>
      <c r="E1304" s="454" t="s">
        <v>1113</v>
      </c>
      <c r="F1304" s="454"/>
      <c r="G1304" s="454"/>
      <c r="H1304" s="454"/>
      <c r="I1304" s="452"/>
      <c r="J1304" s="452"/>
      <c r="K1304" s="452"/>
    </row>
    <row r="1305" spans="1:11" x14ac:dyDescent="0.3">
      <c r="A1305" s="452"/>
      <c r="B1305" s="452"/>
      <c r="C1305" s="452"/>
      <c r="D1305" s="452"/>
      <c r="E1305" s="454"/>
      <c r="F1305" s="454"/>
      <c r="G1305" s="454"/>
      <c r="H1305" s="454"/>
      <c r="I1305" s="452"/>
      <c r="J1305" s="452"/>
      <c r="K1305" s="452"/>
    </row>
    <row r="1306" spans="1:11" x14ac:dyDescent="0.3">
      <c r="A1306" s="453"/>
      <c r="B1306" s="453"/>
      <c r="C1306" s="453"/>
      <c r="D1306" s="453"/>
      <c r="E1306" s="455"/>
      <c r="F1306" s="455"/>
      <c r="G1306" s="455"/>
      <c r="H1306" s="455"/>
      <c r="I1306" s="453"/>
      <c r="J1306" s="453"/>
      <c r="K1306" s="453"/>
    </row>
    <row r="1307" spans="1:11" x14ac:dyDescent="0.3">
      <c r="A1307" s="449" t="s">
        <v>1147</v>
      </c>
      <c r="B1307" s="450"/>
      <c r="C1307" s="450"/>
      <c r="D1307" s="450"/>
      <c r="E1307" s="450"/>
      <c r="F1307" s="450"/>
      <c r="G1307" s="450"/>
      <c r="H1307" s="450"/>
      <c r="I1307" s="450"/>
      <c r="J1307" s="450"/>
      <c r="K1307" s="451"/>
    </row>
    <row r="1308" spans="1:11" ht="25.5" customHeight="1" x14ac:dyDescent="0.3">
      <c r="A1308" s="100" t="s">
        <v>0</v>
      </c>
      <c r="B1308" s="101"/>
      <c r="C1308" s="101"/>
      <c r="D1308" s="101"/>
      <c r="E1308" s="101"/>
      <c r="F1308" s="101"/>
      <c r="G1308" s="102"/>
      <c r="H1308" s="103" t="s">
        <v>1191</v>
      </c>
      <c r="I1308" s="104" t="s">
        <v>1117</v>
      </c>
      <c r="J1308" s="105">
        <f>1+J1254</f>
        <v>45218</v>
      </c>
      <c r="K1308" s="106" t="s">
        <v>1118</v>
      </c>
    </row>
    <row r="1309" spans="1:11" ht="16.5" customHeight="1" x14ac:dyDescent="0.3">
      <c r="A1309" s="443" t="s">
        <v>2</v>
      </c>
      <c r="B1309" s="444"/>
      <c r="C1309" s="444"/>
      <c r="D1309" s="444"/>
      <c r="E1309" s="444"/>
      <c r="F1309" s="444"/>
      <c r="G1309" s="445"/>
      <c r="H1309" s="107" t="s">
        <v>1120</v>
      </c>
      <c r="I1309" s="108" t="s">
        <v>1121</v>
      </c>
      <c r="J1309" s="109" t="s">
        <v>1122</v>
      </c>
      <c r="K1309" s="110" t="s">
        <v>1123</v>
      </c>
    </row>
    <row r="1310" spans="1:11" ht="12" customHeight="1" x14ac:dyDescent="0.3">
      <c r="A1310" s="446"/>
      <c r="B1310" s="447"/>
      <c r="C1310" s="447"/>
      <c r="D1310" s="447"/>
      <c r="E1310" s="447"/>
      <c r="F1310" s="447"/>
      <c r="G1310" s="448"/>
      <c r="H1310" s="107" t="s">
        <v>1124</v>
      </c>
      <c r="I1310" s="111" t="s">
        <v>1125</v>
      </c>
      <c r="J1310" s="112"/>
      <c r="K1310" s="113"/>
    </row>
    <row r="1311" spans="1:11" ht="15" thickBot="1" x14ac:dyDescent="0.35">
      <c r="A1311" s="114" t="s">
        <v>1103</v>
      </c>
      <c r="B1311" s="115"/>
      <c r="C1311" s="115"/>
      <c r="D1311" s="115"/>
      <c r="E1311" s="115"/>
      <c r="F1311" s="115"/>
      <c r="G1311" s="116"/>
      <c r="H1311" s="117" t="s">
        <v>1126</v>
      </c>
      <c r="I1311" s="117" t="s">
        <v>1125</v>
      </c>
      <c r="J1311" s="118"/>
      <c r="K1311" s="119"/>
    </row>
    <row r="1312" spans="1:11" ht="15" x14ac:dyDescent="0.3">
      <c r="A1312" s="440" t="s">
        <v>1127</v>
      </c>
      <c r="B1312" s="439"/>
      <c r="C1312" s="437"/>
      <c r="D1312" s="437"/>
      <c r="E1312" s="437"/>
      <c r="F1312" s="437"/>
      <c r="G1312" s="437"/>
      <c r="H1312" s="437"/>
      <c r="I1312" s="437"/>
      <c r="J1312" s="437"/>
      <c r="K1312" s="438"/>
    </row>
    <row r="1313" spans="1:11" ht="15" x14ac:dyDescent="0.3">
      <c r="A1313" s="441"/>
      <c r="B1313" s="458"/>
      <c r="C1313" s="456"/>
      <c r="D1313" s="456"/>
      <c r="E1313" s="456"/>
      <c r="F1313" s="456"/>
      <c r="G1313" s="456"/>
      <c r="H1313" s="456"/>
      <c r="I1313" s="456"/>
      <c r="J1313" s="456"/>
      <c r="K1313" s="457"/>
    </row>
    <row r="1314" spans="1:11" ht="15" x14ac:dyDescent="0.3">
      <c r="A1314" s="441"/>
      <c r="B1314" s="458"/>
      <c r="C1314" s="456"/>
      <c r="D1314" s="456"/>
      <c r="E1314" s="456"/>
      <c r="F1314" s="456"/>
      <c r="G1314" s="456"/>
      <c r="H1314" s="456"/>
      <c r="I1314" s="456"/>
      <c r="J1314" s="456"/>
      <c r="K1314" s="457"/>
    </row>
    <row r="1315" spans="1:11" ht="15" x14ac:dyDescent="0.3">
      <c r="A1315" s="441"/>
      <c r="B1315" s="458"/>
      <c r="C1315" s="456"/>
      <c r="D1315" s="456"/>
      <c r="E1315" s="456"/>
      <c r="F1315" s="456"/>
      <c r="G1315" s="456"/>
      <c r="H1315" s="456"/>
      <c r="I1315" s="456"/>
      <c r="J1315" s="456"/>
      <c r="K1315" s="457"/>
    </row>
    <row r="1316" spans="1:11" ht="15.6" thickBot="1" x14ac:dyDescent="0.35">
      <c r="A1316" s="442"/>
      <c r="B1316" s="477"/>
      <c r="C1316" s="475"/>
      <c r="D1316" s="475"/>
      <c r="E1316" s="475"/>
      <c r="F1316" s="475"/>
      <c r="G1316" s="475"/>
      <c r="H1316" s="475"/>
      <c r="I1316" s="475"/>
      <c r="J1316" s="475"/>
      <c r="K1316" s="476"/>
    </row>
    <row r="1317" spans="1:11" ht="15.6" thickBot="1" x14ac:dyDescent="0.35">
      <c r="A1317" s="465" t="s">
        <v>1128</v>
      </c>
      <c r="B1317" s="474" t="s">
        <v>1129</v>
      </c>
      <c r="C1317" s="472"/>
      <c r="D1317" s="472"/>
      <c r="E1317" s="472"/>
      <c r="F1317" s="120" t="s">
        <v>1130</v>
      </c>
      <c r="G1317" s="472" t="s">
        <v>1129</v>
      </c>
      <c r="H1317" s="472"/>
      <c r="I1317" s="472"/>
      <c r="J1317" s="473"/>
      <c r="K1317" s="121" t="s">
        <v>1130</v>
      </c>
    </row>
    <row r="1318" spans="1:11" ht="15" x14ac:dyDescent="0.3">
      <c r="A1318" s="466"/>
      <c r="B1318" s="471" t="s">
        <v>1131</v>
      </c>
      <c r="C1318" s="469"/>
      <c r="D1318" s="469"/>
      <c r="E1318" s="470"/>
      <c r="F1318" s="122"/>
      <c r="G1318" s="468" t="s">
        <v>1132</v>
      </c>
      <c r="H1318" s="469"/>
      <c r="I1318" s="469"/>
      <c r="J1318" s="470"/>
      <c r="K1318" s="123"/>
    </row>
    <row r="1319" spans="1:11" ht="15" x14ac:dyDescent="0.3">
      <c r="A1319" s="466"/>
      <c r="B1319" s="480" t="s">
        <v>1133</v>
      </c>
      <c r="C1319" s="481"/>
      <c r="D1319" s="481"/>
      <c r="E1319" s="482"/>
      <c r="F1319" s="124"/>
      <c r="G1319" s="483" t="s">
        <v>1134</v>
      </c>
      <c r="H1319" s="481"/>
      <c r="I1319" s="481"/>
      <c r="J1319" s="482"/>
      <c r="K1319" s="125"/>
    </row>
    <row r="1320" spans="1:11" ht="15" x14ac:dyDescent="0.3">
      <c r="A1320" s="466"/>
      <c r="B1320" s="480" t="s">
        <v>1135</v>
      </c>
      <c r="C1320" s="481"/>
      <c r="D1320" s="481"/>
      <c r="E1320" s="482"/>
      <c r="F1320" s="124"/>
      <c r="G1320" s="478" t="s">
        <v>1136</v>
      </c>
      <c r="H1320" s="460"/>
      <c r="I1320" s="460"/>
      <c r="J1320" s="479"/>
      <c r="K1320" s="125"/>
    </row>
    <row r="1321" spans="1:11" ht="15" x14ac:dyDescent="0.3">
      <c r="A1321" s="466"/>
      <c r="B1321" s="480" t="s">
        <v>1137</v>
      </c>
      <c r="C1321" s="481"/>
      <c r="D1321" s="481"/>
      <c r="E1321" s="482"/>
      <c r="F1321" s="124">
        <v>1</v>
      </c>
      <c r="G1321" s="478" t="s">
        <v>1138</v>
      </c>
      <c r="H1321" s="460"/>
      <c r="I1321" s="460"/>
      <c r="J1321" s="479"/>
      <c r="K1321" s="125"/>
    </row>
    <row r="1322" spans="1:11" ht="15" x14ac:dyDescent="0.3">
      <c r="A1322" s="466"/>
      <c r="B1322" s="480" t="s">
        <v>1139</v>
      </c>
      <c r="C1322" s="481"/>
      <c r="D1322" s="481"/>
      <c r="E1322" s="482"/>
      <c r="F1322" s="124"/>
      <c r="G1322" s="478" t="s">
        <v>1140</v>
      </c>
      <c r="H1322" s="460"/>
      <c r="I1322" s="460"/>
      <c r="J1322" s="479"/>
      <c r="K1322" s="125"/>
    </row>
    <row r="1323" spans="1:11" ht="15.6" thickBot="1" x14ac:dyDescent="0.35">
      <c r="A1323" s="467"/>
      <c r="B1323" s="487" t="s">
        <v>1141</v>
      </c>
      <c r="C1323" s="488"/>
      <c r="D1323" s="488"/>
      <c r="E1323" s="489"/>
      <c r="F1323" s="127">
        <v>1</v>
      </c>
      <c r="G1323" s="484" t="s">
        <v>1142</v>
      </c>
      <c r="H1323" s="485"/>
      <c r="I1323" s="485"/>
      <c r="J1323" s="486"/>
      <c r="K1323" s="128"/>
    </row>
    <row r="1324" spans="1:11" ht="15.6" x14ac:dyDescent="0.3">
      <c r="A1324" s="465" t="s">
        <v>1143</v>
      </c>
      <c r="B1324" s="434" t="s">
        <v>1170</v>
      </c>
      <c r="C1324" s="435"/>
      <c r="D1324" s="435"/>
      <c r="E1324" s="435"/>
      <c r="F1324" s="435"/>
      <c r="G1324" s="435"/>
      <c r="H1324" s="435"/>
      <c r="I1324" s="435"/>
      <c r="J1324" s="435"/>
      <c r="K1324" s="436"/>
    </row>
    <row r="1325" spans="1:11" ht="15" x14ac:dyDescent="0.3">
      <c r="A1325" s="466"/>
      <c r="B1325" s="132" t="s">
        <v>1166</v>
      </c>
      <c r="C1325" s="133"/>
      <c r="D1325" s="133"/>
      <c r="E1325" s="133"/>
      <c r="F1325" s="133"/>
      <c r="G1325" s="133"/>
      <c r="H1325" s="133"/>
      <c r="I1325" s="133"/>
      <c r="J1325" s="133"/>
      <c r="K1325" s="134"/>
    </row>
    <row r="1326" spans="1:11" ht="15" x14ac:dyDescent="0.3">
      <c r="A1326" s="466"/>
      <c r="B1326" s="132" t="s">
        <v>1165</v>
      </c>
      <c r="C1326" s="133"/>
      <c r="D1326" s="133"/>
      <c r="E1326" s="133"/>
      <c r="F1326" s="133"/>
      <c r="G1326" s="133"/>
      <c r="H1326" s="133"/>
      <c r="I1326" s="133"/>
      <c r="J1326" s="133"/>
      <c r="K1326" s="134"/>
    </row>
    <row r="1327" spans="1:11" ht="15" x14ac:dyDescent="0.3">
      <c r="A1327" s="466"/>
      <c r="B1327" s="132" t="s">
        <v>1172</v>
      </c>
      <c r="C1327" s="133"/>
      <c r="D1327" s="133"/>
      <c r="E1327" s="133"/>
      <c r="F1327" s="133"/>
      <c r="G1327" s="133"/>
      <c r="H1327" s="133"/>
      <c r="I1327" s="133"/>
      <c r="J1327" s="133"/>
      <c r="K1327" s="134"/>
    </row>
    <row r="1328" spans="1:11" ht="15" x14ac:dyDescent="0.3">
      <c r="A1328" s="466"/>
      <c r="B1328" s="428" t="s">
        <v>1169</v>
      </c>
      <c r="C1328" s="429"/>
      <c r="D1328" s="429"/>
      <c r="E1328" s="429"/>
      <c r="F1328" s="429"/>
      <c r="G1328" s="429"/>
      <c r="H1328" s="429"/>
      <c r="I1328" s="429"/>
      <c r="J1328" s="429"/>
      <c r="K1328" s="430"/>
    </row>
    <row r="1329" spans="1:11" ht="15" x14ac:dyDescent="0.3">
      <c r="A1329" s="466"/>
      <c r="B1329" s="459"/>
      <c r="C1329" s="460"/>
      <c r="D1329" s="460"/>
      <c r="E1329" s="460"/>
      <c r="F1329" s="460"/>
      <c r="G1329" s="460"/>
      <c r="H1329" s="460"/>
      <c r="I1329" s="460"/>
      <c r="J1329" s="460"/>
      <c r="K1329" s="461"/>
    </row>
    <row r="1330" spans="1:11" ht="15" x14ac:dyDescent="0.3">
      <c r="A1330" s="466"/>
      <c r="B1330" s="459"/>
      <c r="C1330" s="460"/>
      <c r="D1330" s="460"/>
      <c r="E1330" s="460"/>
      <c r="F1330" s="460"/>
      <c r="G1330" s="460"/>
      <c r="H1330" s="460"/>
      <c r="I1330" s="460"/>
      <c r="J1330" s="460"/>
      <c r="K1330" s="461"/>
    </row>
    <row r="1331" spans="1:11" ht="15" x14ac:dyDescent="0.3">
      <c r="A1331" s="466"/>
      <c r="B1331" s="459"/>
      <c r="C1331" s="460"/>
      <c r="D1331" s="460"/>
      <c r="E1331" s="460"/>
      <c r="F1331" s="460"/>
      <c r="G1331" s="460"/>
      <c r="H1331" s="460"/>
      <c r="I1331" s="460"/>
      <c r="J1331" s="460"/>
      <c r="K1331" s="461"/>
    </row>
    <row r="1332" spans="1:11" ht="15" x14ac:dyDescent="0.3">
      <c r="A1332" s="466"/>
      <c r="B1332" s="458"/>
      <c r="C1332" s="456"/>
      <c r="D1332" s="456"/>
      <c r="E1332" s="456"/>
      <c r="F1332" s="456"/>
      <c r="G1332" s="456"/>
      <c r="H1332" s="456"/>
      <c r="I1332" s="456"/>
      <c r="J1332" s="456"/>
      <c r="K1332" s="457"/>
    </row>
    <row r="1333" spans="1:11" ht="15" x14ac:dyDescent="0.3">
      <c r="A1333" s="466"/>
      <c r="B1333" s="458"/>
      <c r="C1333" s="456"/>
      <c r="D1333" s="456"/>
      <c r="E1333" s="456"/>
      <c r="F1333" s="456"/>
      <c r="G1333" s="456"/>
      <c r="H1333" s="456"/>
      <c r="I1333" s="456"/>
      <c r="J1333" s="456"/>
      <c r="K1333" s="457"/>
    </row>
    <row r="1334" spans="1:11" ht="15" x14ac:dyDescent="0.3">
      <c r="A1334" s="466"/>
      <c r="B1334" s="458"/>
      <c r="C1334" s="456"/>
      <c r="D1334" s="456"/>
      <c r="E1334" s="456"/>
      <c r="F1334" s="456"/>
      <c r="G1334" s="456"/>
      <c r="H1334" s="456"/>
      <c r="I1334" s="456"/>
      <c r="J1334" s="456"/>
      <c r="K1334" s="457"/>
    </row>
    <row r="1335" spans="1:11" ht="15" x14ac:dyDescent="0.3">
      <c r="A1335" s="466"/>
      <c r="B1335" s="458"/>
      <c r="C1335" s="456"/>
      <c r="D1335" s="456"/>
      <c r="E1335" s="456"/>
      <c r="F1335" s="456"/>
      <c r="G1335" s="456"/>
      <c r="H1335" s="456"/>
      <c r="I1335" s="456"/>
      <c r="J1335" s="456"/>
      <c r="K1335" s="457"/>
    </row>
    <row r="1336" spans="1:11" ht="15" x14ac:dyDescent="0.3">
      <c r="A1336" s="466"/>
      <c r="B1336" s="458"/>
      <c r="C1336" s="456"/>
      <c r="D1336" s="456"/>
      <c r="E1336" s="456"/>
      <c r="F1336" s="456"/>
      <c r="G1336" s="456"/>
      <c r="H1336" s="456"/>
      <c r="I1336" s="456"/>
      <c r="J1336" s="456"/>
      <c r="K1336" s="457"/>
    </row>
    <row r="1337" spans="1:11" ht="15.6" thickBot="1" x14ac:dyDescent="0.35">
      <c r="A1337" s="467"/>
      <c r="B1337" s="477"/>
      <c r="C1337" s="475"/>
      <c r="D1337" s="475"/>
      <c r="E1337" s="475"/>
      <c r="F1337" s="475"/>
      <c r="G1337" s="475"/>
      <c r="H1337" s="475"/>
      <c r="I1337" s="475"/>
      <c r="J1337" s="475"/>
      <c r="K1337" s="476"/>
    </row>
    <row r="1338" spans="1:11" ht="15" x14ac:dyDescent="0.3">
      <c r="A1338" s="465" t="s">
        <v>1144</v>
      </c>
      <c r="B1338" s="439"/>
      <c r="C1338" s="437"/>
      <c r="D1338" s="437"/>
      <c r="E1338" s="437"/>
      <c r="F1338" s="437"/>
      <c r="G1338" s="437"/>
      <c r="H1338" s="437"/>
      <c r="I1338" s="437"/>
      <c r="J1338" s="437"/>
      <c r="K1338" s="438"/>
    </row>
    <row r="1339" spans="1:11" ht="15" x14ac:dyDescent="0.3">
      <c r="A1339" s="466"/>
      <c r="B1339" s="458"/>
      <c r="C1339" s="456"/>
      <c r="D1339" s="456"/>
      <c r="E1339" s="456"/>
      <c r="F1339" s="456"/>
      <c r="G1339" s="456"/>
      <c r="H1339" s="456"/>
      <c r="I1339" s="456"/>
      <c r="J1339" s="456"/>
      <c r="K1339" s="457"/>
    </row>
    <row r="1340" spans="1:11" ht="15" x14ac:dyDescent="0.3">
      <c r="A1340" s="466"/>
      <c r="B1340" s="458"/>
      <c r="C1340" s="456"/>
      <c r="D1340" s="456"/>
      <c r="E1340" s="456"/>
      <c r="F1340" s="456"/>
      <c r="G1340" s="456"/>
      <c r="H1340" s="456"/>
      <c r="I1340" s="456"/>
      <c r="J1340" s="456"/>
      <c r="K1340" s="457"/>
    </row>
    <row r="1341" spans="1:11" ht="15" x14ac:dyDescent="0.3">
      <c r="A1341" s="466"/>
      <c r="B1341" s="458"/>
      <c r="C1341" s="456"/>
      <c r="D1341" s="456"/>
      <c r="E1341" s="456"/>
      <c r="F1341" s="456"/>
      <c r="G1341" s="456"/>
      <c r="H1341" s="456"/>
      <c r="I1341" s="456"/>
      <c r="J1341" s="456"/>
      <c r="K1341" s="457"/>
    </row>
    <row r="1342" spans="1:11" ht="15" x14ac:dyDescent="0.3">
      <c r="A1342" s="466"/>
      <c r="B1342" s="458"/>
      <c r="C1342" s="456"/>
      <c r="D1342" s="456"/>
      <c r="E1342" s="456"/>
      <c r="F1342" s="456"/>
      <c r="G1342" s="456"/>
      <c r="H1342" s="456"/>
      <c r="I1342" s="456"/>
      <c r="J1342" s="456"/>
      <c r="K1342" s="457"/>
    </row>
    <row r="1343" spans="1:11" ht="15" x14ac:dyDescent="0.3">
      <c r="A1343" s="466"/>
      <c r="B1343" s="458"/>
      <c r="C1343" s="456"/>
      <c r="D1343" s="456"/>
      <c r="E1343" s="456"/>
      <c r="F1343" s="456"/>
      <c r="G1343" s="456"/>
      <c r="H1343" s="456"/>
      <c r="I1343" s="456"/>
      <c r="J1343" s="456"/>
      <c r="K1343" s="457"/>
    </row>
    <row r="1344" spans="1:11" ht="15" x14ac:dyDescent="0.3">
      <c r="A1344" s="466"/>
      <c r="B1344" s="458"/>
      <c r="C1344" s="456"/>
      <c r="D1344" s="456"/>
      <c r="E1344" s="456"/>
      <c r="F1344" s="456"/>
      <c r="G1344" s="456"/>
      <c r="H1344" s="456"/>
      <c r="I1344" s="456"/>
      <c r="J1344" s="456"/>
      <c r="K1344" s="457"/>
    </row>
    <row r="1345" spans="1:11" ht="15" x14ac:dyDescent="0.3">
      <c r="A1345" s="466"/>
      <c r="B1345" s="458"/>
      <c r="C1345" s="456"/>
      <c r="D1345" s="456"/>
      <c r="E1345" s="456"/>
      <c r="F1345" s="456"/>
      <c r="G1345" s="456"/>
      <c r="H1345" s="456"/>
      <c r="I1345" s="456"/>
      <c r="J1345" s="456"/>
      <c r="K1345" s="457"/>
    </row>
    <row r="1346" spans="1:11" ht="15" x14ac:dyDescent="0.3">
      <c r="A1346" s="466"/>
      <c r="B1346" s="458"/>
      <c r="C1346" s="456"/>
      <c r="D1346" s="456"/>
      <c r="E1346" s="456"/>
      <c r="F1346" s="456"/>
      <c r="G1346" s="456"/>
      <c r="H1346" s="456"/>
      <c r="I1346" s="456"/>
      <c r="J1346" s="456"/>
      <c r="K1346" s="457"/>
    </row>
    <row r="1347" spans="1:11" ht="15" x14ac:dyDescent="0.3">
      <c r="A1347" s="466"/>
      <c r="B1347" s="458"/>
      <c r="C1347" s="456"/>
      <c r="D1347" s="456"/>
      <c r="E1347" s="456"/>
      <c r="F1347" s="456"/>
      <c r="G1347" s="456"/>
      <c r="H1347" s="456"/>
      <c r="I1347" s="456"/>
      <c r="J1347" s="456"/>
      <c r="K1347" s="457"/>
    </row>
    <row r="1348" spans="1:11" ht="15" x14ac:dyDescent="0.3">
      <c r="A1348" s="466"/>
      <c r="B1348" s="458"/>
      <c r="C1348" s="456"/>
      <c r="D1348" s="456"/>
      <c r="E1348" s="456"/>
      <c r="F1348" s="456"/>
      <c r="G1348" s="456"/>
      <c r="H1348" s="456"/>
      <c r="I1348" s="456"/>
      <c r="J1348" s="456"/>
      <c r="K1348" s="457"/>
    </row>
    <row r="1349" spans="1:11" ht="15" x14ac:dyDescent="0.3">
      <c r="A1349" s="466"/>
      <c r="B1349" s="458"/>
      <c r="C1349" s="456"/>
      <c r="D1349" s="456"/>
      <c r="E1349" s="456"/>
      <c r="F1349" s="456"/>
      <c r="G1349" s="456"/>
      <c r="H1349" s="456"/>
      <c r="I1349" s="456"/>
      <c r="J1349" s="456"/>
      <c r="K1349" s="457"/>
    </row>
    <row r="1350" spans="1:11" ht="15" x14ac:dyDescent="0.3">
      <c r="A1350" s="466"/>
      <c r="B1350" s="458"/>
      <c r="C1350" s="456"/>
      <c r="D1350" s="456"/>
      <c r="E1350" s="456"/>
      <c r="F1350" s="456"/>
      <c r="G1350" s="456"/>
      <c r="H1350" s="456"/>
      <c r="I1350" s="456"/>
      <c r="J1350" s="456"/>
      <c r="K1350" s="457"/>
    </row>
    <row r="1351" spans="1:11" ht="15" x14ac:dyDescent="0.3">
      <c r="A1351" s="466"/>
      <c r="B1351" s="458"/>
      <c r="C1351" s="456"/>
      <c r="D1351" s="456"/>
      <c r="E1351" s="456"/>
      <c r="F1351" s="456"/>
      <c r="G1351" s="456"/>
      <c r="H1351" s="456"/>
      <c r="I1351" s="456"/>
      <c r="J1351" s="456"/>
      <c r="K1351" s="457"/>
    </row>
    <row r="1352" spans="1:11" ht="15.6" thickBot="1" x14ac:dyDescent="0.35">
      <c r="A1352" s="467"/>
      <c r="B1352" s="502"/>
      <c r="C1352" s="503"/>
      <c r="D1352" s="503"/>
      <c r="E1352" s="503"/>
      <c r="F1352" s="503"/>
      <c r="G1352" s="503"/>
      <c r="H1352" s="503"/>
      <c r="I1352" s="503"/>
      <c r="J1352" s="503"/>
      <c r="K1352" s="504"/>
    </row>
    <row r="1353" spans="1:11" x14ac:dyDescent="0.3">
      <c r="A1353" s="499" t="s">
        <v>1145</v>
      </c>
      <c r="B1353" s="491"/>
      <c r="C1353" s="491"/>
      <c r="D1353" s="491"/>
      <c r="E1353" s="491"/>
      <c r="F1353" s="491"/>
      <c r="G1353" s="490" t="s">
        <v>1146</v>
      </c>
      <c r="H1353" s="491"/>
      <c r="I1353" s="491"/>
      <c r="J1353" s="491"/>
      <c r="K1353" s="492"/>
    </row>
    <row r="1354" spans="1:11" x14ac:dyDescent="0.3">
      <c r="A1354" s="500"/>
      <c r="B1354" s="494"/>
      <c r="C1354" s="494"/>
      <c r="D1354" s="494"/>
      <c r="E1354" s="494"/>
      <c r="F1354" s="494"/>
      <c r="G1354" s="493"/>
      <c r="H1354" s="494"/>
      <c r="I1354" s="494"/>
      <c r="J1354" s="494"/>
      <c r="K1354" s="495"/>
    </row>
    <row r="1355" spans="1:11" x14ac:dyDescent="0.3">
      <c r="A1355" s="500"/>
      <c r="B1355" s="494"/>
      <c r="C1355" s="494"/>
      <c r="D1355" s="494"/>
      <c r="E1355" s="494"/>
      <c r="F1355" s="494"/>
      <c r="G1355" s="493"/>
      <c r="H1355" s="494"/>
      <c r="I1355" s="494"/>
      <c r="J1355" s="494"/>
      <c r="K1355" s="495"/>
    </row>
    <row r="1356" spans="1:11" ht="15" thickBot="1" x14ac:dyDescent="0.35">
      <c r="A1356" s="501"/>
      <c r="B1356" s="497"/>
      <c r="C1356" s="497"/>
      <c r="D1356" s="497"/>
      <c r="E1356" s="497"/>
      <c r="F1356" s="497"/>
      <c r="G1356" s="496"/>
      <c r="H1356" s="497"/>
      <c r="I1356" s="497"/>
      <c r="J1356" s="497"/>
      <c r="K1356" s="498"/>
    </row>
    <row r="1357" spans="1:11" x14ac:dyDescent="0.3">
      <c r="A1357" s="34"/>
      <c r="J1357" s="131"/>
    </row>
    <row r="1358" spans="1:11" x14ac:dyDescent="0.3">
      <c r="A1358" s="452"/>
      <c r="B1358" s="452"/>
      <c r="C1358" s="452"/>
      <c r="D1358" s="452"/>
      <c r="E1358" s="454" t="s">
        <v>1113</v>
      </c>
      <c r="F1358" s="454"/>
      <c r="G1358" s="454"/>
      <c r="H1358" s="454"/>
      <c r="I1358" s="452"/>
      <c r="J1358" s="452"/>
      <c r="K1358" s="452"/>
    </row>
    <row r="1359" spans="1:11" x14ac:dyDescent="0.3">
      <c r="A1359" s="452"/>
      <c r="B1359" s="452"/>
      <c r="C1359" s="452"/>
      <c r="D1359" s="452"/>
      <c r="E1359" s="454"/>
      <c r="F1359" s="454"/>
      <c r="G1359" s="454"/>
      <c r="H1359" s="454"/>
      <c r="I1359" s="452"/>
      <c r="J1359" s="452"/>
      <c r="K1359" s="452"/>
    </row>
    <row r="1360" spans="1:11" x14ac:dyDescent="0.3">
      <c r="A1360" s="453"/>
      <c r="B1360" s="453"/>
      <c r="C1360" s="453"/>
      <c r="D1360" s="453"/>
      <c r="E1360" s="455"/>
      <c r="F1360" s="455"/>
      <c r="G1360" s="455"/>
      <c r="H1360" s="455"/>
      <c r="I1360" s="453"/>
      <c r="J1360" s="453"/>
      <c r="K1360" s="453"/>
    </row>
    <row r="1361" spans="1:11" s="99" customFormat="1" ht="15" customHeight="1" x14ac:dyDescent="0.3">
      <c r="A1361" s="505" t="s">
        <v>1114</v>
      </c>
      <c r="B1361" s="450"/>
      <c r="C1361" s="450"/>
      <c r="D1361" s="450"/>
      <c r="E1361" s="450"/>
      <c r="F1361" s="450"/>
      <c r="G1361" s="450"/>
      <c r="H1361" s="450"/>
      <c r="I1361" s="450"/>
      <c r="J1361" s="450"/>
      <c r="K1361" s="451"/>
    </row>
    <row r="1362" spans="1:11" ht="25.5" customHeight="1" x14ac:dyDescent="0.3">
      <c r="A1362" s="100" t="s">
        <v>0</v>
      </c>
      <c r="B1362" s="101"/>
      <c r="C1362" s="101"/>
      <c r="D1362" s="101"/>
      <c r="E1362" s="101"/>
      <c r="F1362" s="101"/>
      <c r="G1362" s="102"/>
      <c r="H1362" s="103" t="s">
        <v>1191</v>
      </c>
      <c r="I1362" s="104" t="s">
        <v>1117</v>
      </c>
      <c r="J1362" s="105">
        <f>1+J1308</f>
        <v>45219</v>
      </c>
      <c r="K1362" s="106" t="s">
        <v>1118</v>
      </c>
    </row>
    <row r="1363" spans="1:11" ht="16.5" customHeight="1" x14ac:dyDescent="0.3">
      <c r="A1363" s="443" t="s">
        <v>2</v>
      </c>
      <c r="B1363" s="444"/>
      <c r="C1363" s="444"/>
      <c r="D1363" s="444"/>
      <c r="E1363" s="444"/>
      <c r="F1363" s="444"/>
      <c r="G1363" s="445"/>
      <c r="H1363" s="107" t="s">
        <v>1120</v>
      </c>
      <c r="I1363" s="108" t="s">
        <v>1121</v>
      </c>
      <c r="J1363" s="109" t="s">
        <v>1122</v>
      </c>
      <c r="K1363" s="110" t="s">
        <v>1123</v>
      </c>
    </row>
    <row r="1364" spans="1:11" ht="12" customHeight="1" x14ac:dyDescent="0.3">
      <c r="A1364" s="446"/>
      <c r="B1364" s="447"/>
      <c r="C1364" s="447"/>
      <c r="D1364" s="447"/>
      <c r="E1364" s="447"/>
      <c r="F1364" s="447"/>
      <c r="G1364" s="448"/>
      <c r="H1364" s="107" t="s">
        <v>1124</v>
      </c>
      <c r="I1364" s="111" t="s">
        <v>1125</v>
      </c>
      <c r="J1364" s="112"/>
      <c r="K1364" s="113"/>
    </row>
    <row r="1365" spans="1:11" ht="15" thickBot="1" x14ac:dyDescent="0.35">
      <c r="A1365" s="114" t="s">
        <v>1103</v>
      </c>
      <c r="B1365" s="115"/>
      <c r="C1365" s="115"/>
      <c r="D1365" s="115"/>
      <c r="E1365" s="115"/>
      <c r="F1365" s="115"/>
      <c r="G1365" s="116"/>
      <c r="H1365" s="117" t="s">
        <v>1126</v>
      </c>
      <c r="I1365" s="117" t="s">
        <v>1125</v>
      </c>
      <c r="J1365" s="118"/>
      <c r="K1365" s="119"/>
    </row>
    <row r="1366" spans="1:11" ht="15" x14ac:dyDescent="0.3">
      <c r="A1366" s="440" t="s">
        <v>1127</v>
      </c>
      <c r="B1366" s="439"/>
      <c r="C1366" s="437"/>
      <c r="D1366" s="437"/>
      <c r="E1366" s="437"/>
      <c r="F1366" s="437"/>
      <c r="G1366" s="437"/>
      <c r="H1366" s="437"/>
      <c r="I1366" s="437"/>
      <c r="J1366" s="437"/>
      <c r="K1366" s="438"/>
    </row>
    <row r="1367" spans="1:11" ht="15" x14ac:dyDescent="0.3">
      <c r="A1367" s="441"/>
      <c r="B1367" s="458"/>
      <c r="C1367" s="456"/>
      <c r="D1367" s="456"/>
      <c r="E1367" s="456"/>
      <c r="F1367" s="456"/>
      <c r="G1367" s="456"/>
      <c r="H1367" s="456"/>
      <c r="I1367" s="456"/>
      <c r="J1367" s="456"/>
      <c r="K1367" s="457"/>
    </row>
    <row r="1368" spans="1:11" ht="15" x14ac:dyDescent="0.3">
      <c r="A1368" s="441"/>
      <c r="B1368" s="458"/>
      <c r="C1368" s="456"/>
      <c r="D1368" s="456"/>
      <c r="E1368" s="456"/>
      <c r="F1368" s="456"/>
      <c r="G1368" s="456"/>
      <c r="H1368" s="456"/>
      <c r="I1368" s="456"/>
      <c r="J1368" s="456"/>
      <c r="K1368" s="457"/>
    </row>
    <row r="1369" spans="1:11" ht="15" x14ac:dyDescent="0.3">
      <c r="A1369" s="441"/>
      <c r="B1369" s="458"/>
      <c r="C1369" s="456"/>
      <c r="D1369" s="456"/>
      <c r="E1369" s="456"/>
      <c r="F1369" s="456"/>
      <c r="G1369" s="456"/>
      <c r="H1369" s="456"/>
      <c r="I1369" s="456"/>
      <c r="J1369" s="456"/>
      <c r="K1369" s="457"/>
    </row>
    <row r="1370" spans="1:11" ht="15.6" thickBot="1" x14ac:dyDescent="0.35">
      <c r="A1370" s="442"/>
      <c r="B1370" s="477"/>
      <c r="C1370" s="475"/>
      <c r="D1370" s="475"/>
      <c r="E1370" s="475"/>
      <c r="F1370" s="475"/>
      <c r="G1370" s="475"/>
      <c r="H1370" s="475"/>
      <c r="I1370" s="475"/>
      <c r="J1370" s="475"/>
      <c r="K1370" s="476"/>
    </row>
    <row r="1371" spans="1:11" ht="15.6" thickBot="1" x14ac:dyDescent="0.35">
      <c r="A1371" s="465" t="s">
        <v>1128</v>
      </c>
      <c r="B1371" s="474" t="s">
        <v>1129</v>
      </c>
      <c r="C1371" s="472"/>
      <c r="D1371" s="472"/>
      <c r="E1371" s="472"/>
      <c r="F1371" s="120" t="s">
        <v>1130</v>
      </c>
      <c r="G1371" s="472" t="s">
        <v>1129</v>
      </c>
      <c r="H1371" s="472"/>
      <c r="I1371" s="472"/>
      <c r="J1371" s="473"/>
      <c r="K1371" s="121" t="s">
        <v>1130</v>
      </c>
    </row>
    <row r="1372" spans="1:11" ht="15" x14ac:dyDescent="0.3">
      <c r="A1372" s="466"/>
      <c r="B1372" s="471" t="s">
        <v>1131</v>
      </c>
      <c r="C1372" s="469"/>
      <c r="D1372" s="469"/>
      <c r="E1372" s="470"/>
      <c r="F1372" s="122"/>
      <c r="G1372" s="468" t="s">
        <v>1132</v>
      </c>
      <c r="H1372" s="469"/>
      <c r="I1372" s="469"/>
      <c r="J1372" s="470"/>
      <c r="K1372" s="123"/>
    </row>
    <row r="1373" spans="1:11" ht="15" x14ac:dyDescent="0.3">
      <c r="A1373" s="466"/>
      <c r="B1373" s="480" t="s">
        <v>1133</v>
      </c>
      <c r="C1373" s="481"/>
      <c r="D1373" s="481"/>
      <c r="E1373" s="482"/>
      <c r="F1373" s="124"/>
      <c r="G1373" s="483" t="s">
        <v>1134</v>
      </c>
      <c r="H1373" s="481"/>
      <c r="I1373" s="481"/>
      <c r="J1373" s="482"/>
      <c r="K1373" s="125"/>
    </row>
    <row r="1374" spans="1:11" ht="15" x14ac:dyDescent="0.3">
      <c r="A1374" s="466"/>
      <c r="B1374" s="480" t="s">
        <v>1135</v>
      </c>
      <c r="C1374" s="481"/>
      <c r="D1374" s="481"/>
      <c r="E1374" s="482"/>
      <c r="F1374" s="124"/>
      <c r="G1374" s="478" t="s">
        <v>1136</v>
      </c>
      <c r="H1374" s="460"/>
      <c r="I1374" s="460"/>
      <c r="J1374" s="479"/>
      <c r="K1374" s="125"/>
    </row>
    <row r="1375" spans="1:11" ht="15" x14ac:dyDescent="0.3">
      <c r="A1375" s="466"/>
      <c r="B1375" s="480" t="s">
        <v>1137</v>
      </c>
      <c r="C1375" s="481"/>
      <c r="D1375" s="481"/>
      <c r="E1375" s="482"/>
      <c r="F1375" s="124">
        <v>1</v>
      </c>
      <c r="G1375" s="478" t="s">
        <v>1138</v>
      </c>
      <c r="H1375" s="460"/>
      <c r="I1375" s="460"/>
      <c r="J1375" s="479"/>
      <c r="K1375" s="125"/>
    </row>
    <row r="1376" spans="1:11" ht="15" x14ac:dyDescent="0.3">
      <c r="A1376" s="466"/>
      <c r="B1376" s="480" t="s">
        <v>1139</v>
      </c>
      <c r="C1376" s="481"/>
      <c r="D1376" s="481"/>
      <c r="E1376" s="482"/>
      <c r="F1376" s="124"/>
      <c r="G1376" s="478" t="s">
        <v>1140</v>
      </c>
      <c r="H1376" s="460"/>
      <c r="I1376" s="460"/>
      <c r="J1376" s="479"/>
      <c r="K1376" s="125"/>
    </row>
    <row r="1377" spans="1:11" ht="15.6" thickBot="1" x14ac:dyDescent="0.35">
      <c r="A1377" s="467"/>
      <c r="B1377" s="487" t="s">
        <v>1141</v>
      </c>
      <c r="C1377" s="488"/>
      <c r="D1377" s="488"/>
      <c r="E1377" s="489"/>
      <c r="F1377" s="127">
        <v>1</v>
      </c>
      <c r="G1377" s="484" t="s">
        <v>1142</v>
      </c>
      <c r="H1377" s="485"/>
      <c r="I1377" s="485"/>
      <c r="J1377" s="486"/>
      <c r="K1377" s="128"/>
    </row>
    <row r="1378" spans="1:11" ht="15.6" x14ac:dyDescent="0.3">
      <c r="A1378" s="465" t="s">
        <v>1143</v>
      </c>
      <c r="B1378" s="434" t="s">
        <v>1170</v>
      </c>
      <c r="C1378" s="435"/>
      <c r="D1378" s="435"/>
      <c r="E1378" s="435"/>
      <c r="F1378" s="435"/>
      <c r="G1378" s="435"/>
      <c r="H1378" s="435"/>
      <c r="I1378" s="435"/>
      <c r="J1378" s="435"/>
      <c r="K1378" s="436"/>
    </row>
    <row r="1379" spans="1:11" ht="15" x14ac:dyDescent="0.3">
      <c r="A1379" s="466"/>
      <c r="B1379" s="132" t="s">
        <v>1166</v>
      </c>
      <c r="C1379" s="133"/>
      <c r="D1379" s="133"/>
      <c r="E1379" s="133"/>
      <c r="F1379" s="133"/>
      <c r="G1379" s="133"/>
      <c r="H1379" s="133"/>
      <c r="I1379" s="133"/>
      <c r="J1379" s="133"/>
      <c r="K1379" s="134"/>
    </row>
    <row r="1380" spans="1:11" ht="15" x14ac:dyDescent="0.3">
      <c r="A1380" s="466"/>
      <c r="B1380" s="132" t="s">
        <v>1165</v>
      </c>
      <c r="C1380" s="133"/>
      <c r="D1380" s="133"/>
      <c r="E1380" s="133"/>
      <c r="F1380" s="133"/>
      <c r="G1380" s="133"/>
      <c r="H1380" s="133"/>
      <c r="I1380" s="133"/>
      <c r="J1380" s="133"/>
      <c r="K1380" s="134"/>
    </row>
    <row r="1381" spans="1:11" ht="15" x14ac:dyDescent="0.3">
      <c r="A1381" s="466"/>
      <c r="B1381" s="132" t="s">
        <v>1172</v>
      </c>
      <c r="C1381" s="133"/>
      <c r="D1381" s="133"/>
      <c r="E1381" s="133"/>
      <c r="F1381" s="133"/>
      <c r="G1381" s="133"/>
      <c r="H1381" s="133"/>
      <c r="I1381" s="133"/>
      <c r="J1381" s="133"/>
      <c r="K1381" s="134"/>
    </row>
    <row r="1382" spans="1:11" ht="15" x14ac:dyDescent="0.3">
      <c r="A1382" s="466"/>
      <c r="B1382" s="428" t="s">
        <v>1169</v>
      </c>
      <c r="C1382" s="429"/>
      <c r="D1382" s="429"/>
      <c r="E1382" s="429"/>
      <c r="F1382" s="429"/>
      <c r="G1382" s="429"/>
      <c r="H1382" s="429"/>
      <c r="I1382" s="429"/>
      <c r="J1382" s="429"/>
      <c r="K1382" s="430"/>
    </row>
    <row r="1383" spans="1:11" ht="15" x14ac:dyDescent="0.3">
      <c r="A1383" s="466"/>
      <c r="B1383" s="428" t="s">
        <v>1174</v>
      </c>
      <c r="C1383" s="429"/>
      <c r="D1383" s="429"/>
      <c r="E1383" s="429"/>
      <c r="F1383" s="429"/>
      <c r="G1383" s="429"/>
      <c r="H1383" s="429"/>
      <c r="I1383" s="429"/>
      <c r="J1383" s="429"/>
      <c r="K1383" s="430"/>
    </row>
    <row r="1384" spans="1:11" ht="15" x14ac:dyDescent="0.3">
      <c r="A1384" s="466"/>
      <c r="B1384" s="459"/>
      <c r="C1384" s="460"/>
      <c r="D1384" s="460"/>
      <c r="E1384" s="460"/>
      <c r="F1384" s="460"/>
      <c r="G1384" s="460"/>
      <c r="H1384" s="460"/>
      <c r="I1384" s="460"/>
      <c r="J1384" s="460"/>
      <c r="K1384" s="461"/>
    </row>
    <row r="1385" spans="1:11" ht="15" x14ac:dyDescent="0.3">
      <c r="A1385" s="466"/>
      <c r="B1385" s="458"/>
      <c r="C1385" s="456"/>
      <c r="D1385" s="456"/>
      <c r="E1385" s="456"/>
      <c r="F1385" s="456"/>
      <c r="G1385" s="456"/>
      <c r="H1385" s="456"/>
      <c r="I1385" s="456"/>
      <c r="J1385" s="456"/>
      <c r="K1385" s="457"/>
    </row>
    <row r="1386" spans="1:11" ht="15" x14ac:dyDescent="0.3">
      <c r="A1386" s="466"/>
      <c r="B1386" s="459"/>
      <c r="C1386" s="460"/>
      <c r="D1386" s="460"/>
      <c r="E1386" s="460"/>
      <c r="F1386" s="460"/>
      <c r="G1386" s="460"/>
      <c r="H1386" s="460"/>
      <c r="I1386" s="460"/>
      <c r="J1386" s="460"/>
      <c r="K1386" s="461"/>
    </row>
    <row r="1387" spans="1:11" ht="15" x14ac:dyDescent="0.3">
      <c r="A1387" s="466"/>
      <c r="B1387" s="458"/>
      <c r="C1387" s="456"/>
      <c r="D1387" s="456"/>
      <c r="E1387" s="456"/>
      <c r="F1387" s="456"/>
      <c r="G1387" s="456"/>
      <c r="H1387" s="456"/>
      <c r="I1387" s="456"/>
      <c r="J1387" s="456"/>
      <c r="K1387" s="457"/>
    </row>
    <row r="1388" spans="1:11" ht="15" x14ac:dyDescent="0.3">
      <c r="A1388" s="466"/>
      <c r="B1388" s="458"/>
      <c r="C1388" s="456"/>
      <c r="D1388" s="456"/>
      <c r="E1388" s="456"/>
      <c r="F1388" s="456"/>
      <c r="G1388" s="456"/>
      <c r="H1388" s="456"/>
      <c r="I1388" s="456"/>
      <c r="J1388" s="456"/>
      <c r="K1388" s="457"/>
    </row>
    <row r="1389" spans="1:11" ht="15" x14ac:dyDescent="0.3">
      <c r="A1389" s="466"/>
      <c r="B1389" s="458"/>
      <c r="C1389" s="456"/>
      <c r="D1389" s="456"/>
      <c r="E1389" s="456"/>
      <c r="F1389" s="456"/>
      <c r="G1389" s="456"/>
      <c r="H1389" s="456"/>
      <c r="I1389" s="456"/>
      <c r="J1389" s="456"/>
      <c r="K1389" s="457"/>
    </row>
    <row r="1390" spans="1:11" ht="15" x14ac:dyDescent="0.3">
      <c r="A1390" s="466"/>
      <c r="B1390" s="458"/>
      <c r="C1390" s="456"/>
      <c r="D1390" s="456"/>
      <c r="E1390" s="456"/>
      <c r="F1390" s="456"/>
      <c r="G1390" s="456"/>
      <c r="H1390" s="456"/>
      <c r="I1390" s="456"/>
      <c r="J1390" s="456"/>
      <c r="K1390" s="457"/>
    </row>
    <row r="1391" spans="1:11" ht="15.6" thickBot="1" x14ac:dyDescent="0.35">
      <c r="A1391" s="467"/>
      <c r="B1391" s="477"/>
      <c r="C1391" s="475"/>
      <c r="D1391" s="475"/>
      <c r="E1391" s="475"/>
      <c r="F1391" s="475"/>
      <c r="G1391" s="475"/>
      <c r="H1391" s="475"/>
      <c r="I1391" s="475"/>
      <c r="J1391" s="475"/>
      <c r="K1391" s="476"/>
    </row>
    <row r="1392" spans="1:11" ht="15" x14ac:dyDescent="0.3">
      <c r="A1392" s="465" t="s">
        <v>1144</v>
      </c>
      <c r="B1392" s="439"/>
      <c r="C1392" s="437"/>
      <c r="D1392" s="437"/>
      <c r="E1392" s="437"/>
      <c r="F1392" s="437"/>
      <c r="G1392" s="437"/>
      <c r="H1392" s="437"/>
      <c r="I1392" s="437"/>
      <c r="J1392" s="437"/>
      <c r="K1392" s="438"/>
    </row>
    <row r="1393" spans="1:11" ht="15" x14ac:dyDescent="0.3">
      <c r="A1393" s="466"/>
      <c r="B1393" s="458"/>
      <c r="C1393" s="456"/>
      <c r="D1393" s="456"/>
      <c r="E1393" s="456"/>
      <c r="F1393" s="456"/>
      <c r="G1393" s="456"/>
      <c r="H1393" s="456"/>
      <c r="I1393" s="456"/>
      <c r="J1393" s="456"/>
      <c r="K1393" s="457"/>
    </row>
    <row r="1394" spans="1:11" ht="15" x14ac:dyDescent="0.3">
      <c r="A1394" s="466"/>
      <c r="B1394" s="458"/>
      <c r="C1394" s="456"/>
      <c r="D1394" s="456"/>
      <c r="E1394" s="456"/>
      <c r="F1394" s="456"/>
      <c r="G1394" s="456"/>
      <c r="H1394" s="456"/>
      <c r="I1394" s="456"/>
      <c r="J1394" s="456"/>
      <c r="K1394" s="457"/>
    </row>
    <row r="1395" spans="1:11" ht="15" x14ac:dyDescent="0.3">
      <c r="A1395" s="466"/>
      <c r="B1395" s="459"/>
      <c r="C1395" s="460"/>
      <c r="D1395" s="460"/>
      <c r="E1395" s="460"/>
      <c r="F1395" s="460"/>
      <c r="G1395" s="460"/>
      <c r="H1395" s="460"/>
      <c r="I1395" s="460"/>
      <c r="J1395" s="460"/>
      <c r="K1395" s="461"/>
    </row>
    <row r="1396" spans="1:11" ht="15" x14ac:dyDescent="0.3">
      <c r="A1396" s="466"/>
      <c r="B1396" s="458"/>
      <c r="C1396" s="456"/>
      <c r="D1396" s="456"/>
      <c r="E1396" s="456"/>
      <c r="F1396" s="456"/>
      <c r="G1396" s="456"/>
      <c r="H1396" s="456"/>
      <c r="I1396" s="456"/>
      <c r="J1396" s="456"/>
      <c r="K1396" s="457"/>
    </row>
    <row r="1397" spans="1:11" ht="15" x14ac:dyDescent="0.3">
      <c r="A1397" s="466"/>
      <c r="B1397" s="459"/>
      <c r="C1397" s="460"/>
      <c r="D1397" s="460"/>
      <c r="E1397" s="460"/>
      <c r="F1397" s="460"/>
      <c r="G1397" s="460"/>
      <c r="H1397" s="460"/>
      <c r="I1397" s="460"/>
      <c r="J1397" s="460"/>
      <c r="K1397" s="461"/>
    </row>
    <row r="1398" spans="1:11" ht="15" x14ac:dyDescent="0.3">
      <c r="A1398" s="466"/>
      <c r="B1398" s="458"/>
      <c r="C1398" s="456"/>
      <c r="D1398" s="456"/>
      <c r="E1398" s="456"/>
      <c r="F1398" s="456"/>
      <c r="G1398" s="456"/>
      <c r="H1398" s="456"/>
      <c r="I1398" s="456"/>
      <c r="J1398" s="456"/>
      <c r="K1398" s="457"/>
    </row>
    <row r="1399" spans="1:11" ht="15" x14ac:dyDescent="0.3">
      <c r="A1399" s="466"/>
      <c r="B1399" s="458"/>
      <c r="C1399" s="456"/>
      <c r="D1399" s="456"/>
      <c r="E1399" s="456"/>
      <c r="F1399" s="456"/>
      <c r="G1399" s="456"/>
      <c r="H1399" s="456"/>
      <c r="I1399" s="456"/>
      <c r="J1399" s="456"/>
      <c r="K1399" s="457"/>
    </row>
    <row r="1400" spans="1:11" ht="15" x14ac:dyDescent="0.3">
      <c r="A1400" s="466"/>
      <c r="B1400" s="458"/>
      <c r="C1400" s="456"/>
      <c r="D1400" s="456"/>
      <c r="E1400" s="456"/>
      <c r="F1400" s="456"/>
      <c r="G1400" s="456"/>
      <c r="H1400" s="456"/>
      <c r="I1400" s="456"/>
      <c r="J1400" s="456"/>
      <c r="K1400" s="457"/>
    </row>
    <row r="1401" spans="1:11" ht="15" x14ac:dyDescent="0.3">
      <c r="A1401" s="466"/>
      <c r="B1401" s="458"/>
      <c r="C1401" s="456"/>
      <c r="D1401" s="456"/>
      <c r="E1401" s="456"/>
      <c r="F1401" s="456"/>
      <c r="G1401" s="456"/>
      <c r="H1401" s="456"/>
      <c r="I1401" s="456"/>
      <c r="J1401" s="456"/>
      <c r="K1401" s="457"/>
    </row>
    <row r="1402" spans="1:11" ht="15" x14ac:dyDescent="0.3">
      <c r="A1402" s="466"/>
      <c r="B1402" s="458"/>
      <c r="C1402" s="456"/>
      <c r="D1402" s="456"/>
      <c r="E1402" s="456"/>
      <c r="F1402" s="456"/>
      <c r="G1402" s="456"/>
      <c r="H1402" s="456"/>
      <c r="I1402" s="456"/>
      <c r="J1402" s="456"/>
      <c r="K1402" s="457"/>
    </row>
    <row r="1403" spans="1:11" ht="15" x14ac:dyDescent="0.3">
      <c r="A1403" s="466"/>
      <c r="B1403" s="458"/>
      <c r="C1403" s="456"/>
      <c r="D1403" s="456"/>
      <c r="E1403" s="456"/>
      <c r="F1403" s="456"/>
      <c r="G1403" s="456"/>
      <c r="H1403" s="456"/>
      <c r="I1403" s="456"/>
      <c r="J1403" s="456"/>
      <c r="K1403" s="457"/>
    </row>
    <row r="1404" spans="1:11" ht="15" x14ac:dyDescent="0.3">
      <c r="A1404" s="466"/>
      <c r="B1404" s="458"/>
      <c r="C1404" s="456"/>
      <c r="D1404" s="456"/>
      <c r="E1404" s="456"/>
      <c r="F1404" s="456"/>
      <c r="G1404" s="456"/>
      <c r="H1404" s="456"/>
      <c r="I1404" s="456"/>
      <c r="J1404" s="456"/>
      <c r="K1404" s="457"/>
    </row>
    <row r="1405" spans="1:11" ht="15" x14ac:dyDescent="0.3">
      <c r="A1405" s="466"/>
      <c r="B1405" s="458"/>
      <c r="C1405" s="456"/>
      <c r="D1405" s="456"/>
      <c r="E1405" s="456"/>
      <c r="F1405" s="456"/>
      <c r="G1405" s="456"/>
      <c r="H1405" s="456"/>
      <c r="I1405" s="456"/>
      <c r="J1405" s="456"/>
      <c r="K1405" s="457"/>
    </row>
    <row r="1406" spans="1:11" ht="15.6" thickBot="1" x14ac:dyDescent="0.35">
      <c r="A1406" s="467"/>
      <c r="B1406" s="502"/>
      <c r="C1406" s="503"/>
      <c r="D1406" s="503"/>
      <c r="E1406" s="503"/>
      <c r="F1406" s="503"/>
      <c r="G1406" s="503"/>
      <c r="H1406" s="503"/>
      <c r="I1406" s="503"/>
      <c r="J1406" s="503"/>
      <c r="K1406" s="504"/>
    </row>
    <row r="1407" spans="1:11" x14ac:dyDescent="0.3">
      <c r="A1407" s="499" t="s">
        <v>1145</v>
      </c>
      <c r="B1407" s="491"/>
      <c r="C1407" s="491"/>
      <c r="D1407" s="491"/>
      <c r="E1407" s="491"/>
      <c r="F1407" s="491"/>
      <c r="G1407" s="490" t="s">
        <v>1146</v>
      </c>
      <c r="H1407" s="491"/>
      <c r="I1407" s="491"/>
      <c r="J1407" s="491"/>
      <c r="K1407" s="492"/>
    </row>
    <row r="1408" spans="1:11" x14ac:dyDescent="0.3">
      <c r="A1408" s="500"/>
      <c r="B1408" s="494"/>
      <c r="C1408" s="494"/>
      <c r="D1408" s="494"/>
      <c r="E1408" s="494"/>
      <c r="F1408" s="494"/>
      <c r="G1408" s="493"/>
      <c r="H1408" s="494"/>
      <c r="I1408" s="494"/>
      <c r="J1408" s="494"/>
      <c r="K1408" s="495"/>
    </row>
    <row r="1409" spans="1:11" x14ac:dyDescent="0.3">
      <c r="A1409" s="500"/>
      <c r="B1409" s="494"/>
      <c r="C1409" s="494"/>
      <c r="D1409" s="494"/>
      <c r="E1409" s="494"/>
      <c r="F1409" s="494"/>
      <c r="G1409" s="493"/>
      <c r="H1409" s="494"/>
      <c r="I1409" s="494"/>
      <c r="J1409" s="494"/>
      <c r="K1409" s="495"/>
    </row>
    <row r="1410" spans="1:11" ht="15" thickBot="1" x14ac:dyDescent="0.35">
      <c r="A1410" s="501"/>
      <c r="B1410" s="497"/>
      <c r="C1410" s="497"/>
      <c r="D1410" s="497"/>
      <c r="E1410" s="497"/>
      <c r="F1410" s="497"/>
      <c r="G1410" s="496"/>
      <c r="H1410" s="497"/>
      <c r="I1410" s="497"/>
      <c r="J1410" s="497"/>
      <c r="K1410" s="498"/>
    </row>
    <row r="1411" spans="1:11" x14ac:dyDescent="0.3">
      <c r="A1411" s="34"/>
      <c r="J1411" s="131"/>
    </row>
    <row r="1412" spans="1:11" hidden="1" x14ac:dyDescent="0.3">
      <c r="A1412" s="452"/>
      <c r="B1412" s="452"/>
      <c r="C1412" s="452"/>
      <c r="D1412" s="452"/>
      <c r="E1412" s="454" t="s">
        <v>1113</v>
      </c>
      <c r="F1412" s="454"/>
      <c r="G1412" s="454"/>
      <c r="H1412" s="454"/>
      <c r="I1412" s="452"/>
      <c r="J1412" s="452"/>
      <c r="K1412" s="452"/>
    </row>
    <row r="1413" spans="1:11" hidden="1" x14ac:dyDescent="0.3">
      <c r="A1413" s="452"/>
      <c r="B1413" s="452"/>
      <c r="C1413" s="452"/>
      <c r="D1413" s="452"/>
      <c r="E1413" s="454"/>
      <c r="F1413" s="454"/>
      <c r="G1413" s="454"/>
      <c r="H1413" s="454"/>
      <c r="I1413" s="452"/>
      <c r="J1413" s="452"/>
      <c r="K1413" s="452"/>
    </row>
    <row r="1414" spans="1:11" hidden="1" x14ac:dyDescent="0.3">
      <c r="A1414" s="453"/>
      <c r="B1414" s="453"/>
      <c r="C1414" s="453"/>
      <c r="D1414" s="453"/>
      <c r="E1414" s="455"/>
      <c r="F1414" s="455"/>
      <c r="G1414" s="455"/>
      <c r="H1414" s="455"/>
      <c r="I1414" s="453"/>
      <c r="J1414" s="453"/>
      <c r="K1414" s="453"/>
    </row>
    <row r="1415" spans="1:11" hidden="1" x14ac:dyDescent="0.3">
      <c r="A1415" s="449" t="s">
        <v>1147</v>
      </c>
      <c r="B1415" s="450"/>
      <c r="C1415" s="450"/>
      <c r="D1415" s="450"/>
      <c r="E1415" s="450"/>
      <c r="F1415" s="450"/>
      <c r="G1415" s="450"/>
      <c r="H1415" s="450"/>
      <c r="I1415" s="450"/>
      <c r="J1415" s="450"/>
      <c r="K1415" s="451"/>
    </row>
    <row r="1416" spans="1:11" ht="25.5" hidden="1" customHeight="1" x14ac:dyDescent="0.3">
      <c r="A1416" s="100" t="s">
        <v>1115</v>
      </c>
      <c r="B1416" s="101"/>
      <c r="C1416" s="101"/>
      <c r="D1416" s="101"/>
      <c r="E1416" s="101"/>
      <c r="F1416" s="101"/>
      <c r="G1416" s="102"/>
      <c r="H1416" s="103" t="s">
        <v>1116</v>
      </c>
      <c r="I1416" s="104" t="s">
        <v>1117</v>
      </c>
      <c r="J1416" s="105">
        <f>1+J1362</f>
        <v>45220</v>
      </c>
      <c r="K1416" s="106" t="s">
        <v>1118</v>
      </c>
    </row>
    <row r="1417" spans="1:11" ht="16.5" hidden="1" customHeight="1" x14ac:dyDescent="0.3">
      <c r="A1417" s="443" t="s">
        <v>1119</v>
      </c>
      <c r="B1417" s="444"/>
      <c r="C1417" s="444"/>
      <c r="D1417" s="444"/>
      <c r="E1417" s="444"/>
      <c r="F1417" s="444"/>
      <c r="G1417" s="445"/>
      <c r="H1417" s="107" t="s">
        <v>1120</v>
      </c>
      <c r="I1417" s="108" t="s">
        <v>1121</v>
      </c>
      <c r="J1417" s="109" t="s">
        <v>1122</v>
      </c>
      <c r="K1417" s="110" t="s">
        <v>1123</v>
      </c>
    </row>
    <row r="1418" spans="1:11" ht="12" hidden="1" customHeight="1" x14ac:dyDescent="0.3">
      <c r="A1418" s="446"/>
      <c r="B1418" s="447"/>
      <c r="C1418" s="447"/>
      <c r="D1418" s="447"/>
      <c r="E1418" s="447"/>
      <c r="F1418" s="447"/>
      <c r="G1418" s="448"/>
      <c r="H1418" s="107" t="s">
        <v>1124</v>
      </c>
      <c r="I1418" s="111" t="s">
        <v>1125</v>
      </c>
      <c r="J1418" s="112"/>
      <c r="K1418" s="113"/>
    </row>
    <row r="1419" spans="1:11" ht="15" hidden="1" thickBot="1" x14ac:dyDescent="0.35">
      <c r="A1419" s="114" t="s">
        <v>1103</v>
      </c>
      <c r="B1419" s="115"/>
      <c r="C1419" s="115"/>
      <c r="D1419" s="115"/>
      <c r="E1419" s="115"/>
      <c r="F1419" s="115"/>
      <c r="G1419" s="116"/>
      <c r="H1419" s="117" t="s">
        <v>1126</v>
      </c>
      <c r="I1419" s="117" t="s">
        <v>1125</v>
      </c>
      <c r="J1419" s="118"/>
      <c r="K1419" s="119"/>
    </row>
    <row r="1420" spans="1:11" ht="15" hidden="1" x14ac:dyDescent="0.3">
      <c r="A1420" s="440" t="s">
        <v>1127</v>
      </c>
      <c r="B1420" s="439"/>
      <c r="C1420" s="437"/>
      <c r="D1420" s="437"/>
      <c r="E1420" s="437"/>
      <c r="F1420" s="437"/>
      <c r="G1420" s="437"/>
      <c r="H1420" s="437"/>
      <c r="I1420" s="437"/>
      <c r="J1420" s="437"/>
      <c r="K1420" s="438"/>
    </row>
    <row r="1421" spans="1:11" ht="15" hidden="1" x14ac:dyDescent="0.3">
      <c r="A1421" s="441"/>
      <c r="B1421" s="458"/>
      <c r="C1421" s="456"/>
      <c r="D1421" s="456"/>
      <c r="E1421" s="456"/>
      <c r="F1421" s="456"/>
      <c r="G1421" s="456"/>
      <c r="H1421" s="456"/>
      <c r="I1421" s="456"/>
      <c r="J1421" s="456"/>
      <c r="K1421" s="457"/>
    </row>
    <row r="1422" spans="1:11" ht="15" hidden="1" x14ac:dyDescent="0.3">
      <c r="A1422" s="441"/>
      <c r="B1422" s="458"/>
      <c r="C1422" s="456"/>
      <c r="D1422" s="456"/>
      <c r="E1422" s="456"/>
      <c r="F1422" s="456"/>
      <c r="G1422" s="456"/>
      <c r="H1422" s="456"/>
      <c r="I1422" s="456"/>
      <c r="J1422" s="456"/>
      <c r="K1422" s="457"/>
    </row>
    <row r="1423" spans="1:11" ht="15" hidden="1" x14ac:dyDescent="0.3">
      <c r="A1423" s="441"/>
      <c r="B1423" s="458"/>
      <c r="C1423" s="456"/>
      <c r="D1423" s="456"/>
      <c r="E1423" s="456"/>
      <c r="F1423" s="456"/>
      <c r="G1423" s="456"/>
      <c r="H1423" s="456"/>
      <c r="I1423" s="456"/>
      <c r="J1423" s="456"/>
      <c r="K1423" s="457"/>
    </row>
    <row r="1424" spans="1:11" ht="15.6" hidden="1" thickBot="1" x14ac:dyDescent="0.35">
      <c r="A1424" s="442"/>
      <c r="B1424" s="477"/>
      <c r="C1424" s="475"/>
      <c r="D1424" s="475"/>
      <c r="E1424" s="475"/>
      <c r="F1424" s="475"/>
      <c r="G1424" s="475"/>
      <c r="H1424" s="475"/>
      <c r="I1424" s="475"/>
      <c r="J1424" s="475"/>
      <c r="K1424" s="476"/>
    </row>
    <row r="1425" spans="1:11" ht="15.6" hidden="1" thickBot="1" x14ac:dyDescent="0.35">
      <c r="A1425" s="465" t="s">
        <v>1128</v>
      </c>
      <c r="B1425" s="474" t="s">
        <v>1129</v>
      </c>
      <c r="C1425" s="472"/>
      <c r="D1425" s="472"/>
      <c r="E1425" s="472"/>
      <c r="F1425" s="120" t="s">
        <v>1130</v>
      </c>
      <c r="G1425" s="472" t="s">
        <v>1129</v>
      </c>
      <c r="H1425" s="472"/>
      <c r="I1425" s="472"/>
      <c r="J1425" s="473"/>
      <c r="K1425" s="121" t="s">
        <v>1130</v>
      </c>
    </row>
    <row r="1426" spans="1:11" ht="15" hidden="1" x14ac:dyDescent="0.3">
      <c r="A1426" s="466"/>
      <c r="B1426" s="471" t="s">
        <v>1131</v>
      </c>
      <c r="C1426" s="469"/>
      <c r="D1426" s="469"/>
      <c r="E1426" s="470"/>
      <c r="F1426" s="122"/>
      <c r="G1426" s="468" t="s">
        <v>1132</v>
      </c>
      <c r="H1426" s="469"/>
      <c r="I1426" s="469"/>
      <c r="J1426" s="470"/>
      <c r="K1426" s="123"/>
    </row>
    <row r="1427" spans="1:11" ht="15" hidden="1" x14ac:dyDescent="0.3">
      <c r="A1427" s="466"/>
      <c r="B1427" s="480" t="s">
        <v>1133</v>
      </c>
      <c r="C1427" s="481"/>
      <c r="D1427" s="481"/>
      <c r="E1427" s="482"/>
      <c r="F1427" s="124"/>
      <c r="G1427" s="483" t="s">
        <v>1134</v>
      </c>
      <c r="H1427" s="481"/>
      <c r="I1427" s="481"/>
      <c r="J1427" s="482"/>
      <c r="K1427" s="125"/>
    </row>
    <row r="1428" spans="1:11" ht="15" hidden="1" x14ac:dyDescent="0.3">
      <c r="A1428" s="466"/>
      <c r="B1428" s="480" t="s">
        <v>1135</v>
      </c>
      <c r="C1428" s="481"/>
      <c r="D1428" s="481"/>
      <c r="E1428" s="482"/>
      <c r="F1428" s="124"/>
      <c r="G1428" s="478" t="s">
        <v>1136</v>
      </c>
      <c r="H1428" s="460"/>
      <c r="I1428" s="460"/>
      <c r="J1428" s="479"/>
      <c r="K1428" s="125"/>
    </row>
    <row r="1429" spans="1:11" ht="15" hidden="1" x14ac:dyDescent="0.3">
      <c r="A1429" s="466"/>
      <c r="B1429" s="480" t="s">
        <v>1137</v>
      </c>
      <c r="C1429" s="481"/>
      <c r="D1429" s="481"/>
      <c r="E1429" s="482"/>
      <c r="F1429" s="124"/>
      <c r="G1429" s="478" t="s">
        <v>1138</v>
      </c>
      <c r="H1429" s="460"/>
      <c r="I1429" s="460"/>
      <c r="J1429" s="479"/>
      <c r="K1429" s="125"/>
    </row>
    <row r="1430" spans="1:11" ht="15" hidden="1" x14ac:dyDescent="0.3">
      <c r="A1430" s="466"/>
      <c r="B1430" s="480" t="s">
        <v>1139</v>
      </c>
      <c r="C1430" s="481"/>
      <c r="D1430" s="481"/>
      <c r="E1430" s="482"/>
      <c r="F1430" s="124"/>
      <c r="G1430" s="478" t="s">
        <v>1140</v>
      </c>
      <c r="H1430" s="460"/>
      <c r="I1430" s="460"/>
      <c r="J1430" s="479"/>
      <c r="K1430" s="125"/>
    </row>
    <row r="1431" spans="1:11" ht="15.6" hidden="1" thickBot="1" x14ac:dyDescent="0.35">
      <c r="A1431" s="467"/>
      <c r="B1431" s="487" t="s">
        <v>1141</v>
      </c>
      <c r="C1431" s="488"/>
      <c r="D1431" s="488"/>
      <c r="E1431" s="489"/>
      <c r="F1431" s="127"/>
      <c r="G1431" s="484" t="s">
        <v>1142</v>
      </c>
      <c r="H1431" s="485"/>
      <c r="I1431" s="485"/>
      <c r="J1431" s="486"/>
      <c r="K1431" s="128"/>
    </row>
    <row r="1432" spans="1:11" ht="15" hidden="1" x14ac:dyDescent="0.3">
      <c r="A1432" s="465" t="s">
        <v>1143</v>
      </c>
      <c r="B1432" s="462" t="s">
        <v>1148</v>
      </c>
      <c r="C1432" s="463"/>
      <c r="D1432" s="463"/>
      <c r="E1432" s="463"/>
      <c r="F1432" s="463"/>
      <c r="G1432" s="463"/>
      <c r="H1432" s="463"/>
      <c r="I1432" s="463"/>
      <c r="J1432" s="463"/>
      <c r="K1432" s="464"/>
    </row>
    <row r="1433" spans="1:11" ht="15" hidden="1" x14ac:dyDescent="0.3">
      <c r="A1433" s="466"/>
      <c r="B1433" s="459" t="s">
        <v>1151</v>
      </c>
      <c r="C1433" s="460"/>
      <c r="D1433" s="460"/>
      <c r="E1433" s="460"/>
      <c r="F1433" s="460"/>
      <c r="G1433" s="460"/>
      <c r="H1433" s="460"/>
      <c r="I1433" s="460"/>
      <c r="J1433" s="460"/>
      <c r="K1433" s="461"/>
    </row>
    <row r="1434" spans="1:11" ht="15" hidden="1" x14ac:dyDescent="0.3">
      <c r="A1434" s="466"/>
      <c r="B1434" s="459" t="s">
        <v>1152</v>
      </c>
      <c r="C1434" s="460"/>
      <c r="D1434" s="460"/>
      <c r="E1434" s="460"/>
      <c r="F1434" s="460"/>
      <c r="G1434" s="460"/>
      <c r="H1434" s="460"/>
      <c r="I1434" s="460"/>
      <c r="J1434" s="460"/>
      <c r="K1434" s="461"/>
    </row>
    <row r="1435" spans="1:11" ht="15" hidden="1" x14ac:dyDescent="0.3">
      <c r="A1435" s="466"/>
      <c r="B1435" s="459"/>
      <c r="C1435" s="460"/>
      <c r="D1435" s="460"/>
      <c r="E1435" s="460"/>
      <c r="F1435" s="460"/>
      <c r="G1435" s="460"/>
      <c r="H1435" s="460"/>
      <c r="I1435" s="460"/>
      <c r="J1435" s="460"/>
      <c r="K1435" s="461"/>
    </row>
    <row r="1436" spans="1:11" ht="15" hidden="1" x14ac:dyDescent="0.3">
      <c r="A1436" s="466"/>
      <c r="B1436" s="459"/>
      <c r="C1436" s="460"/>
      <c r="D1436" s="460"/>
      <c r="E1436" s="460"/>
      <c r="F1436" s="460"/>
      <c r="G1436" s="460"/>
      <c r="H1436" s="460"/>
      <c r="I1436" s="460"/>
      <c r="J1436" s="460"/>
      <c r="K1436" s="461"/>
    </row>
    <row r="1437" spans="1:11" ht="15" hidden="1" x14ac:dyDescent="0.3">
      <c r="A1437" s="466"/>
      <c r="B1437" s="459"/>
      <c r="C1437" s="460"/>
      <c r="D1437" s="460"/>
      <c r="E1437" s="460"/>
      <c r="F1437" s="460"/>
      <c r="G1437" s="460"/>
      <c r="H1437" s="460"/>
      <c r="I1437" s="460"/>
      <c r="J1437" s="460"/>
      <c r="K1437" s="461"/>
    </row>
    <row r="1438" spans="1:11" ht="15" hidden="1" x14ac:dyDescent="0.3">
      <c r="A1438" s="466"/>
      <c r="B1438" s="459"/>
      <c r="C1438" s="460"/>
      <c r="D1438" s="460"/>
      <c r="E1438" s="460"/>
      <c r="F1438" s="460"/>
      <c r="G1438" s="460"/>
      <c r="H1438" s="460"/>
      <c r="I1438" s="460"/>
      <c r="J1438" s="460"/>
      <c r="K1438" s="461"/>
    </row>
    <row r="1439" spans="1:11" ht="15" hidden="1" x14ac:dyDescent="0.3">
      <c r="A1439" s="466"/>
      <c r="B1439" s="458"/>
      <c r="C1439" s="456"/>
      <c r="D1439" s="456"/>
      <c r="E1439" s="456"/>
      <c r="F1439" s="456"/>
      <c r="G1439" s="456"/>
      <c r="H1439" s="456"/>
      <c r="I1439" s="456"/>
      <c r="J1439" s="456"/>
      <c r="K1439" s="457"/>
    </row>
    <row r="1440" spans="1:11" ht="15" hidden="1" x14ac:dyDescent="0.3">
      <c r="A1440" s="466"/>
      <c r="B1440" s="458"/>
      <c r="C1440" s="456"/>
      <c r="D1440" s="456"/>
      <c r="E1440" s="456"/>
      <c r="F1440" s="456"/>
      <c r="G1440" s="456"/>
      <c r="H1440" s="456"/>
      <c r="I1440" s="456"/>
      <c r="J1440" s="456"/>
      <c r="K1440" s="457"/>
    </row>
    <row r="1441" spans="1:11" ht="15" hidden="1" x14ac:dyDescent="0.3">
      <c r="A1441" s="466"/>
      <c r="B1441" s="458"/>
      <c r="C1441" s="456"/>
      <c r="D1441" s="456"/>
      <c r="E1441" s="456"/>
      <c r="F1441" s="456"/>
      <c r="G1441" s="456"/>
      <c r="H1441" s="456"/>
      <c r="I1441" s="456"/>
      <c r="J1441" s="456"/>
      <c r="K1441" s="457"/>
    </row>
    <row r="1442" spans="1:11" ht="15" hidden="1" x14ac:dyDescent="0.3">
      <c r="A1442" s="466"/>
      <c r="B1442" s="458"/>
      <c r="C1442" s="456"/>
      <c r="D1442" s="456"/>
      <c r="E1442" s="456"/>
      <c r="F1442" s="456"/>
      <c r="G1442" s="456"/>
      <c r="H1442" s="456"/>
      <c r="I1442" s="456"/>
      <c r="J1442" s="456"/>
      <c r="K1442" s="457"/>
    </row>
    <row r="1443" spans="1:11" ht="15" hidden="1" x14ac:dyDescent="0.3">
      <c r="A1443" s="466"/>
      <c r="B1443" s="458"/>
      <c r="C1443" s="456"/>
      <c r="D1443" s="456"/>
      <c r="E1443" s="456"/>
      <c r="F1443" s="456"/>
      <c r="G1443" s="456"/>
      <c r="H1443" s="456"/>
      <c r="I1443" s="456"/>
      <c r="J1443" s="456"/>
      <c r="K1443" s="457"/>
    </row>
    <row r="1444" spans="1:11" ht="15" hidden="1" x14ac:dyDescent="0.3">
      <c r="A1444" s="466"/>
      <c r="B1444" s="458"/>
      <c r="C1444" s="456"/>
      <c r="D1444" s="456"/>
      <c r="E1444" s="456"/>
      <c r="F1444" s="456"/>
      <c r="G1444" s="456"/>
      <c r="H1444" s="456"/>
      <c r="I1444" s="456"/>
      <c r="J1444" s="456"/>
      <c r="K1444" s="457"/>
    </row>
    <row r="1445" spans="1:11" ht="15" hidden="1" x14ac:dyDescent="0.3">
      <c r="A1445" s="466"/>
      <c r="B1445" s="458"/>
      <c r="C1445" s="456"/>
      <c r="D1445" s="456"/>
      <c r="E1445" s="456"/>
      <c r="F1445" s="456"/>
      <c r="G1445" s="456"/>
      <c r="H1445" s="456"/>
      <c r="I1445" s="456"/>
      <c r="J1445" s="456"/>
      <c r="K1445" s="457"/>
    </row>
    <row r="1446" spans="1:11" ht="15.6" hidden="1" thickBot="1" x14ac:dyDescent="0.35">
      <c r="A1446" s="467"/>
      <c r="B1446" s="477"/>
      <c r="C1446" s="475"/>
      <c r="D1446" s="475"/>
      <c r="E1446" s="475"/>
      <c r="F1446" s="475"/>
      <c r="G1446" s="475"/>
      <c r="H1446" s="475"/>
      <c r="I1446" s="475"/>
      <c r="J1446" s="475"/>
      <c r="K1446" s="476"/>
    </row>
    <row r="1447" spans="1:11" ht="15" hidden="1" x14ac:dyDescent="0.3">
      <c r="A1447" s="465" t="s">
        <v>1144</v>
      </c>
      <c r="B1447" s="439"/>
      <c r="C1447" s="437"/>
      <c r="D1447" s="437"/>
      <c r="E1447" s="437"/>
      <c r="F1447" s="437"/>
      <c r="G1447" s="437"/>
      <c r="H1447" s="437"/>
      <c r="I1447" s="437"/>
      <c r="J1447" s="437"/>
      <c r="K1447" s="438"/>
    </row>
    <row r="1448" spans="1:11" ht="15" hidden="1" x14ac:dyDescent="0.3">
      <c r="A1448" s="466"/>
      <c r="B1448" s="458"/>
      <c r="C1448" s="456"/>
      <c r="D1448" s="456"/>
      <c r="E1448" s="456"/>
      <c r="F1448" s="456"/>
      <c r="G1448" s="456"/>
      <c r="H1448" s="456"/>
      <c r="I1448" s="456"/>
      <c r="J1448" s="456"/>
      <c r="K1448" s="457"/>
    </row>
    <row r="1449" spans="1:11" ht="15" hidden="1" x14ac:dyDescent="0.3">
      <c r="A1449" s="466"/>
      <c r="B1449" s="458"/>
      <c r="C1449" s="456"/>
      <c r="D1449" s="456"/>
      <c r="E1449" s="456"/>
      <c r="F1449" s="456"/>
      <c r="G1449" s="456"/>
      <c r="H1449" s="456"/>
      <c r="I1449" s="456"/>
      <c r="J1449" s="456"/>
      <c r="K1449" s="457"/>
    </row>
    <row r="1450" spans="1:11" ht="15" hidden="1" x14ac:dyDescent="0.3">
      <c r="A1450" s="466"/>
      <c r="B1450" s="458"/>
      <c r="C1450" s="456"/>
      <c r="D1450" s="456"/>
      <c r="E1450" s="456"/>
      <c r="F1450" s="456"/>
      <c r="G1450" s="456"/>
      <c r="H1450" s="456"/>
      <c r="I1450" s="456"/>
      <c r="J1450" s="456"/>
      <c r="K1450" s="457"/>
    </row>
    <row r="1451" spans="1:11" ht="15" hidden="1" x14ac:dyDescent="0.3">
      <c r="A1451" s="466"/>
      <c r="B1451" s="458"/>
      <c r="C1451" s="456"/>
      <c r="D1451" s="456"/>
      <c r="E1451" s="456"/>
      <c r="F1451" s="456"/>
      <c r="G1451" s="456"/>
      <c r="H1451" s="456"/>
      <c r="I1451" s="456"/>
      <c r="J1451" s="456"/>
      <c r="K1451" s="457"/>
    </row>
    <row r="1452" spans="1:11" ht="15" hidden="1" x14ac:dyDescent="0.3">
      <c r="A1452" s="466"/>
      <c r="B1452" s="458"/>
      <c r="C1452" s="456"/>
      <c r="D1452" s="456"/>
      <c r="E1452" s="456"/>
      <c r="F1452" s="456"/>
      <c r="G1452" s="456"/>
      <c r="H1452" s="456"/>
      <c r="I1452" s="456"/>
      <c r="J1452" s="456"/>
      <c r="K1452" s="457"/>
    </row>
    <row r="1453" spans="1:11" ht="15" hidden="1" x14ac:dyDescent="0.3">
      <c r="A1453" s="466"/>
      <c r="B1453" s="458"/>
      <c r="C1453" s="456"/>
      <c r="D1453" s="456"/>
      <c r="E1453" s="456"/>
      <c r="F1453" s="456"/>
      <c r="G1453" s="456"/>
      <c r="H1453" s="456"/>
      <c r="I1453" s="456"/>
      <c r="J1453" s="456"/>
      <c r="K1453" s="457"/>
    </row>
    <row r="1454" spans="1:11" ht="15" hidden="1" x14ac:dyDescent="0.3">
      <c r="A1454" s="466"/>
      <c r="B1454" s="458"/>
      <c r="C1454" s="456"/>
      <c r="D1454" s="456"/>
      <c r="E1454" s="456"/>
      <c r="F1454" s="456"/>
      <c r="G1454" s="456"/>
      <c r="H1454" s="456"/>
      <c r="I1454" s="456"/>
      <c r="J1454" s="456"/>
      <c r="K1454" s="457"/>
    </row>
    <row r="1455" spans="1:11" ht="15" hidden="1" x14ac:dyDescent="0.3">
      <c r="A1455" s="466"/>
      <c r="B1455" s="458"/>
      <c r="C1455" s="456"/>
      <c r="D1455" s="456"/>
      <c r="E1455" s="456"/>
      <c r="F1455" s="456"/>
      <c r="G1455" s="456"/>
      <c r="H1455" s="456"/>
      <c r="I1455" s="456"/>
      <c r="J1455" s="456"/>
      <c r="K1455" s="457"/>
    </row>
    <row r="1456" spans="1:11" ht="15" hidden="1" x14ac:dyDescent="0.3">
      <c r="A1456" s="466"/>
      <c r="B1456" s="458"/>
      <c r="C1456" s="456"/>
      <c r="D1456" s="456"/>
      <c r="E1456" s="456"/>
      <c r="F1456" s="456"/>
      <c r="G1456" s="456"/>
      <c r="H1456" s="456"/>
      <c r="I1456" s="456"/>
      <c r="J1456" s="456"/>
      <c r="K1456" s="457"/>
    </row>
    <row r="1457" spans="1:11" ht="15" hidden="1" x14ac:dyDescent="0.3">
      <c r="A1457" s="466"/>
      <c r="B1457" s="458"/>
      <c r="C1457" s="456"/>
      <c r="D1457" s="456"/>
      <c r="E1457" s="456"/>
      <c r="F1457" s="456"/>
      <c r="G1457" s="456"/>
      <c r="H1457" s="456"/>
      <c r="I1457" s="456"/>
      <c r="J1457" s="456"/>
      <c r="K1457" s="457"/>
    </row>
    <row r="1458" spans="1:11" ht="15" hidden="1" x14ac:dyDescent="0.3">
      <c r="A1458" s="466"/>
      <c r="B1458" s="458"/>
      <c r="C1458" s="456"/>
      <c r="D1458" s="456"/>
      <c r="E1458" s="456"/>
      <c r="F1458" s="456"/>
      <c r="G1458" s="456"/>
      <c r="H1458" s="456"/>
      <c r="I1458" s="456"/>
      <c r="J1458" s="456"/>
      <c r="K1458" s="457"/>
    </row>
    <row r="1459" spans="1:11" ht="15" hidden="1" x14ac:dyDescent="0.3">
      <c r="A1459" s="466"/>
      <c r="B1459" s="458"/>
      <c r="C1459" s="456"/>
      <c r="D1459" s="456"/>
      <c r="E1459" s="456"/>
      <c r="F1459" s="456"/>
      <c r="G1459" s="456"/>
      <c r="H1459" s="456"/>
      <c r="I1459" s="456"/>
      <c r="J1459" s="456"/>
      <c r="K1459" s="457"/>
    </row>
    <row r="1460" spans="1:11" ht="15" hidden="1" x14ac:dyDescent="0.3">
      <c r="A1460" s="466"/>
      <c r="B1460" s="458"/>
      <c r="C1460" s="456"/>
      <c r="D1460" s="456"/>
      <c r="E1460" s="456"/>
      <c r="F1460" s="456"/>
      <c r="G1460" s="456"/>
      <c r="H1460" s="456"/>
      <c r="I1460" s="456"/>
      <c r="J1460" s="456"/>
      <c r="K1460" s="457"/>
    </row>
    <row r="1461" spans="1:11" ht="15.6" hidden="1" thickBot="1" x14ac:dyDescent="0.35">
      <c r="A1461" s="467"/>
      <c r="B1461" s="502"/>
      <c r="C1461" s="503"/>
      <c r="D1461" s="503"/>
      <c r="E1461" s="503"/>
      <c r="F1461" s="503"/>
      <c r="G1461" s="503"/>
      <c r="H1461" s="503"/>
      <c r="I1461" s="503"/>
      <c r="J1461" s="503"/>
      <c r="K1461" s="504"/>
    </row>
    <row r="1462" spans="1:11" hidden="1" x14ac:dyDescent="0.3">
      <c r="A1462" s="499" t="s">
        <v>1145</v>
      </c>
      <c r="B1462" s="491"/>
      <c r="C1462" s="491"/>
      <c r="D1462" s="491"/>
      <c r="E1462" s="491"/>
      <c r="F1462" s="491"/>
      <c r="G1462" s="490" t="s">
        <v>1146</v>
      </c>
      <c r="H1462" s="491"/>
      <c r="I1462" s="491"/>
      <c r="J1462" s="491"/>
      <c r="K1462" s="492"/>
    </row>
    <row r="1463" spans="1:11" hidden="1" x14ac:dyDescent="0.3">
      <c r="A1463" s="500"/>
      <c r="B1463" s="494"/>
      <c r="C1463" s="494"/>
      <c r="D1463" s="494"/>
      <c r="E1463" s="494"/>
      <c r="F1463" s="494"/>
      <c r="G1463" s="493"/>
      <c r="H1463" s="494"/>
      <c r="I1463" s="494"/>
      <c r="J1463" s="494"/>
      <c r="K1463" s="495"/>
    </row>
    <row r="1464" spans="1:11" hidden="1" x14ac:dyDescent="0.3">
      <c r="A1464" s="500"/>
      <c r="B1464" s="494"/>
      <c r="C1464" s="494"/>
      <c r="D1464" s="494"/>
      <c r="E1464" s="494"/>
      <c r="F1464" s="494"/>
      <c r="G1464" s="493"/>
      <c r="H1464" s="494"/>
      <c r="I1464" s="494"/>
      <c r="J1464" s="494"/>
      <c r="K1464" s="495"/>
    </row>
    <row r="1465" spans="1:11" ht="15" hidden="1" thickBot="1" x14ac:dyDescent="0.35">
      <c r="A1465" s="501"/>
      <c r="B1465" s="497"/>
      <c r="C1465" s="497"/>
      <c r="D1465" s="497"/>
      <c r="E1465" s="497"/>
      <c r="F1465" s="497"/>
      <c r="G1465" s="496"/>
      <c r="H1465" s="497"/>
      <c r="I1465" s="497"/>
      <c r="J1465" s="497"/>
      <c r="K1465" s="498"/>
    </row>
    <row r="1466" spans="1:11" hidden="1" x14ac:dyDescent="0.3"/>
    <row r="1467" spans="1:11" hidden="1" x14ac:dyDescent="0.3">
      <c r="A1467" s="452"/>
      <c r="B1467" s="452"/>
      <c r="C1467" s="452"/>
      <c r="D1467" s="452"/>
      <c r="E1467" s="454" t="s">
        <v>1113</v>
      </c>
      <c r="F1467" s="454"/>
      <c r="G1467" s="454"/>
      <c r="H1467" s="454"/>
      <c r="I1467" s="452"/>
      <c r="J1467" s="452"/>
      <c r="K1467" s="452"/>
    </row>
    <row r="1468" spans="1:11" hidden="1" x14ac:dyDescent="0.3">
      <c r="A1468" s="452"/>
      <c r="B1468" s="452"/>
      <c r="C1468" s="452"/>
      <c r="D1468" s="452"/>
      <c r="E1468" s="454"/>
      <c r="F1468" s="454"/>
      <c r="G1468" s="454"/>
      <c r="H1468" s="454"/>
      <c r="I1468" s="452"/>
      <c r="J1468" s="452"/>
      <c r="K1468" s="452"/>
    </row>
    <row r="1469" spans="1:11" hidden="1" x14ac:dyDescent="0.3">
      <c r="A1469" s="453"/>
      <c r="B1469" s="453"/>
      <c r="C1469" s="453"/>
      <c r="D1469" s="453"/>
      <c r="E1469" s="455"/>
      <c r="F1469" s="455"/>
      <c r="G1469" s="455"/>
      <c r="H1469" s="455"/>
      <c r="I1469" s="453"/>
      <c r="J1469" s="453"/>
      <c r="K1469" s="453"/>
    </row>
    <row r="1470" spans="1:11" hidden="1" x14ac:dyDescent="0.3">
      <c r="A1470" s="449" t="s">
        <v>1147</v>
      </c>
      <c r="B1470" s="450"/>
      <c r="C1470" s="450"/>
      <c r="D1470" s="450"/>
      <c r="E1470" s="450"/>
      <c r="F1470" s="450"/>
      <c r="G1470" s="450"/>
      <c r="H1470" s="450"/>
      <c r="I1470" s="450"/>
      <c r="J1470" s="450"/>
      <c r="K1470" s="451"/>
    </row>
    <row r="1471" spans="1:11" ht="25.5" hidden="1" customHeight="1" x14ac:dyDescent="0.3">
      <c r="A1471" s="100" t="s">
        <v>1115</v>
      </c>
      <c r="B1471" s="101"/>
      <c r="C1471" s="101"/>
      <c r="D1471" s="101"/>
      <c r="E1471" s="101"/>
      <c r="F1471" s="101"/>
      <c r="G1471" s="102"/>
      <c r="H1471" s="103" t="s">
        <v>1116</v>
      </c>
      <c r="I1471" s="104" t="s">
        <v>1117</v>
      </c>
      <c r="J1471" s="105">
        <f>1+J1416</f>
        <v>45221</v>
      </c>
      <c r="K1471" s="106" t="s">
        <v>1118</v>
      </c>
    </row>
    <row r="1472" spans="1:11" ht="16.5" hidden="1" customHeight="1" x14ac:dyDescent="0.3">
      <c r="A1472" s="443" t="s">
        <v>1119</v>
      </c>
      <c r="B1472" s="444"/>
      <c r="C1472" s="444"/>
      <c r="D1472" s="444"/>
      <c r="E1472" s="444"/>
      <c r="F1472" s="444"/>
      <c r="G1472" s="445"/>
      <c r="H1472" s="107" t="s">
        <v>1120</v>
      </c>
      <c r="I1472" s="108" t="s">
        <v>1121</v>
      </c>
      <c r="J1472" s="109" t="s">
        <v>1122</v>
      </c>
      <c r="K1472" s="110" t="s">
        <v>1123</v>
      </c>
    </row>
    <row r="1473" spans="1:11" ht="12" hidden="1" customHeight="1" x14ac:dyDescent="0.3">
      <c r="A1473" s="446"/>
      <c r="B1473" s="447"/>
      <c r="C1473" s="447"/>
      <c r="D1473" s="447"/>
      <c r="E1473" s="447"/>
      <c r="F1473" s="447"/>
      <c r="G1473" s="448"/>
      <c r="H1473" s="107" t="s">
        <v>1124</v>
      </c>
      <c r="I1473" s="111" t="s">
        <v>1125</v>
      </c>
      <c r="J1473" s="112"/>
      <c r="K1473" s="113"/>
    </row>
    <row r="1474" spans="1:11" ht="15" hidden="1" thickBot="1" x14ac:dyDescent="0.35">
      <c r="A1474" s="114" t="s">
        <v>1103</v>
      </c>
      <c r="B1474" s="115"/>
      <c r="C1474" s="115"/>
      <c r="D1474" s="115"/>
      <c r="E1474" s="115"/>
      <c r="F1474" s="115"/>
      <c r="G1474" s="116"/>
      <c r="H1474" s="117" t="s">
        <v>1126</v>
      </c>
      <c r="I1474" s="117" t="s">
        <v>1125</v>
      </c>
      <c r="J1474" s="118"/>
      <c r="K1474" s="119"/>
    </row>
    <row r="1475" spans="1:11" ht="15" hidden="1" x14ac:dyDescent="0.3">
      <c r="A1475" s="440" t="s">
        <v>1127</v>
      </c>
      <c r="B1475" s="439"/>
      <c r="C1475" s="437"/>
      <c r="D1475" s="437"/>
      <c r="E1475" s="437"/>
      <c r="F1475" s="437"/>
      <c r="G1475" s="437"/>
      <c r="H1475" s="437"/>
      <c r="I1475" s="437"/>
      <c r="J1475" s="437"/>
      <c r="K1475" s="438"/>
    </row>
    <row r="1476" spans="1:11" ht="15" hidden="1" x14ac:dyDescent="0.3">
      <c r="A1476" s="441"/>
      <c r="B1476" s="458"/>
      <c r="C1476" s="456"/>
      <c r="D1476" s="456"/>
      <c r="E1476" s="456"/>
      <c r="F1476" s="456"/>
      <c r="G1476" s="456"/>
      <c r="H1476" s="456"/>
      <c r="I1476" s="456"/>
      <c r="J1476" s="456"/>
      <c r="K1476" s="457"/>
    </row>
    <row r="1477" spans="1:11" ht="15" hidden="1" x14ac:dyDescent="0.3">
      <c r="A1477" s="441"/>
      <c r="B1477" s="458"/>
      <c r="C1477" s="456"/>
      <c r="D1477" s="456"/>
      <c r="E1477" s="456"/>
      <c r="F1477" s="456"/>
      <c r="G1477" s="456"/>
      <c r="H1477" s="456"/>
      <c r="I1477" s="456"/>
      <c r="J1477" s="456"/>
      <c r="K1477" s="457"/>
    </row>
    <row r="1478" spans="1:11" ht="15" hidden="1" x14ac:dyDescent="0.3">
      <c r="A1478" s="441"/>
      <c r="B1478" s="458"/>
      <c r="C1478" s="456"/>
      <c r="D1478" s="456"/>
      <c r="E1478" s="456"/>
      <c r="F1478" s="456"/>
      <c r="G1478" s="456"/>
      <c r="H1478" s="456"/>
      <c r="I1478" s="456"/>
      <c r="J1478" s="456"/>
      <c r="K1478" s="457"/>
    </row>
    <row r="1479" spans="1:11" ht="15.6" hidden="1" thickBot="1" x14ac:dyDescent="0.35">
      <c r="A1479" s="442"/>
      <c r="B1479" s="477"/>
      <c r="C1479" s="475"/>
      <c r="D1479" s="475"/>
      <c r="E1479" s="475"/>
      <c r="F1479" s="475"/>
      <c r="G1479" s="475"/>
      <c r="H1479" s="475"/>
      <c r="I1479" s="475"/>
      <c r="J1479" s="475"/>
      <c r="K1479" s="476"/>
    </row>
    <row r="1480" spans="1:11" ht="15.6" hidden="1" thickBot="1" x14ac:dyDescent="0.35">
      <c r="A1480" s="465" t="s">
        <v>1128</v>
      </c>
      <c r="B1480" s="474" t="s">
        <v>1129</v>
      </c>
      <c r="C1480" s="472"/>
      <c r="D1480" s="472"/>
      <c r="E1480" s="472"/>
      <c r="F1480" s="120" t="s">
        <v>1130</v>
      </c>
      <c r="G1480" s="472" t="s">
        <v>1129</v>
      </c>
      <c r="H1480" s="472"/>
      <c r="I1480" s="472"/>
      <c r="J1480" s="473"/>
      <c r="K1480" s="121" t="s">
        <v>1130</v>
      </c>
    </row>
    <row r="1481" spans="1:11" ht="15" hidden="1" x14ac:dyDescent="0.3">
      <c r="A1481" s="466"/>
      <c r="B1481" s="471" t="s">
        <v>1131</v>
      </c>
      <c r="C1481" s="469"/>
      <c r="D1481" s="469"/>
      <c r="E1481" s="470"/>
      <c r="F1481" s="122"/>
      <c r="G1481" s="468" t="s">
        <v>1132</v>
      </c>
      <c r="H1481" s="469"/>
      <c r="I1481" s="469"/>
      <c r="J1481" s="470"/>
      <c r="K1481" s="123"/>
    </row>
    <row r="1482" spans="1:11" ht="15" hidden="1" x14ac:dyDescent="0.3">
      <c r="A1482" s="466"/>
      <c r="B1482" s="480" t="s">
        <v>1133</v>
      </c>
      <c r="C1482" s="481"/>
      <c r="D1482" s="481"/>
      <c r="E1482" s="482"/>
      <c r="F1482" s="124"/>
      <c r="G1482" s="483" t="s">
        <v>1134</v>
      </c>
      <c r="H1482" s="481"/>
      <c r="I1482" s="481"/>
      <c r="J1482" s="482"/>
      <c r="K1482" s="125"/>
    </row>
    <row r="1483" spans="1:11" ht="15" hidden="1" x14ac:dyDescent="0.3">
      <c r="A1483" s="466"/>
      <c r="B1483" s="480" t="s">
        <v>1135</v>
      </c>
      <c r="C1483" s="481"/>
      <c r="D1483" s="481"/>
      <c r="E1483" s="482"/>
      <c r="F1483" s="124"/>
      <c r="G1483" s="478" t="s">
        <v>1136</v>
      </c>
      <c r="H1483" s="460"/>
      <c r="I1483" s="460"/>
      <c r="J1483" s="479"/>
      <c r="K1483" s="125"/>
    </row>
    <row r="1484" spans="1:11" ht="15" hidden="1" x14ac:dyDescent="0.3">
      <c r="A1484" s="466"/>
      <c r="B1484" s="480" t="s">
        <v>1137</v>
      </c>
      <c r="C1484" s="481"/>
      <c r="D1484" s="481"/>
      <c r="E1484" s="482"/>
      <c r="F1484" s="124"/>
      <c r="G1484" s="478" t="s">
        <v>1138</v>
      </c>
      <c r="H1484" s="460"/>
      <c r="I1484" s="460"/>
      <c r="J1484" s="479"/>
      <c r="K1484" s="125"/>
    </row>
    <row r="1485" spans="1:11" ht="15" hidden="1" x14ac:dyDescent="0.3">
      <c r="A1485" s="466"/>
      <c r="B1485" s="480" t="s">
        <v>1139</v>
      </c>
      <c r="C1485" s="481"/>
      <c r="D1485" s="481"/>
      <c r="E1485" s="482"/>
      <c r="F1485" s="124"/>
      <c r="G1485" s="478" t="s">
        <v>1140</v>
      </c>
      <c r="H1485" s="460"/>
      <c r="I1485" s="460"/>
      <c r="J1485" s="479"/>
      <c r="K1485" s="125"/>
    </row>
    <row r="1486" spans="1:11" ht="15.6" hidden="1" thickBot="1" x14ac:dyDescent="0.35">
      <c r="A1486" s="467"/>
      <c r="B1486" s="487" t="s">
        <v>1141</v>
      </c>
      <c r="C1486" s="488"/>
      <c r="D1486" s="488"/>
      <c r="E1486" s="489"/>
      <c r="F1486" s="127"/>
      <c r="G1486" s="484" t="s">
        <v>1142</v>
      </c>
      <c r="H1486" s="485"/>
      <c r="I1486" s="485"/>
      <c r="J1486" s="486"/>
      <c r="K1486" s="128"/>
    </row>
    <row r="1487" spans="1:11" ht="15" hidden="1" x14ac:dyDescent="0.3">
      <c r="A1487" s="465" t="s">
        <v>1143</v>
      </c>
      <c r="B1487" s="129" t="s">
        <v>1151</v>
      </c>
      <c r="C1487" s="126"/>
      <c r="D1487" s="126"/>
      <c r="E1487" s="126"/>
      <c r="F1487" s="126"/>
      <c r="G1487" s="126"/>
      <c r="H1487" s="126"/>
      <c r="I1487" s="126"/>
      <c r="J1487" s="126"/>
      <c r="K1487" s="125"/>
    </row>
    <row r="1488" spans="1:11" ht="15" hidden="1" x14ac:dyDescent="0.3">
      <c r="A1488" s="466"/>
      <c r="B1488" s="459" t="s">
        <v>1152</v>
      </c>
      <c r="C1488" s="460"/>
      <c r="D1488" s="460"/>
      <c r="E1488" s="460"/>
      <c r="F1488" s="460"/>
      <c r="G1488" s="460"/>
      <c r="H1488" s="460"/>
      <c r="I1488" s="460"/>
      <c r="J1488" s="460"/>
      <c r="K1488" s="461"/>
    </row>
    <row r="1489" spans="1:11" ht="15" hidden="1" x14ac:dyDescent="0.3">
      <c r="A1489" s="466"/>
      <c r="B1489" s="459" t="s">
        <v>1149</v>
      </c>
      <c r="C1489" s="460"/>
      <c r="D1489" s="460"/>
      <c r="E1489" s="460"/>
      <c r="F1489" s="460"/>
      <c r="G1489" s="460"/>
      <c r="H1489" s="460"/>
      <c r="I1489" s="460"/>
      <c r="J1489" s="460"/>
      <c r="K1489" s="461"/>
    </row>
    <row r="1490" spans="1:11" ht="15" hidden="1" x14ac:dyDescent="0.3">
      <c r="A1490" s="466"/>
      <c r="B1490" s="459" t="s">
        <v>1150</v>
      </c>
      <c r="C1490" s="460"/>
      <c r="D1490" s="460"/>
      <c r="E1490" s="460"/>
      <c r="F1490" s="460"/>
      <c r="G1490" s="460"/>
      <c r="H1490" s="460"/>
      <c r="I1490" s="460"/>
      <c r="J1490" s="460"/>
      <c r="K1490" s="461"/>
    </row>
    <row r="1491" spans="1:11" ht="15" hidden="1" x14ac:dyDescent="0.3">
      <c r="A1491" s="466"/>
      <c r="B1491" s="459"/>
      <c r="C1491" s="460"/>
      <c r="D1491" s="460"/>
      <c r="E1491" s="460"/>
      <c r="F1491" s="460"/>
      <c r="G1491" s="460"/>
      <c r="H1491" s="460"/>
      <c r="I1491" s="460"/>
      <c r="J1491" s="460"/>
      <c r="K1491" s="461"/>
    </row>
    <row r="1492" spans="1:11" ht="15" hidden="1" x14ac:dyDescent="0.3">
      <c r="A1492" s="466"/>
      <c r="B1492" s="459"/>
      <c r="C1492" s="460"/>
      <c r="D1492" s="460"/>
      <c r="E1492" s="460"/>
      <c r="F1492" s="460"/>
      <c r="G1492" s="460"/>
      <c r="H1492" s="460"/>
      <c r="I1492" s="460"/>
      <c r="J1492" s="460"/>
      <c r="K1492" s="461"/>
    </row>
    <row r="1493" spans="1:11" ht="15" hidden="1" x14ac:dyDescent="0.3">
      <c r="A1493" s="466"/>
      <c r="B1493" s="459"/>
      <c r="C1493" s="460"/>
      <c r="D1493" s="460"/>
      <c r="E1493" s="460"/>
      <c r="F1493" s="460"/>
      <c r="G1493" s="460"/>
      <c r="H1493" s="460"/>
      <c r="I1493" s="460"/>
      <c r="J1493" s="460"/>
      <c r="K1493" s="461"/>
    </row>
    <row r="1494" spans="1:11" ht="15" hidden="1" x14ac:dyDescent="0.3">
      <c r="A1494" s="466"/>
      <c r="B1494" s="459"/>
      <c r="C1494" s="460"/>
      <c r="D1494" s="460"/>
      <c r="E1494" s="460"/>
      <c r="F1494" s="460"/>
      <c r="G1494" s="460"/>
      <c r="H1494" s="460"/>
      <c r="I1494" s="460"/>
      <c r="J1494" s="460"/>
      <c r="K1494" s="461"/>
    </row>
    <row r="1495" spans="1:11" ht="15" hidden="1" x14ac:dyDescent="0.3">
      <c r="A1495" s="466"/>
      <c r="B1495" s="458"/>
      <c r="C1495" s="456"/>
      <c r="D1495" s="456"/>
      <c r="E1495" s="456"/>
      <c r="F1495" s="456"/>
      <c r="G1495" s="456"/>
      <c r="H1495" s="456"/>
      <c r="I1495" s="456"/>
      <c r="J1495" s="456"/>
      <c r="K1495" s="457"/>
    </row>
    <row r="1496" spans="1:11" ht="15" hidden="1" x14ac:dyDescent="0.3">
      <c r="A1496" s="466"/>
      <c r="B1496" s="458"/>
      <c r="C1496" s="456"/>
      <c r="D1496" s="456"/>
      <c r="E1496" s="456"/>
      <c r="F1496" s="456"/>
      <c r="G1496" s="456"/>
      <c r="H1496" s="456"/>
      <c r="I1496" s="456"/>
      <c r="J1496" s="456"/>
      <c r="K1496" s="457"/>
    </row>
    <row r="1497" spans="1:11" ht="15" hidden="1" x14ac:dyDescent="0.3">
      <c r="A1497" s="466"/>
      <c r="B1497" s="458"/>
      <c r="C1497" s="456"/>
      <c r="D1497" s="456"/>
      <c r="E1497" s="456"/>
      <c r="F1497" s="456"/>
      <c r="G1497" s="456"/>
      <c r="H1497" s="456"/>
      <c r="I1497" s="456"/>
      <c r="J1497" s="456"/>
      <c r="K1497" s="457"/>
    </row>
    <row r="1498" spans="1:11" ht="15" hidden="1" x14ac:dyDescent="0.3">
      <c r="A1498" s="466"/>
      <c r="B1498" s="458"/>
      <c r="C1498" s="456"/>
      <c r="D1498" s="456"/>
      <c r="E1498" s="456"/>
      <c r="F1498" s="456"/>
      <c r="G1498" s="456"/>
      <c r="H1498" s="456"/>
      <c r="I1498" s="456"/>
      <c r="J1498" s="456"/>
      <c r="K1498" s="457"/>
    </row>
    <row r="1499" spans="1:11" ht="15" hidden="1" x14ac:dyDescent="0.3">
      <c r="A1499" s="466"/>
      <c r="B1499" s="458"/>
      <c r="C1499" s="456"/>
      <c r="D1499" s="456"/>
      <c r="E1499" s="456"/>
      <c r="F1499" s="456"/>
      <c r="G1499" s="456"/>
      <c r="H1499" s="456"/>
      <c r="I1499" s="456"/>
      <c r="J1499" s="456"/>
      <c r="K1499" s="457"/>
    </row>
    <row r="1500" spans="1:11" ht="15" hidden="1" x14ac:dyDescent="0.3">
      <c r="A1500" s="466"/>
      <c r="B1500" s="458"/>
      <c r="C1500" s="456"/>
      <c r="D1500" s="456"/>
      <c r="E1500" s="456"/>
      <c r="F1500" s="456"/>
      <c r="G1500" s="456"/>
      <c r="H1500" s="456"/>
      <c r="I1500" s="456"/>
      <c r="J1500" s="456"/>
      <c r="K1500" s="457"/>
    </row>
    <row r="1501" spans="1:11" ht="15.6" hidden="1" thickBot="1" x14ac:dyDescent="0.35">
      <c r="A1501" s="467"/>
      <c r="B1501" s="477"/>
      <c r="C1501" s="475"/>
      <c r="D1501" s="475"/>
      <c r="E1501" s="475"/>
      <c r="F1501" s="475"/>
      <c r="G1501" s="475"/>
      <c r="H1501" s="475"/>
      <c r="I1501" s="475"/>
      <c r="J1501" s="475"/>
      <c r="K1501" s="476"/>
    </row>
    <row r="1502" spans="1:11" ht="15" hidden="1" x14ac:dyDescent="0.3">
      <c r="A1502" s="465" t="s">
        <v>1144</v>
      </c>
      <c r="B1502" s="439"/>
      <c r="C1502" s="437"/>
      <c r="D1502" s="437"/>
      <c r="E1502" s="437"/>
      <c r="F1502" s="437"/>
      <c r="G1502" s="437"/>
      <c r="H1502" s="437"/>
      <c r="I1502" s="437"/>
      <c r="J1502" s="437"/>
      <c r="K1502" s="438"/>
    </row>
    <row r="1503" spans="1:11" ht="15" hidden="1" x14ac:dyDescent="0.3">
      <c r="A1503" s="466"/>
      <c r="B1503" s="458"/>
      <c r="C1503" s="456"/>
      <c r="D1503" s="456"/>
      <c r="E1503" s="456"/>
      <c r="F1503" s="456"/>
      <c r="G1503" s="456"/>
      <c r="H1503" s="456"/>
      <c r="I1503" s="456"/>
      <c r="J1503" s="456"/>
      <c r="K1503" s="457"/>
    </row>
    <row r="1504" spans="1:11" ht="15" hidden="1" x14ac:dyDescent="0.3">
      <c r="A1504" s="466"/>
      <c r="B1504" s="458"/>
      <c r="C1504" s="456"/>
      <c r="D1504" s="456"/>
      <c r="E1504" s="456"/>
      <c r="F1504" s="456"/>
      <c r="G1504" s="456"/>
      <c r="H1504" s="456"/>
      <c r="I1504" s="456"/>
      <c r="J1504" s="456"/>
      <c r="K1504" s="457"/>
    </row>
    <row r="1505" spans="1:11" ht="15" hidden="1" x14ac:dyDescent="0.3">
      <c r="A1505" s="466"/>
      <c r="B1505" s="458"/>
      <c r="C1505" s="456"/>
      <c r="D1505" s="456"/>
      <c r="E1505" s="456"/>
      <c r="F1505" s="456"/>
      <c r="G1505" s="456"/>
      <c r="H1505" s="456"/>
      <c r="I1505" s="456"/>
      <c r="J1505" s="456"/>
      <c r="K1505" s="457"/>
    </row>
    <row r="1506" spans="1:11" ht="15" hidden="1" x14ac:dyDescent="0.3">
      <c r="A1506" s="466"/>
      <c r="B1506" s="458"/>
      <c r="C1506" s="456"/>
      <c r="D1506" s="456"/>
      <c r="E1506" s="456"/>
      <c r="F1506" s="456"/>
      <c r="G1506" s="456"/>
      <c r="H1506" s="456"/>
      <c r="I1506" s="456"/>
      <c r="J1506" s="456"/>
      <c r="K1506" s="457"/>
    </row>
    <row r="1507" spans="1:11" ht="15" hidden="1" x14ac:dyDescent="0.3">
      <c r="A1507" s="466"/>
      <c r="B1507" s="458"/>
      <c r="C1507" s="456"/>
      <c r="D1507" s="456"/>
      <c r="E1507" s="456"/>
      <c r="F1507" s="456"/>
      <c r="G1507" s="456"/>
      <c r="H1507" s="456"/>
      <c r="I1507" s="456"/>
      <c r="J1507" s="456"/>
      <c r="K1507" s="457"/>
    </row>
    <row r="1508" spans="1:11" ht="15" hidden="1" x14ac:dyDescent="0.3">
      <c r="A1508" s="466"/>
      <c r="B1508" s="458"/>
      <c r="C1508" s="456"/>
      <c r="D1508" s="456"/>
      <c r="E1508" s="456"/>
      <c r="F1508" s="456"/>
      <c r="G1508" s="456"/>
      <c r="H1508" s="456"/>
      <c r="I1508" s="456"/>
      <c r="J1508" s="456"/>
      <c r="K1508" s="457"/>
    </row>
    <row r="1509" spans="1:11" ht="15" hidden="1" x14ac:dyDescent="0.3">
      <c r="A1509" s="466"/>
      <c r="B1509" s="458"/>
      <c r="C1509" s="456"/>
      <c r="D1509" s="456"/>
      <c r="E1509" s="456"/>
      <c r="F1509" s="456"/>
      <c r="G1509" s="456"/>
      <c r="H1509" s="456"/>
      <c r="I1509" s="456"/>
      <c r="J1509" s="456"/>
      <c r="K1509" s="457"/>
    </row>
    <row r="1510" spans="1:11" ht="15" hidden="1" x14ac:dyDescent="0.3">
      <c r="A1510" s="466"/>
      <c r="B1510" s="458"/>
      <c r="C1510" s="456"/>
      <c r="D1510" s="456"/>
      <c r="E1510" s="456"/>
      <c r="F1510" s="456"/>
      <c r="G1510" s="456"/>
      <c r="H1510" s="456"/>
      <c r="I1510" s="456"/>
      <c r="J1510" s="456"/>
      <c r="K1510" s="457"/>
    </row>
    <row r="1511" spans="1:11" ht="15" hidden="1" x14ac:dyDescent="0.3">
      <c r="A1511" s="466"/>
      <c r="B1511" s="458"/>
      <c r="C1511" s="456"/>
      <c r="D1511" s="456"/>
      <c r="E1511" s="456"/>
      <c r="F1511" s="456"/>
      <c r="G1511" s="456"/>
      <c r="H1511" s="456"/>
      <c r="I1511" s="456"/>
      <c r="J1511" s="456"/>
      <c r="K1511" s="457"/>
    </row>
    <row r="1512" spans="1:11" ht="15" hidden="1" x14ac:dyDescent="0.3">
      <c r="A1512" s="466"/>
      <c r="B1512" s="458"/>
      <c r="C1512" s="456"/>
      <c r="D1512" s="456"/>
      <c r="E1512" s="456"/>
      <c r="F1512" s="456"/>
      <c r="G1512" s="456"/>
      <c r="H1512" s="456"/>
      <c r="I1512" s="456"/>
      <c r="J1512" s="456"/>
      <c r="K1512" s="457"/>
    </row>
    <row r="1513" spans="1:11" ht="15" hidden="1" x14ac:dyDescent="0.3">
      <c r="A1513" s="466"/>
      <c r="B1513" s="458"/>
      <c r="C1513" s="456"/>
      <c r="D1513" s="456"/>
      <c r="E1513" s="456"/>
      <c r="F1513" s="456"/>
      <c r="G1513" s="456"/>
      <c r="H1513" s="456"/>
      <c r="I1513" s="456"/>
      <c r="J1513" s="456"/>
      <c r="K1513" s="457"/>
    </row>
    <row r="1514" spans="1:11" ht="15" hidden="1" x14ac:dyDescent="0.3">
      <c r="A1514" s="466"/>
      <c r="B1514" s="458"/>
      <c r="C1514" s="456"/>
      <c r="D1514" s="456"/>
      <c r="E1514" s="456"/>
      <c r="F1514" s="456"/>
      <c r="G1514" s="456"/>
      <c r="H1514" s="456"/>
      <c r="I1514" s="456"/>
      <c r="J1514" s="456"/>
      <c r="K1514" s="457"/>
    </row>
    <row r="1515" spans="1:11" ht="15" hidden="1" x14ac:dyDescent="0.3">
      <c r="A1515" s="466"/>
      <c r="B1515" s="458"/>
      <c r="C1515" s="456"/>
      <c r="D1515" s="456"/>
      <c r="E1515" s="456"/>
      <c r="F1515" s="456"/>
      <c r="G1515" s="456"/>
      <c r="H1515" s="456"/>
      <c r="I1515" s="456"/>
      <c r="J1515" s="456"/>
      <c r="K1515" s="457"/>
    </row>
    <row r="1516" spans="1:11" ht="15.6" hidden="1" thickBot="1" x14ac:dyDescent="0.35">
      <c r="A1516" s="467"/>
      <c r="B1516" s="502"/>
      <c r="C1516" s="503"/>
      <c r="D1516" s="503"/>
      <c r="E1516" s="503"/>
      <c r="F1516" s="503"/>
      <c r="G1516" s="503"/>
      <c r="H1516" s="503"/>
      <c r="I1516" s="503"/>
      <c r="J1516" s="503"/>
      <c r="K1516" s="504"/>
    </row>
    <row r="1517" spans="1:11" hidden="1" x14ac:dyDescent="0.3">
      <c r="A1517" s="499" t="s">
        <v>1145</v>
      </c>
      <c r="B1517" s="491"/>
      <c r="C1517" s="491"/>
      <c r="D1517" s="491"/>
      <c r="E1517" s="491"/>
      <c r="F1517" s="491"/>
      <c r="G1517" s="490" t="s">
        <v>1146</v>
      </c>
      <c r="H1517" s="491"/>
      <c r="I1517" s="491"/>
      <c r="J1517" s="491"/>
      <c r="K1517" s="492"/>
    </row>
    <row r="1518" spans="1:11" hidden="1" x14ac:dyDescent="0.3">
      <c r="A1518" s="500"/>
      <c r="B1518" s="494"/>
      <c r="C1518" s="494"/>
      <c r="D1518" s="494"/>
      <c r="E1518" s="494"/>
      <c r="F1518" s="494"/>
      <c r="G1518" s="493"/>
      <c r="H1518" s="494"/>
      <c r="I1518" s="494"/>
      <c r="J1518" s="494"/>
      <c r="K1518" s="495"/>
    </row>
    <row r="1519" spans="1:11" hidden="1" x14ac:dyDescent="0.3">
      <c r="A1519" s="500"/>
      <c r="B1519" s="494"/>
      <c r="C1519" s="494"/>
      <c r="D1519" s="494"/>
      <c r="E1519" s="494"/>
      <c r="F1519" s="494"/>
      <c r="G1519" s="493"/>
      <c r="H1519" s="494"/>
      <c r="I1519" s="494"/>
      <c r="J1519" s="494"/>
      <c r="K1519" s="495"/>
    </row>
    <row r="1520" spans="1:11" ht="15" hidden="1" thickBot="1" x14ac:dyDescent="0.35">
      <c r="A1520" s="501"/>
      <c r="B1520" s="497"/>
      <c r="C1520" s="497"/>
      <c r="D1520" s="497"/>
      <c r="E1520" s="497"/>
      <c r="F1520" s="497"/>
      <c r="G1520" s="496"/>
      <c r="H1520" s="497"/>
      <c r="I1520" s="497"/>
      <c r="J1520" s="497"/>
      <c r="K1520" s="498"/>
    </row>
    <row r="1521" spans="1:11" hidden="1" x14ac:dyDescent="0.3">
      <c r="A1521" s="34"/>
      <c r="J1521" s="131"/>
    </row>
    <row r="1522" spans="1:11" x14ac:dyDescent="0.3">
      <c r="A1522" s="452"/>
      <c r="B1522" s="452"/>
      <c r="C1522" s="452"/>
      <c r="D1522" s="452"/>
      <c r="E1522" s="454" t="s">
        <v>1113</v>
      </c>
      <c r="F1522" s="454"/>
      <c r="G1522" s="454"/>
      <c r="H1522" s="454"/>
      <c r="I1522" s="452"/>
      <c r="J1522" s="452"/>
      <c r="K1522" s="452"/>
    </row>
    <row r="1523" spans="1:11" x14ac:dyDescent="0.3">
      <c r="A1523" s="452"/>
      <c r="B1523" s="452"/>
      <c r="C1523" s="452"/>
      <c r="D1523" s="452"/>
      <c r="E1523" s="454"/>
      <c r="F1523" s="454"/>
      <c r="G1523" s="454"/>
      <c r="H1523" s="454"/>
      <c r="I1523" s="452"/>
      <c r="J1523" s="452"/>
      <c r="K1523" s="452"/>
    </row>
    <row r="1524" spans="1:11" x14ac:dyDescent="0.3">
      <c r="A1524" s="453"/>
      <c r="B1524" s="453"/>
      <c r="C1524" s="453"/>
      <c r="D1524" s="453"/>
      <c r="E1524" s="455"/>
      <c r="F1524" s="455"/>
      <c r="G1524" s="455"/>
      <c r="H1524" s="455"/>
      <c r="I1524" s="453"/>
      <c r="J1524" s="453"/>
      <c r="K1524" s="453"/>
    </row>
    <row r="1525" spans="1:11" s="99" customFormat="1" ht="15" customHeight="1" x14ac:dyDescent="0.3">
      <c r="A1525" s="505" t="s">
        <v>1114</v>
      </c>
      <c r="B1525" s="450"/>
      <c r="C1525" s="450"/>
      <c r="D1525" s="450"/>
      <c r="E1525" s="450"/>
      <c r="F1525" s="450"/>
      <c r="G1525" s="450"/>
      <c r="H1525" s="450"/>
      <c r="I1525" s="450"/>
      <c r="J1525" s="450"/>
      <c r="K1525" s="451"/>
    </row>
    <row r="1526" spans="1:11" ht="25.5" customHeight="1" x14ac:dyDescent="0.3">
      <c r="A1526" s="100" t="s">
        <v>0</v>
      </c>
      <c r="B1526" s="101"/>
      <c r="C1526" s="101"/>
      <c r="D1526" s="101"/>
      <c r="E1526" s="101"/>
      <c r="F1526" s="101"/>
      <c r="G1526" s="102"/>
      <c r="H1526" s="103" t="s">
        <v>1191</v>
      </c>
      <c r="I1526" s="104" t="s">
        <v>1117</v>
      </c>
      <c r="J1526" s="105">
        <f>1+J1471</f>
        <v>45222</v>
      </c>
      <c r="K1526" s="106" t="s">
        <v>1118</v>
      </c>
    </row>
    <row r="1527" spans="1:11" ht="16.5" customHeight="1" x14ac:dyDescent="0.3">
      <c r="A1527" s="443" t="s">
        <v>2</v>
      </c>
      <c r="B1527" s="444"/>
      <c r="C1527" s="444"/>
      <c r="D1527" s="444"/>
      <c r="E1527" s="444"/>
      <c r="F1527" s="444"/>
      <c r="G1527" s="445"/>
      <c r="H1527" s="107" t="s">
        <v>1120</v>
      </c>
      <c r="I1527" s="108" t="s">
        <v>1121</v>
      </c>
      <c r="J1527" s="109" t="s">
        <v>1122</v>
      </c>
      <c r="K1527" s="110" t="s">
        <v>1123</v>
      </c>
    </row>
    <row r="1528" spans="1:11" ht="12" customHeight="1" x14ac:dyDescent="0.3">
      <c r="A1528" s="446"/>
      <c r="B1528" s="447"/>
      <c r="C1528" s="447"/>
      <c r="D1528" s="447"/>
      <c r="E1528" s="447"/>
      <c r="F1528" s="447"/>
      <c r="G1528" s="448"/>
      <c r="H1528" s="107" t="s">
        <v>1124</v>
      </c>
      <c r="I1528" s="111" t="s">
        <v>1125</v>
      </c>
      <c r="J1528" s="112"/>
      <c r="K1528" s="113"/>
    </row>
    <row r="1529" spans="1:11" ht="15" thickBot="1" x14ac:dyDescent="0.35">
      <c r="A1529" s="114" t="s">
        <v>1103</v>
      </c>
      <c r="B1529" s="115"/>
      <c r="C1529" s="115"/>
      <c r="D1529" s="115"/>
      <c r="E1529" s="115"/>
      <c r="F1529" s="115"/>
      <c r="G1529" s="116"/>
      <c r="H1529" s="117" t="s">
        <v>1126</v>
      </c>
      <c r="I1529" s="117"/>
      <c r="J1529" s="138" t="s">
        <v>1125</v>
      </c>
      <c r="K1529" s="119"/>
    </row>
    <row r="1530" spans="1:11" ht="15" x14ac:dyDescent="0.3">
      <c r="A1530" s="440" t="s">
        <v>1127</v>
      </c>
      <c r="B1530" s="439"/>
      <c r="C1530" s="437"/>
      <c r="D1530" s="437"/>
      <c r="E1530" s="437"/>
      <c r="F1530" s="437"/>
      <c r="G1530" s="437"/>
      <c r="H1530" s="437"/>
      <c r="I1530" s="437"/>
      <c r="J1530" s="437"/>
      <c r="K1530" s="438"/>
    </row>
    <row r="1531" spans="1:11" ht="15" x14ac:dyDescent="0.3">
      <c r="A1531" s="441"/>
      <c r="B1531" s="458"/>
      <c r="C1531" s="456"/>
      <c r="D1531" s="456"/>
      <c r="E1531" s="456"/>
      <c r="F1531" s="456"/>
      <c r="G1531" s="456"/>
      <c r="H1531" s="456"/>
      <c r="I1531" s="456"/>
      <c r="J1531" s="456"/>
      <c r="K1531" s="457"/>
    </row>
    <row r="1532" spans="1:11" ht="15" x14ac:dyDescent="0.3">
      <c r="A1532" s="441"/>
      <c r="B1532" s="458"/>
      <c r="C1532" s="456"/>
      <c r="D1532" s="456"/>
      <c r="E1532" s="456"/>
      <c r="F1532" s="456"/>
      <c r="G1532" s="456"/>
      <c r="H1532" s="456"/>
      <c r="I1532" s="456"/>
      <c r="J1532" s="456"/>
      <c r="K1532" s="457"/>
    </row>
    <row r="1533" spans="1:11" ht="15" x14ac:dyDescent="0.3">
      <c r="A1533" s="441"/>
      <c r="B1533" s="458"/>
      <c r="C1533" s="456"/>
      <c r="D1533" s="456"/>
      <c r="E1533" s="456"/>
      <c r="F1533" s="456"/>
      <c r="G1533" s="456"/>
      <c r="H1533" s="456"/>
      <c r="I1533" s="456"/>
      <c r="J1533" s="456"/>
      <c r="K1533" s="457"/>
    </row>
    <row r="1534" spans="1:11" ht="15.6" thickBot="1" x14ac:dyDescent="0.35">
      <c r="A1534" s="442"/>
      <c r="B1534" s="477"/>
      <c r="C1534" s="475"/>
      <c r="D1534" s="475"/>
      <c r="E1534" s="475"/>
      <c r="F1534" s="475"/>
      <c r="G1534" s="475"/>
      <c r="H1534" s="475"/>
      <c r="I1534" s="475"/>
      <c r="J1534" s="475"/>
      <c r="K1534" s="476"/>
    </row>
    <row r="1535" spans="1:11" ht="15.6" thickBot="1" x14ac:dyDescent="0.35">
      <c r="A1535" s="465" t="s">
        <v>1128</v>
      </c>
      <c r="B1535" s="474" t="s">
        <v>1129</v>
      </c>
      <c r="C1535" s="472"/>
      <c r="D1535" s="472"/>
      <c r="E1535" s="472"/>
      <c r="F1535" s="120" t="s">
        <v>1130</v>
      </c>
      <c r="G1535" s="472" t="s">
        <v>1129</v>
      </c>
      <c r="H1535" s="472"/>
      <c r="I1535" s="472"/>
      <c r="J1535" s="473"/>
      <c r="K1535" s="121" t="s">
        <v>1130</v>
      </c>
    </row>
    <row r="1536" spans="1:11" ht="15" x14ac:dyDescent="0.3">
      <c r="A1536" s="466"/>
      <c r="B1536" s="471" t="s">
        <v>1131</v>
      </c>
      <c r="C1536" s="469"/>
      <c r="D1536" s="469"/>
      <c r="E1536" s="470"/>
      <c r="F1536" s="122"/>
      <c r="G1536" s="468" t="s">
        <v>1132</v>
      </c>
      <c r="H1536" s="469"/>
      <c r="I1536" s="469"/>
      <c r="J1536" s="470"/>
      <c r="K1536" s="123"/>
    </row>
    <row r="1537" spans="1:11" ht="15" x14ac:dyDescent="0.3">
      <c r="A1537" s="466"/>
      <c r="B1537" s="480" t="s">
        <v>1133</v>
      </c>
      <c r="C1537" s="481"/>
      <c r="D1537" s="481"/>
      <c r="E1537" s="482"/>
      <c r="F1537" s="124"/>
      <c r="G1537" s="483" t="s">
        <v>1134</v>
      </c>
      <c r="H1537" s="481"/>
      <c r="I1537" s="481"/>
      <c r="J1537" s="482"/>
      <c r="K1537" s="125"/>
    </row>
    <row r="1538" spans="1:11" ht="15" x14ac:dyDescent="0.3">
      <c r="A1538" s="466"/>
      <c r="B1538" s="480" t="s">
        <v>1135</v>
      </c>
      <c r="C1538" s="481"/>
      <c r="D1538" s="481"/>
      <c r="E1538" s="482"/>
      <c r="F1538" s="124"/>
      <c r="G1538" s="478" t="s">
        <v>1136</v>
      </c>
      <c r="H1538" s="460"/>
      <c r="I1538" s="460"/>
      <c r="J1538" s="479"/>
      <c r="K1538" s="125"/>
    </row>
    <row r="1539" spans="1:11" ht="15" x14ac:dyDescent="0.3">
      <c r="A1539" s="466"/>
      <c r="B1539" s="480" t="s">
        <v>1137</v>
      </c>
      <c r="C1539" s="481"/>
      <c r="D1539" s="481"/>
      <c r="E1539" s="482"/>
      <c r="F1539" s="124">
        <v>1</v>
      </c>
      <c r="G1539" s="478" t="s">
        <v>1138</v>
      </c>
      <c r="H1539" s="460"/>
      <c r="I1539" s="460"/>
      <c r="J1539" s="479"/>
      <c r="K1539" s="125"/>
    </row>
    <row r="1540" spans="1:11" ht="15" x14ac:dyDescent="0.3">
      <c r="A1540" s="466"/>
      <c r="B1540" s="480" t="s">
        <v>1139</v>
      </c>
      <c r="C1540" s="481"/>
      <c r="D1540" s="481"/>
      <c r="E1540" s="482"/>
      <c r="F1540" s="124"/>
      <c r="G1540" s="478" t="s">
        <v>1140</v>
      </c>
      <c r="H1540" s="460"/>
      <c r="I1540" s="460"/>
      <c r="J1540" s="479"/>
      <c r="K1540" s="125"/>
    </row>
    <row r="1541" spans="1:11" ht="15.6" thickBot="1" x14ac:dyDescent="0.35">
      <c r="A1541" s="467"/>
      <c r="B1541" s="487" t="s">
        <v>1141</v>
      </c>
      <c r="C1541" s="488"/>
      <c r="D1541" s="488"/>
      <c r="E1541" s="489"/>
      <c r="F1541" s="127">
        <v>1</v>
      </c>
      <c r="G1541" s="484" t="s">
        <v>1142</v>
      </c>
      <c r="H1541" s="485"/>
      <c r="I1541" s="485"/>
      <c r="J1541" s="486"/>
      <c r="K1541" s="128"/>
    </row>
    <row r="1542" spans="1:11" ht="15.6" x14ac:dyDescent="0.3">
      <c r="A1542" s="465" t="s">
        <v>1143</v>
      </c>
      <c r="B1542" s="434" t="s">
        <v>1170</v>
      </c>
      <c r="C1542" s="435"/>
      <c r="D1542" s="435"/>
      <c r="E1542" s="435"/>
      <c r="F1542" s="435"/>
      <c r="G1542" s="435"/>
      <c r="H1542" s="435"/>
      <c r="I1542" s="435"/>
      <c r="J1542" s="435"/>
      <c r="K1542" s="436"/>
    </row>
    <row r="1543" spans="1:11" ht="15" x14ac:dyDescent="0.3">
      <c r="A1543" s="466"/>
      <c r="B1543" s="132" t="s">
        <v>1166</v>
      </c>
      <c r="C1543" s="133"/>
      <c r="D1543" s="133"/>
      <c r="E1543" s="133"/>
      <c r="F1543" s="133"/>
      <c r="G1543" s="133"/>
      <c r="H1543" s="133"/>
      <c r="I1543" s="133"/>
      <c r="J1543" s="133"/>
      <c r="K1543" s="134"/>
    </row>
    <row r="1544" spans="1:11" ht="15" x14ac:dyDescent="0.3">
      <c r="A1544" s="466"/>
      <c r="B1544" s="132" t="s">
        <v>1165</v>
      </c>
      <c r="C1544" s="133"/>
      <c r="D1544" s="133"/>
      <c r="E1544" s="133"/>
      <c r="F1544" s="133"/>
      <c r="G1544" s="133"/>
      <c r="H1544" s="133"/>
      <c r="I1544" s="133"/>
      <c r="J1544" s="133"/>
      <c r="K1544" s="134"/>
    </row>
    <row r="1545" spans="1:11" ht="15" x14ac:dyDescent="0.3">
      <c r="A1545" s="466"/>
      <c r="B1545" s="132" t="s">
        <v>1172</v>
      </c>
      <c r="C1545" s="133"/>
      <c r="D1545" s="133"/>
      <c r="E1545" s="133"/>
      <c r="F1545" s="133"/>
      <c r="G1545" s="133"/>
      <c r="H1545" s="133"/>
      <c r="I1545" s="133"/>
      <c r="J1545" s="133"/>
      <c r="K1545" s="134"/>
    </row>
    <row r="1546" spans="1:11" ht="15" x14ac:dyDescent="0.3">
      <c r="A1546" s="466"/>
      <c r="B1546" s="428" t="s">
        <v>1169</v>
      </c>
      <c r="C1546" s="429"/>
      <c r="D1546" s="429"/>
      <c r="E1546" s="429"/>
      <c r="F1546" s="429"/>
      <c r="G1546" s="429"/>
      <c r="H1546" s="429"/>
      <c r="I1546" s="429"/>
      <c r="J1546" s="429"/>
      <c r="K1546" s="430"/>
    </row>
    <row r="1547" spans="1:11" ht="15" x14ac:dyDescent="0.3">
      <c r="A1547" s="466"/>
      <c r="B1547" s="428" t="s">
        <v>1173</v>
      </c>
      <c r="C1547" s="429"/>
      <c r="D1547" s="429"/>
      <c r="E1547" s="429"/>
      <c r="F1547" s="429"/>
      <c r="G1547" s="429"/>
      <c r="H1547" s="429"/>
      <c r="I1547" s="429"/>
      <c r="J1547" s="429"/>
      <c r="K1547" s="430"/>
    </row>
    <row r="1548" spans="1:11" ht="15.6" x14ac:dyDescent="0.3">
      <c r="A1548" s="466"/>
      <c r="B1548" s="434" t="s">
        <v>1175</v>
      </c>
      <c r="C1548" s="435"/>
      <c r="D1548" s="435"/>
      <c r="E1548" s="435"/>
      <c r="F1548" s="435"/>
      <c r="G1548" s="435"/>
      <c r="H1548" s="435"/>
      <c r="I1548" s="435"/>
      <c r="J1548" s="435"/>
      <c r="K1548" s="436"/>
    </row>
    <row r="1549" spans="1:11" ht="15" x14ac:dyDescent="0.3">
      <c r="A1549" s="466"/>
      <c r="B1549" s="428" t="s">
        <v>1171</v>
      </c>
      <c r="C1549" s="429"/>
      <c r="D1549" s="429"/>
      <c r="E1549" s="429"/>
      <c r="F1549" s="429"/>
      <c r="G1549" s="429"/>
      <c r="H1549" s="429"/>
      <c r="I1549" s="429"/>
      <c r="J1549" s="429"/>
      <c r="K1549" s="430"/>
    </row>
    <row r="1550" spans="1:11" ht="15" x14ac:dyDescent="0.3">
      <c r="A1550" s="466"/>
      <c r="B1550" s="428" t="s">
        <v>1176</v>
      </c>
      <c r="C1550" s="429"/>
      <c r="D1550" s="429"/>
      <c r="E1550" s="429"/>
      <c r="F1550" s="429"/>
      <c r="G1550" s="429"/>
      <c r="H1550" s="429"/>
      <c r="I1550" s="429"/>
      <c r="J1550" s="429"/>
      <c r="K1550" s="430"/>
    </row>
    <row r="1551" spans="1:11" ht="15.6" x14ac:dyDescent="0.3">
      <c r="A1551" s="466"/>
      <c r="B1551" s="522"/>
      <c r="C1551" s="523"/>
      <c r="D1551" s="523"/>
      <c r="E1551" s="523"/>
      <c r="F1551" s="523"/>
      <c r="G1551" s="523"/>
      <c r="H1551" s="523"/>
      <c r="I1551" s="523"/>
      <c r="J1551" s="523"/>
      <c r="K1551" s="524"/>
    </row>
    <row r="1552" spans="1:11" ht="15" x14ac:dyDescent="0.3">
      <c r="A1552" s="466"/>
      <c r="B1552" s="458"/>
      <c r="C1552" s="456"/>
      <c r="D1552" s="456"/>
      <c r="E1552" s="456"/>
      <c r="F1552" s="456"/>
      <c r="G1552" s="456"/>
      <c r="H1552" s="456"/>
      <c r="I1552" s="456"/>
      <c r="J1552" s="456"/>
      <c r="K1552" s="457"/>
    </row>
    <row r="1553" spans="1:11" ht="15" x14ac:dyDescent="0.3">
      <c r="A1553" s="466"/>
      <c r="B1553" s="458"/>
      <c r="C1553" s="456"/>
      <c r="D1553" s="456"/>
      <c r="E1553" s="456"/>
      <c r="F1553" s="456"/>
      <c r="G1553" s="456"/>
      <c r="H1553" s="456"/>
      <c r="I1553" s="456"/>
      <c r="J1553" s="456"/>
      <c r="K1553" s="457"/>
    </row>
    <row r="1554" spans="1:11" ht="15" x14ac:dyDescent="0.3">
      <c r="A1554" s="466"/>
      <c r="B1554" s="458"/>
      <c r="C1554" s="456"/>
      <c r="D1554" s="456"/>
      <c r="E1554" s="456"/>
      <c r="F1554" s="456"/>
      <c r="G1554" s="456"/>
      <c r="H1554" s="456"/>
      <c r="I1554" s="456"/>
      <c r="J1554" s="456"/>
      <c r="K1554" s="457"/>
    </row>
    <row r="1555" spans="1:11" ht="15.6" thickBot="1" x14ac:dyDescent="0.35">
      <c r="A1555" s="467"/>
      <c r="B1555" s="477"/>
      <c r="C1555" s="475"/>
      <c r="D1555" s="475"/>
      <c r="E1555" s="475"/>
      <c r="F1555" s="475"/>
      <c r="G1555" s="475"/>
      <c r="H1555" s="475"/>
      <c r="I1555" s="475"/>
      <c r="J1555" s="475"/>
      <c r="K1555" s="476"/>
    </row>
    <row r="1556" spans="1:11" ht="15" x14ac:dyDescent="0.3">
      <c r="A1556" s="465" t="s">
        <v>1144</v>
      </c>
      <c r="B1556" s="439"/>
      <c r="C1556" s="437"/>
      <c r="D1556" s="437"/>
      <c r="E1556" s="437"/>
      <c r="F1556" s="437"/>
      <c r="G1556" s="437"/>
      <c r="H1556" s="437"/>
      <c r="I1556" s="437"/>
      <c r="J1556" s="437"/>
      <c r="K1556" s="438"/>
    </row>
    <row r="1557" spans="1:11" ht="15" x14ac:dyDescent="0.3">
      <c r="A1557" s="466"/>
      <c r="B1557" s="458"/>
      <c r="C1557" s="456"/>
      <c r="D1557" s="456"/>
      <c r="E1557" s="456"/>
      <c r="F1557" s="456"/>
      <c r="G1557" s="456"/>
      <c r="H1557" s="456"/>
      <c r="I1557" s="456"/>
      <c r="J1557" s="456"/>
      <c r="K1557" s="457"/>
    </row>
    <row r="1558" spans="1:11" ht="15" x14ac:dyDescent="0.3">
      <c r="A1558" s="466"/>
      <c r="B1558" s="458"/>
      <c r="C1558" s="456"/>
      <c r="D1558" s="456"/>
      <c r="E1558" s="456"/>
      <c r="F1558" s="456"/>
      <c r="G1558" s="456"/>
      <c r="H1558" s="456"/>
      <c r="I1558" s="456"/>
      <c r="J1558" s="456"/>
      <c r="K1558" s="457"/>
    </row>
    <row r="1559" spans="1:11" ht="15" x14ac:dyDescent="0.3">
      <c r="A1559" s="466"/>
      <c r="B1559" s="459"/>
      <c r="C1559" s="460"/>
      <c r="D1559" s="460"/>
      <c r="E1559" s="460"/>
      <c r="F1559" s="460"/>
      <c r="G1559" s="460"/>
      <c r="H1559" s="460"/>
      <c r="I1559" s="460"/>
      <c r="J1559" s="460"/>
      <c r="K1559" s="461"/>
    </row>
    <row r="1560" spans="1:11" ht="15" x14ac:dyDescent="0.3">
      <c r="A1560" s="466"/>
      <c r="B1560" s="458"/>
      <c r="C1560" s="456"/>
      <c r="D1560" s="456"/>
      <c r="E1560" s="456"/>
      <c r="F1560" s="456"/>
      <c r="G1560" s="456"/>
      <c r="H1560" s="456"/>
      <c r="I1560" s="456"/>
      <c r="J1560" s="456"/>
      <c r="K1560" s="457"/>
    </row>
    <row r="1561" spans="1:11" ht="15" x14ac:dyDescent="0.3">
      <c r="A1561" s="466"/>
      <c r="B1561" s="459"/>
      <c r="C1561" s="460"/>
      <c r="D1561" s="460"/>
      <c r="E1561" s="460"/>
      <c r="F1561" s="460"/>
      <c r="G1561" s="460"/>
      <c r="H1561" s="460"/>
      <c r="I1561" s="460"/>
      <c r="J1561" s="460"/>
      <c r="K1561" s="461"/>
    </row>
    <row r="1562" spans="1:11" ht="15" x14ac:dyDescent="0.3">
      <c r="A1562" s="466"/>
      <c r="B1562" s="458"/>
      <c r="C1562" s="456"/>
      <c r="D1562" s="456"/>
      <c r="E1562" s="456"/>
      <c r="F1562" s="456"/>
      <c r="G1562" s="456"/>
      <c r="H1562" s="456"/>
      <c r="I1562" s="456"/>
      <c r="J1562" s="456"/>
      <c r="K1562" s="457"/>
    </row>
    <row r="1563" spans="1:11" ht="15" x14ac:dyDescent="0.3">
      <c r="A1563" s="466"/>
      <c r="B1563" s="458"/>
      <c r="C1563" s="456"/>
      <c r="D1563" s="456"/>
      <c r="E1563" s="456"/>
      <c r="F1563" s="456"/>
      <c r="G1563" s="456"/>
      <c r="H1563" s="456"/>
      <c r="I1563" s="456"/>
      <c r="J1563" s="456"/>
      <c r="K1563" s="457"/>
    </row>
    <row r="1564" spans="1:11" ht="15" x14ac:dyDescent="0.3">
      <c r="A1564" s="466"/>
      <c r="B1564" s="458"/>
      <c r="C1564" s="456"/>
      <c r="D1564" s="456"/>
      <c r="E1564" s="456"/>
      <c r="F1564" s="456"/>
      <c r="G1564" s="456"/>
      <c r="H1564" s="456"/>
      <c r="I1564" s="456"/>
      <c r="J1564" s="456"/>
      <c r="K1564" s="457"/>
    </row>
    <row r="1565" spans="1:11" ht="15" x14ac:dyDescent="0.3">
      <c r="A1565" s="466"/>
      <c r="B1565" s="458"/>
      <c r="C1565" s="456"/>
      <c r="D1565" s="456"/>
      <c r="E1565" s="456"/>
      <c r="F1565" s="456"/>
      <c r="G1565" s="456"/>
      <c r="H1565" s="456"/>
      <c r="I1565" s="456"/>
      <c r="J1565" s="456"/>
      <c r="K1565" s="457"/>
    </row>
    <row r="1566" spans="1:11" ht="15" x14ac:dyDescent="0.3">
      <c r="A1566" s="466"/>
      <c r="B1566" s="458"/>
      <c r="C1566" s="456"/>
      <c r="D1566" s="456"/>
      <c r="E1566" s="456"/>
      <c r="F1566" s="456"/>
      <c r="G1566" s="456"/>
      <c r="H1566" s="456"/>
      <c r="I1566" s="456"/>
      <c r="J1566" s="456"/>
      <c r="K1566" s="457"/>
    </row>
    <row r="1567" spans="1:11" ht="15" x14ac:dyDescent="0.3">
      <c r="A1567" s="466"/>
      <c r="B1567" s="458"/>
      <c r="C1567" s="456"/>
      <c r="D1567" s="456"/>
      <c r="E1567" s="456"/>
      <c r="F1567" s="456"/>
      <c r="G1567" s="456"/>
      <c r="H1567" s="456"/>
      <c r="I1567" s="456"/>
      <c r="J1567" s="456"/>
      <c r="K1567" s="457"/>
    </row>
    <row r="1568" spans="1:11" ht="15" x14ac:dyDescent="0.3">
      <c r="A1568" s="466"/>
      <c r="B1568" s="458"/>
      <c r="C1568" s="456"/>
      <c r="D1568" s="456"/>
      <c r="E1568" s="456"/>
      <c r="F1568" s="456"/>
      <c r="G1568" s="456"/>
      <c r="H1568" s="456"/>
      <c r="I1568" s="456"/>
      <c r="J1568" s="456"/>
      <c r="K1568" s="457"/>
    </row>
    <row r="1569" spans="1:11" ht="15" x14ac:dyDescent="0.3">
      <c r="A1569" s="466"/>
      <c r="B1569" s="458"/>
      <c r="C1569" s="456"/>
      <c r="D1569" s="456"/>
      <c r="E1569" s="456"/>
      <c r="F1569" s="456"/>
      <c r="G1569" s="456"/>
      <c r="H1569" s="456"/>
      <c r="I1569" s="456"/>
      <c r="J1569" s="456"/>
      <c r="K1569" s="457"/>
    </row>
    <row r="1570" spans="1:11" ht="15.6" thickBot="1" x14ac:dyDescent="0.35">
      <c r="A1570" s="467"/>
      <c r="B1570" s="502"/>
      <c r="C1570" s="503"/>
      <c r="D1570" s="503"/>
      <c r="E1570" s="503"/>
      <c r="F1570" s="503"/>
      <c r="G1570" s="503"/>
      <c r="H1570" s="503"/>
      <c r="I1570" s="503"/>
      <c r="J1570" s="503"/>
      <c r="K1570" s="504"/>
    </row>
    <row r="1571" spans="1:11" x14ac:dyDescent="0.3">
      <c r="A1571" s="499" t="s">
        <v>1145</v>
      </c>
      <c r="B1571" s="491"/>
      <c r="C1571" s="491"/>
      <c r="D1571" s="491"/>
      <c r="E1571" s="491"/>
      <c r="F1571" s="491"/>
      <c r="G1571" s="490" t="s">
        <v>1146</v>
      </c>
      <c r="H1571" s="491"/>
      <c r="I1571" s="491"/>
      <c r="J1571" s="491"/>
      <c r="K1571" s="492"/>
    </row>
    <row r="1572" spans="1:11" x14ac:dyDescent="0.3">
      <c r="A1572" s="500"/>
      <c r="B1572" s="494"/>
      <c r="C1572" s="494"/>
      <c r="D1572" s="494"/>
      <c r="E1572" s="494"/>
      <c r="F1572" s="494"/>
      <c r="G1572" s="493"/>
      <c r="H1572" s="494"/>
      <c r="I1572" s="494"/>
      <c r="J1572" s="494"/>
      <c r="K1572" s="495"/>
    </row>
    <row r="1573" spans="1:11" x14ac:dyDescent="0.3">
      <c r="A1573" s="500"/>
      <c r="B1573" s="494"/>
      <c r="C1573" s="494"/>
      <c r="D1573" s="494"/>
      <c r="E1573" s="494"/>
      <c r="F1573" s="494"/>
      <c r="G1573" s="493"/>
      <c r="H1573" s="494"/>
      <c r="I1573" s="494"/>
      <c r="J1573" s="494"/>
      <c r="K1573" s="495"/>
    </row>
    <row r="1574" spans="1:11" ht="15" thickBot="1" x14ac:dyDescent="0.35">
      <c r="A1574" s="501"/>
      <c r="B1574" s="497"/>
      <c r="C1574" s="497"/>
      <c r="D1574" s="497"/>
      <c r="E1574" s="497"/>
      <c r="F1574" s="497"/>
      <c r="G1574" s="496"/>
      <c r="H1574" s="497"/>
      <c r="I1574" s="497"/>
      <c r="J1574" s="497"/>
      <c r="K1574" s="498"/>
    </row>
    <row r="1575" spans="1:11" x14ac:dyDescent="0.3">
      <c r="A1575" s="34"/>
      <c r="J1575" s="131"/>
    </row>
    <row r="1576" spans="1:11" x14ac:dyDescent="0.3">
      <c r="A1576" s="452"/>
      <c r="B1576" s="452"/>
      <c r="C1576" s="452"/>
      <c r="D1576" s="452"/>
      <c r="E1576" s="454" t="s">
        <v>1113</v>
      </c>
      <c r="F1576" s="454"/>
      <c r="G1576" s="454"/>
      <c r="H1576" s="454"/>
      <c r="I1576" s="452"/>
      <c r="J1576" s="452"/>
      <c r="K1576" s="452"/>
    </row>
    <row r="1577" spans="1:11" x14ac:dyDescent="0.3">
      <c r="A1577" s="452"/>
      <c r="B1577" s="452"/>
      <c r="C1577" s="452"/>
      <c r="D1577" s="452"/>
      <c r="E1577" s="454"/>
      <c r="F1577" s="454"/>
      <c r="G1577" s="454"/>
      <c r="H1577" s="454"/>
      <c r="I1577" s="452"/>
      <c r="J1577" s="452"/>
      <c r="K1577" s="452"/>
    </row>
    <row r="1578" spans="1:11" x14ac:dyDescent="0.3">
      <c r="A1578" s="453"/>
      <c r="B1578" s="453"/>
      <c r="C1578" s="453"/>
      <c r="D1578" s="453"/>
      <c r="E1578" s="455"/>
      <c r="F1578" s="455"/>
      <c r="G1578" s="455"/>
      <c r="H1578" s="455"/>
      <c r="I1578" s="453"/>
      <c r="J1578" s="453"/>
      <c r="K1578" s="453"/>
    </row>
    <row r="1579" spans="1:11" x14ac:dyDescent="0.3">
      <c r="A1579" s="449" t="s">
        <v>1147</v>
      </c>
      <c r="B1579" s="450"/>
      <c r="C1579" s="450"/>
      <c r="D1579" s="450"/>
      <c r="E1579" s="450"/>
      <c r="F1579" s="450"/>
      <c r="G1579" s="450"/>
      <c r="H1579" s="450"/>
      <c r="I1579" s="450"/>
      <c r="J1579" s="450"/>
      <c r="K1579" s="451"/>
    </row>
    <row r="1580" spans="1:11" ht="25.5" customHeight="1" x14ac:dyDescent="0.3">
      <c r="A1580" s="100" t="s">
        <v>0</v>
      </c>
      <c r="B1580" s="101"/>
      <c r="C1580" s="101"/>
      <c r="D1580" s="101"/>
      <c r="E1580" s="101"/>
      <c r="F1580" s="101"/>
      <c r="G1580" s="102"/>
      <c r="H1580" s="103" t="s">
        <v>1191</v>
      </c>
      <c r="I1580" s="104" t="s">
        <v>1117</v>
      </c>
      <c r="J1580" s="105">
        <f>1+J1526</f>
        <v>45223</v>
      </c>
      <c r="K1580" s="106" t="s">
        <v>1118</v>
      </c>
    </row>
    <row r="1581" spans="1:11" ht="16.5" customHeight="1" x14ac:dyDescent="0.3">
      <c r="A1581" s="443" t="s">
        <v>2</v>
      </c>
      <c r="B1581" s="444"/>
      <c r="C1581" s="444"/>
      <c r="D1581" s="444"/>
      <c r="E1581" s="444"/>
      <c r="F1581" s="444"/>
      <c r="G1581" s="445"/>
      <c r="H1581" s="107" t="s">
        <v>1120</v>
      </c>
      <c r="I1581" s="108" t="s">
        <v>1121</v>
      </c>
      <c r="J1581" s="109" t="s">
        <v>1122</v>
      </c>
      <c r="K1581" s="110" t="s">
        <v>1123</v>
      </c>
    </row>
    <row r="1582" spans="1:11" ht="12" customHeight="1" x14ac:dyDescent="0.3">
      <c r="A1582" s="446"/>
      <c r="B1582" s="447"/>
      <c r="C1582" s="447"/>
      <c r="D1582" s="447"/>
      <c r="E1582" s="447"/>
      <c r="F1582" s="447"/>
      <c r="G1582" s="448"/>
      <c r="H1582" s="107" t="s">
        <v>1124</v>
      </c>
      <c r="I1582" s="111" t="s">
        <v>1125</v>
      </c>
      <c r="J1582" s="112"/>
      <c r="K1582" s="113"/>
    </row>
    <row r="1583" spans="1:11" ht="15" thickBot="1" x14ac:dyDescent="0.35">
      <c r="A1583" s="114" t="s">
        <v>1103</v>
      </c>
      <c r="B1583" s="115"/>
      <c r="C1583" s="115"/>
      <c r="D1583" s="115"/>
      <c r="E1583" s="115"/>
      <c r="F1583" s="115"/>
      <c r="G1583" s="116"/>
      <c r="H1583" s="117" t="s">
        <v>1126</v>
      </c>
      <c r="I1583" s="117"/>
      <c r="J1583" s="138" t="s">
        <v>1125</v>
      </c>
      <c r="K1583" s="119"/>
    </row>
    <row r="1584" spans="1:11" ht="15" x14ac:dyDescent="0.3">
      <c r="A1584" s="440" t="s">
        <v>1127</v>
      </c>
      <c r="B1584" s="439"/>
      <c r="C1584" s="437"/>
      <c r="D1584" s="437"/>
      <c r="E1584" s="437"/>
      <c r="F1584" s="437"/>
      <c r="G1584" s="437"/>
      <c r="H1584" s="437"/>
      <c r="I1584" s="437"/>
      <c r="J1584" s="437"/>
      <c r="K1584" s="438"/>
    </row>
    <row r="1585" spans="1:11" ht="15" x14ac:dyDescent="0.3">
      <c r="A1585" s="441"/>
      <c r="B1585" s="458"/>
      <c r="C1585" s="456"/>
      <c r="D1585" s="456"/>
      <c r="E1585" s="456"/>
      <c r="F1585" s="456"/>
      <c r="G1585" s="456"/>
      <c r="H1585" s="456"/>
      <c r="I1585" s="456"/>
      <c r="J1585" s="456"/>
      <c r="K1585" s="457"/>
    </row>
    <row r="1586" spans="1:11" ht="15" x14ac:dyDescent="0.3">
      <c r="A1586" s="441"/>
      <c r="B1586" s="458"/>
      <c r="C1586" s="456"/>
      <c r="D1586" s="456"/>
      <c r="E1586" s="456"/>
      <c r="F1586" s="456"/>
      <c r="G1586" s="456"/>
      <c r="H1586" s="456"/>
      <c r="I1586" s="456"/>
      <c r="J1586" s="456"/>
      <c r="K1586" s="457"/>
    </row>
    <row r="1587" spans="1:11" ht="15" x14ac:dyDescent="0.3">
      <c r="A1587" s="441"/>
      <c r="B1587" s="458"/>
      <c r="C1587" s="456"/>
      <c r="D1587" s="456"/>
      <c r="E1587" s="456"/>
      <c r="F1587" s="456"/>
      <c r="G1587" s="456"/>
      <c r="H1587" s="456"/>
      <c r="I1587" s="456"/>
      <c r="J1587" s="456"/>
      <c r="K1587" s="457"/>
    </row>
    <row r="1588" spans="1:11" ht="15.6" thickBot="1" x14ac:dyDescent="0.35">
      <c r="A1588" s="442"/>
      <c r="B1588" s="477"/>
      <c r="C1588" s="475"/>
      <c r="D1588" s="475"/>
      <c r="E1588" s="475"/>
      <c r="F1588" s="475"/>
      <c r="G1588" s="475"/>
      <c r="H1588" s="475"/>
      <c r="I1588" s="475"/>
      <c r="J1588" s="475"/>
      <c r="K1588" s="476"/>
    </row>
    <row r="1589" spans="1:11" ht="15.6" thickBot="1" x14ac:dyDescent="0.35">
      <c r="A1589" s="465" t="s">
        <v>1128</v>
      </c>
      <c r="B1589" s="474" t="s">
        <v>1129</v>
      </c>
      <c r="C1589" s="472"/>
      <c r="D1589" s="472"/>
      <c r="E1589" s="472"/>
      <c r="F1589" s="120" t="s">
        <v>1130</v>
      </c>
      <c r="G1589" s="472" t="s">
        <v>1129</v>
      </c>
      <c r="H1589" s="472"/>
      <c r="I1589" s="472"/>
      <c r="J1589" s="473"/>
      <c r="K1589" s="121" t="s">
        <v>1130</v>
      </c>
    </row>
    <row r="1590" spans="1:11" ht="15" x14ac:dyDescent="0.3">
      <c r="A1590" s="466"/>
      <c r="B1590" s="471" t="s">
        <v>1131</v>
      </c>
      <c r="C1590" s="469"/>
      <c r="D1590" s="469"/>
      <c r="E1590" s="470"/>
      <c r="F1590" s="122"/>
      <c r="G1590" s="468" t="s">
        <v>1132</v>
      </c>
      <c r="H1590" s="469"/>
      <c r="I1590" s="469"/>
      <c r="J1590" s="470"/>
      <c r="K1590" s="123"/>
    </row>
    <row r="1591" spans="1:11" ht="15" x14ac:dyDescent="0.3">
      <c r="A1591" s="466"/>
      <c r="B1591" s="480" t="s">
        <v>1133</v>
      </c>
      <c r="C1591" s="481"/>
      <c r="D1591" s="481"/>
      <c r="E1591" s="482"/>
      <c r="F1591" s="124"/>
      <c r="G1591" s="483" t="s">
        <v>1134</v>
      </c>
      <c r="H1591" s="481"/>
      <c r="I1591" s="481"/>
      <c r="J1591" s="482"/>
      <c r="K1591" s="125"/>
    </row>
    <row r="1592" spans="1:11" ht="15" x14ac:dyDescent="0.3">
      <c r="A1592" s="466"/>
      <c r="B1592" s="480" t="s">
        <v>1135</v>
      </c>
      <c r="C1592" s="481"/>
      <c r="D1592" s="481"/>
      <c r="E1592" s="482"/>
      <c r="F1592" s="124"/>
      <c r="G1592" s="478" t="s">
        <v>1136</v>
      </c>
      <c r="H1592" s="460"/>
      <c r="I1592" s="460"/>
      <c r="J1592" s="479"/>
      <c r="K1592" s="125"/>
    </row>
    <row r="1593" spans="1:11" ht="15" x14ac:dyDescent="0.3">
      <c r="A1593" s="466"/>
      <c r="B1593" s="480" t="s">
        <v>1137</v>
      </c>
      <c r="C1593" s="481"/>
      <c r="D1593" s="481"/>
      <c r="E1593" s="482"/>
      <c r="F1593" s="124">
        <v>1</v>
      </c>
      <c r="G1593" s="478" t="s">
        <v>1138</v>
      </c>
      <c r="H1593" s="460"/>
      <c r="I1593" s="460"/>
      <c r="J1593" s="479"/>
      <c r="K1593" s="125"/>
    </row>
    <row r="1594" spans="1:11" ht="15" x14ac:dyDescent="0.3">
      <c r="A1594" s="466"/>
      <c r="B1594" s="480" t="s">
        <v>1139</v>
      </c>
      <c r="C1594" s="481"/>
      <c r="D1594" s="481"/>
      <c r="E1594" s="482"/>
      <c r="F1594" s="124"/>
      <c r="G1594" s="478" t="s">
        <v>1140</v>
      </c>
      <c r="H1594" s="460"/>
      <c r="I1594" s="460"/>
      <c r="J1594" s="479"/>
      <c r="K1594" s="125"/>
    </row>
    <row r="1595" spans="1:11" ht="15.6" thickBot="1" x14ac:dyDescent="0.35">
      <c r="A1595" s="467"/>
      <c r="B1595" s="487" t="s">
        <v>1141</v>
      </c>
      <c r="C1595" s="488"/>
      <c r="D1595" s="488"/>
      <c r="E1595" s="489"/>
      <c r="F1595" s="127">
        <v>1</v>
      </c>
      <c r="G1595" s="484" t="s">
        <v>1142</v>
      </c>
      <c r="H1595" s="485"/>
      <c r="I1595" s="485"/>
      <c r="J1595" s="486"/>
      <c r="K1595" s="128"/>
    </row>
    <row r="1596" spans="1:11" ht="15.6" x14ac:dyDescent="0.3">
      <c r="A1596" s="465" t="s">
        <v>1143</v>
      </c>
      <c r="B1596" s="434" t="s">
        <v>1170</v>
      </c>
      <c r="C1596" s="435"/>
      <c r="D1596" s="435"/>
      <c r="E1596" s="435"/>
      <c r="F1596" s="435"/>
      <c r="G1596" s="435"/>
      <c r="H1596" s="435"/>
      <c r="I1596" s="435"/>
      <c r="J1596" s="435"/>
      <c r="K1596" s="436"/>
    </row>
    <row r="1597" spans="1:11" ht="15" x14ac:dyDescent="0.3">
      <c r="A1597" s="466"/>
      <c r="B1597" s="132" t="s">
        <v>1166</v>
      </c>
      <c r="C1597" s="133"/>
      <c r="D1597" s="133"/>
      <c r="E1597" s="133"/>
      <c r="F1597" s="133"/>
      <c r="G1597" s="133"/>
      <c r="H1597" s="133"/>
      <c r="I1597" s="133"/>
      <c r="J1597" s="133"/>
      <c r="K1597" s="134"/>
    </row>
    <row r="1598" spans="1:11" ht="15" x14ac:dyDescent="0.3">
      <c r="A1598" s="466"/>
      <c r="B1598" s="132" t="s">
        <v>1165</v>
      </c>
      <c r="C1598" s="133"/>
      <c r="D1598" s="133"/>
      <c r="E1598" s="133"/>
      <c r="F1598" s="133"/>
      <c r="G1598" s="133"/>
      <c r="H1598" s="133"/>
      <c r="I1598" s="133"/>
      <c r="J1598" s="133"/>
      <c r="K1598" s="134"/>
    </row>
    <row r="1599" spans="1:11" ht="15" x14ac:dyDescent="0.3">
      <c r="A1599" s="466"/>
      <c r="B1599" s="132" t="s">
        <v>1172</v>
      </c>
      <c r="C1599" s="133"/>
      <c r="D1599" s="133"/>
      <c r="E1599" s="133"/>
      <c r="F1599" s="133"/>
      <c r="G1599" s="133"/>
      <c r="H1599" s="133"/>
      <c r="I1599" s="133"/>
      <c r="J1599" s="133"/>
      <c r="K1599" s="134"/>
    </row>
    <row r="1600" spans="1:11" ht="15" x14ac:dyDescent="0.3">
      <c r="A1600" s="466"/>
      <c r="B1600" s="428" t="s">
        <v>1169</v>
      </c>
      <c r="C1600" s="429"/>
      <c r="D1600" s="429"/>
      <c r="E1600" s="429"/>
      <c r="F1600" s="429"/>
      <c r="G1600" s="429"/>
      <c r="H1600" s="429"/>
      <c r="I1600" s="429"/>
      <c r="J1600" s="429"/>
      <c r="K1600" s="430"/>
    </row>
    <row r="1601" spans="1:11" ht="15" x14ac:dyDescent="0.3">
      <c r="A1601" s="466"/>
      <c r="B1601" s="428" t="s">
        <v>1173</v>
      </c>
      <c r="C1601" s="429"/>
      <c r="D1601" s="429"/>
      <c r="E1601" s="429"/>
      <c r="F1601" s="429"/>
      <c r="G1601" s="429"/>
      <c r="H1601" s="429"/>
      <c r="I1601" s="429"/>
      <c r="J1601" s="429"/>
      <c r="K1601" s="430"/>
    </row>
    <row r="1602" spans="1:11" ht="15.6" x14ac:dyDescent="0.3">
      <c r="A1602" s="466"/>
      <c r="B1602" s="434" t="s">
        <v>1175</v>
      </c>
      <c r="C1602" s="435"/>
      <c r="D1602" s="435"/>
      <c r="E1602" s="435"/>
      <c r="F1602" s="435"/>
      <c r="G1602" s="435"/>
      <c r="H1602" s="435"/>
      <c r="I1602" s="435"/>
      <c r="J1602" s="435"/>
      <c r="K1602" s="436"/>
    </row>
    <row r="1603" spans="1:11" ht="15" x14ac:dyDescent="0.3">
      <c r="A1603" s="466"/>
      <c r="B1603" s="428" t="s">
        <v>1161</v>
      </c>
      <c r="C1603" s="429"/>
      <c r="D1603" s="429"/>
      <c r="E1603" s="429"/>
      <c r="F1603" s="429"/>
      <c r="G1603" s="429"/>
      <c r="H1603" s="429"/>
      <c r="I1603" s="429"/>
      <c r="J1603" s="429"/>
      <c r="K1603" s="430"/>
    </row>
    <row r="1604" spans="1:11" ht="15" x14ac:dyDescent="0.3">
      <c r="A1604" s="466"/>
      <c r="B1604" s="428" t="s">
        <v>1177</v>
      </c>
      <c r="C1604" s="429"/>
      <c r="D1604" s="429"/>
      <c r="E1604" s="429"/>
      <c r="F1604" s="429"/>
      <c r="G1604" s="429"/>
      <c r="H1604" s="429"/>
      <c r="I1604" s="429"/>
      <c r="J1604" s="429"/>
      <c r="K1604" s="430"/>
    </row>
    <row r="1605" spans="1:11" ht="15.6" x14ac:dyDescent="0.3">
      <c r="A1605" s="466"/>
      <c r="B1605" s="522"/>
      <c r="C1605" s="523"/>
      <c r="D1605" s="523"/>
      <c r="E1605" s="523"/>
      <c r="F1605" s="523"/>
      <c r="G1605" s="523"/>
      <c r="H1605" s="523"/>
      <c r="I1605" s="523"/>
      <c r="J1605" s="523"/>
      <c r="K1605" s="524"/>
    </row>
    <row r="1606" spans="1:11" ht="15" x14ac:dyDescent="0.3">
      <c r="A1606" s="466"/>
      <c r="B1606" s="458"/>
      <c r="C1606" s="456"/>
      <c r="D1606" s="456"/>
      <c r="E1606" s="456"/>
      <c r="F1606" s="456"/>
      <c r="G1606" s="456"/>
      <c r="H1606" s="456"/>
      <c r="I1606" s="456"/>
      <c r="J1606" s="456"/>
      <c r="K1606" s="457"/>
    </row>
    <row r="1607" spans="1:11" ht="15" x14ac:dyDescent="0.3">
      <c r="A1607" s="466"/>
      <c r="B1607" s="458"/>
      <c r="C1607" s="456"/>
      <c r="D1607" s="456"/>
      <c r="E1607" s="456"/>
      <c r="F1607" s="456"/>
      <c r="G1607" s="456"/>
      <c r="H1607" s="456"/>
      <c r="I1607" s="456"/>
      <c r="J1607" s="456"/>
      <c r="K1607" s="457"/>
    </row>
    <row r="1608" spans="1:11" ht="15" x14ac:dyDescent="0.3">
      <c r="A1608" s="466"/>
      <c r="B1608" s="458"/>
      <c r="C1608" s="456"/>
      <c r="D1608" s="456"/>
      <c r="E1608" s="456"/>
      <c r="F1608" s="456"/>
      <c r="G1608" s="456"/>
      <c r="H1608" s="456"/>
      <c r="I1608" s="456"/>
      <c r="J1608" s="456"/>
      <c r="K1608" s="457"/>
    </row>
    <row r="1609" spans="1:11" ht="15.6" thickBot="1" x14ac:dyDescent="0.35">
      <c r="A1609" s="467"/>
      <c r="B1609" s="477"/>
      <c r="C1609" s="475"/>
      <c r="D1609" s="475"/>
      <c r="E1609" s="475"/>
      <c r="F1609" s="475"/>
      <c r="G1609" s="475"/>
      <c r="H1609" s="475"/>
      <c r="I1609" s="475"/>
      <c r="J1609" s="475"/>
      <c r="K1609" s="476"/>
    </row>
    <row r="1610" spans="1:11" ht="15" x14ac:dyDescent="0.3">
      <c r="A1610" s="465" t="s">
        <v>1144</v>
      </c>
      <c r="B1610" s="439"/>
      <c r="C1610" s="437"/>
      <c r="D1610" s="437"/>
      <c r="E1610" s="437"/>
      <c r="F1610" s="437"/>
      <c r="G1610" s="437"/>
      <c r="H1610" s="437"/>
      <c r="I1610" s="437"/>
      <c r="J1610" s="437"/>
      <c r="K1610" s="438"/>
    </row>
    <row r="1611" spans="1:11" ht="15" x14ac:dyDescent="0.3">
      <c r="A1611" s="466"/>
      <c r="B1611" s="458"/>
      <c r="C1611" s="456"/>
      <c r="D1611" s="456"/>
      <c r="E1611" s="456"/>
      <c r="F1611" s="456"/>
      <c r="G1611" s="456"/>
      <c r="H1611" s="456"/>
      <c r="I1611" s="456"/>
      <c r="J1611" s="456"/>
      <c r="K1611" s="457"/>
    </row>
    <row r="1612" spans="1:11" ht="15" x14ac:dyDescent="0.3">
      <c r="A1612" s="466"/>
      <c r="B1612" s="458"/>
      <c r="C1612" s="456"/>
      <c r="D1612" s="456"/>
      <c r="E1612" s="456"/>
      <c r="F1612" s="456"/>
      <c r="G1612" s="456"/>
      <c r="H1612" s="456"/>
      <c r="I1612" s="456"/>
      <c r="J1612" s="456"/>
      <c r="K1612" s="457"/>
    </row>
    <row r="1613" spans="1:11" ht="15" x14ac:dyDescent="0.3">
      <c r="A1613" s="466"/>
      <c r="B1613" s="458"/>
      <c r="C1613" s="456"/>
      <c r="D1613" s="456"/>
      <c r="E1613" s="456"/>
      <c r="F1613" s="456"/>
      <c r="G1613" s="456"/>
      <c r="H1613" s="456"/>
      <c r="I1613" s="456"/>
      <c r="J1613" s="456"/>
      <c r="K1613" s="457"/>
    </row>
    <row r="1614" spans="1:11" ht="15" x14ac:dyDescent="0.3">
      <c r="A1614" s="466"/>
      <c r="B1614" s="458"/>
      <c r="C1614" s="456"/>
      <c r="D1614" s="456"/>
      <c r="E1614" s="456"/>
      <c r="F1614" s="456"/>
      <c r="G1614" s="456"/>
      <c r="H1614" s="456"/>
      <c r="I1614" s="456"/>
      <c r="J1614" s="456"/>
      <c r="K1614" s="457"/>
    </row>
    <row r="1615" spans="1:11" ht="15" x14ac:dyDescent="0.3">
      <c r="A1615" s="466"/>
      <c r="B1615" s="458"/>
      <c r="C1615" s="456"/>
      <c r="D1615" s="456"/>
      <c r="E1615" s="456"/>
      <c r="F1615" s="456"/>
      <c r="G1615" s="456"/>
      <c r="H1615" s="456"/>
      <c r="I1615" s="456"/>
      <c r="J1615" s="456"/>
      <c r="K1615" s="457"/>
    </row>
    <row r="1616" spans="1:11" ht="15" x14ac:dyDescent="0.3">
      <c r="A1616" s="466"/>
      <c r="B1616" s="458"/>
      <c r="C1616" s="456"/>
      <c r="D1616" s="456"/>
      <c r="E1616" s="456"/>
      <c r="F1616" s="456"/>
      <c r="G1616" s="456"/>
      <c r="H1616" s="456"/>
      <c r="I1616" s="456"/>
      <c r="J1616" s="456"/>
      <c r="K1616" s="457"/>
    </row>
    <row r="1617" spans="1:11" ht="15" x14ac:dyDescent="0.3">
      <c r="A1617" s="466"/>
      <c r="B1617" s="458"/>
      <c r="C1617" s="456"/>
      <c r="D1617" s="456"/>
      <c r="E1617" s="456"/>
      <c r="F1617" s="456"/>
      <c r="G1617" s="456"/>
      <c r="H1617" s="456"/>
      <c r="I1617" s="456"/>
      <c r="J1617" s="456"/>
      <c r="K1617" s="457"/>
    </row>
    <row r="1618" spans="1:11" ht="15" x14ac:dyDescent="0.3">
      <c r="A1618" s="466"/>
      <c r="B1618" s="458"/>
      <c r="C1618" s="456"/>
      <c r="D1618" s="456"/>
      <c r="E1618" s="456"/>
      <c r="F1618" s="456"/>
      <c r="G1618" s="456"/>
      <c r="H1618" s="456"/>
      <c r="I1618" s="456"/>
      <c r="J1618" s="456"/>
      <c r="K1618" s="457"/>
    </row>
    <row r="1619" spans="1:11" ht="15" x14ac:dyDescent="0.3">
      <c r="A1619" s="466"/>
      <c r="B1619" s="458"/>
      <c r="C1619" s="456"/>
      <c r="D1619" s="456"/>
      <c r="E1619" s="456"/>
      <c r="F1619" s="456"/>
      <c r="G1619" s="456"/>
      <c r="H1619" s="456"/>
      <c r="I1619" s="456"/>
      <c r="J1619" s="456"/>
      <c r="K1619" s="457"/>
    </row>
    <row r="1620" spans="1:11" ht="15" x14ac:dyDescent="0.3">
      <c r="A1620" s="466"/>
      <c r="B1620" s="458"/>
      <c r="C1620" s="456"/>
      <c r="D1620" s="456"/>
      <c r="E1620" s="456"/>
      <c r="F1620" s="456"/>
      <c r="G1620" s="456"/>
      <c r="H1620" s="456"/>
      <c r="I1620" s="456"/>
      <c r="J1620" s="456"/>
      <c r="K1620" s="457"/>
    </row>
    <row r="1621" spans="1:11" ht="15" x14ac:dyDescent="0.3">
      <c r="A1621" s="466"/>
      <c r="B1621" s="458"/>
      <c r="C1621" s="456"/>
      <c r="D1621" s="456"/>
      <c r="E1621" s="456"/>
      <c r="F1621" s="456"/>
      <c r="G1621" s="456"/>
      <c r="H1621" s="456"/>
      <c r="I1621" s="456"/>
      <c r="J1621" s="456"/>
      <c r="K1621" s="457"/>
    </row>
    <row r="1622" spans="1:11" ht="15" x14ac:dyDescent="0.3">
      <c r="A1622" s="466"/>
      <c r="B1622" s="458"/>
      <c r="C1622" s="456"/>
      <c r="D1622" s="456"/>
      <c r="E1622" s="456"/>
      <c r="F1622" s="456"/>
      <c r="G1622" s="456"/>
      <c r="H1622" s="456"/>
      <c r="I1622" s="456"/>
      <c r="J1622" s="456"/>
      <c r="K1622" s="457"/>
    </row>
    <row r="1623" spans="1:11" ht="15" x14ac:dyDescent="0.3">
      <c r="A1623" s="466"/>
      <c r="B1623" s="458"/>
      <c r="C1623" s="456"/>
      <c r="D1623" s="456"/>
      <c r="E1623" s="456"/>
      <c r="F1623" s="456"/>
      <c r="G1623" s="456"/>
      <c r="H1623" s="456"/>
      <c r="I1623" s="456"/>
      <c r="J1623" s="456"/>
      <c r="K1623" s="457"/>
    </row>
    <row r="1624" spans="1:11" ht="15.6" thickBot="1" x14ac:dyDescent="0.35">
      <c r="A1624" s="467"/>
      <c r="B1624" s="502"/>
      <c r="C1624" s="503"/>
      <c r="D1624" s="503"/>
      <c r="E1624" s="503"/>
      <c r="F1624" s="503"/>
      <c r="G1624" s="503"/>
      <c r="H1624" s="503"/>
      <c r="I1624" s="503"/>
      <c r="J1624" s="503"/>
      <c r="K1624" s="504"/>
    </row>
    <row r="1625" spans="1:11" x14ac:dyDescent="0.3">
      <c r="A1625" s="499" t="s">
        <v>1145</v>
      </c>
      <c r="B1625" s="491"/>
      <c r="C1625" s="491"/>
      <c r="D1625" s="491"/>
      <c r="E1625" s="491"/>
      <c r="F1625" s="491"/>
      <c r="G1625" s="490" t="s">
        <v>1146</v>
      </c>
      <c r="H1625" s="491"/>
      <c r="I1625" s="491"/>
      <c r="J1625" s="491"/>
      <c r="K1625" s="492"/>
    </row>
    <row r="1626" spans="1:11" x14ac:dyDescent="0.3">
      <c r="A1626" s="500"/>
      <c r="B1626" s="494"/>
      <c r="C1626" s="494"/>
      <c r="D1626" s="494"/>
      <c r="E1626" s="494"/>
      <c r="F1626" s="494"/>
      <c r="G1626" s="493"/>
      <c r="H1626" s="494"/>
      <c r="I1626" s="494"/>
      <c r="J1626" s="494"/>
      <c r="K1626" s="495"/>
    </row>
    <row r="1627" spans="1:11" x14ac:dyDescent="0.3">
      <c r="A1627" s="500"/>
      <c r="B1627" s="494"/>
      <c r="C1627" s="494"/>
      <c r="D1627" s="494"/>
      <c r="E1627" s="494"/>
      <c r="F1627" s="494"/>
      <c r="G1627" s="493"/>
      <c r="H1627" s="494"/>
      <c r="I1627" s="494"/>
      <c r="J1627" s="494"/>
      <c r="K1627" s="495"/>
    </row>
    <row r="1628" spans="1:11" ht="15" thickBot="1" x14ac:dyDescent="0.35">
      <c r="A1628" s="501"/>
      <c r="B1628" s="497"/>
      <c r="C1628" s="497"/>
      <c r="D1628" s="497"/>
      <c r="E1628" s="497"/>
      <c r="F1628" s="497"/>
      <c r="G1628" s="496"/>
      <c r="H1628" s="497"/>
      <c r="I1628" s="497"/>
      <c r="J1628" s="497"/>
      <c r="K1628" s="498"/>
    </row>
    <row r="1630" spans="1:11" x14ac:dyDescent="0.3">
      <c r="A1630" s="452"/>
      <c r="B1630" s="452"/>
      <c r="C1630" s="452"/>
      <c r="D1630" s="452"/>
      <c r="E1630" s="454" t="s">
        <v>1113</v>
      </c>
      <c r="F1630" s="454"/>
      <c r="G1630" s="454"/>
      <c r="H1630" s="454"/>
      <c r="I1630" s="452"/>
      <c r="J1630" s="452"/>
      <c r="K1630" s="452"/>
    </row>
    <row r="1631" spans="1:11" x14ac:dyDescent="0.3">
      <c r="A1631" s="452"/>
      <c r="B1631" s="452"/>
      <c r="C1631" s="452"/>
      <c r="D1631" s="452"/>
      <c r="E1631" s="454"/>
      <c r="F1631" s="454"/>
      <c r="G1631" s="454"/>
      <c r="H1631" s="454"/>
      <c r="I1631" s="452"/>
      <c r="J1631" s="452"/>
      <c r="K1631" s="452"/>
    </row>
    <row r="1632" spans="1:11" x14ac:dyDescent="0.3">
      <c r="A1632" s="453"/>
      <c r="B1632" s="453"/>
      <c r="C1632" s="453"/>
      <c r="D1632" s="453"/>
      <c r="E1632" s="455"/>
      <c r="F1632" s="455"/>
      <c r="G1632" s="455"/>
      <c r="H1632" s="455"/>
      <c r="I1632" s="453"/>
      <c r="J1632" s="453"/>
      <c r="K1632" s="453"/>
    </row>
    <row r="1633" spans="1:11" x14ac:dyDescent="0.3">
      <c r="A1633" s="449" t="s">
        <v>1147</v>
      </c>
      <c r="B1633" s="450"/>
      <c r="C1633" s="450"/>
      <c r="D1633" s="450"/>
      <c r="E1633" s="450"/>
      <c r="F1633" s="450"/>
      <c r="G1633" s="450"/>
      <c r="H1633" s="450"/>
      <c r="I1633" s="450"/>
      <c r="J1633" s="450"/>
      <c r="K1633" s="451"/>
    </row>
    <row r="1634" spans="1:11" ht="25.5" customHeight="1" x14ac:dyDescent="0.3">
      <c r="A1634" s="100" t="s">
        <v>0</v>
      </c>
      <c r="B1634" s="101"/>
      <c r="C1634" s="101"/>
      <c r="D1634" s="101"/>
      <c r="E1634" s="101"/>
      <c r="F1634" s="101"/>
      <c r="G1634" s="102"/>
      <c r="H1634" s="103" t="s">
        <v>1191</v>
      </c>
      <c r="I1634" s="104" t="s">
        <v>1117</v>
      </c>
      <c r="J1634" s="105">
        <f>1+J1580</f>
        <v>45224</v>
      </c>
      <c r="K1634" s="106" t="s">
        <v>1118</v>
      </c>
    </row>
    <row r="1635" spans="1:11" ht="16.5" customHeight="1" x14ac:dyDescent="0.3">
      <c r="A1635" s="443" t="s">
        <v>2</v>
      </c>
      <c r="B1635" s="444"/>
      <c r="C1635" s="444"/>
      <c r="D1635" s="444"/>
      <c r="E1635" s="444"/>
      <c r="F1635" s="444"/>
      <c r="G1635" s="445"/>
      <c r="H1635" s="107" t="s">
        <v>1120</v>
      </c>
      <c r="I1635" s="108" t="s">
        <v>1121</v>
      </c>
      <c r="J1635" s="109" t="s">
        <v>1122</v>
      </c>
      <c r="K1635" s="110" t="s">
        <v>1123</v>
      </c>
    </row>
    <row r="1636" spans="1:11" ht="12" customHeight="1" x14ac:dyDescent="0.3">
      <c r="A1636" s="446"/>
      <c r="B1636" s="447"/>
      <c r="C1636" s="447"/>
      <c r="D1636" s="447"/>
      <c r="E1636" s="447"/>
      <c r="F1636" s="447"/>
      <c r="G1636" s="448"/>
      <c r="H1636" s="107" t="s">
        <v>1124</v>
      </c>
      <c r="I1636" s="111" t="s">
        <v>1125</v>
      </c>
      <c r="J1636" s="112"/>
      <c r="K1636" s="113"/>
    </row>
    <row r="1637" spans="1:11" ht="15" thickBot="1" x14ac:dyDescent="0.35">
      <c r="A1637" s="114" t="s">
        <v>1103</v>
      </c>
      <c r="B1637" s="115"/>
      <c r="C1637" s="115"/>
      <c r="D1637" s="115"/>
      <c r="E1637" s="115"/>
      <c r="F1637" s="115"/>
      <c r="G1637" s="116"/>
      <c r="H1637" s="117" t="s">
        <v>1126</v>
      </c>
      <c r="I1637" s="117"/>
      <c r="J1637" s="138" t="s">
        <v>1125</v>
      </c>
      <c r="K1637" s="119"/>
    </row>
    <row r="1638" spans="1:11" ht="15" x14ac:dyDescent="0.3">
      <c r="A1638" s="440" t="s">
        <v>1127</v>
      </c>
      <c r="B1638" s="439"/>
      <c r="C1638" s="437"/>
      <c r="D1638" s="437"/>
      <c r="E1638" s="437"/>
      <c r="F1638" s="437"/>
      <c r="G1638" s="437"/>
      <c r="H1638" s="437"/>
      <c r="I1638" s="437"/>
      <c r="J1638" s="437"/>
      <c r="K1638" s="438"/>
    </row>
    <row r="1639" spans="1:11" ht="15" x14ac:dyDescent="0.3">
      <c r="A1639" s="441"/>
      <c r="B1639" s="458"/>
      <c r="C1639" s="456"/>
      <c r="D1639" s="456"/>
      <c r="E1639" s="456"/>
      <c r="F1639" s="456"/>
      <c r="G1639" s="456"/>
      <c r="H1639" s="456"/>
      <c r="I1639" s="456"/>
      <c r="J1639" s="456"/>
      <c r="K1639" s="457"/>
    </row>
    <row r="1640" spans="1:11" ht="15" x14ac:dyDescent="0.3">
      <c r="A1640" s="441"/>
      <c r="B1640" s="458"/>
      <c r="C1640" s="456"/>
      <c r="D1640" s="456"/>
      <c r="E1640" s="456"/>
      <c r="F1640" s="456"/>
      <c r="G1640" s="456"/>
      <c r="H1640" s="456"/>
      <c r="I1640" s="456"/>
      <c r="J1640" s="456"/>
      <c r="K1640" s="457"/>
    </row>
    <row r="1641" spans="1:11" ht="15" x14ac:dyDescent="0.3">
      <c r="A1641" s="441"/>
      <c r="B1641" s="458"/>
      <c r="C1641" s="456"/>
      <c r="D1641" s="456"/>
      <c r="E1641" s="456"/>
      <c r="F1641" s="456"/>
      <c r="G1641" s="456"/>
      <c r="H1641" s="456"/>
      <c r="I1641" s="456"/>
      <c r="J1641" s="456"/>
      <c r="K1641" s="457"/>
    </row>
    <row r="1642" spans="1:11" ht="15.6" thickBot="1" x14ac:dyDescent="0.35">
      <c r="A1642" s="442"/>
      <c r="B1642" s="477"/>
      <c r="C1642" s="475"/>
      <c r="D1642" s="475"/>
      <c r="E1642" s="475"/>
      <c r="F1642" s="475"/>
      <c r="G1642" s="475"/>
      <c r="H1642" s="475"/>
      <c r="I1642" s="475"/>
      <c r="J1642" s="475"/>
      <c r="K1642" s="476"/>
    </row>
    <row r="1643" spans="1:11" ht="15.6" thickBot="1" x14ac:dyDescent="0.35">
      <c r="A1643" s="465" t="s">
        <v>1128</v>
      </c>
      <c r="B1643" s="474" t="s">
        <v>1129</v>
      </c>
      <c r="C1643" s="472"/>
      <c r="D1643" s="472"/>
      <c r="E1643" s="472"/>
      <c r="F1643" s="120" t="s">
        <v>1130</v>
      </c>
      <c r="G1643" s="472" t="s">
        <v>1129</v>
      </c>
      <c r="H1643" s="472"/>
      <c r="I1643" s="472"/>
      <c r="J1643" s="473"/>
      <c r="K1643" s="121" t="s">
        <v>1130</v>
      </c>
    </row>
    <row r="1644" spans="1:11" ht="15" x14ac:dyDescent="0.3">
      <c r="A1644" s="466"/>
      <c r="B1644" s="471" t="s">
        <v>1131</v>
      </c>
      <c r="C1644" s="469"/>
      <c r="D1644" s="469"/>
      <c r="E1644" s="470"/>
      <c r="F1644" s="122"/>
      <c r="G1644" s="468" t="s">
        <v>1132</v>
      </c>
      <c r="H1644" s="469"/>
      <c r="I1644" s="469"/>
      <c r="J1644" s="470"/>
      <c r="K1644" s="123"/>
    </row>
    <row r="1645" spans="1:11" ht="15" x14ac:dyDescent="0.3">
      <c r="A1645" s="466"/>
      <c r="B1645" s="480" t="s">
        <v>1133</v>
      </c>
      <c r="C1645" s="481"/>
      <c r="D1645" s="481"/>
      <c r="E1645" s="482"/>
      <c r="F1645" s="124"/>
      <c r="G1645" s="483" t="s">
        <v>1134</v>
      </c>
      <c r="H1645" s="481"/>
      <c r="I1645" s="481"/>
      <c r="J1645" s="482"/>
      <c r="K1645" s="125"/>
    </row>
    <row r="1646" spans="1:11" ht="15" x14ac:dyDescent="0.3">
      <c r="A1646" s="466"/>
      <c r="B1646" s="480" t="s">
        <v>1135</v>
      </c>
      <c r="C1646" s="481"/>
      <c r="D1646" s="481"/>
      <c r="E1646" s="482"/>
      <c r="F1646" s="124"/>
      <c r="G1646" s="478" t="s">
        <v>1136</v>
      </c>
      <c r="H1646" s="460"/>
      <c r="I1646" s="460"/>
      <c r="J1646" s="479"/>
      <c r="K1646" s="125"/>
    </row>
    <row r="1647" spans="1:11" ht="15" x14ac:dyDescent="0.3">
      <c r="A1647" s="466"/>
      <c r="B1647" s="480" t="s">
        <v>1137</v>
      </c>
      <c r="C1647" s="481"/>
      <c r="D1647" s="481"/>
      <c r="E1647" s="482"/>
      <c r="F1647" s="124">
        <v>1</v>
      </c>
      <c r="G1647" s="478" t="s">
        <v>1138</v>
      </c>
      <c r="H1647" s="460"/>
      <c r="I1647" s="460"/>
      <c r="J1647" s="479"/>
      <c r="K1647" s="125"/>
    </row>
    <row r="1648" spans="1:11" ht="15" x14ac:dyDescent="0.3">
      <c r="A1648" s="466"/>
      <c r="B1648" s="480" t="s">
        <v>1139</v>
      </c>
      <c r="C1648" s="481"/>
      <c r="D1648" s="481"/>
      <c r="E1648" s="482"/>
      <c r="F1648" s="124"/>
      <c r="G1648" s="478" t="s">
        <v>1140</v>
      </c>
      <c r="H1648" s="460"/>
      <c r="I1648" s="460"/>
      <c r="J1648" s="479"/>
      <c r="K1648" s="125"/>
    </row>
    <row r="1649" spans="1:11" ht="15.6" thickBot="1" x14ac:dyDescent="0.35">
      <c r="A1649" s="467"/>
      <c r="B1649" s="487" t="s">
        <v>1141</v>
      </c>
      <c r="C1649" s="488"/>
      <c r="D1649" s="488"/>
      <c r="E1649" s="489"/>
      <c r="F1649" s="127">
        <v>1</v>
      </c>
      <c r="G1649" s="484" t="s">
        <v>1142</v>
      </c>
      <c r="H1649" s="485"/>
      <c r="I1649" s="485"/>
      <c r="J1649" s="486"/>
      <c r="K1649" s="128"/>
    </row>
    <row r="1650" spans="1:11" ht="15.6" x14ac:dyDescent="0.3">
      <c r="A1650" s="465" t="s">
        <v>1143</v>
      </c>
      <c r="B1650" s="434" t="s">
        <v>1175</v>
      </c>
      <c r="C1650" s="435"/>
      <c r="D1650" s="435"/>
      <c r="E1650" s="435"/>
      <c r="F1650" s="435"/>
      <c r="G1650" s="435"/>
      <c r="H1650" s="435"/>
      <c r="I1650" s="435"/>
      <c r="J1650" s="435"/>
      <c r="K1650" s="436"/>
    </row>
    <row r="1651" spans="1:11" ht="15" x14ac:dyDescent="0.3">
      <c r="A1651" s="466"/>
      <c r="B1651" s="428" t="s">
        <v>61</v>
      </c>
      <c r="C1651" s="429"/>
      <c r="D1651" s="429"/>
      <c r="E1651" s="429"/>
      <c r="F1651" s="429"/>
      <c r="G1651" s="429"/>
      <c r="H1651" s="429"/>
      <c r="I1651" s="429"/>
      <c r="J1651" s="429"/>
      <c r="K1651" s="430"/>
    </row>
    <row r="1652" spans="1:11" ht="15" x14ac:dyDescent="0.3">
      <c r="A1652" s="466"/>
      <c r="B1652" s="428" t="s">
        <v>1178</v>
      </c>
      <c r="C1652" s="429"/>
      <c r="D1652" s="429"/>
      <c r="E1652" s="429"/>
      <c r="F1652" s="429"/>
      <c r="G1652" s="429"/>
      <c r="H1652" s="429"/>
      <c r="I1652" s="429"/>
      <c r="J1652" s="429"/>
      <c r="K1652" s="430"/>
    </row>
    <row r="1653" spans="1:11" ht="15" x14ac:dyDescent="0.3">
      <c r="A1653" s="466"/>
      <c r="B1653" s="428"/>
      <c r="C1653" s="429"/>
      <c r="D1653" s="429"/>
      <c r="E1653" s="429"/>
      <c r="F1653" s="429"/>
      <c r="G1653" s="429"/>
      <c r="H1653" s="429"/>
      <c r="I1653" s="429"/>
      <c r="J1653" s="429"/>
      <c r="K1653" s="430"/>
    </row>
    <row r="1654" spans="1:11" ht="15" x14ac:dyDescent="0.3">
      <c r="A1654" s="466"/>
      <c r="B1654" s="428"/>
      <c r="C1654" s="429"/>
      <c r="D1654" s="429"/>
      <c r="E1654" s="429"/>
      <c r="F1654" s="429"/>
      <c r="G1654" s="429"/>
      <c r="H1654" s="429"/>
      <c r="I1654" s="429"/>
      <c r="J1654" s="429"/>
      <c r="K1654" s="430"/>
    </row>
    <row r="1655" spans="1:11" ht="15" x14ac:dyDescent="0.3">
      <c r="A1655" s="466"/>
      <c r="B1655" s="428"/>
      <c r="C1655" s="429"/>
      <c r="D1655" s="429"/>
      <c r="E1655" s="429"/>
      <c r="F1655" s="429"/>
      <c r="G1655" s="429"/>
      <c r="H1655" s="429"/>
      <c r="I1655" s="429"/>
      <c r="J1655" s="429"/>
      <c r="K1655" s="430"/>
    </row>
    <row r="1656" spans="1:11" ht="15" x14ac:dyDescent="0.3">
      <c r="A1656" s="466"/>
      <c r="B1656" s="428"/>
      <c r="C1656" s="429"/>
      <c r="D1656" s="429"/>
      <c r="E1656" s="429"/>
      <c r="F1656" s="429"/>
      <c r="G1656" s="429"/>
      <c r="H1656" s="429"/>
      <c r="I1656" s="429"/>
      <c r="J1656" s="429"/>
      <c r="K1656" s="430"/>
    </row>
    <row r="1657" spans="1:11" ht="15" x14ac:dyDescent="0.3">
      <c r="A1657" s="466"/>
      <c r="B1657" s="458"/>
      <c r="C1657" s="456"/>
      <c r="D1657" s="456"/>
      <c r="E1657" s="456"/>
      <c r="F1657" s="456"/>
      <c r="G1657" s="456"/>
      <c r="H1657" s="456"/>
      <c r="I1657" s="456"/>
      <c r="J1657" s="456"/>
      <c r="K1657" s="457"/>
    </row>
    <row r="1658" spans="1:11" ht="15" x14ac:dyDescent="0.3">
      <c r="A1658" s="466"/>
      <c r="B1658" s="458"/>
      <c r="C1658" s="456"/>
      <c r="D1658" s="456"/>
      <c r="E1658" s="456"/>
      <c r="F1658" s="456"/>
      <c r="G1658" s="456"/>
      <c r="H1658" s="456"/>
      <c r="I1658" s="456"/>
      <c r="J1658" s="456"/>
      <c r="K1658" s="457"/>
    </row>
    <row r="1659" spans="1:11" ht="15" x14ac:dyDescent="0.3">
      <c r="A1659" s="466"/>
      <c r="B1659" s="458"/>
      <c r="C1659" s="456"/>
      <c r="D1659" s="456"/>
      <c r="E1659" s="456"/>
      <c r="F1659" s="456"/>
      <c r="G1659" s="456"/>
      <c r="H1659" s="456"/>
      <c r="I1659" s="456"/>
      <c r="J1659" s="456"/>
      <c r="K1659" s="457"/>
    </row>
    <row r="1660" spans="1:11" ht="15" x14ac:dyDescent="0.3">
      <c r="A1660" s="466"/>
      <c r="B1660" s="458"/>
      <c r="C1660" s="456"/>
      <c r="D1660" s="456"/>
      <c r="E1660" s="456"/>
      <c r="F1660" s="456"/>
      <c r="G1660" s="456"/>
      <c r="H1660" s="456"/>
      <c r="I1660" s="456"/>
      <c r="J1660" s="456"/>
      <c r="K1660" s="457"/>
    </row>
    <row r="1661" spans="1:11" ht="15" x14ac:dyDescent="0.3">
      <c r="A1661" s="466"/>
      <c r="B1661" s="458"/>
      <c r="C1661" s="456"/>
      <c r="D1661" s="456"/>
      <c r="E1661" s="456"/>
      <c r="F1661" s="456"/>
      <c r="G1661" s="456"/>
      <c r="H1661" s="456"/>
      <c r="I1661" s="456"/>
      <c r="J1661" s="456"/>
      <c r="K1661" s="457"/>
    </row>
    <row r="1662" spans="1:11" ht="15" x14ac:dyDescent="0.3">
      <c r="A1662" s="466"/>
      <c r="B1662" s="458"/>
      <c r="C1662" s="456"/>
      <c r="D1662" s="456"/>
      <c r="E1662" s="456"/>
      <c r="F1662" s="456"/>
      <c r="G1662" s="456"/>
      <c r="H1662" s="456"/>
      <c r="I1662" s="456"/>
      <c r="J1662" s="456"/>
      <c r="K1662" s="457"/>
    </row>
    <row r="1663" spans="1:11" ht="15.6" thickBot="1" x14ac:dyDescent="0.35">
      <c r="A1663" s="467"/>
      <c r="B1663" s="477"/>
      <c r="C1663" s="475"/>
      <c r="D1663" s="475"/>
      <c r="E1663" s="475"/>
      <c r="F1663" s="475"/>
      <c r="G1663" s="475"/>
      <c r="H1663" s="475"/>
      <c r="I1663" s="475"/>
      <c r="J1663" s="475"/>
      <c r="K1663" s="476"/>
    </row>
    <row r="1664" spans="1:11" ht="15" x14ac:dyDescent="0.3">
      <c r="A1664" s="465" t="s">
        <v>1144</v>
      </c>
      <c r="B1664" s="439"/>
      <c r="C1664" s="437"/>
      <c r="D1664" s="437"/>
      <c r="E1664" s="437"/>
      <c r="F1664" s="437"/>
      <c r="G1664" s="437"/>
      <c r="H1664" s="437"/>
      <c r="I1664" s="437"/>
      <c r="J1664" s="437"/>
      <c r="K1664" s="438"/>
    </row>
    <row r="1665" spans="1:11" ht="15" x14ac:dyDescent="0.3">
      <c r="A1665" s="466"/>
      <c r="B1665" s="458"/>
      <c r="C1665" s="456"/>
      <c r="D1665" s="456"/>
      <c r="E1665" s="456"/>
      <c r="F1665" s="456"/>
      <c r="G1665" s="456"/>
      <c r="H1665" s="456"/>
      <c r="I1665" s="456"/>
      <c r="J1665" s="456"/>
      <c r="K1665" s="457"/>
    </row>
    <row r="1666" spans="1:11" ht="15" x14ac:dyDescent="0.3">
      <c r="A1666" s="466"/>
      <c r="B1666" s="458"/>
      <c r="C1666" s="456"/>
      <c r="D1666" s="456"/>
      <c r="E1666" s="456"/>
      <c r="F1666" s="456"/>
      <c r="G1666" s="456"/>
      <c r="H1666" s="456"/>
      <c r="I1666" s="456"/>
      <c r="J1666" s="456"/>
      <c r="K1666" s="457"/>
    </row>
    <row r="1667" spans="1:11" ht="15" x14ac:dyDescent="0.3">
      <c r="A1667" s="466"/>
      <c r="B1667" s="458"/>
      <c r="C1667" s="456"/>
      <c r="D1667" s="456"/>
      <c r="E1667" s="456"/>
      <c r="F1667" s="456"/>
      <c r="G1667" s="456"/>
      <c r="H1667" s="456"/>
      <c r="I1667" s="456"/>
      <c r="J1667" s="456"/>
      <c r="K1667" s="457"/>
    </row>
    <row r="1668" spans="1:11" ht="15" x14ac:dyDescent="0.3">
      <c r="A1668" s="466"/>
      <c r="B1668" s="458"/>
      <c r="C1668" s="456"/>
      <c r="D1668" s="456"/>
      <c r="E1668" s="456"/>
      <c r="F1668" s="456"/>
      <c r="G1668" s="456"/>
      <c r="H1668" s="456"/>
      <c r="I1668" s="456"/>
      <c r="J1668" s="456"/>
      <c r="K1668" s="457"/>
    </row>
    <row r="1669" spans="1:11" ht="15" x14ac:dyDescent="0.3">
      <c r="A1669" s="466"/>
      <c r="B1669" s="458"/>
      <c r="C1669" s="456"/>
      <c r="D1669" s="456"/>
      <c r="E1669" s="456"/>
      <c r="F1669" s="456"/>
      <c r="G1669" s="456"/>
      <c r="H1669" s="456"/>
      <c r="I1669" s="456"/>
      <c r="J1669" s="456"/>
      <c r="K1669" s="457"/>
    </row>
    <row r="1670" spans="1:11" ht="15" x14ac:dyDescent="0.3">
      <c r="A1670" s="466"/>
      <c r="B1670" s="458"/>
      <c r="C1670" s="456"/>
      <c r="D1670" s="456"/>
      <c r="E1670" s="456"/>
      <c r="F1670" s="456"/>
      <c r="G1670" s="456"/>
      <c r="H1670" s="456"/>
      <c r="I1670" s="456"/>
      <c r="J1670" s="456"/>
      <c r="K1670" s="457"/>
    </row>
    <row r="1671" spans="1:11" ht="15" x14ac:dyDescent="0.3">
      <c r="A1671" s="466"/>
      <c r="B1671" s="458"/>
      <c r="C1671" s="456"/>
      <c r="D1671" s="456"/>
      <c r="E1671" s="456"/>
      <c r="F1671" s="456"/>
      <c r="G1671" s="456"/>
      <c r="H1671" s="456"/>
      <c r="I1671" s="456"/>
      <c r="J1671" s="456"/>
      <c r="K1671" s="457"/>
    </row>
    <row r="1672" spans="1:11" ht="15" x14ac:dyDescent="0.3">
      <c r="A1672" s="466"/>
      <c r="B1672" s="458"/>
      <c r="C1672" s="456"/>
      <c r="D1672" s="456"/>
      <c r="E1672" s="456"/>
      <c r="F1672" s="456"/>
      <c r="G1672" s="456"/>
      <c r="H1672" s="456"/>
      <c r="I1672" s="456"/>
      <c r="J1672" s="456"/>
      <c r="K1672" s="457"/>
    </row>
    <row r="1673" spans="1:11" ht="15" x14ac:dyDescent="0.3">
      <c r="A1673" s="466"/>
      <c r="B1673" s="458"/>
      <c r="C1673" s="456"/>
      <c r="D1673" s="456"/>
      <c r="E1673" s="456"/>
      <c r="F1673" s="456"/>
      <c r="G1673" s="456"/>
      <c r="H1673" s="456"/>
      <c r="I1673" s="456"/>
      <c r="J1673" s="456"/>
      <c r="K1673" s="457"/>
    </row>
    <row r="1674" spans="1:11" ht="15" x14ac:dyDescent="0.3">
      <c r="A1674" s="466"/>
      <c r="B1674" s="458"/>
      <c r="C1674" s="456"/>
      <c r="D1674" s="456"/>
      <c r="E1674" s="456"/>
      <c r="F1674" s="456"/>
      <c r="G1674" s="456"/>
      <c r="H1674" s="456"/>
      <c r="I1674" s="456"/>
      <c r="J1674" s="456"/>
      <c r="K1674" s="457"/>
    </row>
    <row r="1675" spans="1:11" ht="15" x14ac:dyDescent="0.3">
      <c r="A1675" s="466"/>
      <c r="B1675" s="458"/>
      <c r="C1675" s="456"/>
      <c r="D1675" s="456"/>
      <c r="E1675" s="456"/>
      <c r="F1675" s="456"/>
      <c r="G1675" s="456"/>
      <c r="H1675" s="456"/>
      <c r="I1675" s="456"/>
      <c r="J1675" s="456"/>
      <c r="K1675" s="457"/>
    </row>
    <row r="1676" spans="1:11" ht="15" x14ac:dyDescent="0.3">
      <c r="A1676" s="466"/>
      <c r="B1676" s="458"/>
      <c r="C1676" s="456"/>
      <c r="D1676" s="456"/>
      <c r="E1676" s="456"/>
      <c r="F1676" s="456"/>
      <c r="G1676" s="456"/>
      <c r="H1676" s="456"/>
      <c r="I1676" s="456"/>
      <c r="J1676" s="456"/>
      <c r="K1676" s="457"/>
    </row>
    <row r="1677" spans="1:11" ht="15" x14ac:dyDescent="0.3">
      <c r="A1677" s="466"/>
      <c r="B1677" s="458"/>
      <c r="C1677" s="456"/>
      <c r="D1677" s="456"/>
      <c r="E1677" s="456"/>
      <c r="F1677" s="456"/>
      <c r="G1677" s="456"/>
      <c r="H1677" s="456"/>
      <c r="I1677" s="456"/>
      <c r="J1677" s="456"/>
      <c r="K1677" s="457"/>
    </row>
    <row r="1678" spans="1:11" ht="15.6" thickBot="1" x14ac:dyDescent="0.35">
      <c r="A1678" s="467"/>
      <c r="B1678" s="502"/>
      <c r="C1678" s="503"/>
      <c r="D1678" s="503"/>
      <c r="E1678" s="503"/>
      <c r="F1678" s="503"/>
      <c r="G1678" s="503"/>
      <c r="H1678" s="503"/>
      <c r="I1678" s="503"/>
      <c r="J1678" s="503"/>
      <c r="K1678" s="504"/>
    </row>
    <row r="1679" spans="1:11" x14ac:dyDescent="0.3">
      <c r="A1679" s="499" t="s">
        <v>1145</v>
      </c>
      <c r="B1679" s="491"/>
      <c r="C1679" s="491"/>
      <c r="D1679" s="491"/>
      <c r="E1679" s="491"/>
      <c r="F1679" s="491"/>
      <c r="G1679" s="490" t="s">
        <v>1146</v>
      </c>
      <c r="H1679" s="491"/>
      <c r="I1679" s="491"/>
      <c r="J1679" s="491"/>
      <c r="K1679" s="492"/>
    </row>
    <row r="1680" spans="1:11" x14ac:dyDescent="0.3">
      <c r="A1680" s="500"/>
      <c r="B1680" s="494"/>
      <c r="C1680" s="494"/>
      <c r="D1680" s="494"/>
      <c r="E1680" s="494"/>
      <c r="F1680" s="494"/>
      <c r="G1680" s="493"/>
      <c r="H1680" s="494"/>
      <c r="I1680" s="494"/>
      <c r="J1680" s="494"/>
      <c r="K1680" s="495"/>
    </row>
    <row r="1681" spans="1:11" x14ac:dyDescent="0.3">
      <c r="A1681" s="500"/>
      <c r="B1681" s="494"/>
      <c r="C1681" s="494"/>
      <c r="D1681" s="494"/>
      <c r="E1681" s="494"/>
      <c r="F1681" s="494"/>
      <c r="G1681" s="493"/>
      <c r="H1681" s="494"/>
      <c r="I1681" s="494"/>
      <c r="J1681" s="494"/>
      <c r="K1681" s="495"/>
    </row>
    <row r="1682" spans="1:11" ht="15" thickBot="1" x14ac:dyDescent="0.35">
      <c r="A1682" s="501"/>
      <c r="B1682" s="497"/>
      <c r="C1682" s="497"/>
      <c r="D1682" s="497"/>
      <c r="E1682" s="497"/>
      <c r="F1682" s="497"/>
      <c r="G1682" s="496"/>
      <c r="H1682" s="497"/>
      <c r="I1682" s="497"/>
      <c r="J1682" s="497"/>
      <c r="K1682" s="498"/>
    </row>
    <row r="1683" spans="1:11" x14ac:dyDescent="0.3">
      <c r="A1683" s="34"/>
      <c r="J1683" s="131"/>
    </row>
    <row r="1684" spans="1:11" x14ac:dyDescent="0.3">
      <c r="A1684" s="452"/>
      <c r="B1684" s="452"/>
      <c r="C1684" s="452"/>
      <c r="D1684" s="452"/>
      <c r="E1684" s="454" t="s">
        <v>1113</v>
      </c>
      <c r="F1684" s="454"/>
      <c r="G1684" s="454"/>
      <c r="H1684" s="454"/>
      <c r="I1684" s="452"/>
      <c r="J1684" s="452"/>
      <c r="K1684" s="452"/>
    </row>
    <row r="1685" spans="1:11" x14ac:dyDescent="0.3">
      <c r="A1685" s="452"/>
      <c r="B1685" s="452"/>
      <c r="C1685" s="452"/>
      <c r="D1685" s="452"/>
      <c r="E1685" s="454"/>
      <c r="F1685" s="454"/>
      <c r="G1685" s="454"/>
      <c r="H1685" s="454"/>
      <c r="I1685" s="452"/>
      <c r="J1685" s="452"/>
      <c r="K1685" s="452"/>
    </row>
    <row r="1686" spans="1:11" x14ac:dyDescent="0.3">
      <c r="A1686" s="453"/>
      <c r="B1686" s="453"/>
      <c r="C1686" s="453"/>
      <c r="D1686" s="453"/>
      <c r="E1686" s="455"/>
      <c r="F1686" s="455"/>
      <c r="G1686" s="455"/>
      <c r="H1686" s="455"/>
      <c r="I1686" s="453"/>
      <c r="J1686" s="453"/>
      <c r="K1686" s="453"/>
    </row>
    <row r="1687" spans="1:11" s="99" customFormat="1" ht="15" customHeight="1" x14ac:dyDescent="0.3">
      <c r="A1687" s="505" t="s">
        <v>1114</v>
      </c>
      <c r="B1687" s="450"/>
      <c r="C1687" s="450"/>
      <c r="D1687" s="450"/>
      <c r="E1687" s="450"/>
      <c r="F1687" s="450"/>
      <c r="G1687" s="450"/>
      <c r="H1687" s="450"/>
      <c r="I1687" s="450"/>
      <c r="J1687" s="450"/>
      <c r="K1687" s="451"/>
    </row>
    <row r="1688" spans="1:11" ht="25.5" customHeight="1" x14ac:dyDescent="0.3">
      <c r="A1688" s="100" t="s">
        <v>0</v>
      </c>
      <c r="B1688" s="101"/>
      <c r="C1688" s="101"/>
      <c r="D1688" s="101"/>
      <c r="E1688" s="101"/>
      <c r="F1688" s="101"/>
      <c r="G1688" s="102"/>
      <c r="H1688" s="103" t="s">
        <v>1191</v>
      </c>
      <c r="I1688" s="104" t="s">
        <v>1117</v>
      </c>
      <c r="J1688" s="105">
        <f>1+J1634</f>
        <v>45225</v>
      </c>
      <c r="K1688" s="106" t="s">
        <v>1118</v>
      </c>
    </row>
    <row r="1689" spans="1:11" ht="16.5" customHeight="1" x14ac:dyDescent="0.3">
      <c r="A1689" s="443" t="s">
        <v>2</v>
      </c>
      <c r="B1689" s="444"/>
      <c r="C1689" s="444"/>
      <c r="D1689" s="444"/>
      <c r="E1689" s="444"/>
      <c r="F1689" s="444"/>
      <c r="G1689" s="445"/>
      <c r="H1689" s="107" t="s">
        <v>1120</v>
      </c>
      <c r="I1689" s="108" t="s">
        <v>1121</v>
      </c>
      <c r="J1689" s="109" t="s">
        <v>1122</v>
      </c>
      <c r="K1689" s="110" t="s">
        <v>1123</v>
      </c>
    </row>
    <row r="1690" spans="1:11" ht="12" customHeight="1" x14ac:dyDescent="0.3">
      <c r="A1690" s="446"/>
      <c r="B1690" s="447"/>
      <c r="C1690" s="447"/>
      <c r="D1690" s="447"/>
      <c r="E1690" s="447"/>
      <c r="F1690" s="447"/>
      <c r="G1690" s="448"/>
      <c r="H1690" s="107" t="s">
        <v>1124</v>
      </c>
      <c r="I1690" s="111" t="s">
        <v>1103</v>
      </c>
      <c r="J1690" s="112" t="s">
        <v>1125</v>
      </c>
      <c r="K1690" s="113"/>
    </row>
    <row r="1691" spans="1:11" ht="15" thickBot="1" x14ac:dyDescent="0.35">
      <c r="A1691" s="114" t="s">
        <v>1103</v>
      </c>
      <c r="B1691" s="115"/>
      <c r="C1691" s="115"/>
      <c r="D1691" s="115"/>
      <c r="E1691" s="115"/>
      <c r="F1691" s="115"/>
      <c r="G1691" s="116"/>
      <c r="H1691" s="117" t="s">
        <v>1126</v>
      </c>
      <c r="I1691" s="117" t="s">
        <v>1125</v>
      </c>
      <c r="J1691" s="118"/>
      <c r="K1691" s="119"/>
    </row>
    <row r="1692" spans="1:11" ht="15" x14ac:dyDescent="0.3">
      <c r="A1692" s="440" t="s">
        <v>1127</v>
      </c>
      <c r="B1692" s="439"/>
      <c r="C1692" s="437"/>
      <c r="D1692" s="437"/>
      <c r="E1692" s="437"/>
      <c r="F1692" s="437"/>
      <c r="G1692" s="437"/>
      <c r="H1692" s="437"/>
      <c r="I1692" s="437"/>
      <c r="J1692" s="437"/>
      <c r="K1692" s="438"/>
    </row>
    <row r="1693" spans="1:11" ht="15" x14ac:dyDescent="0.3">
      <c r="A1693" s="441"/>
      <c r="B1693" s="458"/>
      <c r="C1693" s="456"/>
      <c r="D1693" s="456"/>
      <c r="E1693" s="456"/>
      <c r="F1693" s="456"/>
      <c r="G1693" s="456"/>
      <c r="H1693" s="456"/>
      <c r="I1693" s="456"/>
      <c r="J1693" s="456"/>
      <c r="K1693" s="457"/>
    </row>
    <row r="1694" spans="1:11" ht="15" x14ac:dyDescent="0.3">
      <c r="A1694" s="441"/>
      <c r="B1694" s="458"/>
      <c r="C1694" s="456"/>
      <c r="D1694" s="456"/>
      <c r="E1694" s="456"/>
      <c r="F1694" s="456"/>
      <c r="G1694" s="456"/>
      <c r="H1694" s="456"/>
      <c r="I1694" s="456"/>
      <c r="J1694" s="456"/>
      <c r="K1694" s="457"/>
    </row>
    <row r="1695" spans="1:11" ht="15" x14ac:dyDescent="0.3">
      <c r="A1695" s="441"/>
      <c r="B1695" s="458"/>
      <c r="C1695" s="456"/>
      <c r="D1695" s="456"/>
      <c r="E1695" s="456"/>
      <c r="F1695" s="456"/>
      <c r="G1695" s="456"/>
      <c r="H1695" s="456"/>
      <c r="I1695" s="456"/>
      <c r="J1695" s="456"/>
      <c r="K1695" s="457"/>
    </row>
    <row r="1696" spans="1:11" ht="15.6" thickBot="1" x14ac:dyDescent="0.35">
      <c r="A1696" s="442"/>
      <c r="B1696" s="477"/>
      <c r="C1696" s="475"/>
      <c r="D1696" s="475"/>
      <c r="E1696" s="475"/>
      <c r="F1696" s="475"/>
      <c r="G1696" s="475"/>
      <c r="H1696" s="475"/>
      <c r="I1696" s="475"/>
      <c r="J1696" s="475"/>
      <c r="K1696" s="476"/>
    </row>
    <row r="1697" spans="1:11" ht="15.6" thickBot="1" x14ac:dyDescent="0.35">
      <c r="A1697" s="465" t="s">
        <v>1128</v>
      </c>
      <c r="B1697" s="474" t="s">
        <v>1129</v>
      </c>
      <c r="C1697" s="472"/>
      <c r="D1697" s="472"/>
      <c r="E1697" s="472"/>
      <c r="F1697" s="120" t="s">
        <v>1130</v>
      </c>
      <c r="G1697" s="472" t="s">
        <v>1129</v>
      </c>
      <c r="H1697" s="472"/>
      <c r="I1697" s="472"/>
      <c r="J1697" s="473"/>
      <c r="K1697" s="121" t="s">
        <v>1130</v>
      </c>
    </row>
    <row r="1698" spans="1:11" ht="15" x14ac:dyDescent="0.3">
      <c r="A1698" s="466"/>
      <c r="B1698" s="471" t="s">
        <v>1131</v>
      </c>
      <c r="C1698" s="469"/>
      <c r="D1698" s="469"/>
      <c r="E1698" s="470"/>
      <c r="F1698" s="122"/>
      <c r="G1698" s="468" t="s">
        <v>1132</v>
      </c>
      <c r="H1698" s="469"/>
      <c r="I1698" s="469"/>
      <c r="J1698" s="470"/>
      <c r="K1698" s="123"/>
    </row>
    <row r="1699" spans="1:11" ht="15" x14ac:dyDescent="0.3">
      <c r="A1699" s="466"/>
      <c r="B1699" s="480" t="s">
        <v>1133</v>
      </c>
      <c r="C1699" s="481"/>
      <c r="D1699" s="481"/>
      <c r="E1699" s="482"/>
      <c r="F1699" s="124"/>
      <c r="G1699" s="483" t="s">
        <v>1134</v>
      </c>
      <c r="H1699" s="481"/>
      <c r="I1699" s="481"/>
      <c r="J1699" s="482"/>
      <c r="K1699" s="125"/>
    </row>
    <row r="1700" spans="1:11" ht="15" x14ac:dyDescent="0.3">
      <c r="A1700" s="466"/>
      <c r="B1700" s="480" t="s">
        <v>1135</v>
      </c>
      <c r="C1700" s="481"/>
      <c r="D1700" s="481"/>
      <c r="E1700" s="482"/>
      <c r="F1700" s="124"/>
      <c r="G1700" s="478" t="s">
        <v>1136</v>
      </c>
      <c r="H1700" s="460"/>
      <c r="I1700" s="460"/>
      <c r="J1700" s="479"/>
      <c r="K1700" s="125"/>
    </row>
    <row r="1701" spans="1:11" ht="15" x14ac:dyDescent="0.3">
      <c r="A1701" s="466"/>
      <c r="B1701" s="480" t="s">
        <v>1137</v>
      </c>
      <c r="C1701" s="481"/>
      <c r="D1701" s="481"/>
      <c r="E1701" s="482"/>
      <c r="F1701" s="124">
        <v>1</v>
      </c>
      <c r="G1701" s="478" t="s">
        <v>1138</v>
      </c>
      <c r="H1701" s="460"/>
      <c r="I1701" s="460"/>
      <c r="J1701" s="479"/>
      <c r="K1701" s="125"/>
    </row>
    <row r="1702" spans="1:11" ht="15" x14ac:dyDescent="0.3">
      <c r="A1702" s="466"/>
      <c r="B1702" s="480" t="s">
        <v>1139</v>
      </c>
      <c r="C1702" s="481"/>
      <c r="D1702" s="481"/>
      <c r="E1702" s="482"/>
      <c r="F1702" s="124"/>
      <c r="G1702" s="478" t="s">
        <v>1140</v>
      </c>
      <c r="H1702" s="460"/>
      <c r="I1702" s="460"/>
      <c r="J1702" s="479"/>
      <c r="K1702" s="125"/>
    </row>
    <row r="1703" spans="1:11" ht="15.6" thickBot="1" x14ac:dyDescent="0.35">
      <c r="A1703" s="467"/>
      <c r="B1703" s="487" t="s">
        <v>1141</v>
      </c>
      <c r="C1703" s="488"/>
      <c r="D1703" s="488"/>
      <c r="E1703" s="489"/>
      <c r="F1703" s="127">
        <v>1</v>
      </c>
      <c r="G1703" s="484" t="s">
        <v>1142</v>
      </c>
      <c r="H1703" s="485"/>
      <c r="I1703" s="485"/>
      <c r="J1703" s="486"/>
      <c r="K1703" s="128"/>
    </row>
    <row r="1704" spans="1:11" ht="15.6" x14ac:dyDescent="0.3">
      <c r="A1704" s="465" t="s">
        <v>1143</v>
      </c>
      <c r="B1704" s="434" t="s">
        <v>1175</v>
      </c>
      <c r="C1704" s="435"/>
      <c r="D1704" s="435"/>
      <c r="E1704" s="435"/>
      <c r="F1704" s="435"/>
      <c r="G1704" s="435"/>
      <c r="H1704" s="435"/>
      <c r="I1704" s="435"/>
      <c r="J1704" s="435"/>
      <c r="K1704" s="436"/>
    </row>
    <row r="1705" spans="1:11" ht="15" x14ac:dyDescent="0.3">
      <c r="A1705" s="466"/>
      <c r="B1705" s="428" t="s">
        <v>1166</v>
      </c>
      <c r="C1705" s="429"/>
      <c r="D1705" s="429"/>
      <c r="E1705" s="429"/>
      <c r="F1705" s="429"/>
      <c r="G1705" s="429"/>
      <c r="H1705" s="429"/>
      <c r="I1705" s="429"/>
      <c r="J1705" s="429"/>
      <c r="K1705" s="430"/>
    </row>
    <row r="1706" spans="1:11" ht="15" x14ac:dyDescent="0.3">
      <c r="A1706" s="466"/>
      <c r="B1706" s="428" t="s">
        <v>1165</v>
      </c>
      <c r="C1706" s="429"/>
      <c r="D1706" s="429"/>
      <c r="E1706" s="429"/>
      <c r="F1706" s="429"/>
      <c r="G1706" s="429"/>
      <c r="H1706" s="429"/>
      <c r="I1706" s="429"/>
      <c r="J1706" s="429"/>
      <c r="K1706" s="430"/>
    </row>
    <row r="1707" spans="1:11" ht="15" x14ac:dyDescent="0.3">
      <c r="A1707" s="466"/>
      <c r="B1707" s="428"/>
      <c r="C1707" s="429"/>
      <c r="D1707" s="429"/>
      <c r="E1707" s="429"/>
      <c r="F1707" s="429"/>
      <c r="G1707" s="429"/>
      <c r="H1707" s="429"/>
      <c r="I1707" s="429"/>
      <c r="J1707" s="429"/>
      <c r="K1707" s="430"/>
    </row>
    <row r="1708" spans="1:11" ht="15" x14ac:dyDescent="0.3">
      <c r="A1708" s="466"/>
      <c r="B1708" s="459"/>
      <c r="C1708" s="460"/>
      <c r="D1708" s="460"/>
      <c r="E1708" s="460"/>
      <c r="F1708" s="460"/>
      <c r="G1708" s="460"/>
      <c r="H1708" s="460"/>
      <c r="I1708" s="460"/>
      <c r="J1708" s="460"/>
      <c r="K1708" s="461"/>
    </row>
    <row r="1709" spans="1:11" ht="15" x14ac:dyDescent="0.3">
      <c r="A1709" s="466"/>
      <c r="B1709" s="459"/>
      <c r="C1709" s="460"/>
      <c r="D1709" s="460"/>
      <c r="E1709" s="460"/>
      <c r="F1709" s="460"/>
      <c r="G1709" s="460"/>
      <c r="H1709" s="460"/>
      <c r="I1709" s="460"/>
      <c r="J1709" s="460"/>
      <c r="K1709" s="461"/>
    </row>
    <row r="1710" spans="1:11" ht="15" x14ac:dyDescent="0.3">
      <c r="A1710" s="466"/>
      <c r="B1710" s="459"/>
      <c r="C1710" s="460"/>
      <c r="D1710" s="460"/>
      <c r="E1710" s="460"/>
      <c r="F1710" s="460"/>
      <c r="G1710" s="460"/>
      <c r="H1710" s="460"/>
      <c r="I1710" s="460"/>
      <c r="J1710" s="460"/>
      <c r="K1710" s="461"/>
    </row>
    <row r="1711" spans="1:11" ht="15" x14ac:dyDescent="0.3">
      <c r="A1711" s="466"/>
      <c r="B1711" s="458"/>
      <c r="C1711" s="456"/>
      <c r="D1711" s="456"/>
      <c r="E1711" s="456"/>
      <c r="F1711" s="456"/>
      <c r="G1711" s="456"/>
      <c r="H1711" s="456"/>
      <c r="I1711" s="456"/>
      <c r="J1711" s="456"/>
      <c r="K1711" s="457"/>
    </row>
    <row r="1712" spans="1:11" ht="15" x14ac:dyDescent="0.3">
      <c r="A1712" s="466"/>
      <c r="B1712" s="459"/>
      <c r="C1712" s="460"/>
      <c r="D1712" s="460"/>
      <c r="E1712" s="460"/>
      <c r="F1712" s="460"/>
      <c r="G1712" s="460"/>
      <c r="H1712" s="460"/>
      <c r="I1712" s="460"/>
      <c r="J1712" s="460"/>
      <c r="K1712" s="461"/>
    </row>
    <row r="1713" spans="1:11" ht="15" x14ac:dyDescent="0.3">
      <c r="A1713" s="466"/>
      <c r="B1713" s="458"/>
      <c r="C1713" s="456"/>
      <c r="D1713" s="456"/>
      <c r="E1713" s="456"/>
      <c r="F1713" s="456"/>
      <c r="G1713" s="456"/>
      <c r="H1713" s="456"/>
      <c r="I1713" s="456"/>
      <c r="J1713" s="456"/>
      <c r="K1713" s="457"/>
    </row>
    <row r="1714" spans="1:11" ht="15" x14ac:dyDescent="0.3">
      <c r="A1714" s="466"/>
      <c r="B1714" s="458"/>
      <c r="C1714" s="456"/>
      <c r="D1714" s="456"/>
      <c r="E1714" s="456"/>
      <c r="F1714" s="456"/>
      <c r="G1714" s="456"/>
      <c r="H1714" s="456"/>
      <c r="I1714" s="456"/>
      <c r="J1714" s="456"/>
      <c r="K1714" s="457"/>
    </row>
    <row r="1715" spans="1:11" ht="15" x14ac:dyDescent="0.3">
      <c r="A1715" s="466"/>
      <c r="B1715" s="458"/>
      <c r="C1715" s="456"/>
      <c r="D1715" s="456"/>
      <c r="E1715" s="456"/>
      <c r="F1715" s="456"/>
      <c r="G1715" s="456"/>
      <c r="H1715" s="456"/>
      <c r="I1715" s="456"/>
      <c r="J1715" s="456"/>
      <c r="K1715" s="457"/>
    </row>
    <row r="1716" spans="1:11" ht="15" x14ac:dyDescent="0.3">
      <c r="A1716" s="466"/>
      <c r="B1716" s="458"/>
      <c r="C1716" s="456"/>
      <c r="D1716" s="456"/>
      <c r="E1716" s="456"/>
      <c r="F1716" s="456"/>
      <c r="G1716" s="456"/>
      <c r="H1716" s="456"/>
      <c r="I1716" s="456"/>
      <c r="J1716" s="456"/>
      <c r="K1716" s="457"/>
    </row>
    <row r="1717" spans="1:11" ht="15.6" thickBot="1" x14ac:dyDescent="0.35">
      <c r="A1717" s="467"/>
      <c r="B1717" s="477"/>
      <c r="C1717" s="475"/>
      <c r="D1717" s="475"/>
      <c r="E1717" s="475"/>
      <c r="F1717" s="475"/>
      <c r="G1717" s="475"/>
      <c r="H1717" s="475"/>
      <c r="I1717" s="475"/>
      <c r="J1717" s="475"/>
      <c r="K1717" s="476"/>
    </row>
    <row r="1718" spans="1:11" ht="15" x14ac:dyDescent="0.3">
      <c r="A1718" s="465" t="s">
        <v>1144</v>
      </c>
      <c r="B1718" s="439"/>
      <c r="C1718" s="437"/>
      <c r="D1718" s="437"/>
      <c r="E1718" s="437"/>
      <c r="F1718" s="437"/>
      <c r="G1718" s="437"/>
      <c r="H1718" s="437"/>
      <c r="I1718" s="437"/>
      <c r="J1718" s="437"/>
      <c r="K1718" s="438"/>
    </row>
    <row r="1719" spans="1:11" ht="15" x14ac:dyDescent="0.3">
      <c r="A1719" s="466"/>
      <c r="B1719" s="458"/>
      <c r="C1719" s="456"/>
      <c r="D1719" s="456"/>
      <c r="E1719" s="456"/>
      <c r="F1719" s="456"/>
      <c r="G1719" s="456"/>
      <c r="H1719" s="456"/>
      <c r="I1719" s="456"/>
      <c r="J1719" s="456"/>
      <c r="K1719" s="457"/>
    </row>
    <row r="1720" spans="1:11" ht="15" x14ac:dyDescent="0.3">
      <c r="A1720" s="466"/>
      <c r="B1720" s="458"/>
      <c r="C1720" s="456"/>
      <c r="D1720" s="456"/>
      <c r="E1720" s="456"/>
      <c r="F1720" s="456"/>
      <c r="G1720" s="456"/>
      <c r="H1720" s="456"/>
      <c r="I1720" s="456"/>
      <c r="J1720" s="456"/>
      <c r="K1720" s="457"/>
    </row>
    <row r="1721" spans="1:11" ht="15" x14ac:dyDescent="0.3">
      <c r="A1721" s="466"/>
      <c r="B1721" s="459"/>
      <c r="C1721" s="460"/>
      <c r="D1721" s="460"/>
      <c r="E1721" s="460"/>
      <c r="F1721" s="460"/>
      <c r="G1721" s="460"/>
      <c r="H1721" s="460"/>
      <c r="I1721" s="460"/>
      <c r="J1721" s="460"/>
      <c r="K1721" s="461"/>
    </row>
    <row r="1722" spans="1:11" ht="15" x14ac:dyDescent="0.3">
      <c r="A1722" s="466"/>
      <c r="B1722" s="458"/>
      <c r="C1722" s="456"/>
      <c r="D1722" s="456"/>
      <c r="E1722" s="456"/>
      <c r="F1722" s="456"/>
      <c r="G1722" s="456"/>
      <c r="H1722" s="456"/>
      <c r="I1722" s="456"/>
      <c r="J1722" s="456"/>
      <c r="K1722" s="457"/>
    </row>
    <row r="1723" spans="1:11" ht="15" x14ac:dyDescent="0.3">
      <c r="A1723" s="466"/>
      <c r="B1723" s="459"/>
      <c r="C1723" s="460"/>
      <c r="D1723" s="460"/>
      <c r="E1723" s="460"/>
      <c r="F1723" s="460"/>
      <c r="G1723" s="460"/>
      <c r="H1723" s="460"/>
      <c r="I1723" s="460"/>
      <c r="J1723" s="460"/>
      <c r="K1723" s="461"/>
    </row>
    <row r="1724" spans="1:11" ht="15" x14ac:dyDescent="0.3">
      <c r="A1724" s="466"/>
      <c r="B1724" s="458"/>
      <c r="C1724" s="456"/>
      <c r="D1724" s="456"/>
      <c r="E1724" s="456"/>
      <c r="F1724" s="456"/>
      <c r="G1724" s="456"/>
      <c r="H1724" s="456"/>
      <c r="I1724" s="456"/>
      <c r="J1724" s="456"/>
      <c r="K1724" s="457"/>
    </row>
    <row r="1725" spans="1:11" ht="15" x14ac:dyDescent="0.3">
      <c r="A1725" s="466"/>
      <c r="B1725" s="458"/>
      <c r="C1725" s="456"/>
      <c r="D1725" s="456"/>
      <c r="E1725" s="456"/>
      <c r="F1725" s="456"/>
      <c r="G1725" s="456"/>
      <c r="H1725" s="456"/>
      <c r="I1725" s="456"/>
      <c r="J1725" s="456"/>
      <c r="K1725" s="457"/>
    </row>
    <row r="1726" spans="1:11" ht="15" x14ac:dyDescent="0.3">
      <c r="A1726" s="466"/>
      <c r="B1726" s="458"/>
      <c r="C1726" s="456"/>
      <c r="D1726" s="456"/>
      <c r="E1726" s="456"/>
      <c r="F1726" s="456"/>
      <c r="G1726" s="456"/>
      <c r="H1726" s="456"/>
      <c r="I1726" s="456"/>
      <c r="J1726" s="456"/>
      <c r="K1726" s="457"/>
    </row>
    <row r="1727" spans="1:11" ht="15" x14ac:dyDescent="0.3">
      <c r="A1727" s="466"/>
      <c r="B1727" s="458"/>
      <c r="C1727" s="456"/>
      <c r="D1727" s="456"/>
      <c r="E1727" s="456"/>
      <c r="F1727" s="456"/>
      <c r="G1727" s="456"/>
      <c r="H1727" s="456"/>
      <c r="I1727" s="456"/>
      <c r="J1727" s="456"/>
      <c r="K1727" s="457"/>
    </row>
    <row r="1728" spans="1:11" ht="15" x14ac:dyDescent="0.3">
      <c r="A1728" s="466"/>
      <c r="B1728" s="458"/>
      <c r="C1728" s="456"/>
      <c r="D1728" s="456"/>
      <c r="E1728" s="456"/>
      <c r="F1728" s="456"/>
      <c r="G1728" s="456"/>
      <c r="H1728" s="456"/>
      <c r="I1728" s="456"/>
      <c r="J1728" s="456"/>
      <c r="K1728" s="457"/>
    </row>
    <row r="1729" spans="1:11" ht="15" x14ac:dyDescent="0.3">
      <c r="A1729" s="466"/>
      <c r="B1729" s="458"/>
      <c r="C1729" s="456"/>
      <c r="D1729" s="456"/>
      <c r="E1729" s="456"/>
      <c r="F1729" s="456"/>
      <c r="G1729" s="456"/>
      <c r="H1729" s="456"/>
      <c r="I1729" s="456"/>
      <c r="J1729" s="456"/>
      <c r="K1729" s="457"/>
    </row>
    <row r="1730" spans="1:11" ht="15" x14ac:dyDescent="0.3">
      <c r="A1730" s="466"/>
      <c r="B1730" s="458"/>
      <c r="C1730" s="456"/>
      <c r="D1730" s="456"/>
      <c r="E1730" s="456"/>
      <c r="F1730" s="456"/>
      <c r="G1730" s="456"/>
      <c r="H1730" s="456"/>
      <c r="I1730" s="456"/>
      <c r="J1730" s="456"/>
      <c r="K1730" s="457"/>
    </row>
    <row r="1731" spans="1:11" ht="15" x14ac:dyDescent="0.3">
      <c r="A1731" s="466"/>
      <c r="B1731" s="458"/>
      <c r="C1731" s="456"/>
      <c r="D1731" s="456"/>
      <c r="E1731" s="456"/>
      <c r="F1731" s="456"/>
      <c r="G1731" s="456"/>
      <c r="H1731" s="456"/>
      <c r="I1731" s="456"/>
      <c r="J1731" s="456"/>
      <c r="K1731" s="457"/>
    </row>
    <row r="1732" spans="1:11" ht="15.6" thickBot="1" x14ac:dyDescent="0.35">
      <c r="A1732" s="467"/>
      <c r="B1732" s="502"/>
      <c r="C1732" s="503"/>
      <c r="D1732" s="503"/>
      <c r="E1732" s="503"/>
      <c r="F1732" s="503"/>
      <c r="G1732" s="503"/>
      <c r="H1732" s="503"/>
      <c r="I1732" s="503"/>
      <c r="J1732" s="503"/>
      <c r="K1732" s="504"/>
    </row>
    <row r="1733" spans="1:11" x14ac:dyDescent="0.3">
      <c r="A1733" s="499" t="s">
        <v>1145</v>
      </c>
      <c r="B1733" s="491"/>
      <c r="C1733" s="491"/>
      <c r="D1733" s="491"/>
      <c r="E1733" s="491"/>
      <c r="F1733" s="491"/>
      <c r="G1733" s="490" t="s">
        <v>1146</v>
      </c>
      <c r="H1733" s="491"/>
      <c r="I1733" s="491"/>
      <c r="J1733" s="491"/>
      <c r="K1733" s="492"/>
    </row>
    <row r="1734" spans="1:11" x14ac:dyDescent="0.3">
      <c r="A1734" s="500"/>
      <c r="B1734" s="494"/>
      <c r="C1734" s="494"/>
      <c r="D1734" s="494"/>
      <c r="E1734" s="494"/>
      <c r="F1734" s="494"/>
      <c r="G1734" s="493"/>
      <c r="H1734" s="494"/>
      <c r="I1734" s="494"/>
      <c r="J1734" s="494"/>
      <c r="K1734" s="495"/>
    </row>
    <row r="1735" spans="1:11" x14ac:dyDescent="0.3">
      <c r="A1735" s="500"/>
      <c r="B1735" s="494"/>
      <c r="C1735" s="494"/>
      <c r="D1735" s="494"/>
      <c r="E1735" s="494"/>
      <c r="F1735" s="494"/>
      <c r="G1735" s="493"/>
      <c r="H1735" s="494"/>
      <c r="I1735" s="494"/>
      <c r="J1735" s="494"/>
      <c r="K1735" s="495"/>
    </row>
    <row r="1736" spans="1:11" ht="15" thickBot="1" x14ac:dyDescent="0.35">
      <c r="A1736" s="501"/>
      <c r="B1736" s="497"/>
      <c r="C1736" s="497"/>
      <c r="D1736" s="497"/>
      <c r="E1736" s="497"/>
      <c r="F1736" s="497"/>
      <c r="G1736" s="496"/>
      <c r="H1736" s="497"/>
      <c r="I1736" s="497"/>
      <c r="J1736" s="497"/>
      <c r="K1736" s="498"/>
    </row>
    <row r="1737" spans="1:11" x14ac:dyDescent="0.3">
      <c r="A1737" s="34"/>
      <c r="J1737" s="131"/>
    </row>
    <row r="1738" spans="1:11" x14ac:dyDescent="0.3">
      <c r="A1738" s="452"/>
      <c r="B1738" s="452"/>
      <c r="C1738" s="452"/>
      <c r="D1738" s="452"/>
      <c r="E1738" s="454" t="s">
        <v>1113</v>
      </c>
      <c r="F1738" s="454"/>
      <c r="G1738" s="454"/>
      <c r="H1738" s="454"/>
      <c r="I1738" s="452"/>
      <c r="J1738" s="452"/>
      <c r="K1738" s="452"/>
    </row>
    <row r="1739" spans="1:11" x14ac:dyDescent="0.3">
      <c r="A1739" s="452"/>
      <c r="B1739" s="452"/>
      <c r="C1739" s="452"/>
      <c r="D1739" s="452"/>
      <c r="E1739" s="454"/>
      <c r="F1739" s="454"/>
      <c r="G1739" s="454"/>
      <c r="H1739" s="454"/>
      <c r="I1739" s="452"/>
      <c r="J1739" s="452"/>
      <c r="K1739" s="452"/>
    </row>
    <row r="1740" spans="1:11" x14ac:dyDescent="0.3">
      <c r="A1740" s="453"/>
      <c r="B1740" s="453"/>
      <c r="C1740" s="453"/>
      <c r="D1740" s="453"/>
      <c r="E1740" s="455"/>
      <c r="F1740" s="455"/>
      <c r="G1740" s="455"/>
      <c r="H1740" s="455"/>
      <c r="I1740" s="453"/>
      <c r="J1740" s="453"/>
      <c r="K1740" s="453"/>
    </row>
    <row r="1741" spans="1:11" x14ac:dyDescent="0.3">
      <c r="A1741" s="449" t="s">
        <v>1147</v>
      </c>
      <c r="B1741" s="450"/>
      <c r="C1741" s="450"/>
      <c r="D1741" s="450"/>
      <c r="E1741" s="450"/>
      <c r="F1741" s="450"/>
      <c r="G1741" s="450"/>
      <c r="H1741" s="450"/>
      <c r="I1741" s="450"/>
      <c r="J1741" s="450"/>
      <c r="K1741" s="451"/>
    </row>
    <row r="1742" spans="1:11" ht="25.5" customHeight="1" x14ac:dyDescent="0.3">
      <c r="A1742" s="100" t="s">
        <v>0</v>
      </c>
      <c r="B1742" s="101"/>
      <c r="C1742" s="101"/>
      <c r="D1742" s="101"/>
      <c r="E1742" s="101"/>
      <c r="F1742" s="101"/>
      <c r="G1742" s="102"/>
      <c r="H1742" s="103" t="s">
        <v>1191</v>
      </c>
      <c r="I1742" s="104" t="s">
        <v>1117</v>
      </c>
      <c r="J1742" s="105">
        <f>1+J1688</f>
        <v>45226</v>
      </c>
      <c r="K1742" s="106" t="s">
        <v>1118</v>
      </c>
    </row>
    <row r="1743" spans="1:11" ht="16.5" customHeight="1" x14ac:dyDescent="0.3">
      <c r="A1743" s="443" t="s">
        <v>2</v>
      </c>
      <c r="B1743" s="444"/>
      <c r="C1743" s="444"/>
      <c r="D1743" s="444"/>
      <c r="E1743" s="444"/>
      <c r="F1743" s="444"/>
      <c r="G1743" s="445"/>
      <c r="H1743" s="107" t="s">
        <v>1120</v>
      </c>
      <c r="I1743" s="108" t="s">
        <v>1121</v>
      </c>
      <c r="J1743" s="109" t="s">
        <v>1122</v>
      </c>
      <c r="K1743" s="110" t="s">
        <v>1123</v>
      </c>
    </row>
    <row r="1744" spans="1:11" ht="12" customHeight="1" x14ac:dyDescent="0.3">
      <c r="A1744" s="446"/>
      <c r="B1744" s="447"/>
      <c r="C1744" s="447"/>
      <c r="D1744" s="447"/>
      <c r="E1744" s="447"/>
      <c r="F1744" s="447"/>
      <c r="G1744" s="448"/>
      <c r="H1744" s="107" t="s">
        <v>1124</v>
      </c>
      <c r="I1744" s="111" t="s">
        <v>1125</v>
      </c>
      <c r="J1744" s="112"/>
      <c r="K1744" s="113"/>
    </row>
    <row r="1745" spans="1:11" ht="15" thickBot="1" x14ac:dyDescent="0.35">
      <c r="A1745" s="114" t="s">
        <v>1103</v>
      </c>
      <c r="B1745" s="115"/>
      <c r="C1745" s="115"/>
      <c r="D1745" s="115"/>
      <c r="E1745" s="115"/>
      <c r="F1745" s="115"/>
      <c r="G1745" s="116"/>
      <c r="H1745" s="117" t="s">
        <v>1126</v>
      </c>
      <c r="I1745" s="117" t="s">
        <v>1125</v>
      </c>
      <c r="J1745" s="118"/>
      <c r="K1745" s="119"/>
    </row>
    <row r="1746" spans="1:11" ht="15" x14ac:dyDescent="0.3">
      <c r="A1746" s="440" t="s">
        <v>1127</v>
      </c>
      <c r="B1746" s="439"/>
      <c r="C1746" s="437"/>
      <c r="D1746" s="437"/>
      <c r="E1746" s="437"/>
      <c r="F1746" s="437"/>
      <c r="G1746" s="437"/>
      <c r="H1746" s="437"/>
      <c r="I1746" s="437"/>
      <c r="J1746" s="437"/>
      <c r="K1746" s="438"/>
    </row>
    <row r="1747" spans="1:11" ht="15" x14ac:dyDescent="0.3">
      <c r="A1747" s="441"/>
      <c r="B1747" s="458"/>
      <c r="C1747" s="456"/>
      <c r="D1747" s="456"/>
      <c r="E1747" s="456"/>
      <c r="F1747" s="456"/>
      <c r="G1747" s="456"/>
      <c r="H1747" s="456"/>
      <c r="I1747" s="456"/>
      <c r="J1747" s="456"/>
      <c r="K1747" s="457"/>
    </row>
    <row r="1748" spans="1:11" ht="15" x14ac:dyDescent="0.3">
      <c r="A1748" s="441"/>
      <c r="B1748" s="458"/>
      <c r="C1748" s="456"/>
      <c r="D1748" s="456"/>
      <c r="E1748" s="456"/>
      <c r="F1748" s="456"/>
      <c r="G1748" s="456"/>
      <c r="H1748" s="456"/>
      <c r="I1748" s="456"/>
      <c r="J1748" s="456"/>
      <c r="K1748" s="457"/>
    </row>
    <row r="1749" spans="1:11" ht="15" x14ac:dyDescent="0.3">
      <c r="A1749" s="441"/>
      <c r="B1749" s="458"/>
      <c r="C1749" s="456"/>
      <c r="D1749" s="456"/>
      <c r="E1749" s="456"/>
      <c r="F1749" s="456"/>
      <c r="G1749" s="456"/>
      <c r="H1749" s="456"/>
      <c r="I1749" s="456"/>
      <c r="J1749" s="456"/>
      <c r="K1749" s="457"/>
    </row>
    <row r="1750" spans="1:11" ht="15.6" thickBot="1" x14ac:dyDescent="0.35">
      <c r="A1750" s="442"/>
      <c r="B1750" s="477"/>
      <c r="C1750" s="475"/>
      <c r="D1750" s="475"/>
      <c r="E1750" s="475"/>
      <c r="F1750" s="475"/>
      <c r="G1750" s="475"/>
      <c r="H1750" s="475"/>
      <c r="I1750" s="475"/>
      <c r="J1750" s="475"/>
      <c r="K1750" s="476"/>
    </row>
    <row r="1751" spans="1:11" ht="15.6" thickBot="1" x14ac:dyDescent="0.35">
      <c r="A1751" s="465" t="s">
        <v>1128</v>
      </c>
      <c r="B1751" s="474" t="s">
        <v>1129</v>
      </c>
      <c r="C1751" s="472"/>
      <c r="D1751" s="472"/>
      <c r="E1751" s="472"/>
      <c r="F1751" s="120" t="s">
        <v>1130</v>
      </c>
      <c r="G1751" s="472" t="s">
        <v>1129</v>
      </c>
      <c r="H1751" s="472"/>
      <c r="I1751" s="472"/>
      <c r="J1751" s="473"/>
      <c r="K1751" s="121" t="s">
        <v>1130</v>
      </c>
    </row>
    <row r="1752" spans="1:11" ht="15" x14ac:dyDescent="0.3">
      <c r="A1752" s="466"/>
      <c r="B1752" s="471" t="s">
        <v>1131</v>
      </c>
      <c r="C1752" s="469"/>
      <c r="D1752" s="469"/>
      <c r="E1752" s="470"/>
      <c r="F1752" s="122"/>
      <c r="G1752" s="468" t="s">
        <v>1132</v>
      </c>
      <c r="H1752" s="469"/>
      <c r="I1752" s="469"/>
      <c r="J1752" s="470"/>
      <c r="K1752" s="123"/>
    </row>
    <row r="1753" spans="1:11" ht="15" x14ac:dyDescent="0.3">
      <c r="A1753" s="466"/>
      <c r="B1753" s="480" t="s">
        <v>1133</v>
      </c>
      <c r="C1753" s="481"/>
      <c r="D1753" s="481"/>
      <c r="E1753" s="482"/>
      <c r="F1753" s="124"/>
      <c r="G1753" s="483" t="s">
        <v>1134</v>
      </c>
      <c r="H1753" s="481"/>
      <c r="I1753" s="481"/>
      <c r="J1753" s="482"/>
      <c r="K1753" s="125"/>
    </row>
    <row r="1754" spans="1:11" ht="15" x14ac:dyDescent="0.3">
      <c r="A1754" s="466"/>
      <c r="B1754" s="480" t="s">
        <v>1135</v>
      </c>
      <c r="C1754" s="481"/>
      <c r="D1754" s="481"/>
      <c r="E1754" s="482"/>
      <c r="F1754" s="124"/>
      <c r="G1754" s="478" t="s">
        <v>1136</v>
      </c>
      <c r="H1754" s="460"/>
      <c r="I1754" s="460"/>
      <c r="J1754" s="479"/>
      <c r="K1754" s="125"/>
    </row>
    <row r="1755" spans="1:11" ht="15" x14ac:dyDescent="0.3">
      <c r="A1755" s="466"/>
      <c r="B1755" s="480" t="s">
        <v>1137</v>
      </c>
      <c r="C1755" s="481"/>
      <c r="D1755" s="481"/>
      <c r="E1755" s="482"/>
      <c r="F1755" s="124">
        <v>1</v>
      </c>
      <c r="G1755" s="478" t="s">
        <v>1138</v>
      </c>
      <c r="H1755" s="460"/>
      <c r="I1755" s="460"/>
      <c r="J1755" s="479"/>
      <c r="K1755" s="125"/>
    </row>
    <row r="1756" spans="1:11" ht="15" x14ac:dyDescent="0.3">
      <c r="A1756" s="466"/>
      <c r="B1756" s="480" t="s">
        <v>1139</v>
      </c>
      <c r="C1756" s="481"/>
      <c r="D1756" s="481"/>
      <c r="E1756" s="482"/>
      <c r="F1756" s="124"/>
      <c r="G1756" s="478" t="s">
        <v>1140</v>
      </c>
      <c r="H1756" s="460"/>
      <c r="I1756" s="460"/>
      <c r="J1756" s="479"/>
      <c r="K1756" s="125"/>
    </row>
    <row r="1757" spans="1:11" ht="15.6" thickBot="1" x14ac:dyDescent="0.35">
      <c r="A1757" s="467"/>
      <c r="B1757" s="487" t="s">
        <v>1141</v>
      </c>
      <c r="C1757" s="488"/>
      <c r="D1757" s="488"/>
      <c r="E1757" s="489"/>
      <c r="F1757" s="127">
        <v>1</v>
      </c>
      <c r="G1757" s="484" t="s">
        <v>1142</v>
      </c>
      <c r="H1757" s="485"/>
      <c r="I1757" s="485"/>
      <c r="J1757" s="486"/>
      <c r="K1757" s="128"/>
    </row>
    <row r="1758" spans="1:11" ht="15.6" x14ac:dyDescent="0.3">
      <c r="A1758" s="465" t="s">
        <v>1143</v>
      </c>
      <c r="B1758" s="434" t="s">
        <v>1175</v>
      </c>
      <c r="C1758" s="435"/>
      <c r="D1758" s="435"/>
      <c r="E1758" s="435"/>
      <c r="F1758" s="435"/>
      <c r="G1758" s="435"/>
      <c r="H1758" s="435"/>
      <c r="I1758" s="435"/>
      <c r="J1758" s="435"/>
      <c r="K1758" s="436"/>
    </row>
    <row r="1759" spans="1:11" ht="15" x14ac:dyDescent="0.3">
      <c r="A1759" s="466"/>
      <c r="B1759" s="428" t="s">
        <v>1166</v>
      </c>
      <c r="C1759" s="429"/>
      <c r="D1759" s="429"/>
      <c r="E1759" s="429"/>
      <c r="F1759" s="429"/>
      <c r="G1759" s="429"/>
      <c r="H1759" s="429"/>
      <c r="I1759" s="429"/>
      <c r="J1759" s="429"/>
      <c r="K1759" s="430"/>
    </row>
    <row r="1760" spans="1:11" ht="15" x14ac:dyDescent="0.3">
      <c r="A1760" s="466"/>
      <c r="B1760" s="428" t="s">
        <v>1165</v>
      </c>
      <c r="C1760" s="429"/>
      <c r="D1760" s="429"/>
      <c r="E1760" s="429"/>
      <c r="F1760" s="429"/>
      <c r="G1760" s="429"/>
      <c r="H1760" s="429"/>
      <c r="I1760" s="429"/>
      <c r="J1760" s="429"/>
      <c r="K1760" s="430"/>
    </row>
    <row r="1761" spans="1:11" ht="15" x14ac:dyDescent="0.3">
      <c r="A1761" s="466"/>
      <c r="B1761" s="428"/>
      <c r="C1761" s="429"/>
      <c r="D1761" s="429"/>
      <c r="E1761" s="429"/>
      <c r="F1761" s="429"/>
      <c r="G1761" s="429"/>
      <c r="H1761" s="429"/>
      <c r="I1761" s="429"/>
      <c r="J1761" s="429"/>
      <c r="K1761" s="430"/>
    </row>
    <row r="1762" spans="1:11" ht="15" x14ac:dyDescent="0.3">
      <c r="A1762" s="466"/>
      <c r="B1762" s="459"/>
      <c r="C1762" s="460"/>
      <c r="D1762" s="460"/>
      <c r="E1762" s="460"/>
      <c r="F1762" s="460"/>
      <c r="G1762" s="460"/>
      <c r="H1762" s="460"/>
      <c r="I1762" s="460"/>
      <c r="J1762" s="460"/>
      <c r="K1762" s="461"/>
    </row>
    <row r="1763" spans="1:11" ht="15" x14ac:dyDescent="0.3">
      <c r="A1763" s="466"/>
      <c r="B1763" s="459"/>
      <c r="C1763" s="460"/>
      <c r="D1763" s="460"/>
      <c r="E1763" s="460"/>
      <c r="F1763" s="460"/>
      <c r="G1763" s="460"/>
      <c r="H1763" s="460"/>
      <c r="I1763" s="460"/>
      <c r="J1763" s="460"/>
      <c r="K1763" s="461"/>
    </row>
    <row r="1764" spans="1:11" ht="15" x14ac:dyDescent="0.3">
      <c r="A1764" s="466"/>
      <c r="B1764" s="459"/>
      <c r="C1764" s="460"/>
      <c r="D1764" s="460"/>
      <c r="E1764" s="460"/>
      <c r="F1764" s="460"/>
      <c r="G1764" s="460"/>
      <c r="H1764" s="460"/>
      <c r="I1764" s="460"/>
      <c r="J1764" s="460"/>
      <c r="K1764" s="461"/>
    </row>
    <row r="1765" spans="1:11" ht="15" x14ac:dyDescent="0.3">
      <c r="A1765" s="466"/>
      <c r="B1765" s="458"/>
      <c r="C1765" s="456"/>
      <c r="D1765" s="456"/>
      <c r="E1765" s="456"/>
      <c r="F1765" s="456"/>
      <c r="G1765" s="456"/>
      <c r="H1765" s="456"/>
      <c r="I1765" s="456"/>
      <c r="J1765" s="456"/>
      <c r="K1765" s="457"/>
    </row>
    <row r="1766" spans="1:11" ht="15" x14ac:dyDescent="0.3">
      <c r="A1766" s="466"/>
      <c r="B1766" s="458"/>
      <c r="C1766" s="456"/>
      <c r="D1766" s="456"/>
      <c r="E1766" s="456"/>
      <c r="F1766" s="456"/>
      <c r="G1766" s="456"/>
      <c r="H1766" s="456"/>
      <c r="I1766" s="456"/>
      <c r="J1766" s="456"/>
      <c r="K1766" s="457"/>
    </row>
    <row r="1767" spans="1:11" ht="15" x14ac:dyDescent="0.3">
      <c r="A1767" s="466"/>
      <c r="B1767" s="458"/>
      <c r="C1767" s="456"/>
      <c r="D1767" s="456"/>
      <c r="E1767" s="456"/>
      <c r="F1767" s="456"/>
      <c r="G1767" s="456"/>
      <c r="H1767" s="456"/>
      <c r="I1767" s="456"/>
      <c r="J1767" s="456"/>
      <c r="K1767" s="457"/>
    </row>
    <row r="1768" spans="1:11" ht="15" x14ac:dyDescent="0.3">
      <c r="A1768" s="466"/>
      <c r="B1768" s="458"/>
      <c r="C1768" s="456"/>
      <c r="D1768" s="456"/>
      <c r="E1768" s="456"/>
      <c r="F1768" s="456"/>
      <c r="G1768" s="456"/>
      <c r="H1768" s="456"/>
      <c r="I1768" s="456"/>
      <c r="J1768" s="456"/>
      <c r="K1768" s="457"/>
    </row>
    <row r="1769" spans="1:11" ht="15" x14ac:dyDescent="0.3">
      <c r="A1769" s="466"/>
      <c r="B1769" s="458"/>
      <c r="C1769" s="456"/>
      <c r="D1769" s="456"/>
      <c r="E1769" s="456"/>
      <c r="F1769" s="456"/>
      <c r="G1769" s="456"/>
      <c r="H1769" s="456"/>
      <c r="I1769" s="456"/>
      <c r="J1769" s="456"/>
      <c r="K1769" s="457"/>
    </row>
    <row r="1770" spans="1:11" ht="15" x14ac:dyDescent="0.3">
      <c r="A1770" s="466"/>
      <c r="B1770" s="458"/>
      <c r="C1770" s="456"/>
      <c r="D1770" s="456"/>
      <c r="E1770" s="456"/>
      <c r="F1770" s="456"/>
      <c r="G1770" s="456"/>
      <c r="H1770" s="456"/>
      <c r="I1770" s="456"/>
      <c r="J1770" s="456"/>
      <c r="K1770" s="457"/>
    </row>
    <row r="1771" spans="1:11" ht="15.6" thickBot="1" x14ac:dyDescent="0.35">
      <c r="A1771" s="467"/>
      <c r="B1771" s="477"/>
      <c r="C1771" s="475"/>
      <c r="D1771" s="475"/>
      <c r="E1771" s="475"/>
      <c r="F1771" s="475"/>
      <c r="G1771" s="475"/>
      <c r="H1771" s="475"/>
      <c r="I1771" s="475"/>
      <c r="J1771" s="475"/>
      <c r="K1771" s="476"/>
    </row>
    <row r="1772" spans="1:11" ht="15" x14ac:dyDescent="0.3">
      <c r="A1772" s="465" t="s">
        <v>1144</v>
      </c>
      <c r="B1772" s="439"/>
      <c r="C1772" s="437"/>
      <c r="D1772" s="437"/>
      <c r="E1772" s="437"/>
      <c r="F1772" s="437"/>
      <c r="G1772" s="437"/>
      <c r="H1772" s="437"/>
      <c r="I1772" s="437"/>
      <c r="J1772" s="437"/>
      <c r="K1772" s="438"/>
    </row>
    <row r="1773" spans="1:11" ht="15" x14ac:dyDescent="0.3">
      <c r="A1773" s="466"/>
      <c r="B1773" s="458"/>
      <c r="C1773" s="456"/>
      <c r="D1773" s="456"/>
      <c r="E1773" s="456"/>
      <c r="F1773" s="456"/>
      <c r="G1773" s="456"/>
      <c r="H1773" s="456"/>
      <c r="I1773" s="456"/>
      <c r="J1773" s="456"/>
      <c r="K1773" s="457"/>
    </row>
    <row r="1774" spans="1:11" ht="15" x14ac:dyDescent="0.3">
      <c r="A1774" s="466"/>
      <c r="B1774" s="458"/>
      <c r="C1774" s="456"/>
      <c r="D1774" s="456"/>
      <c r="E1774" s="456"/>
      <c r="F1774" s="456"/>
      <c r="G1774" s="456"/>
      <c r="H1774" s="456"/>
      <c r="I1774" s="456"/>
      <c r="J1774" s="456"/>
      <c r="K1774" s="457"/>
    </row>
    <row r="1775" spans="1:11" ht="15" x14ac:dyDescent="0.3">
      <c r="A1775" s="466"/>
      <c r="B1775" s="458"/>
      <c r="C1775" s="456"/>
      <c r="D1775" s="456"/>
      <c r="E1775" s="456"/>
      <c r="F1775" s="456"/>
      <c r="G1775" s="456"/>
      <c r="H1775" s="456"/>
      <c r="I1775" s="456"/>
      <c r="J1775" s="456"/>
      <c r="K1775" s="457"/>
    </row>
    <row r="1776" spans="1:11" ht="15" x14ac:dyDescent="0.3">
      <c r="A1776" s="466"/>
      <c r="B1776" s="458"/>
      <c r="C1776" s="456"/>
      <c r="D1776" s="456"/>
      <c r="E1776" s="456"/>
      <c r="F1776" s="456"/>
      <c r="G1776" s="456"/>
      <c r="H1776" s="456"/>
      <c r="I1776" s="456"/>
      <c r="J1776" s="456"/>
      <c r="K1776" s="457"/>
    </row>
    <row r="1777" spans="1:11" ht="15" x14ac:dyDescent="0.3">
      <c r="A1777" s="466"/>
      <c r="B1777" s="458"/>
      <c r="C1777" s="456"/>
      <c r="D1777" s="456"/>
      <c r="E1777" s="456"/>
      <c r="F1777" s="456"/>
      <c r="G1777" s="456"/>
      <c r="H1777" s="456"/>
      <c r="I1777" s="456"/>
      <c r="J1777" s="456"/>
      <c r="K1777" s="457"/>
    </row>
    <row r="1778" spans="1:11" ht="15" x14ac:dyDescent="0.3">
      <c r="A1778" s="466"/>
      <c r="B1778" s="458"/>
      <c r="C1778" s="456"/>
      <c r="D1778" s="456"/>
      <c r="E1778" s="456"/>
      <c r="F1778" s="456"/>
      <c r="G1778" s="456"/>
      <c r="H1778" s="456"/>
      <c r="I1778" s="456"/>
      <c r="J1778" s="456"/>
      <c r="K1778" s="457"/>
    </row>
    <row r="1779" spans="1:11" ht="15" x14ac:dyDescent="0.3">
      <c r="A1779" s="466"/>
      <c r="B1779" s="458"/>
      <c r="C1779" s="456"/>
      <c r="D1779" s="456"/>
      <c r="E1779" s="456"/>
      <c r="F1779" s="456"/>
      <c r="G1779" s="456"/>
      <c r="H1779" s="456"/>
      <c r="I1779" s="456"/>
      <c r="J1779" s="456"/>
      <c r="K1779" s="457"/>
    </row>
    <row r="1780" spans="1:11" ht="15" x14ac:dyDescent="0.3">
      <c r="A1780" s="466"/>
      <c r="B1780" s="458"/>
      <c r="C1780" s="456"/>
      <c r="D1780" s="456"/>
      <c r="E1780" s="456"/>
      <c r="F1780" s="456"/>
      <c r="G1780" s="456"/>
      <c r="H1780" s="456"/>
      <c r="I1780" s="456"/>
      <c r="J1780" s="456"/>
      <c r="K1780" s="457"/>
    </row>
    <row r="1781" spans="1:11" ht="15" x14ac:dyDescent="0.3">
      <c r="A1781" s="466"/>
      <c r="B1781" s="458"/>
      <c r="C1781" s="456"/>
      <c r="D1781" s="456"/>
      <c r="E1781" s="456"/>
      <c r="F1781" s="456"/>
      <c r="G1781" s="456"/>
      <c r="H1781" s="456"/>
      <c r="I1781" s="456"/>
      <c r="J1781" s="456"/>
      <c r="K1781" s="457"/>
    </row>
    <row r="1782" spans="1:11" ht="15" x14ac:dyDescent="0.3">
      <c r="A1782" s="466"/>
      <c r="B1782" s="458"/>
      <c r="C1782" s="456"/>
      <c r="D1782" s="456"/>
      <c r="E1782" s="456"/>
      <c r="F1782" s="456"/>
      <c r="G1782" s="456"/>
      <c r="H1782" s="456"/>
      <c r="I1782" s="456"/>
      <c r="J1782" s="456"/>
      <c r="K1782" s="457"/>
    </row>
    <row r="1783" spans="1:11" ht="15" x14ac:dyDescent="0.3">
      <c r="A1783" s="466"/>
      <c r="B1783" s="458"/>
      <c r="C1783" s="456"/>
      <c r="D1783" s="456"/>
      <c r="E1783" s="456"/>
      <c r="F1783" s="456"/>
      <c r="G1783" s="456"/>
      <c r="H1783" s="456"/>
      <c r="I1783" s="456"/>
      <c r="J1783" s="456"/>
      <c r="K1783" s="457"/>
    </row>
    <row r="1784" spans="1:11" ht="15" x14ac:dyDescent="0.3">
      <c r="A1784" s="466"/>
      <c r="B1784" s="458"/>
      <c r="C1784" s="456"/>
      <c r="D1784" s="456"/>
      <c r="E1784" s="456"/>
      <c r="F1784" s="456"/>
      <c r="G1784" s="456"/>
      <c r="H1784" s="456"/>
      <c r="I1784" s="456"/>
      <c r="J1784" s="456"/>
      <c r="K1784" s="457"/>
    </row>
    <row r="1785" spans="1:11" ht="15" x14ac:dyDescent="0.3">
      <c r="A1785" s="466"/>
      <c r="B1785" s="458"/>
      <c r="C1785" s="456"/>
      <c r="D1785" s="456"/>
      <c r="E1785" s="456"/>
      <c r="F1785" s="456"/>
      <c r="G1785" s="456"/>
      <c r="H1785" s="456"/>
      <c r="I1785" s="456"/>
      <c r="J1785" s="456"/>
      <c r="K1785" s="457"/>
    </row>
    <row r="1786" spans="1:11" ht="15.6" thickBot="1" x14ac:dyDescent="0.35">
      <c r="A1786" s="467"/>
      <c r="B1786" s="502"/>
      <c r="C1786" s="503"/>
      <c r="D1786" s="503"/>
      <c r="E1786" s="503"/>
      <c r="F1786" s="503"/>
      <c r="G1786" s="503"/>
      <c r="H1786" s="503"/>
      <c r="I1786" s="503"/>
      <c r="J1786" s="503"/>
      <c r="K1786" s="504"/>
    </row>
    <row r="1787" spans="1:11" x14ac:dyDescent="0.3">
      <c r="A1787" s="499" t="s">
        <v>1145</v>
      </c>
      <c r="B1787" s="491"/>
      <c r="C1787" s="491"/>
      <c r="D1787" s="491"/>
      <c r="E1787" s="491"/>
      <c r="F1787" s="491"/>
      <c r="G1787" s="490" t="s">
        <v>1146</v>
      </c>
      <c r="H1787" s="491"/>
      <c r="I1787" s="491"/>
      <c r="J1787" s="491"/>
      <c r="K1787" s="492"/>
    </row>
    <row r="1788" spans="1:11" x14ac:dyDescent="0.3">
      <c r="A1788" s="500"/>
      <c r="B1788" s="494"/>
      <c r="C1788" s="494"/>
      <c r="D1788" s="494"/>
      <c r="E1788" s="494"/>
      <c r="F1788" s="494"/>
      <c r="G1788" s="493"/>
      <c r="H1788" s="494"/>
      <c r="I1788" s="494"/>
      <c r="J1788" s="494"/>
      <c r="K1788" s="495"/>
    </row>
    <row r="1789" spans="1:11" x14ac:dyDescent="0.3">
      <c r="A1789" s="500"/>
      <c r="B1789" s="494"/>
      <c r="C1789" s="494"/>
      <c r="D1789" s="494"/>
      <c r="E1789" s="494"/>
      <c r="F1789" s="494"/>
      <c r="G1789" s="493"/>
      <c r="H1789" s="494"/>
      <c r="I1789" s="494"/>
      <c r="J1789" s="494"/>
      <c r="K1789" s="495"/>
    </row>
    <row r="1790" spans="1:11" ht="15" thickBot="1" x14ac:dyDescent="0.35">
      <c r="A1790" s="501"/>
      <c r="B1790" s="497"/>
      <c r="C1790" s="497"/>
      <c r="D1790" s="497"/>
      <c r="E1790" s="497"/>
      <c r="F1790" s="497"/>
      <c r="G1790" s="496"/>
      <c r="H1790" s="497"/>
      <c r="I1790" s="497"/>
      <c r="J1790" s="497"/>
      <c r="K1790" s="498"/>
    </row>
    <row r="1792" spans="1:11" hidden="1" x14ac:dyDescent="0.3">
      <c r="A1792" s="452"/>
      <c r="B1792" s="452"/>
      <c r="C1792" s="452"/>
      <c r="D1792" s="452"/>
      <c r="E1792" s="454" t="s">
        <v>1113</v>
      </c>
      <c r="F1792" s="454"/>
      <c r="G1792" s="454"/>
      <c r="H1792" s="454"/>
      <c r="I1792" s="452"/>
      <c r="J1792" s="452"/>
      <c r="K1792" s="452"/>
    </row>
    <row r="1793" spans="1:11" hidden="1" x14ac:dyDescent="0.3">
      <c r="A1793" s="452"/>
      <c r="B1793" s="452"/>
      <c r="C1793" s="452"/>
      <c r="D1793" s="452"/>
      <c r="E1793" s="454"/>
      <c r="F1793" s="454"/>
      <c r="G1793" s="454"/>
      <c r="H1793" s="454"/>
      <c r="I1793" s="452"/>
      <c r="J1793" s="452"/>
      <c r="K1793" s="452"/>
    </row>
    <row r="1794" spans="1:11" hidden="1" x14ac:dyDescent="0.3">
      <c r="A1794" s="453"/>
      <c r="B1794" s="453"/>
      <c r="C1794" s="453"/>
      <c r="D1794" s="453"/>
      <c r="E1794" s="455"/>
      <c r="F1794" s="455"/>
      <c r="G1794" s="455"/>
      <c r="H1794" s="455"/>
      <c r="I1794" s="453"/>
      <c r="J1794" s="453"/>
      <c r="K1794" s="453"/>
    </row>
    <row r="1795" spans="1:11" hidden="1" x14ac:dyDescent="0.3">
      <c r="A1795" s="449" t="s">
        <v>1147</v>
      </c>
      <c r="B1795" s="450"/>
      <c r="C1795" s="450"/>
      <c r="D1795" s="450"/>
      <c r="E1795" s="450"/>
      <c r="F1795" s="450"/>
      <c r="G1795" s="450"/>
      <c r="H1795" s="450"/>
      <c r="I1795" s="450"/>
      <c r="J1795" s="450"/>
      <c r="K1795" s="451"/>
    </row>
    <row r="1796" spans="1:11" ht="25.5" hidden="1" customHeight="1" x14ac:dyDescent="0.3">
      <c r="A1796" s="100" t="s">
        <v>1115</v>
      </c>
      <c r="B1796" s="101"/>
      <c r="C1796" s="101"/>
      <c r="D1796" s="101"/>
      <c r="E1796" s="101"/>
      <c r="F1796" s="101"/>
      <c r="G1796" s="102"/>
      <c r="H1796" s="103" t="s">
        <v>1116</v>
      </c>
      <c r="I1796" s="104" t="s">
        <v>1117</v>
      </c>
      <c r="J1796" s="105">
        <f>1+J1742</f>
        <v>45227</v>
      </c>
      <c r="K1796" s="106" t="s">
        <v>1118</v>
      </c>
    </row>
    <row r="1797" spans="1:11" ht="16.5" hidden="1" customHeight="1" x14ac:dyDescent="0.3">
      <c r="A1797" s="443" t="s">
        <v>1119</v>
      </c>
      <c r="B1797" s="444"/>
      <c r="C1797" s="444"/>
      <c r="D1797" s="444"/>
      <c r="E1797" s="444"/>
      <c r="F1797" s="444"/>
      <c r="G1797" s="445"/>
      <c r="H1797" s="107" t="s">
        <v>1120</v>
      </c>
      <c r="I1797" s="108" t="s">
        <v>1121</v>
      </c>
      <c r="J1797" s="109" t="s">
        <v>1122</v>
      </c>
      <c r="K1797" s="110" t="s">
        <v>1123</v>
      </c>
    </row>
    <row r="1798" spans="1:11" ht="12" hidden="1" customHeight="1" x14ac:dyDescent="0.3">
      <c r="A1798" s="446"/>
      <c r="B1798" s="447"/>
      <c r="C1798" s="447"/>
      <c r="D1798" s="447"/>
      <c r="E1798" s="447"/>
      <c r="F1798" s="447"/>
      <c r="G1798" s="448"/>
      <c r="H1798" s="107" t="s">
        <v>1124</v>
      </c>
      <c r="I1798" s="111" t="s">
        <v>1125</v>
      </c>
      <c r="J1798" s="112"/>
      <c r="K1798" s="113"/>
    </row>
    <row r="1799" spans="1:11" ht="15" hidden="1" thickBot="1" x14ac:dyDescent="0.35">
      <c r="A1799" s="114" t="s">
        <v>1103</v>
      </c>
      <c r="B1799" s="115"/>
      <c r="C1799" s="115"/>
      <c r="D1799" s="115"/>
      <c r="E1799" s="115"/>
      <c r="F1799" s="115"/>
      <c r="G1799" s="116"/>
      <c r="H1799" s="117" t="s">
        <v>1126</v>
      </c>
      <c r="I1799" s="117" t="s">
        <v>1125</v>
      </c>
      <c r="J1799" s="118"/>
      <c r="K1799" s="119"/>
    </row>
    <row r="1800" spans="1:11" ht="15" hidden="1" x14ac:dyDescent="0.3">
      <c r="A1800" s="440" t="s">
        <v>1127</v>
      </c>
      <c r="B1800" s="439"/>
      <c r="C1800" s="437"/>
      <c r="D1800" s="437"/>
      <c r="E1800" s="437"/>
      <c r="F1800" s="437"/>
      <c r="G1800" s="437"/>
      <c r="H1800" s="437"/>
      <c r="I1800" s="437"/>
      <c r="J1800" s="437"/>
      <c r="K1800" s="438"/>
    </row>
    <row r="1801" spans="1:11" ht="15" hidden="1" x14ac:dyDescent="0.3">
      <c r="A1801" s="441"/>
      <c r="B1801" s="458"/>
      <c r="C1801" s="456"/>
      <c r="D1801" s="456"/>
      <c r="E1801" s="456"/>
      <c r="F1801" s="456"/>
      <c r="G1801" s="456"/>
      <c r="H1801" s="456"/>
      <c r="I1801" s="456"/>
      <c r="J1801" s="456"/>
      <c r="K1801" s="457"/>
    </row>
    <row r="1802" spans="1:11" ht="15" hidden="1" x14ac:dyDescent="0.3">
      <c r="A1802" s="441"/>
      <c r="B1802" s="458"/>
      <c r="C1802" s="456"/>
      <c r="D1802" s="456"/>
      <c r="E1802" s="456"/>
      <c r="F1802" s="456"/>
      <c r="G1802" s="456"/>
      <c r="H1802" s="456"/>
      <c r="I1802" s="456"/>
      <c r="J1802" s="456"/>
      <c r="K1802" s="457"/>
    </row>
    <row r="1803" spans="1:11" ht="15" hidden="1" x14ac:dyDescent="0.3">
      <c r="A1803" s="441"/>
      <c r="B1803" s="458"/>
      <c r="C1803" s="456"/>
      <c r="D1803" s="456"/>
      <c r="E1803" s="456"/>
      <c r="F1803" s="456"/>
      <c r="G1803" s="456"/>
      <c r="H1803" s="456"/>
      <c r="I1803" s="456"/>
      <c r="J1803" s="456"/>
      <c r="K1803" s="457"/>
    </row>
    <row r="1804" spans="1:11" ht="15.6" hidden="1" thickBot="1" x14ac:dyDescent="0.35">
      <c r="A1804" s="442"/>
      <c r="B1804" s="477"/>
      <c r="C1804" s="475"/>
      <c r="D1804" s="475"/>
      <c r="E1804" s="475"/>
      <c r="F1804" s="475"/>
      <c r="G1804" s="475"/>
      <c r="H1804" s="475"/>
      <c r="I1804" s="475"/>
      <c r="J1804" s="475"/>
      <c r="K1804" s="476"/>
    </row>
    <row r="1805" spans="1:11" ht="15.6" hidden="1" thickBot="1" x14ac:dyDescent="0.35">
      <c r="A1805" s="465" t="s">
        <v>1128</v>
      </c>
      <c r="B1805" s="474" t="s">
        <v>1129</v>
      </c>
      <c r="C1805" s="472"/>
      <c r="D1805" s="472"/>
      <c r="E1805" s="472"/>
      <c r="F1805" s="120" t="s">
        <v>1130</v>
      </c>
      <c r="G1805" s="472" t="s">
        <v>1129</v>
      </c>
      <c r="H1805" s="472"/>
      <c r="I1805" s="472"/>
      <c r="J1805" s="473"/>
      <c r="K1805" s="121" t="s">
        <v>1130</v>
      </c>
    </row>
    <row r="1806" spans="1:11" ht="15" hidden="1" x14ac:dyDescent="0.3">
      <c r="A1806" s="466"/>
      <c r="B1806" s="471" t="s">
        <v>1131</v>
      </c>
      <c r="C1806" s="469"/>
      <c r="D1806" s="469"/>
      <c r="E1806" s="470"/>
      <c r="F1806" s="122"/>
      <c r="G1806" s="468" t="s">
        <v>1132</v>
      </c>
      <c r="H1806" s="469"/>
      <c r="I1806" s="469"/>
      <c r="J1806" s="470"/>
      <c r="K1806" s="123"/>
    </row>
    <row r="1807" spans="1:11" ht="15" hidden="1" x14ac:dyDescent="0.3">
      <c r="A1807" s="466"/>
      <c r="B1807" s="480" t="s">
        <v>1133</v>
      </c>
      <c r="C1807" s="481"/>
      <c r="D1807" s="481"/>
      <c r="E1807" s="482"/>
      <c r="F1807" s="124"/>
      <c r="G1807" s="483" t="s">
        <v>1134</v>
      </c>
      <c r="H1807" s="481"/>
      <c r="I1807" s="481"/>
      <c r="J1807" s="482"/>
      <c r="K1807" s="125"/>
    </row>
    <row r="1808" spans="1:11" ht="15" hidden="1" x14ac:dyDescent="0.3">
      <c r="A1808" s="466"/>
      <c r="B1808" s="480" t="s">
        <v>1135</v>
      </c>
      <c r="C1808" s="481"/>
      <c r="D1808" s="481"/>
      <c r="E1808" s="482"/>
      <c r="F1808" s="124"/>
      <c r="G1808" s="478" t="s">
        <v>1136</v>
      </c>
      <c r="H1808" s="460"/>
      <c r="I1808" s="460"/>
      <c r="J1808" s="479"/>
      <c r="K1808" s="125"/>
    </row>
    <row r="1809" spans="1:11" ht="15" hidden="1" x14ac:dyDescent="0.3">
      <c r="A1809" s="466"/>
      <c r="B1809" s="480" t="s">
        <v>1137</v>
      </c>
      <c r="C1809" s="481"/>
      <c r="D1809" s="481"/>
      <c r="E1809" s="482"/>
      <c r="F1809" s="124"/>
      <c r="G1809" s="478" t="s">
        <v>1138</v>
      </c>
      <c r="H1809" s="460"/>
      <c r="I1809" s="460"/>
      <c r="J1809" s="479"/>
      <c r="K1809" s="125"/>
    </row>
    <row r="1810" spans="1:11" ht="15" hidden="1" x14ac:dyDescent="0.3">
      <c r="A1810" s="466"/>
      <c r="B1810" s="480" t="s">
        <v>1139</v>
      </c>
      <c r="C1810" s="481"/>
      <c r="D1810" s="481"/>
      <c r="E1810" s="482"/>
      <c r="F1810" s="124"/>
      <c r="G1810" s="478" t="s">
        <v>1140</v>
      </c>
      <c r="H1810" s="460"/>
      <c r="I1810" s="460"/>
      <c r="J1810" s="479"/>
      <c r="K1810" s="125"/>
    </row>
    <row r="1811" spans="1:11" ht="15.6" hidden="1" thickBot="1" x14ac:dyDescent="0.35">
      <c r="A1811" s="467"/>
      <c r="B1811" s="487" t="s">
        <v>1141</v>
      </c>
      <c r="C1811" s="488"/>
      <c r="D1811" s="488"/>
      <c r="E1811" s="489"/>
      <c r="F1811" s="127"/>
      <c r="G1811" s="484" t="s">
        <v>1142</v>
      </c>
      <c r="H1811" s="485"/>
      <c r="I1811" s="485"/>
      <c r="J1811" s="486"/>
      <c r="K1811" s="128"/>
    </row>
    <row r="1812" spans="1:11" ht="15" hidden="1" x14ac:dyDescent="0.3">
      <c r="A1812" s="465" t="s">
        <v>1143</v>
      </c>
      <c r="B1812" s="459" t="s">
        <v>1153</v>
      </c>
      <c r="C1812" s="460"/>
      <c r="D1812" s="460"/>
      <c r="E1812" s="460"/>
      <c r="F1812" s="460"/>
      <c r="G1812" s="460"/>
      <c r="H1812" s="460"/>
      <c r="I1812" s="460"/>
      <c r="J1812" s="460"/>
      <c r="K1812" s="461"/>
    </row>
    <row r="1813" spans="1:11" ht="15" hidden="1" x14ac:dyDescent="0.3">
      <c r="A1813" s="466"/>
      <c r="B1813" s="459" t="s">
        <v>1152</v>
      </c>
      <c r="C1813" s="460"/>
      <c r="D1813" s="460"/>
      <c r="E1813" s="460"/>
      <c r="F1813" s="460"/>
      <c r="G1813" s="460"/>
      <c r="H1813" s="460"/>
      <c r="I1813" s="460"/>
      <c r="J1813" s="460"/>
      <c r="K1813" s="461"/>
    </row>
    <row r="1814" spans="1:11" ht="15" hidden="1" x14ac:dyDescent="0.3">
      <c r="A1814" s="466"/>
      <c r="B1814" s="459" t="s">
        <v>1154</v>
      </c>
      <c r="C1814" s="460"/>
      <c r="D1814" s="460"/>
      <c r="E1814" s="460"/>
      <c r="F1814" s="460"/>
      <c r="G1814" s="460"/>
      <c r="H1814" s="460"/>
      <c r="I1814" s="460"/>
      <c r="J1814" s="460"/>
      <c r="K1814" s="461"/>
    </row>
    <row r="1815" spans="1:11" ht="15" hidden="1" x14ac:dyDescent="0.3">
      <c r="A1815" s="466"/>
      <c r="B1815" s="459"/>
      <c r="C1815" s="460"/>
      <c r="D1815" s="460"/>
      <c r="E1815" s="460"/>
      <c r="F1815" s="460"/>
      <c r="G1815" s="460"/>
      <c r="H1815" s="460"/>
      <c r="I1815" s="460"/>
      <c r="J1815" s="460"/>
      <c r="K1815" s="461"/>
    </row>
    <row r="1816" spans="1:11" ht="15" hidden="1" x14ac:dyDescent="0.3">
      <c r="A1816" s="466"/>
      <c r="B1816" s="459"/>
      <c r="C1816" s="460"/>
      <c r="D1816" s="460"/>
      <c r="E1816" s="460"/>
      <c r="F1816" s="460"/>
      <c r="G1816" s="460"/>
      <c r="H1816" s="460"/>
      <c r="I1816" s="460"/>
      <c r="J1816" s="460"/>
      <c r="K1816" s="461"/>
    </row>
    <row r="1817" spans="1:11" ht="15" hidden="1" x14ac:dyDescent="0.3">
      <c r="A1817" s="466"/>
      <c r="B1817" s="459"/>
      <c r="C1817" s="460"/>
      <c r="D1817" s="460"/>
      <c r="E1817" s="460"/>
      <c r="F1817" s="460"/>
      <c r="G1817" s="460"/>
      <c r="H1817" s="460"/>
      <c r="I1817" s="460"/>
      <c r="J1817" s="460"/>
      <c r="K1817" s="461"/>
    </row>
    <row r="1818" spans="1:11" ht="15" hidden="1" x14ac:dyDescent="0.3">
      <c r="A1818" s="466"/>
      <c r="B1818" s="459"/>
      <c r="C1818" s="460"/>
      <c r="D1818" s="460"/>
      <c r="E1818" s="460"/>
      <c r="F1818" s="460"/>
      <c r="G1818" s="460"/>
      <c r="H1818" s="460"/>
      <c r="I1818" s="460"/>
      <c r="J1818" s="460"/>
      <c r="K1818" s="461"/>
    </row>
    <row r="1819" spans="1:11" ht="15" hidden="1" x14ac:dyDescent="0.3">
      <c r="A1819" s="466"/>
      <c r="B1819" s="459"/>
      <c r="C1819" s="460"/>
      <c r="D1819" s="460"/>
      <c r="E1819" s="460"/>
      <c r="F1819" s="460"/>
      <c r="G1819" s="460"/>
      <c r="H1819" s="460"/>
      <c r="I1819" s="460"/>
      <c r="J1819" s="460"/>
      <c r="K1819" s="461"/>
    </row>
    <row r="1820" spans="1:11" ht="15" hidden="1" x14ac:dyDescent="0.3">
      <c r="A1820" s="466"/>
      <c r="B1820" s="458"/>
      <c r="C1820" s="456"/>
      <c r="D1820" s="456"/>
      <c r="E1820" s="456"/>
      <c r="F1820" s="456"/>
      <c r="G1820" s="456"/>
      <c r="H1820" s="456"/>
      <c r="I1820" s="456"/>
      <c r="J1820" s="456"/>
      <c r="K1820" s="457"/>
    </row>
    <row r="1821" spans="1:11" ht="15" hidden="1" x14ac:dyDescent="0.3">
      <c r="A1821" s="466"/>
      <c r="B1821" s="458"/>
      <c r="C1821" s="456"/>
      <c r="D1821" s="456"/>
      <c r="E1821" s="456"/>
      <c r="F1821" s="456"/>
      <c r="G1821" s="456"/>
      <c r="H1821" s="456"/>
      <c r="I1821" s="456"/>
      <c r="J1821" s="456"/>
      <c r="K1821" s="457"/>
    </row>
    <row r="1822" spans="1:11" ht="15" hidden="1" x14ac:dyDescent="0.3">
      <c r="A1822" s="466"/>
      <c r="B1822" s="458"/>
      <c r="C1822" s="456"/>
      <c r="D1822" s="456"/>
      <c r="E1822" s="456"/>
      <c r="F1822" s="456"/>
      <c r="G1822" s="456"/>
      <c r="H1822" s="456"/>
      <c r="I1822" s="456"/>
      <c r="J1822" s="456"/>
      <c r="K1822" s="457"/>
    </row>
    <row r="1823" spans="1:11" ht="15" hidden="1" x14ac:dyDescent="0.3">
      <c r="A1823" s="466"/>
      <c r="B1823" s="458"/>
      <c r="C1823" s="456"/>
      <c r="D1823" s="456"/>
      <c r="E1823" s="456"/>
      <c r="F1823" s="456"/>
      <c r="G1823" s="456"/>
      <c r="H1823" s="456"/>
      <c r="I1823" s="456"/>
      <c r="J1823" s="456"/>
      <c r="K1823" s="457"/>
    </row>
    <row r="1824" spans="1:11" ht="15" hidden="1" x14ac:dyDescent="0.3">
      <c r="A1824" s="466"/>
      <c r="B1824" s="458"/>
      <c r="C1824" s="456"/>
      <c r="D1824" s="456"/>
      <c r="E1824" s="456"/>
      <c r="F1824" s="456"/>
      <c r="G1824" s="456"/>
      <c r="H1824" s="456"/>
      <c r="I1824" s="456"/>
      <c r="J1824" s="456"/>
      <c r="K1824" s="457"/>
    </row>
    <row r="1825" spans="1:11" ht="15" hidden="1" x14ac:dyDescent="0.3">
      <c r="A1825" s="466"/>
      <c r="B1825" s="458"/>
      <c r="C1825" s="456"/>
      <c r="D1825" s="456"/>
      <c r="E1825" s="456"/>
      <c r="F1825" s="456"/>
      <c r="G1825" s="456"/>
      <c r="H1825" s="456"/>
      <c r="I1825" s="456"/>
      <c r="J1825" s="456"/>
      <c r="K1825" s="457"/>
    </row>
    <row r="1826" spans="1:11" ht="15.6" hidden="1" thickBot="1" x14ac:dyDescent="0.35">
      <c r="A1826" s="467"/>
      <c r="B1826" s="477"/>
      <c r="C1826" s="475"/>
      <c r="D1826" s="475"/>
      <c r="E1826" s="475"/>
      <c r="F1826" s="475"/>
      <c r="G1826" s="475"/>
      <c r="H1826" s="475"/>
      <c r="I1826" s="475"/>
      <c r="J1826" s="475"/>
      <c r="K1826" s="476"/>
    </row>
    <row r="1827" spans="1:11" ht="15" hidden="1" x14ac:dyDescent="0.3">
      <c r="A1827" s="465" t="s">
        <v>1144</v>
      </c>
      <c r="B1827" s="439"/>
      <c r="C1827" s="437"/>
      <c r="D1827" s="437"/>
      <c r="E1827" s="437"/>
      <c r="F1827" s="437"/>
      <c r="G1827" s="437"/>
      <c r="H1827" s="437"/>
      <c r="I1827" s="437"/>
      <c r="J1827" s="437"/>
      <c r="K1827" s="438"/>
    </row>
    <row r="1828" spans="1:11" ht="15" hidden="1" x14ac:dyDescent="0.3">
      <c r="A1828" s="466"/>
      <c r="B1828" s="458"/>
      <c r="C1828" s="456"/>
      <c r="D1828" s="456"/>
      <c r="E1828" s="456"/>
      <c r="F1828" s="456"/>
      <c r="G1828" s="456"/>
      <c r="H1828" s="456"/>
      <c r="I1828" s="456"/>
      <c r="J1828" s="456"/>
      <c r="K1828" s="457"/>
    </row>
    <row r="1829" spans="1:11" ht="15" hidden="1" x14ac:dyDescent="0.3">
      <c r="A1829" s="466"/>
      <c r="B1829" s="458"/>
      <c r="C1829" s="456"/>
      <c r="D1829" s="456"/>
      <c r="E1829" s="456"/>
      <c r="F1829" s="456"/>
      <c r="G1829" s="456"/>
      <c r="H1829" s="456"/>
      <c r="I1829" s="456"/>
      <c r="J1829" s="456"/>
      <c r="K1829" s="457"/>
    </row>
    <row r="1830" spans="1:11" ht="15" hidden="1" x14ac:dyDescent="0.3">
      <c r="A1830" s="466"/>
      <c r="B1830" s="458"/>
      <c r="C1830" s="456"/>
      <c r="D1830" s="456"/>
      <c r="E1830" s="456"/>
      <c r="F1830" s="456"/>
      <c r="G1830" s="456"/>
      <c r="H1830" s="456"/>
      <c r="I1830" s="456"/>
      <c r="J1830" s="456"/>
      <c r="K1830" s="457"/>
    </row>
    <row r="1831" spans="1:11" ht="15" hidden="1" x14ac:dyDescent="0.3">
      <c r="A1831" s="466"/>
      <c r="B1831" s="458"/>
      <c r="C1831" s="456"/>
      <c r="D1831" s="456"/>
      <c r="E1831" s="456"/>
      <c r="F1831" s="456"/>
      <c r="G1831" s="456"/>
      <c r="H1831" s="456"/>
      <c r="I1831" s="456"/>
      <c r="J1831" s="456"/>
      <c r="K1831" s="457"/>
    </row>
    <row r="1832" spans="1:11" ht="15" hidden="1" x14ac:dyDescent="0.3">
      <c r="A1832" s="466"/>
      <c r="B1832" s="458"/>
      <c r="C1832" s="456"/>
      <c r="D1832" s="456"/>
      <c r="E1832" s="456"/>
      <c r="F1832" s="456"/>
      <c r="G1832" s="456"/>
      <c r="H1832" s="456"/>
      <c r="I1832" s="456"/>
      <c r="J1832" s="456"/>
      <c r="K1832" s="457"/>
    </row>
    <row r="1833" spans="1:11" ht="15" hidden="1" x14ac:dyDescent="0.3">
      <c r="A1833" s="466"/>
      <c r="B1833" s="458"/>
      <c r="C1833" s="456"/>
      <c r="D1833" s="456"/>
      <c r="E1833" s="456"/>
      <c r="F1833" s="456"/>
      <c r="G1833" s="456"/>
      <c r="H1833" s="456"/>
      <c r="I1833" s="456"/>
      <c r="J1833" s="456"/>
      <c r="K1833" s="457"/>
    </row>
    <row r="1834" spans="1:11" ht="15" hidden="1" x14ac:dyDescent="0.3">
      <c r="A1834" s="466"/>
      <c r="B1834" s="458"/>
      <c r="C1834" s="456"/>
      <c r="D1834" s="456"/>
      <c r="E1834" s="456"/>
      <c r="F1834" s="456"/>
      <c r="G1834" s="456"/>
      <c r="H1834" s="456"/>
      <c r="I1834" s="456"/>
      <c r="J1834" s="456"/>
      <c r="K1834" s="457"/>
    </row>
    <row r="1835" spans="1:11" ht="15" hidden="1" x14ac:dyDescent="0.3">
      <c r="A1835" s="466"/>
      <c r="B1835" s="458"/>
      <c r="C1835" s="456"/>
      <c r="D1835" s="456"/>
      <c r="E1835" s="456"/>
      <c r="F1835" s="456"/>
      <c r="G1835" s="456"/>
      <c r="H1835" s="456"/>
      <c r="I1835" s="456"/>
      <c r="J1835" s="456"/>
      <c r="K1835" s="457"/>
    </row>
    <row r="1836" spans="1:11" ht="15" hidden="1" x14ac:dyDescent="0.3">
      <c r="A1836" s="466"/>
      <c r="B1836" s="458"/>
      <c r="C1836" s="456"/>
      <c r="D1836" s="456"/>
      <c r="E1836" s="456"/>
      <c r="F1836" s="456"/>
      <c r="G1836" s="456"/>
      <c r="H1836" s="456"/>
      <c r="I1836" s="456"/>
      <c r="J1836" s="456"/>
      <c r="K1836" s="457"/>
    </row>
    <row r="1837" spans="1:11" ht="15" hidden="1" x14ac:dyDescent="0.3">
      <c r="A1837" s="466"/>
      <c r="B1837" s="458"/>
      <c r="C1837" s="456"/>
      <c r="D1837" s="456"/>
      <c r="E1837" s="456"/>
      <c r="F1837" s="456"/>
      <c r="G1837" s="456"/>
      <c r="H1837" s="456"/>
      <c r="I1837" s="456"/>
      <c r="J1837" s="456"/>
      <c r="K1837" s="457"/>
    </row>
    <row r="1838" spans="1:11" ht="15" hidden="1" x14ac:dyDescent="0.3">
      <c r="A1838" s="466"/>
      <c r="B1838" s="458"/>
      <c r="C1838" s="456"/>
      <c r="D1838" s="456"/>
      <c r="E1838" s="456"/>
      <c r="F1838" s="456"/>
      <c r="G1838" s="456"/>
      <c r="H1838" s="456"/>
      <c r="I1838" s="456"/>
      <c r="J1838" s="456"/>
      <c r="K1838" s="457"/>
    </row>
    <row r="1839" spans="1:11" ht="15" hidden="1" x14ac:dyDescent="0.3">
      <c r="A1839" s="466"/>
      <c r="B1839" s="458"/>
      <c r="C1839" s="456"/>
      <c r="D1839" s="456"/>
      <c r="E1839" s="456"/>
      <c r="F1839" s="456"/>
      <c r="G1839" s="456"/>
      <c r="H1839" s="456"/>
      <c r="I1839" s="456"/>
      <c r="J1839" s="456"/>
      <c r="K1839" s="457"/>
    </row>
    <row r="1840" spans="1:11" ht="15" hidden="1" x14ac:dyDescent="0.3">
      <c r="A1840" s="466"/>
      <c r="B1840" s="458"/>
      <c r="C1840" s="456"/>
      <c r="D1840" s="456"/>
      <c r="E1840" s="456"/>
      <c r="F1840" s="456"/>
      <c r="G1840" s="456"/>
      <c r="H1840" s="456"/>
      <c r="I1840" s="456"/>
      <c r="J1840" s="456"/>
      <c r="K1840" s="457"/>
    </row>
    <row r="1841" spans="1:11" ht="15.6" hidden="1" thickBot="1" x14ac:dyDescent="0.35">
      <c r="A1841" s="467"/>
      <c r="B1841" s="502"/>
      <c r="C1841" s="503"/>
      <c r="D1841" s="503"/>
      <c r="E1841" s="503"/>
      <c r="F1841" s="503"/>
      <c r="G1841" s="503"/>
      <c r="H1841" s="503"/>
      <c r="I1841" s="503"/>
      <c r="J1841" s="503"/>
      <c r="K1841" s="504"/>
    </row>
    <row r="1842" spans="1:11" hidden="1" x14ac:dyDescent="0.3">
      <c r="A1842" s="499" t="s">
        <v>1145</v>
      </c>
      <c r="B1842" s="491"/>
      <c r="C1842" s="491"/>
      <c r="D1842" s="491"/>
      <c r="E1842" s="491"/>
      <c r="F1842" s="491"/>
      <c r="G1842" s="490" t="s">
        <v>1146</v>
      </c>
      <c r="H1842" s="491"/>
      <c r="I1842" s="491"/>
      <c r="J1842" s="491"/>
      <c r="K1842" s="492"/>
    </row>
    <row r="1843" spans="1:11" hidden="1" x14ac:dyDescent="0.3">
      <c r="A1843" s="500"/>
      <c r="B1843" s="494"/>
      <c r="C1843" s="494"/>
      <c r="D1843" s="494"/>
      <c r="E1843" s="494"/>
      <c r="F1843" s="494"/>
      <c r="G1843" s="493"/>
      <c r="H1843" s="494"/>
      <c r="I1843" s="494"/>
      <c r="J1843" s="494"/>
      <c r="K1843" s="495"/>
    </row>
    <row r="1844" spans="1:11" hidden="1" x14ac:dyDescent="0.3">
      <c r="A1844" s="500"/>
      <c r="B1844" s="494"/>
      <c r="C1844" s="494"/>
      <c r="D1844" s="494"/>
      <c r="E1844" s="494"/>
      <c r="F1844" s="494"/>
      <c r="G1844" s="493"/>
      <c r="H1844" s="494"/>
      <c r="I1844" s="494"/>
      <c r="J1844" s="494"/>
      <c r="K1844" s="495"/>
    </row>
    <row r="1845" spans="1:11" ht="15" hidden="1" thickBot="1" x14ac:dyDescent="0.35">
      <c r="A1845" s="501"/>
      <c r="B1845" s="497"/>
      <c r="C1845" s="497"/>
      <c r="D1845" s="497"/>
      <c r="E1845" s="497"/>
      <c r="F1845" s="497"/>
      <c r="G1845" s="496"/>
      <c r="H1845" s="497"/>
      <c r="I1845" s="497"/>
      <c r="J1845" s="497"/>
      <c r="K1845" s="498"/>
    </row>
    <row r="1846" spans="1:11" hidden="1" x14ac:dyDescent="0.3">
      <c r="A1846" s="34"/>
      <c r="J1846" s="131"/>
    </row>
    <row r="1847" spans="1:11" hidden="1" x14ac:dyDescent="0.3">
      <c r="A1847" s="452"/>
      <c r="B1847" s="452"/>
      <c r="C1847" s="452"/>
      <c r="D1847" s="452"/>
      <c r="E1847" s="454" t="s">
        <v>1113</v>
      </c>
      <c r="F1847" s="454"/>
      <c r="G1847" s="454"/>
      <c r="H1847" s="454"/>
      <c r="I1847" s="452"/>
      <c r="J1847" s="452"/>
      <c r="K1847" s="452"/>
    </row>
    <row r="1848" spans="1:11" hidden="1" x14ac:dyDescent="0.3">
      <c r="A1848" s="452"/>
      <c r="B1848" s="452"/>
      <c r="C1848" s="452"/>
      <c r="D1848" s="452"/>
      <c r="E1848" s="454"/>
      <c r="F1848" s="454"/>
      <c r="G1848" s="454"/>
      <c r="H1848" s="454"/>
      <c r="I1848" s="452"/>
      <c r="J1848" s="452"/>
      <c r="K1848" s="452"/>
    </row>
    <row r="1849" spans="1:11" hidden="1" x14ac:dyDescent="0.3">
      <c r="A1849" s="453"/>
      <c r="B1849" s="453"/>
      <c r="C1849" s="453"/>
      <c r="D1849" s="453"/>
      <c r="E1849" s="455"/>
      <c r="F1849" s="455"/>
      <c r="G1849" s="455"/>
      <c r="H1849" s="455"/>
      <c r="I1849" s="453"/>
      <c r="J1849" s="453"/>
      <c r="K1849" s="453"/>
    </row>
    <row r="1850" spans="1:11" s="99" customFormat="1" ht="15" hidden="1" customHeight="1" x14ac:dyDescent="0.3">
      <c r="A1850" s="505" t="s">
        <v>1114</v>
      </c>
      <c r="B1850" s="450"/>
      <c r="C1850" s="450"/>
      <c r="D1850" s="450"/>
      <c r="E1850" s="450"/>
      <c r="F1850" s="450"/>
      <c r="G1850" s="450"/>
      <c r="H1850" s="450"/>
      <c r="I1850" s="450"/>
      <c r="J1850" s="450"/>
      <c r="K1850" s="451"/>
    </row>
    <row r="1851" spans="1:11" ht="25.5" hidden="1" customHeight="1" x14ac:dyDescent="0.3">
      <c r="A1851" s="100" t="s">
        <v>1115</v>
      </c>
      <c r="B1851" s="101"/>
      <c r="C1851" s="101"/>
      <c r="D1851" s="101"/>
      <c r="E1851" s="101"/>
      <c r="F1851" s="101"/>
      <c r="G1851" s="102"/>
      <c r="H1851" s="103" t="s">
        <v>1116</v>
      </c>
      <c r="I1851" s="104" t="s">
        <v>1117</v>
      </c>
      <c r="J1851" s="105">
        <f>1+J1796</f>
        <v>45228</v>
      </c>
      <c r="K1851" s="106" t="s">
        <v>1118</v>
      </c>
    </row>
    <row r="1852" spans="1:11" ht="16.5" hidden="1" customHeight="1" x14ac:dyDescent="0.3">
      <c r="A1852" s="443" t="s">
        <v>1119</v>
      </c>
      <c r="B1852" s="444"/>
      <c r="C1852" s="444"/>
      <c r="D1852" s="444"/>
      <c r="E1852" s="444"/>
      <c r="F1852" s="444"/>
      <c r="G1852" s="445"/>
      <c r="H1852" s="107" t="s">
        <v>1120</v>
      </c>
      <c r="I1852" s="108" t="s">
        <v>1121</v>
      </c>
      <c r="J1852" s="109" t="s">
        <v>1122</v>
      </c>
      <c r="K1852" s="110" t="s">
        <v>1123</v>
      </c>
    </row>
    <row r="1853" spans="1:11" ht="12" hidden="1" customHeight="1" x14ac:dyDescent="0.3">
      <c r="A1853" s="446"/>
      <c r="B1853" s="447"/>
      <c r="C1853" s="447"/>
      <c r="D1853" s="447"/>
      <c r="E1853" s="447"/>
      <c r="F1853" s="447"/>
      <c r="G1853" s="448"/>
      <c r="H1853" s="107" t="s">
        <v>1124</v>
      </c>
      <c r="I1853" s="111" t="s">
        <v>1125</v>
      </c>
      <c r="J1853" s="112"/>
      <c r="K1853" s="113"/>
    </row>
    <row r="1854" spans="1:11" ht="15" hidden="1" thickBot="1" x14ac:dyDescent="0.35">
      <c r="A1854" s="114" t="s">
        <v>1103</v>
      </c>
      <c r="B1854" s="115"/>
      <c r="C1854" s="115"/>
      <c r="D1854" s="115"/>
      <c r="E1854" s="115"/>
      <c r="F1854" s="115"/>
      <c r="G1854" s="116"/>
      <c r="H1854" s="117" t="s">
        <v>1126</v>
      </c>
      <c r="I1854" s="117" t="s">
        <v>1125</v>
      </c>
      <c r="J1854" s="118"/>
      <c r="K1854" s="119"/>
    </row>
    <row r="1855" spans="1:11" ht="15" hidden="1" x14ac:dyDescent="0.3">
      <c r="A1855" s="440" t="s">
        <v>1127</v>
      </c>
      <c r="B1855" s="439"/>
      <c r="C1855" s="437"/>
      <c r="D1855" s="437"/>
      <c r="E1855" s="437"/>
      <c r="F1855" s="437"/>
      <c r="G1855" s="437"/>
      <c r="H1855" s="437"/>
      <c r="I1855" s="437"/>
      <c r="J1855" s="437"/>
      <c r="K1855" s="438"/>
    </row>
    <row r="1856" spans="1:11" ht="15" hidden="1" x14ac:dyDescent="0.3">
      <c r="A1856" s="441"/>
      <c r="B1856" s="458"/>
      <c r="C1856" s="456"/>
      <c r="D1856" s="456"/>
      <c r="E1856" s="456"/>
      <c r="F1856" s="456"/>
      <c r="G1856" s="456"/>
      <c r="H1856" s="456"/>
      <c r="I1856" s="456"/>
      <c r="J1856" s="456"/>
      <c r="K1856" s="457"/>
    </row>
    <row r="1857" spans="1:11" ht="15" hidden="1" x14ac:dyDescent="0.3">
      <c r="A1857" s="441"/>
      <c r="B1857" s="458"/>
      <c r="C1857" s="456"/>
      <c r="D1857" s="456"/>
      <c r="E1857" s="456"/>
      <c r="F1857" s="456"/>
      <c r="G1857" s="456"/>
      <c r="H1857" s="456"/>
      <c r="I1857" s="456"/>
      <c r="J1857" s="456"/>
      <c r="K1857" s="457"/>
    </row>
    <row r="1858" spans="1:11" ht="15" hidden="1" x14ac:dyDescent="0.3">
      <c r="A1858" s="441"/>
      <c r="B1858" s="458"/>
      <c r="C1858" s="456"/>
      <c r="D1858" s="456"/>
      <c r="E1858" s="456"/>
      <c r="F1858" s="456"/>
      <c r="G1858" s="456"/>
      <c r="H1858" s="456"/>
      <c r="I1858" s="456"/>
      <c r="J1858" s="456"/>
      <c r="K1858" s="457"/>
    </row>
    <row r="1859" spans="1:11" ht="15.6" hidden="1" thickBot="1" x14ac:dyDescent="0.35">
      <c r="A1859" s="442"/>
      <c r="B1859" s="477"/>
      <c r="C1859" s="475"/>
      <c r="D1859" s="475"/>
      <c r="E1859" s="475"/>
      <c r="F1859" s="475"/>
      <c r="G1859" s="475"/>
      <c r="H1859" s="475"/>
      <c r="I1859" s="475"/>
      <c r="J1859" s="475"/>
      <c r="K1859" s="476"/>
    </row>
    <row r="1860" spans="1:11" ht="15.6" hidden="1" thickBot="1" x14ac:dyDescent="0.35">
      <c r="A1860" s="465" t="s">
        <v>1128</v>
      </c>
      <c r="B1860" s="474" t="s">
        <v>1129</v>
      </c>
      <c r="C1860" s="472"/>
      <c r="D1860" s="472"/>
      <c r="E1860" s="472"/>
      <c r="F1860" s="120" t="s">
        <v>1130</v>
      </c>
      <c r="G1860" s="472" t="s">
        <v>1129</v>
      </c>
      <c r="H1860" s="472"/>
      <c r="I1860" s="472"/>
      <c r="J1860" s="473"/>
      <c r="K1860" s="121" t="s">
        <v>1130</v>
      </c>
    </row>
    <row r="1861" spans="1:11" ht="15" hidden="1" x14ac:dyDescent="0.3">
      <c r="A1861" s="466"/>
      <c r="B1861" s="471" t="s">
        <v>1131</v>
      </c>
      <c r="C1861" s="469"/>
      <c r="D1861" s="469"/>
      <c r="E1861" s="470"/>
      <c r="F1861" s="122"/>
      <c r="G1861" s="468" t="s">
        <v>1132</v>
      </c>
      <c r="H1861" s="469"/>
      <c r="I1861" s="469"/>
      <c r="J1861" s="470"/>
      <c r="K1861" s="123"/>
    </row>
    <row r="1862" spans="1:11" ht="15" hidden="1" x14ac:dyDescent="0.3">
      <c r="A1862" s="466"/>
      <c r="B1862" s="480" t="s">
        <v>1133</v>
      </c>
      <c r="C1862" s="481"/>
      <c r="D1862" s="481"/>
      <c r="E1862" s="482"/>
      <c r="F1862" s="124"/>
      <c r="G1862" s="483" t="s">
        <v>1134</v>
      </c>
      <c r="H1862" s="481"/>
      <c r="I1862" s="481"/>
      <c r="J1862" s="482"/>
      <c r="K1862" s="125"/>
    </row>
    <row r="1863" spans="1:11" ht="15" hidden="1" x14ac:dyDescent="0.3">
      <c r="A1863" s="466"/>
      <c r="B1863" s="480" t="s">
        <v>1135</v>
      </c>
      <c r="C1863" s="481"/>
      <c r="D1863" s="481"/>
      <c r="E1863" s="482"/>
      <c r="F1863" s="124"/>
      <c r="G1863" s="478" t="s">
        <v>1136</v>
      </c>
      <c r="H1863" s="460"/>
      <c r="I1863" s="460"/>
      <c r="J1863" s="479"/>
      <c r="K1863" s="125"/>
    </row>
    <row r="1864" spans="1:11" ht="15" hidden="1" x14ac:dyDescent="0.3">
      <c r="A1864" s="466"/>
      <c r="B1864" s="480" t="s">
        <v>1137</v>
      </c>
      <c r="C1864" s="481"/>
      <c r="D1864" s="481"/>
      <c r="E1864" s="482"/>
      <c r="F1864" s="124"/>
      <c r="G1864" s="478" t="s">
        <v>1138</v>
      </c>
      <c r="H1864" s="460"/>
      <c r="I1864" s="460"/>
      <c r="J1864" s="479"/>
      <c r="K1864" s="125"/>
    </row>
    <row r="1865" spans="1:11" ht="15" hidden="1" x14ac:dyDescent="0.3">
      <c r="A1865" s="466"/>
      <c r="B1865" s="480" t="s">
        <v>1139</v>
      </c>
      <c r="C1865" s="481"/>
      <c r="D1865" s="481"/>
      <c r="E1865" s="482"/>
      <c r="F1865" s="124"/>
      <c r="G1865" s="478" t="s">
        <v>1140</v>
      </c>
      <c r="H1865" s="460"/>
      <c r="I1865" s="460"/>
      <c r="J1865" s="479"/>
      <c r="K1865" s="125"/>
    </row>
    <row r="1866" spans="1:11" ht="15.6" hidden="1" thickBot="1" x14ac:dyDescent="0.35">
      <c r="A1866" s="467"/>
      <c r="B1866" s="487" t="s">
        <v>1141</v>
      </c>
      <c r="C1866" s="488"/>
      <c r="D1866" s="488"/>
      <c r="E1866" s="489"/>
      <c r="F1866" s="127"/>
      <c r="G1866" s="484" t="s">
        <v>1142</v>
      </c>
      <c r="H1866" s="485"/>
      <c r="I1866" s="485"/>
      <c r="J1866" s="486"/>
      <c r="K1866" s="128"/>
    </row>
    <row r="1867" spans="1:11" ht="15" hidden="1" x14ac:dyDescent="0.3">
      <c r="A1867" s="465" t="s">
        <v>1143</v>
      </c>
      <c r="B1867" s="459" t="s">
        <v>1153</v>
      </c>
      <c r="C1867" s="460"/>
      <c r="D1867" s="460"/>
      <c r="E1867" s="460"/>
      <c r="F1867" s="460"/>
      <c r="G1867" s="460"/>
      <c r="H1867" s="460"/>
      <c r="I1867" s="460"/>
      <c r="J1867" s="460"/>
      <c r="K1867" s="461"/>
    </row>
    <row r="1868" spans="1:11" ht="15" hidden="1" x14ac:dyDescent="0.3">
      <c r="A1868" s="466"/>
      <c r="B1868" s="459" t="s">
        <v>1152</v>
      </c>
      <c r="C1868" s="460"/>
      <c r="D1868" s="460"/>
      <c r="E1868" s="460"/>
      <c r="F1868" s="460"/>
      <c r="G1868" s="460"/>
      <c r="H1868" s="460"/>
      <c r="I1868" s="460"/>
      <c r="J1868" s="460"/>
      <c r="K1868" s="461"/>
    </row>
    <row r="1869" spans="1:11" ht="15" hidden="1" x14ac:dyDescent="0.3">
      <c r="A1869" s="466"/>
      <c r="B1869" s="459" t="s">
        <v>1154</v>
      </c>
      <c r="C1869" s="460"/>
      <c r="D1869" s="460"/>
      <c r="E1869" s="460"/>
      <c r="F1869" s="460"/>
      <c r="G1869" s="460"/>
      <c r="H1869" s="460"/>
      <c r="I1869" s="460"/>
      <c r="J1869" s="460"/>
      <c r="K1869" s="461"/>
    </row>
    <row r="1870" spans="1:11" ht="15" hidden="1" x14ac:dyDescent="0.3">
      <c r="A1870" s="466"/>
      <c r="B1870" s="459"/>
      <c r="C1870" s="460"/>
      <c r="D1870" s="460"/>
      <c r="E1870" s="460"/>
      <c r="F1870" s="460"/>
      <c r="G1870" s="460"/>
      <c r="H1870" s="460"/>
      <c r="I1870" s="460"/>
      <c r="J1870" s="460"/>
      <c r="K1870" s="461"/>
    </row>
    <row r="1871" spans="1:11" ht="15" hidden="1" x14ac:dyDescent="0.3">
      <c r="A1871" s="466"/>
      <c r="B1871" s="459"/>
      <c r="C1871" s="460"/>
      <c r="D1871" s="460"/>
      <c r="E1871" s="460"/>
      <c r="F1871" s="460"/>
      <c r="G1871" s="460"/>
      <c r="H1871" s="460"/>
      <c r="I1871" s="460"/>
      <c r="J1871" s="460"/>
      <c r="K1871" s="461"/>
    </row>
    <row r="1872" spans="1:11" ht="15" hidden="1" x14ac:dyDescent="0.3">
      <c r="A1872" s="466"/>
      <c r="B1872" s="459"/>
      <c r="C1872" s="460"/>
      <c r="D1872" s="460"/>
      <c r="E1872" s="460"/>
      <c r="F1872" s="460"/>
      <c r="G1872" s="460"/>
      <c r="H1872" s="460"/>
      <c r="I1872" s="460"/>
      <c r="J1872" s="460"/>
      <c r="K1872" s="461"/>
    </row>
    <row r="1873" spans="1:11" ht="15" hidden="1" x14ac:dyDescent="0.3">
      <c r="A1873" s="466"/>
      <c r="B1873" s="459"/>
      <c r="C1873" s="460"/>
      <c r="D1873" s="460"/>
      <c r="E1873" s="460"/>
      <c r="F1873" s="460"/>
      <c r="G1873" s="460"/>
      <c r="H1873" s="460"/>
      <c r="I1873" s="460"/>
      <c r="J1873" s="460"/>
      <c r="K1873" s="461"/>
    </row>
    <row r="1874" spans="1:11" ht="15" hidden="1" x14ac:dyDescent="0.3">
      <c r="A1874" s="466"/>
      <c r="B1874" s="458"/>
      <c r="C1874" s="456"/>
      <c r="D1874" s="456"/>
      <c r="E1874" s="456"/>
      <c r="F1874" s="456"/>
      <c r="G1874" s="456"/>
      <c r="H1874" s="456"/>
      <c r="I1874" s="456"/>
      <c r="J1874" s="456"/>
      <c r="K1874" s="457"/>
    </row>
    <row r="1875" spans="1:11" ht="15" hidden="1" x14ac:dyDescent="0.3">
      <c r="A1875" s="466"/>
      <c r="B1875" s="459"/>
      <c r="C1875" s="460"/>
      <c r="D1875" s="460"/>
      <c r="E1875" s="460"/>
      <c r="F1875" s="460"/>
      <c r="G1875" s="460"/>
      <c r="H1875" s="460"/>
      <c r="I1875" s="460"/>
      <c r="J1875" s="460"/>
      <c r="K1875" s="461"/>
    </row>
    <row r="1876" spans="1:11" ht="15" hidden="1" x14ac:dyDescent="0.3">
      <c r="A1876" s="466"/>
      <c r="B1876" s="458"/>
      <c r="C1876" s="456"/>
      <c r="D1876" s="456"/>
      <c r="E1876" s="456"/>
      <c r="F1876" s="456"/>
      <c r="G1876" s="456"/>
      <c r="H1876" s="456"/>
      <c r="I1876" s="456"/>
      <c r="J1876" s="456"/>
      <c r="K1876" s="457"/>
    </row>
    <row r="1877" spans="1:11" ht="15" hidden="1" x14ac:dyDescent="0.3">
      <c r="A1877" s="466"/>
      <c r="B1877" s="458"/>
      <c r="C1877" s="456"/>
      <c r="D1877" s="456"/>
      <c r="E1877" s="456"/>
      <c r="F1877" s="456"/>
      <c r="G1877" s="456"/>
      <c r="H1877" s="456"/>
      <c r="I1877" s="456"/>
      <c r="J1877" s="456"/>
      <c r="K1877" s="457"/>
    </row>
    <row r="1878" spans="1:11" ht="15" hidden="1" x14ac:dyDescent="0.3">
      <c r="A1878" s="466"/>
      <c r="B1878" s="458"/>
      <c r="C1878" s="456"/>
      <c r="D1878" s="456"/>
      <c r="E1878" s="456"/>
      <c r="F1878" s="456"/>
      <c r="G1878" s="456"/>
      <c r="H1878" s="456"/>
      <c r="I1878" s="456"/>
      <c r="J1878" s="456"/>
      <c r="K1878" s="457"/>
    </row>
    <row r="1879" spans="1:11" ht="15" hidden="1" x14ac:dyDescent="0.3">
      <c r="A1879" s="466"/>
      <c r="B1879" s="458"/>
      <c r="C1879" s="456"/>
      <c r="D1879" s="456"/>
      <c r="E1879" s="456"/>
      <c r="F1879" s="456"/>
      <c r="G1879" s="456"/>
      <c r="H1879" s="456"/>
      <c r="I1879" s="456"/>
      <c r="J1879" s="456"/>
      <c r="K1879" s="457"/>
    </row>
    <row r="1880" spans="1:11" ht="15" hidden="1" x14ac:dyDescent="0.3">
      <c r="A1880" s="466"/>
      <c r="B1880" s="458"/>
      <c r="C1880" s="456"/>
      <c r="D1880" s="456"/>
      <c r="E1880" s="456"/>
      <c r="F1880" s="456"/>
      <c r="G1880" s="456"/>
      <c r="H1880" s="456"/>
      <c r="I1880" s="456"/>
      <c r="J1880" s="456"/>
      <c r="K1880" s="457"/>
    </row>
    <row r="1881" spans="1:11" ht="15.6" hidden="1" thickBot="1" x14ac:dyDescent="0.35">
      <c r="A1881" s="467"/>
      <c r="B1881" s="477"/>
      <c r="C1881" s="475"/>
      <c r="D1881" s="475"/>
      <c r="E1881" s="475"/>
      <c r="F1881" s="475"/>
      <c r="G1881" s="475"/>
      <c r="H1881" s="475"/>
      <c r="I1881" s="475"/>
      <c r="J1881" s="475"/>
      <c r="K1881" s="476"/>
    </row>
    <row r="1882" spans="1:11" ht="15" hidden="1" x14ac:dyDescent="0.3">
      <c r="A1882" s="465" t="s">
        <v>1144</v>
      </c>
      <c r="B1882" s="439"/>
      <c r="C1882" s="437"/>
      <c r="D1882" s="437"/>
      <c r="E1882" s="437"/>
      <c r="F1882" s="437"/>
      <c r="G1882" s="437"/>
      <c r="H1882" s="437"/>
      <c r="I1882" s="437"/>
      <c r="J1882" s="437"/>
      <c r="K1882" s="438"/>
    </row>
    <row r="1883" spans="1:11" ht="15" hidden="1" x14ac:dyDescent="0.3">
      <c r="A1883" s="466"/>
      <c r="B1883" s="458"/>
      <c r="C1883" s="456"/>
      <c r="D1883" s="456"/>
      <c r="E1883" s="456"/>
      <c r="F1883" s="456"/>
      <c r="G1883" s="456"/>
      <c r="H1883" s="456"/>
      <c r="I1883" s="456"/>
      <c r="J1883" s="456"/>
      <c r="K1883" s="457"/>
    </row>
    <row r="1884" spans="1:11" ht="15" hidden="1" x14ac:dyDescent="0.3">
      <c r="A1884" s="466"/>
      <c r="B1884" s="458"/>
      <c r="C1884" s="456"/>
      <c r="D1884" s="456"/>
      <c r="E1884" s="456"/>
      <c r="F1884" s="456"/>
      <c r="G1884" s="456"/>
      <c r="H1884" s="456"/>
      <c r="I1884" s="456"/>
      <c r="J1884" s="456"/>
      <c r="K1884" s="457"/>
    </row>
    <row r="1885" spans="1:11" ht="15" hidden="1" x14ac:dyDescent="0.3">
      <c r="A1885" s="466"/>
      <c r="B1885" s="459"/>
      <c r="C1885" s="460"/>
      <c r="D1885" s="460"/>
      <c r="E1885" s="460"/>
      <c r="F1885" s="460"/>
      <c r="G1885" s="460"/>
      <c r="H1885" s="460"/>
      <c r="I1885" s="460"/>
      <c r="J1885" s="460"/>
      <c r="K1885" s="461"/>
    </row>
    <row r="1886" spans="1:11" ht="15" hidden="1" x14ac:dyDescent="0.3">
      <c r="A1886" s="466"/>
      <c r="B1886" s="458"/>
      <c r="C1886" s="456"/>
      <c r="D1886" s="456"/>
      <c r="E1886" s="456"/>
      <c r="F1886" s="456"/>
      <c r="G1886" s="456"/>
      <c r="H1886" s="456"/>
      <c r="I1886" s="456"/>
      <c r="J1886" s="456"/>
      <c r="K1886" s="457"/>
    </row>
    <row r="1887" spans="1:11" ht="15" hidden="1" x14ac:dyDescent="0.3">
      <c r="A1887" s="466"/>
      <c r="B1887" s="459"/>
      <c r="C1887" s="460"/>
      <c r="D1887" s="460"/>
      <c r="E1887" s="460"/>
      <c r="F1887" s="460"/>
      <c r="G1887" s="460"/>
      <c r="H1887" s="460"/>
      <c r="I1887" s="460"/>
      <c r="J1887" s="460"/>
      <c r="K1887" s="461"/>
    </row>
    <row r="1888" spans="1:11" ht="15" hidden="1" x14ac:dyDescent="0.3">
      <c r="A1888" s="466"/>
      <c r="B1888" s="458"/>
      <c r="C1888" s="456"/>
      <c r="D1888" s="456"/>
      <c r="E1888" s="456"/>
      <c r="F1888" s="456"/>
      <c r="G1888" s="456"/>
      <c r="H1888" s="456"/>
      <c r="I1888" s="456"/>
      <c r="J1888" s="456"/>
      <c r="K1888" s="457"/>
    </row>
    <row r="1889" spans="1:11" ht="15" hidden="1" x14ac:dyDescent="0.3">
      <c r="A1889" s="466"/>
      <c r="B1889" s="458"/>
      <c r="C1889" s="456"/>
      <c r="D1889" s="456"/>
      <c r="E1889" s="456"/>
      <c r="F1889" s="456"/>
      <c r="G1889" s="456"/>
      <c r="H1889" s="456"/>
      <c r="I1889" s="456"/>
      <c r="J1889" s="456"/>
      <c r="K1889" s="457"/>
    </row>
    <row r="1890" spans="1:11" ht="15" hidden="1" x14ac:dyDescent="0.3">
      <c r="A1890" s="466"/>
      <c r="B1890" s="458"/>
      <c r="C1890" s="456"/>
      <c r="D1890" s="456"/>
      <c r="E1890" s="456"/>
      <c r="F1890" s="456"/>
      <c r="G1890" s="456"/>
      <c r="H1890" s="456"/>
      <c r="I1890" s="456"/>
      <c r="J1890" s="456"/>
      <c r="K1890" s="457"/>
    </row>
    <row r="1891" spans="1:11" ht="15" hidden="1" x14ac:dyDescent="0.3">
      <c r="A1891" s="466"/>
      <c r="B1891" s="458"/>
      <c r="C1891" s="456"/>
      <c r="D1891" s="456"/>
      <c r="E1891" s="456"/>
      <c r="F1891" s="456"/>
      <c r="G1891" s="456"/>
      <c r="H1891" s="456"/>
      <c r="I1891" s="456"/>
      <c r="J1891" s="456"/>
      <c r="K1891" s="457"/>
    </row>
    <row r="1892" spans="1:11" ht="15" hidden="1" x14ac:dyDescent="0.3">
      <c r="A1892" s="466"/>
      <c r="B1892" s="458"/>
      <c r="C1892" s="456"/>
      <c r="D1892" s="456"/>
      <c r="E1892" s="456"/>
      <c r="F1892" s="456"/>
      <c r="G1892" s="456"/>
      <c r="H1892" s="456"/>
      <c r="I1892" s="456"/>
      <c r="J1892" s="456"/>
      <c r="K1892" s="457"/>
    </row>
    <row r="1893" spans="1:11" ht="15" hidden="1" x14ac:dyDescent="0.3">
      <c r="A1893" s="466"/>
      <c r="B1893" s="458"/>
      <c r="C1893" s="456"/>
      <c r="D1893" s="456"/>
      <c r="E1893" s="456"/>
      <c r="F1893" s="456"/>
      <c r="G1893" s="456"/>
      <c r="H1893" s="456"/>
      <c r="I1893" s="456"/>
      <c r="J1893" s="456"/>
      <c r="K1893" s="457"/>
    </row>
    <row r="1894" spans="1:11" ht="15" hidden="1" x14ac:dyDescent="0.3">
      <c r="A1894" s="466"/>
      <c r="B1894" s="458"/>
      <c r="C1894" s="456"/>
      <c r="D1894" s="456"/>
      <c r="E1894" s="456"/>
      <c r="F1894" s="456"/>
      <c r="G1894" s="456"/>
      <c r="H1894" s="456"/>
      <c r="I1894" s="456"/>
      <c r="J1894" s="456"/>
      <c r="K1894" s="457"/>
    </row>
    <row r="1895" spans="1:11" ht="15" hidden="1" x14ac:dyDescent="0.3">
      <c r="A1895" s="466"/>
      <c r="B1895" s="458"/>
      <c r="C1895" s="456"/>
      <c r="D1895" s="456"/>
      <c r="E1895" s="456"/>
      <c r="F1895" s="456"/>
      <c r="G1895" s="456"/>
      <c r="H1895" s="456"/>
      <c r="I1895" s="456"/>
      <c r="J1895" s="456"/>
      <c r="K1895" s="457"/>
    </row>
    <row r="1896" spans="1:11" ht="15.6" hidden="1" thickBot="1" x14ac:dyDescent="0.35">
      <c r="A1896" s="467"/>
      <c r="B1896" s="502"/>
      <c r="C1896" s="503"/>
      <c r="D1896" s="503"/>
      <c r="E1896" s="503"/>
      <c r="F1896" s="503"/>
      <c r="G1896" s="503"/>
      <c r="H1896" s="503"/>
      <c r="I1896" s="503"/>
      <c r="J1896" s="503"/>
      <c r="K1896" s="504"/>
    </row>
    <row r="1897" spans="1:11" hidden="1" x14ac:dyDescent="0.3">
      <c r="A1897" s="499" t="s">
        <v>1145</v>
      </c>
      <c r="B1897" s="491"/>
      <c r="C1897" s="491"/>
      <c r="D1897" s="491"/>
      <c r="E1897" s="491"/>
      <c r="F1897" s="491"/>
      <c r="G1897" s="490" t="s">
        <v>1146</v>
      </c>
      <c r="H1897" s="491"/>
      <c r="I1897" s="491"/>
      <c r="J1897" s="491"/>
      <c r="K1897" s="492"/>
    </row>
    <row r="1898" spans="1:11" hidden="1" x14ac:dyDescent="0.3">
      <c r="A1898" s="500"/>
      <c r="B1898" s="494"/>
      <c r="C1898" s="494"/>
      <c r="D1898" s="494"/>
      <c r="E1898" s="494"/>
      <c r="F1898" s="494"/>
      <c r="G1898" s="493"/>
      <c r="H1898" s="494"/>
      <c r="I1898" s="494"/>
      <c r="J1898" s="494"/>
      <c r="K1898" s="495"/>
    </row>
    <row r="1899" spans="1:11" hidden="1" x14ac:dyDescent="0.3">
      <c r="A1899" s="500"/>
      <c r="B1899" s="494"/>
      <c r="C1899" s="494"/>
      <c r="D1899" s="494"/>
      <c r="E1899" s="494"/>
      <c r="F1899" s="494"/>
      <c r="G1899" s="493"/>
      <c r="H1899" s="494"/>
      <c r="I1899" s="494"/>
      <c r="J1899" s="494"/>
      <c r="K1899" s="495"/>
    </row>
    <row r="1900" spans="1:11" ht="15" hidden="1" thickBot="1" x14ac:dyDescent="0.35">
      <c r="A1900" s="501"/>
      <c r="B1900" s="497"/>
      <c r="C1900" s="497"/>
      <c r="D1900" s="497"/>
      <c r="E1900" s="497"/>
      <c r="F1900" s="497"/>
      <c r="G1900" s="496"/>
      <c r="H1900" s="497"/>
      <c r="I1900" s="497"/>
      <c r="J1900" s="497"/>
      <c r="K1900" s="498"/>
    </row>
    <row r="1901" spans="1:11" hidden="1" x14ac:dyDescent="0.3">
      <c r="A1901" s="34"/>
      <c r="J1901" s="131"/>
    </row>
    <row r="1902" spans="1:11" x14ac:dyDescent="0.3">
      <c r="A1902" s="452"/>
      <c r="B1902" s="452"/>
      <c r="C1902" s="452"/>
      <c r="D1902" s="452"/>
      <c r="E1902" s="454" t="s">
        <v>1113</v>
      </c>
      <c r="F1902" s="454"/>
      <c r="G1902" s="454"/>
      <c r="H1902" s="454"/>
      <c r="I1902" s="452"/>
      <c r="J1902" s="452"/>
      <c r="K1902" s="452"/>
    </row>
    <row r="1903" spans="1:11" x14ac:dyDescent="0.3">
      <c r="A1903" s="452"/>
      <c r="B1903" s="452"/>
      <c r="C1903" s="452"/>
      <c r="D1903" s="452"/>
      <c r="E1903" s="454"/>
      <c r="F1903" s="454"/>
      <c r="G1903" s="454"/>
      <c r="H1903" s="454"/>
      <c r="I1903" s="452"/>
      <c r="J1903" s="452"/>
      <c r="K1903" s="452"/>
    </row>
    <row r="1904" spans="1:11" x14ac:dyDescent="0.3">
      <c r="A1904" s="453"/>
      <c r="B1904" s="453"/>
      <c r="C1904" s="453"/>
      <c r="D1904" s="453"/>
      <c r="E1904" s="455"/>
      <c r="F1904" s="455"/>
      <c r="G1904" s="455"/>
      <c r="H1904" s="455"/>
      <c r="I1904" s="453"/>
      <c r="J1904" s="453"/>
      <c r="K1904" s="453"/>
    </row>
    <row r="1905" spans="1:11" x14ac:dyDescent="0.3">
      <c r="A1905" s="449" t="s">
        <v>1147</v>
      </c>
      <c r="B1905" s="450"/>
      <c r="C1905" s="450"/>
      <c r="D1905" s="450"/>
      <c r="E1905" s="450"/>
      <c r="F1905" s="450"/>
      <c r="G1905" s="450"/>
      <c r="H1905" s="450"/>
      <c r="I1905" s="450"/>
      <c r="J1905" s="450"/>
      <c r="K1905" s="451"/>
    </row>
    <row r="1906" spans="1:11" ht="25.5" customHeight="1" x14ac:dyDescent="0.3">
      <c r="A1906" s="100" t="s">
        <v>0</v>
      </c>
      <c r="B1906" s="101"/>
      <c r="C1906" s="101"/>
      <c r="D1906" s="101"/>
      <c r="E1906" s="101"/>
      <c r="F1906" s="101"/>
      <c r="G1906" s="102"/>
      <c r="H1906" s="103" t="s">
        <v>1191</v>
      </c>
      <c r="I1906" s="104" t="s">
        <v>1117</v>
      </c>
      <c r="J1906" s="105">
        <f>1+J1851</f>
        <v>45229</v>
      </c>
      <c r="K1906" s="106" t="s">
        <v>1118</v>
      </c>
    </row>
    <row r="1907" spans="1:11" ht="16.5" customHeight="1" x14ac:dyDescent="0.3">
      <c r="A1907" s="443" t="s">
        <v>2</v>
      </c>
      <c r="B1907" s="444"/>
      <c r="C1907" s="444"/>
      <c r="D1907" s="444"/>
      <c r="E1907" s="444"/>
      <c r="F1907" s="444"/>
      <c r="G1907" s="445"/>
      <c r="H1907" s="107" t="s">
        <v>1120</v>
      </c>
      <c r="I1907" s="108" t="s">
        <v>1121</v>
      </c>
      <c r="J1907" s="109" t="s">
        <v>1122</v>
      </c>
      <c r="K1907" s="110" t="s">
        <v>1123</v>
      </c>
    </row>
    <row r="1908" spans="1:11" ht="12" customHeight="1" x14ac:dyDescent="0.3">
      <c r="A1908" s="446"/>
      <c r="B1908" s="447"/>
      <c r="C1908" s="447"/>
      <c r="D1908" s="447"/>
      <c r="E1908" s="447"/>
      <c r="F1908" s="447"/>
      <c r="G1908" s="448"/>
      <c r="H1908" s="107" t="s">
        <v>1124</v>
      </c>
      <c r="I1908" s="111"/>
      <c r="J1908" s="112"/>
      <c r="K1908" s="113" t="s">
        <v>1125</v>
      </c>
    </row>
    <row r="1909" spans="1:11" ht="15" thickBot="1" x14ac:dyDescent="0.35">
      <c r="A1909" s="114" t="s">
        <v>1103</v>
      </c>
      <c r="B1909" s="115"/>
      <c r="C1909" s="115"/>
      <c r="D1909" s="115"/>
      <c r="E1909" s="115"/>
      <c r="F1909" s="115"/>
      <c r="G1909" s="116"/>
      <c r="H1909" s="117" t="s">
        <v>1126</v>
      </c>
      <c r="I1909" s="117" t="s">
        <v>1103</v>
      </c>
      <c r="J1909" s="138" t="s">
        <v>1125</v>
      </c>
      <c r="K1909" s="110"/>
    </row>
    <row r="1910" spans="1:11" ht="15" x14ac:dyDescent="0.3">
      <c r="A1910" s="440" t="s">
        <v>1127</v>
      </c>
      <c r="B1910" s="439"/>
      <c r="C1910" s="437"/>
      <c r="D1910" s="437"/>
      <c r="E1910" s="437"/>
      <c r="F1910" s="437"/>
      <c r="G1910" s="437"/>
      <c r="H1910" s="437"/>
      <c r="I1910" s="437"/>
      <c r="J1910" s="437"/>
      <c r="K1910" s="438"/>
    </row>
    <row r="1911" spans="1:11" ht="15" x14ac:dyDescent="0.3">
      <c r="A1911" s="441"/>
      <c r="B1911" s="458"/>
      <c r="C1911" s="456"/>
      <c r="D1911" s="456"/>
      <c r="E1911" s="456"/>
      <c r="F1911" s="456"/>
      <c r="G1911" s="456"/>
      <c r="H1911" s="456"/>
      <c r="I1911" s="456"/>
      <c r="J1911" s="456"/>
      <c r="K1911" s="457"/>
    </row>
    <row r="1912" spans="1:11" ht="15" x14ac:dyDescent="0.3">
      <c r="A1912" s="441"/>
      <c r="B1912" s="458"/>
      <c r="C1912" s="456"/>
      <c r="D1912" s="456"/>
      <c r="E1912" s="456"/>
      <c r="F1912" s="456"/>
      <c r="G1912" s="456"/>
      <c r="H1912" s="456"/>
      <c r="I1912" s="456"/>
      <c r="J1912" s="456"/>
      <c r="K1912" s="457"/>
    </row>
    <row r="1913" spans="1:11" ht="15" x14ac:dyDescent="0.3">
      <c r="A1913" s="441"/>
      <c r="B1913" s="458"/>
      <c r="C1913" s="456"/>
      <c r="D1913" s="456"/>
      <c r="E1913" s="456"/>
      <c r="F1913" s="456"/>
      <c r="G1913" s="456"/>
      <c r="H1913" s="456"/>
      <c r="I1913" s="456"/>
      <c r="J1913" s="456"/>
      <c r="K1913" s="457"/>
    </row>
    <row r="1914" spans="1:11" ht="15.6" thickBot="1" x14ac:dyDescent="0.35">
      <c r="A1914" s="442"/>
      <c r="B1914" s="477"/>
      <c r="C1914" s="475"/>
      <c r="D1914" s="475"/>
      <c r="E1914" s="475"/>
      <c r="F1914" s="475"/>
      <c r="G1914" s="475"/>
      <c r="H1914" s="475"/>
      <c r="I1914" s="475"/>
      <c r="J1914" s="475"/>
      <c r="K1914" s="476"/>
    </row>
    <row r="1915" spans="1:11" ht="15.6" thickBot="1" x14ac:dyDescent="0.35">
      <c r="A1915" s="465" t="s">
        <v>1128</v>
      </c>
      <c r="B1915" s="474" t="s">
        <v>1129</v>
      </c>
      <c r="C1915" s="472"/>
      <c r="D1915" s="472"/>
      <c r="E1915" s="472"/>
      <c r="F1915" s="120" t="s">
        <v>1130</v>
      </c>
      <c r="G1915" s="472" t="s">
        <v>1129</v>
      </c>
      <c r="H1915" s="472"/>
      <c r="I1915" s="472"/>
      <c r="J1915" s="473"/>
      <c r="K1915" s="121" t="s">
        <v>1130</v>
      </c>
    </row>
    <row r="1916" spans="1:11" ht="15" x14ac:dyDescent="0.3">
      <c r="A1916" s="466"/>
      <c r="B1916" s="471" t="s">
        <v>1131</v>
      </c>
      <c r="C1916" s="469"/>
      <c r="D1916" s="469"/>
      <c r="E1916" s="470"/>
      <c r="F1916" s="122"/>
      <c r="G1916" s="468" t="s">
        <v>1132</v>
      </c>
      <c r="H1916" s="469"/>
      <c r="I1916" s="469"/>
      <c r="J1916" s="470"/>
      <c r="K1916" s="123"/>
    </row>
    <row r="1917" spans="1:11" ht="15" x14ac:dyDescent="0.3">
      <c r="A1917" s="466"/>
      <c r="B1917" s="480" t="s">
        <v>1133</v>
      </c>
      <c r="C1917" s="481"/>
      <c r="D1917" s="481"/>
      <c r="E1917" s="482"/>
      <c r="F1917" s="124"/>
      <c r="G1917" s="483" t="s">
        <v>1134</v>
      </c>
      <c r="H1917" s="481"/>
      <c r="I1917" s="481"/>
      <c r="J1917" s="482"/>
      <c r="K1917" s="125"/>
    </row>
    <row r="1918" spans="1:11" ht="15" x14ac:dyDescent="0.3">
      <c r="A1918" s="466"/>
      <c r="B1918" s="480" t="s">
        <v>1135</v>
      </c>
      <c r="C1918" s="481"/>
      <c r="D1918" s="481"/>
      <c r="E1918" s="482"/>
      <c r="F1918" s="124"/>
      <c r="G1918" s="478" t="s">
        <v>1136</v>
      </c>
      <c r="H1918" s="460"/>
      <c r="I1918" s="460"/>
      <c r="J1918" s="479"/>
      <c r="K1918" s="125"/>
    </row>
    <row r="1919" spans="1:11" ht="15" x14ac:dyDescent="0.3">
      <c r="A1919" s="466"/>
      <c r="B1919" s="480" t="s">
        <v>1137</v>
      </c>
      <c r="C1919" s="481"/>
      <c r="D1919" s="481"/>
      <c r="E1919" s="482"/>
      <c r="F1919" s="124">
        <v>1</v>
      </c>
      <c r="G1919" s="478" t="s">
        <v>1138</v>
      </c>
      <c r="H1919" s="460"/>
      <c r="I1919" s="460"/>
      <c r="J1919" s="479"/>
      <c r="K1919" s="125"/>
    </row>
    <row r="1920" spans="1:11" ht="15" x14ac:dyDescent="0.3">
      <c r="A1920" s="466"/>
      <c r="B1920" s="480" t="s">
        <v>1139</v>
      </c>
      <c r="C1920" s="481"/>
      <c r="D1920" s="481"/>
      <c r="E1920" s="482"/>
      <c r="F1920" s="124"/>
      <c r="G1920" s="478" t="s">
        <v>1140</v>
      </c>
      <c r="H1920" s="460"/>
      <c r="I1920" s="460"/>
      <c r="J1920" s="479"/>
      <c r="K1920" s="125"/>
    </row>
    <row r="1921" spans="1:11" ht="15.6" thickBot="1" x14ac:dyDescent="0.35">
      <c r="A1921" s="467"/>
      <c r="B1921" s="487" t="s">
        <v>1141</v>
      </c>
      <c r="C1921" s="488"/>
      <c r="D1921" s="488"/>
      <c r="E1921" s="489"/>
      <c r="F1921" s="127">
        <v>1</v>
      </c>
      <c r="G1921" s="484" t="s">
        <v>1142</v>
      </c>
      <c r="H1921" s="485"/>
      <c r="I1921" s="485"/>
      <c r="J1921" s="486"/>
      <c r="K1921" s="128"/>
    </row>
    <row r="1922" spans="1:11" ht="15.6" x14ac:dyDescent="0.3">
      <c r="A1922" s="465" t="s">
        <v>1143</v>
      </c>
      <c r="B1922" s="434" t="s">
        <v>1175</v>
      </c>
      <c r="C1922" s="435"/>
      <c r="D1922" s="435"/>
      <c r="E1922" s="435"/>
      <c r="F1922" s="435"/>
      <c r="G1922" s="435"/>
      <c r="H1922" s="435"/>
      <c r="I1922" s="435"/>
      <c r="J1922" s="435"/>
      <c r="K1922" s="436"/>
    </row>
    <row r="1923" spans="1:11" ht="15" x14ac:dyDescent="0.3">
      <c r="A1923" s="466"/>
      <c r="B1923" s="428" t="s">
        <v>1166</v>
      </c>
      <c r="C1923" s="429"/>
      <c r="D1923" s="429"/>
      <c r="E1923" s="429"/>
      <c r="F1923" s="429"/>
      <c r="G1923" s="429"/>
      <c r="H1923" s="429"/>
      <c r="I1923" s="429"/>
      <c r="J1923" s="429"/>
      <c r="K1923" s="430"/>
    </row>
    <row r="1924" spans="1:11" ht="15" x14ac:dyDescent="0.3">
      <c r="A1924" s="466"/>
      <c r="B1924" s="428" t="s">
        <v>1165</v>
      </c>
      <c r="C1924" s="429"/>
      <c r="D1924" s="429"/>
      <c r="E1924" s="429"/>
      <c r="F1924" s="429"/>
      <c r="G1924" s="429"/>
      <c r="H1924" s="429"/>
      <c r="I1924" s="429"/>
      <c r="J1924" s="429"/>
      <c r="K1924" s="430"/>
    </row>
    <row r="1925" spans="1:11" ht="15" x14ac:dyDescent="0.3">
      <c r="A1925" s="466"/>
      <c r="B1925" s="428" t="s">
        <v>1169</v>
      </c>
      <c r="C1925" s="429"/>
      <c r="D1925" s="429"/>
      <c r="E1925" s="429"/>
      <c r="F1925" s="429"/>
      <c r="G1925" s="429"/>
      <c r="H1925" s="429"/>
      <c r="I1925" s="429"/>
      <c r="J1925" s="429"/>
      <c r="K1925" s="430"/>
    </row>
    <row r="1926" spans="1:11" ht="15.6" x14ac:dyDescent="0.3">
      <c r="A1926" s="466"/>
      <c r="B1926" s="434" t="s">
        <v>1180</v>
      </c>
      <c r="C1926" s="435"/>
      <c r="D1926" s="435"/>
      <c r="E1926" s="435"/>
      <c r="F1926" s="435"/>
      <c r="G1926" s="435"/>
      <c r="H1926" s="435"/>
      <c r="I1926" s="435"/>
      <c r="J1926" s="435"/>
      <c r="K1926" s="436"/>
    </row>
    <row r="1927" spans="1:11" ht="15" x14ac:dyDescent="0.3">
      <c r="A1927" s="466"/>
      <c r="B1927" s="428" t="s">
        <v>1181</v>
      </c>
      <c r="C1927" s="429"/>
      <c r="D1927" s="429"/>
      <c r="E1927" s="429"/>
      <c r="F1927" s="429"/>
      <c r="G1927" s="429"/>
      <c r="H1927" s="429"/>
      <c r="I1927" s="429"/>
      <c r="J1927" s="429"/>
      <c r="K1927" s="430"/>
    </row>
    <row r="1928" spans="1:11" ht="15" x14ac:dyDescent="0.3">
      <c r="A1928" s="466"/>
      <c r="B1928" s="428" t="s">
        <v>1176</v>
      </c>
      <c r="C1928" s="429"/>
      <c r="D1928" s="429"/>
      <c r="E1928" s="429"/>
      <c r="F1928" s="429"/>
      <c r="G1928" s="429"/>
      <c r="H1928" s="429"/>
      <c r="I1928" s="429"/>
      <c r="J1928" s="429"/>
      <c r="K1928" s="430"/>
    </row>
    <row r="1929" spans="1:11" ht="15" x14ac:dyDescent="0.3">
      <c r="A1929" s="466"/>
      <c r="B1929" s="511"/>
      <c r="C1929" s="512"/>
      <c r="D1929" s="512"/>
      <c r="E1929" s="512"/>
      <c r="F1929" s="512"/>
      <c r="G1929" s="512"/>
      <c r="H1929" s="512"/>
      <c r="I1929" s="512"/>
      <c r="J1929" s="512"/>
      <c r="K1929" s="513"/>
    </row>
    <row r="1930" spans="1:11" ht="15" x14ac:dyDescent="0.3">
      <c r="A1930" s="466"/>
      <c r="B1930" s="511"/>
      <c r="C1930" s="512"/>
      <c r="D1930" s="512"/>
      <c r="E1930" s="512"/>
      <c r="F1930" s="512"/>
      <c r="G1930" s="512"/>
      <c r="H1930" s="512"/>
      <c r="I1930" s="512"/>
      <c r="J1930" s="512"/>
      <c r="K1930" s="513"/>
    </row>
    <row r="1931" spans="1:11" ht="15" x14ac:dyDescent="0.3">
      <c r="A1931" s="466"/>
      <c r="B1931" s="511"/>
      <c r="C1931" s="512"/>
      <c r="D1931" s="512"/>
      <c r="E1931" s="512"/>
      <c r="F1931" s="512"/>
      <c r="G1931" s="512"/>
      <c r="H1931" s="512"/>
      <c r="I1931" s="512"/>
      <c r="J1931" s="512"/>
      <c r="K1931" s="513"/>
    </row>
    <row r="1932" spans="1:11" ht="15" x14ac:dyDescent="0.3">
      <c r="A1932" s="466"/>
      <c r="B1932" s="511"/>
      <c r="C1932" s="512"/>
      <c r="D1932" s="512"/>
      <c r="E1932" s="512"/>
      <c r="F1932" s="512"/>
      <c r="G1932" s="512"/>
      <c r="H1932" s="512"/>
      <c r="I1932" s="512"/>
      <c r="J1932" s="512"/>
      <c r="K1932" s="513"/>
    </row>
    <row r="1933" spans="1:11" ht="15" x14ac:dyDescent="0.3">
      <c r="A1933" s="466"/>
      <c r="B1933" s="458"/>
      <c r="C1933" s="456"/>
      <c r="D1933" s="456"/>
      <c r="E1933" s="456"/>
      <c r="F1933" s="456"/>
      <c r="G1933" s="456"/>
      <c r="H1933" s="456"/>
      <c r="I1933" s="456"/>
      <c r="J1933" s="456"/>
      <c r="K1933" s="457"/>
    </row>
    <row r="1934" spans="1:11" ht="15" x14ac:dyDescent="0.3">
      <c r="A1934" s="466"/>
      <c r="B1934" s="458"/>
      <c r="C1934" s="456"/>
      <c r="D1934" s="456"/>
      <c r="E1934" s="456"/>
      <c r="F1934" s="456"/>
      <c r="G1934" s="456"/>
      <c r="H1934" s="456"/>
      <c r="I1934" s="456"/>
      <c r="J1934" s="456"/>
      <c r="K1934" s="457"/>
    </row>
    <row r="1935" spans="1:11" ht="15.6" thickBot="1" x14ac:dyDescent="0.35">
      <c r="A1935" s="467"/>
      <c r="B1935" s="477"/>
      <c r="C1935" s="475"/>
      <c r="D1935" s="475"/>
      <c r="E1935" s="475"/>
      <c r="F1935" s="475"/>
      <c r="G1935" s="475"/>
      <c r="H1935" s="475"/>
      <c r="I1935" s="475"/>
      <c r="J1935" s="475"/>
      <c r="K1935" s="476"/>
    </row>
    <row r="1936" spans="1:11" ht="15" x14ac:dyDescent="0.3">
      <c r="A1936" s="465" t="s">
        <v>1144</v>
      </c>
      <c r="B1936" s="439"/>
      <c r="C1936" s="437"/>
      <c r="D1936" s="437"/>
      <c r="E1936" s="437"/>
      <c r="F1936" s="437"/>
      <c r="G1936" s="437"/>
      <c r="H1936" s="437"/>
      <c r="I1936" s="437"/>
      <c r="J1936" s="437"/>
      <c r="K1936" s="438"/>
    </row>
    <row r="1937" spans="1:11" ht="15" x14ac:dyDescent="0.3">
      <c r="A1937" s="466"/>
      <c r="B1937" s="458"/>
      <c r="C1937" s="456"/>
      <c r="D1937" s="456"/>
      <c r="E1937" s="456"/>
      <c r="F1937" s="456"/>
      <c r="G1937" s="456"/>
      <c r="H1937" s="456"/>
      <c r="I1937" s="456"/>
      <c r="J1937" s="456"/>
      <c r="K1937" s="457"/>
    </row>
    <row r="1938" spans="1:11" ht="15" x14ac:dyDescent="0.3">
      <c r="A1938" s="466"/>
      <c r="B1938" s="458"/>
      <c r="C1938" s="456"/>
      <c r="D1938" s="456"/>
      <c r="E1938" s="456"/>
      <c r="F1938" s="456"/>
      <c r="G1938" s="456"/>
      <c r="H1938" s="456"/>
      <c r="I1938" s="456"/>
      <c r="J1938" s="456"/>
      <c r="K1938" s="457"/>
    </row>
    <row r="1939" spans="1:11" ht="15" x14ac:dyDescent="0.3">
      <c r="A1939" s="466"/>
      <c r="B1939" s="458"/>
      <c r="C1939" s="456"/>
      <c r="D1939" s="456"/>
      <c r="E1939" s="456"/>
      <c r="F1939" s="456"/>
      <c r="G1939" s="456"/>
      <c r="H1939" s="456"/>
      <c r="I1939" s="456"/>
      <c r="J1939" s="456"/>
      <c r="K1939" s="457"/>
    </row>
    <row r="1940" spans="1:11" ht="15" x14ac:dyDescent="0.3">
      <c r="A1940" s="466"/>
      <c r="B1940" s="458"/>
      <c r="C1940" s="456"/>
      <c r="D1940" s="456"/>
      <c r="E1940" s="456"/>
      <c r="F1940" s="456"/>
      <c r="G1940" s="456"/>
      <c r="H1940" s="456"/>
      <c r="I1940" s="456"/>
      <c r="J1940" s="456"/>
      <c r="K1940" s="457"/>
    </row>
    <row r="1941" spans="1:11" ht="15" x14ac:dyDescent="0.3">
      <c r="A1941" s="466"/>
      <c r="B1941" s="458"/>
      <c r="C1941" s="456"/>
      <c r="D1941" s="456"/>
      <c r="E1941" s="456"/>
      <c r="F1941" s="456"/>
      <c r="G1941" s="456"/>
      <c r="H1941" s="456"/>
      <c r="I1941" s="456"/>
      <c r="J1941" s="456"/>
      <c r="K1941" s="457"/>
    </row>
    <row r="1942" spans="1:11" ht="15" x14ac:dyDescent="0.3">
      <c r="A1942" s="466"/>
      <c r="B1942" s="458"/>
      <c r="C1942" s="456"/>
      <c r="D1942" s="456"/>
      <c r="E1942" s="456"/>
      <c r="F1942" s="456"/>
      <c r="G1942" s="456"/>
      <c r="H1942" s="456"/>
      <c r="I1942" s="456"/>
      <c r="J1942" s="456"/>
      <c r="K1942" s="457"/>
    </row>
    <row r="1943" spans="1:11" ht="15" x14ac:dyDescent="0.3">
      <c r="A1943" s="466"/>
      <c r="B1943" s="458"/>
      <c r="C1943" s="456"/>
      <c r="D1943" s="456"/>
      <c r="E1943" s="456"/>
      <c r="F1943" s="456"/>
      <c r="G1943" s="456"/>
      <c r="H1943" s="456"/>
      <c r="I1943" s="456"/>
      <c r="J1943" s="456"/>
      <c r="K1943" s="457"/>
    </row>
    <row r="1944" spans="1:11" ht="15" x14ac:dyDescent="0.3">
      <c r="A1944" s="466"/>
      <c r="B1944" s="458"/>
      <c r="C1944" s="456"/>
      <c r="D1944" s="456"/>
      <c r="E1944" s="456"/>
      <c r="F1944" s="456"/>
      <c r="G1944" s="456"/>
      <c r="H1944" s="456"/>
      <c r="I1944" s="456"/>
      <c r="J1944" s="456"/>
      <c r="K1944" s="457"/>
    </row>
    <row r="1945" spans="1:11" ht="15" x14ac:dyDescent="0.3">
      <c r="A1945" s="466"/>
      <c r="B1945" s="458"/>
      <c r="C1945" s="456"/>
      <c r="D1945" s="456"/>
      <c r="E1945" s="456"/>
      <c r="F1945" s="456"/>
      <c r="G1945" s="456"/>
      <c r="H1945" s="456"/>
      <c r="I1945" s="456"/>
      <c r="J1945" s="456"/>
      <c r="K1945" s="457"/>
    </row>
    <row r="1946" spans="1:11" ht="15" x14ac:dyDescent="0.3">
      <c r="A1946" s="466"/>
      <c r="B1946" s="458"/>
      <c r="C1946" s="456"/>
      <c r="D1946" s="456"/>
      <c r="E1946" s="456"/>
      <c r="F1946" s="456"/>
      <c r="G1946" s="456"/>
      <c r="H1946" s="456"/>
      <c r="I1946" s="456"/>
      <c r="J1946" s="456"/>
      <c r="K1946" s="457"/>
    </row>
    <row r="1947" spans="1:11" ht="15" x14ac:dyDescent="0.3">
      <c r="A1947" s="466"/>
      <c r="B1947" s="458"/>
      <c r="C1947" s="456"/>
      <c r="D1947" s="456"/>
      <c r="E1947" s="456"/>
      <c r="F1947" s="456"/>
      <c r="G1947" s="456"/>
      <c r="H1947" s="456"/>
      <c r="I1947" s="456"/>
      <c r="J1947" s="456"/>
      <c r="K1947" s="457"/>
    </row>
    <row r="1948" spans="1:11" ht="15" x14ac:dyDescent="0.3">
      <c r="A1948" s="466"/>
      <c r="B1948" s="458"/>
      <c r="C1948" s="456"/>
      <c r="D1948" s="456"/>
      <c r="E1948" s="456"/>
      <c r="F1948" s="456"/>
      <c r="G1948" s="456"/>
      <c r="H1948" s="456"/>
      <c r="I1948" s="456"/>
      <c r="J1948" s="456"/>
      <c r="K1948" s="457"/>
    </row>
    <row r="1949" spans="1:11" ht="15" x14ac:dyDescent="0.3">
      <c r="A1949" s="466"/>
      <c r="B1949" s="458"/>
      <c r="C1949" s="456"/>
      <c r="D1949" s="456"/>
      <c r="E1949" s="456"/>
      <c r="F1949" s="456"/>
      <c r="G1949" s="456"/>
      <c r="H1949" s="456"/>
      <c r="I1949" s="456"/>
      <c r="J1949" s="456"/>
      <c r="K1949" s="457"/>
    </row>
    <row r="1950" spans="1:11" ht="15.6" thickBot="1" x14ac:dyDescent="0.35">
      <c r="A1950" s="467"/>
      <c r="B1950" s="502"/>
      <c r="C1950" s="503"/>
      <c r="D1950" s="503"/>
      <c r="E1950" s="503"/>
      <c r="F1950" s="503"/>
      <c r="G1950" s="503"/>
      <c r="H1950" s="503"/>
      <c r="I1950" s="503"/>
      <c r="J1950" s="503"/>
      <c r="K1950" s="504"/>
    </row>
    <row r="1951" spans="1:11" x14ac:dyDescent="0.3">
      <c r="A1951" s="499" t="s">
        <v>1145</v>
      </c>
      <c r="B1951" s="491"/>
      <c r="C1951" s="491"/>
      <c r="D1951" s="491"/>
      <c r="E1951" s="491"/>
      <c r="F1951" s="491"/>
      <c r="G1951" s="490" t="s">
        <v>1146</v>
      </c>
      <c r="H1951" s="491"/>
      <c r="I1951" s="491"/>
      <c r="J1951" s="491"/>
      <c r="K1951" s="492"/>
    </row>
    <row r="1952" spans="1:11" x14ac:dyDescent="0.3">
      <c r="A1952" s="500"/>
      <c r="B1952" s="494"/>
      <c r="C1952" s="494"/>
      <c r="D1952" s="494"/>
      <c r="E1952" s="494"/>
      <c r="F1952" s="494"/>
      <c r="G1952" s="493"/>
      <c r="H1952" s="494"/>
      <c r="I1952" s="494"/>
      <c r="J1952" s="494"/>
      <c r="K1952" s="495"/>
    </row>
    <row r="1953" spans="1:11" x14ac:dyDescent="0.3">
      <c r="A1953" s="500"/>
      <c r="B1953" s="494"/>
      <c r="C1953" s="494"/>
      <c r="D1953" s="494"/>
      <c r="E1953" s="494"/>
      <c r="F1953" s="494"/>
      <c r="G1953" s="493"/>
      <c r="H1953" s="494"/>
      <c r="I1953" s="494"/>
      <c r="J1953" s="494"/>
      <c r="K1953" s="495"/>
    </row>
    <row r="1954" spans="1:11" ht="15" thickBot="1" x14ac:dyDescent="0.35">
      <c r="A1954" s="501"/>
      <c r="B1954" s="497"/>
      <c r="C1954" s="497"/>
      <c r="D1954" s="497"/>
      <c r="E1954" s="497"/>
      <c r="F1954" s="497"/>
      <c r="G1954" s="496"/>
      <c r="H1954" s="497"/>
      <c r="I1954" s="497"/>
      <c r="J1954" s="497"/>
      <c r="K1954" s="498"/>
    </row>
    <row r="1956" spans="1:11" x14ac:dyDescent="0.3">
      <c r="A1956" s="452"/>
      <c r="B1956" s="452"/>
      <c r="C1956" s="452"/>
      <c r="D1956" s="452"/>
      <c r="E1956" s="454" t="s">
        <v>1113</v>
      </c>
      <c r="F1956" s="454"/>
      <c r="G1956" s="454"/>
      <c r="H1956" s="454"/>
      <c r="I1956" s="452"/>
      <c r="J1956" s="452"/>
      <c r="K1956" s="452"/>
    </row>
    <row r="1957" spans="1:11" x14ac:dyDescent="0.3">
      <c r="A1957" s="452"/>
      <c r="B1957" s="452"/>
      <c r="C1957" s="452"/>
      <c r="D1957" s="452"/>
      <c r="E1957" s="454"/>
      <c r="F1957" s="454"/>
      <c r="G1957" s="454"/>
      <c r="H1957" s="454"/>
      <c r="I1957" s="452"/>
      <c r="J1957" s="452"/>
      <c r="K1957" s="452"/>
    </row>
    <row r="1958" spans="1:11" x14ac:dyDescent="0.3">
      <c r="A1958" s="453"/>
      <c r="B1958" s="453"/>
      <c r="C1958" s="453"/>
      <c r="D1958" s="453"/>
      <c r="E1958" s="455"/>
      <c r="F1958" s="455"/>
      <c r="G1958" s="455"/>
      <c r="H1958" s="455"/>
      <c r="I1958" s="453"/>
      <c r="J1958" s="453"/>
      <c r="K1958" s="453"/>
    </row>
    <row r="1959" spans="1:11" x14ac:dyDescent="0.3">
      <c r="A1959" s="449" t="s">
        <v>1147</v>
      </c>
      <c r="B1959" s="450"/>
      <c r="C1959" s="450"/>
      <c r="D1959" s="450"/>
      <c r="E1959" s="450"/>
      <c r="F1959" s="450"/>
      <c r="G1959" s="450"/>
      <c r="H1959" s="450"/>
      <c r="I1959" s="450"/>
      <c r="J1959" s="450"/>
      <c r="K1959" s="451"/>
    </row>
    <row r="1960" spans="1:11" ht="25.5" customHeight="1" x14ac:dyDescent="0.3">
      <c r="A1960" s="100" t="s">
        <v>0</v>
      </c>
      <c r="B1960" s="101"/>
      <c r="C1960" s="101"/>
      <c r="D1960" s="101"/>
      <c r="E1960" s="101"/>
      <c r="F1960" s="101"/>
      <c r="G1960" s="102"/>
      <c r="H1960" s="103" t="s">
        <v>1191</v>
      </c>
      <c r="I1960" s="104" t="s">
        <v>1117</v>
      </c>
      <c r="J1960" s="105">
        <f>1+J1906</f>
        <v>45230</v>
      </c>
      <c r="K1960" s="106" t="s">
        <v>1118</v>
      </c>
    </row>
    <row r="1961" spans="1:11" ht="16.5" customHeight="1" x14ac:dyDescent="0.3">
      <c r="A1961" s="443" t="s">
        <v>2</v>
      </c>
      <c r="B1961" s="444"/>
      <c r="C1961" s="444"/>
      <c r="D1961" s="444"/>
      <c r="E1961" s="444"/>
      <c r="F1961" s="444"/>
      <c r="G1961" s="445"/>
      <c r="H1961" s="107" t="s">
        <v>1120</v>
      </c>
      <c r="I1961" s="108" t="s">
        <v>1121</v>
      </c>
      <c r="J1961" s="109" t="s">
        <v>1122</v>
      </c>
      <c r="K1961" s="110" t="s">
        <v>1123</v>
      </c>
    </row>
    <row r="1962" spans="1:11" ht="12" customHeight="1" x14ac:dyDescent="0.3">
      <c r="A1962" s="446"/>
      <c r="B1962" s="447"/>
      <c r="C1962" s="447"/>
      <c r="D1962" s="447"/>
      <c r="E1962" s="447"/>
      <c r="F1962" s="447"/>
      <c r="G1962" s="448"/>
      <c r="H1962" s="107" t="s">
        <v>1124</v>
      </c>
      <c r="I1962" s="111"/>
      <c r="J1962" s="112"/>
      <c r="K1962" s="113" t="s">
        <v>1125</v>
      </c>
    </row>
    <row r="1963" spans="1:11" ht="15" thickBot="1" x14ac:dyDescent="0.35">
      <c r="A1963" s="114" t="s">
        <v>1103</v>
      </c>
      <c r="B1963" s="115"/>
      <c r="C1963" s="115"/>
      <c r="D1963" s="115"/>
      <c r="E1963" s="115"/>
      <c r="F1963" s="115"/>
      <c r="G1963" s="116"/>
      <c r="H1963" s="117" t="s">
        <v>1126</v>
      </c>
      <c r="I1963" s="117" t="s">
        <v>1103</v>
      </c>
      <c r="J1963" s="138" t="s">
        <v>1125</v>
      </c>
      <c r="K1963" s="110"/>
    </row>
    <row r="1964" spans="1:11" ht="15" x14ac:dyDescent="0.3">
      <c r="A1964" s="440" t="s">
        <v>1127</v>
      </c>
      <c r="B1964" s="439"/>
      <c r="C1964" s="437"/>
      <c r="D1964" s="437"/>
      <c r="E1964" s="437"/>
      <c r="F1964" s="437"/>
      <c r="G1964" s="437"/>
      <c r="H1964" s="437"/>
      <c r="I1964" s="437"/>
      <c r="J1964" s="437"/>
      <c r="K1964" s="438"/>
    </row>
    <row r="1965" spans="1:11" ht="15" x14ac:dyDescent="0.3">
      <c r="A1965" s="441"/>
      <c r="B1965" s="458"/>
      <c r="C1965" s="456"/>
      <c r="D1965" s="456"/>
      <c r="E1965" s="456"/>
      <c r="F1965" s="456"/>
      <c r="G1965" s="456"/>
      <c r="H1965" s="456"/>
      <c r="I1965" s="456"/>
      <c r="J1965" s="456"/>
      <c r="K1965" s="457"/>
    </row>
    <row r="1966" spans="1:11" ht="15" x14ac:dyDescent="0.3">
      <c r="A1966" s="441"/>
      <c r="B1966" s="458"/>
      <c r="C1966" s="456"/>
      <c r="D1966" s="456"/>
      <c r="E1966" s="456"/>
      <c r="F1966" s="456"/>
      <c r="G1966" s="456"/>
      <c r="H1966" s="456"/>
      <c r="I1966" s="456"/>
      <c r="J1966" s="456"/>
      <c r="K1966" s="457"/>
    </row>
    <row r="1967" spans="1:11" ht="15" x14ac:dyDescent="0.3">
      <c r="A1967" s="441"/>
      <c r="B1967" s="458"/>
      <c r="C1967" s="456"/>
      <c r="D1967" s="456"/>
      <c r="E1967" s="456"/>
      <c r="F1967" s="456"/>
      <c r="G1967" s="456"/>
      <c r="H1967" s="456"/>
      <c r="I1967" s="456"/>
      <c r="J1967" s="456"/>
      <c r="K1967" s="457"/>
    </row>
    <row r="1968" spans="1:11" ht="15.6" thickBot="1" x14ac:dyDescent="0.35">
      <c r="A1968" s="442"/>
      <c r="B1968" s="477"/>
      <c r="C1968" s="475"/>
      <c r="D1968" s="475"/>
      <c r="E1968" s="475"/>
      <c r="F1968" s="475"/>
      <c r="G1968" s="475"/>
      <c r="H1968" s="475"/>
      <c r="I1968" s="475"/>
      <c r="J1968" s="475"/>
      <c r="K1968" s="476"/>
    </row>
    <row r="1969" spans="1:11" ht="15.6" thickBot="1" x14ac:dyDescent="0.35">
      <c r="A1969" s="465" t="s">
        <v>1128</v>
      </c>
      <c r="B1969" s="474" t="s">
        <v>1129</v>
      </c>
      <c r="C1969" s="472"/>
      <c r="D1969" s="472"/>
      <c r="E1969" s="472"/>
      <c r="F1969" s="120" t="s">
        <v>1130</v>
      </c>
      <c r="G1969" s="472" t="s">
        <v>1129</v>
      </c>
      <c r="H1969" s="472"/>
      <c r="I1969" s="472"/>
      <c r="J1969" s="473"/>
      <c r="K1969" s="121" t="s">
        <v>1130</v>
      </c>
    </row>
    <row r="1970" spans="1:11" ht="15" x14ac:dyDescent="0.3">
      <c r="A1970" s="466"/>
      <c r="B1970" s="471" t="s">
        <v>1131</v>
      </c>
      <c r="C1970" s="469"/>
      <c r="D1970" s="469"/>
      <c r="E1970" s="470"/>
      <c r="F1970" s="122"/>
      <c r="G1970" s="468" t="s">
        <v>1132</v>
      </c>
      <c r="H1970" s="469"/>
      <c r="I1970" s="469"/>
      <c r="J1970" s="470"/>
      <c r="K1970" s="123"/>
    </row>
    <row r="1971" spans="1:11" ht="15" x14ac:dyDescent="0.3">
      <c r="A1971" s="466"/>
      <c r="B1971" s="480" t="s">
        <v>1133</v>
      </c>
      <c r="C1971" s="481"/>
      <c r="D1971" s="481"/>
      <c r="E1971" s="482"/>
      <c r="F1971" s="124"/>
      <c r="G1971" s="483" t="s">
        <v>1134</v>
      </c>
      <c r="H1971" s="481"/>
      <c r="I1971" s="481"/>
      <c r="J1971" s="482"/>
      <c r="K1971" s="125"/>
    </row>
    <row r="1972" spans="1:11" ht="15" x14ac:dyDescent="0.3">
      <c r="A1972" s="466"/>
      <c r="B1972" s="480" t="s">
        <v>1135</v>
      </c>
      <c r="C1972" s="481"/>
      <c r="D1972" s="481"/>
      <c r="E1972" s="482"/>
      <c r="F1972" s="124"/>
      <c r="G1972" s="478" t="s">
        <v>1136</v>
      </c>
      <c r="H1972" s="460"/>
      <c r="I1972" s="460"/>
      <c r="J1972" s="479"/>
      <c r="K1972" s="125"/>
    </row>
    <row r="1973" spans="1:11" ht="15" x14ac:dyDescent="0.3">
      <c r="A1973" s="466"/>
      <c r="B1973" s="480" t="s">
        <v>1137</v>
      </c>
      <c r="C1973" s="481"/>
      <c r="D1973" s="481"/>
      <c r="E1973" s="482"/>
      <c r="F1973" s="124">
        <v>1</v>
      </c>
      <c r="G1973" s="478" t="s">
        <v>1138</v>
      </c>
      <c r="H1973" s="460"/>
      <c r="I1973" s="460"/>
      <c r="J1973" s="479"/>
      <c r="K1973" s="125"/>
    </row>
    <row r="1974" spans="1:11" ht="15" x14ac:dyDescent="0.3">
      <c r="A1974" s="466"/>
      <c r="B1974" s="480" t="s">
        <v>1139</v>
      </c>
      <c r="C1974" s="481"/>
      <c r="D1974" s="481"/>
      <c r="E1974" s="482"/>
      <c r="F1974" s="124"/>
      <c r="G1974" s="478" t="s">
        <v>1140</v>
      </c>
      <c r="H1974" s="460"/>
      <c r="I1974" s="460"/>
      <c r="J1974" s="479"/>
      <c r="K1974" s="125"/>
    </row>
    <row r="1975" spans="1:11" ht="15.6" thickBot="1" x14ac:dyDescent="0.35">
      <c r="A1975" s="467"/>
      <c r="B1975" s="487" t="s">
        <v>1141</v>
      </c>
      <c r="C1975" s="488"/>
      <c r="D1975" s="488"/>
      <c r="E1975" s="489"/>
      <c r="F1975" s="127">
        <v>1</v>
      </c>
      <c r="G1975" s="484" t="s">
        <v>1142</v>
      </c>
      <c r="H1975" s="485"/>
      <c r="I1975" s="485"/>
      <c r="J1975" s="486"/>
      <c r="K1975" s="128"/>
    </row>
    <row r="1976" spans="1:11" ht="15.6" x14ac:dyDescent="0.3">
      <c r="A1976" s="465" t="s">
        <v>1143</v>
      </c>
      <c r="B1976" s="434" t="s">
        <v>1175</v>
      </c>
      <c r="C1976" s="435"/>
      <c r="D1976" s="435"/>
      <c r="E1976" s="435"/>
      <c r="F1976" s="435"/>
      <c r="G1976" s="435"/>
      <c r="H1976" s="435"/>
      <c r="I1976" s="435"/>
      <c r="J1976" s="435"/>
      <c r="K1976" s="436"/>
    </row>
    <row r="1977" spans="1:11" ht="15" x14ac:dyDescent="0.3">
      <c r="A1977" s="466"/>
      <c r="B1977" s="428" t="s">
        <v>1166</v>
      </c>
      <c r="C1977" s="429"/>
      <c r="D1977" s="429"/>
      <c r="E1977" s="429"/>
      <c r="F1977" s="429"/>
      <c r="G1977" s="429"/>
      <c r="H1977" s="429"/>
      <c r="I1977" s="429"/>
      <c r="J1977" s="429"/>
      <c r="K1977" s="430"/>
    </row>
    <row r="1978" spans="1:11" ht="15" x14ac:dyDescent="0.3">
      <c r="A1978" s="466"/>
      <c r="B1978" s="428" t="s">
        <v>1165</v>
      </c>
      <c r="C1978" s="429"/>
      <c r="D1978" s="429"/>
      <c r="E1978" s="429"/>
      <c r="F1978" s="429"/>
      <c r="G1978" s="429"/>
      <c r="H1978" s="429"/>
      <c r="I1978" s="429"/>
      <c r="J1978" s="429"/>
      <c r="K1978" s="430"/>
    </row>
    <row r="1979" spans="1:11" ht="15" x14ac:dyDescent="0.3">
      <c r="A1979" s="466"/>
      <c r="B1979" s="428" t="s">
        <v>1169</v>
      </c>
      <c r="C1979" s="429"/>
      <c r="D1979" s="429"/>
      <c r="E1979" s="429"/>
      <c r="F1979" s="429"/>
      <c r="G1979" s="429"/>
      <c r="H1979" s="429"/>
      <c r="I1979" s="429"/>
      <c r="J1979" s="429"/>
      <c r="K1979" s="430"/>
    </row>
    <row r="1980" spans="1:11" ht="15.6" x14ac:dyDescent="0.3">
      <c r="A1980" s="466"/>
      <c r="B1980" s="434" t="s">
        <v>1180</v>
      </c>
      <c r="C1980" s="435"/>
      <c r="D1980" s="435"/>
      <c r="E1980" s="435"/>
      <c r="F1980" s="435"/>
      <c r="G1980" s="435"/>
      <c r="H1980" s="435"/>
      <c r="I1980" s="435"/>
      <c r="J1980" s="435"/>
      <c r="K1980" s="436"/>
    </row>
    <row r="1981" spans="1:11" ht="15" x14ac:dyDescent="0.3">
      <c r="A1981" s="466"/>
      <c r="B1981" s="428" t="s">
        <v>1161</v>
      </c>
      <c r="C1981" s="429"/>
      <c r="D1981" s="429"/>
      <c r="E1981" s="429"/>
      <c r="F1981" s="429"/>
      <c r="G1981" s="429"/>
      <c r="H1981" s="429"/>
      <c r="I1981" s="429"/>
      <c r="J1981" s="429"/>
      <c r="K1981" s="430"/>
    </row>
    <row r="1982" spans="1:11" ht="15" x14ac:dyDescent="0.3">
      <c r="A1982" s="466"/>
      <c r="B1982" s="428" t="s">
        <v>1182</v>
      </c>
      <c r="C1982" s="429"/>
      <c r="D1982" s="429"/>
      <c r="E1982" s="429"/>
      <c r="F1982" s="429"/>
      <c r="G1982" s="429"/>
      <c r="H1982" s="429"/>
      <c r="I1982" s="429"/>
      <c r="J1982" s="429"/>
      <c r="K1982" s="430"/>
    </row>
    <row r="1983" spans="1:11" ht="15" x14ac:dyDescent="0.3">
      <c r="A1983" s="466"/>
      <c r="B1983" s="459"/>
      <c r="C1983" s="460"/>
      <c r="D1983" s="460"/>
      <c r="E1983" s="460"/>
      <c r="F1983" s="460"/>
      <c r="G1983" s="460"/>
      <c r="H1983" s="460"/>
      <c r="I1983" s="460"/>
      <c r="J1983" s="460"/>
      <c r="K1983" s="461"/>
    </row>
    <row r="1984" spans="1:11" ht="15" x14ac:dyDescent="0.3">
      <c r="A1984" s="466"/>
      <c r="B1984" s="458"/>
      <c r="C1984" s="456"/>
      <c r="D1984" s="456"/>
      <c r="E1984" s="456"/>
      <c r="F1984" s="456"/>
      <c r="G1984" s="456"/>
      <c r="H1984" s="456"/>
      <c r="I1984" s="456"/>
      <c r="J1984" s="456"/>
      <c r="K1984" s="457"/>
    </row>
    <row r="1985" spans="1:11" ht="15" x14ac:dyDescent="0.3">
      <c r="A1985" s="466"/>
      <c r="B1985" s="458"/>
      <c r="C1985" s="456"/>
      <c r="D1985" s="456"/>
      <c r="E1985" s="456"/>
      <c r="F1985" s="456"/>
      <c r="G1985" s="456"/>
      <c r="H1985" s="456"/>
      <c r="I1985" s="456"/>
      <c r="J1985" s="456"/>
      <c r="K1985" s="457"/>
    </row>
    <row r="1986" spans="1:11" ht="15" x14ac:dyDescent="0.3">
      <c r="A1986" s="466"/>
      <c r="B1986" s="458"/>
      <c r="C1986" s="456"/>
      <c r="D1986" s="456"/>
      <c r="E1986" s="456"/>
      <c r="F1986" s="456"/>
      <c r="G1986" s="456"/>
      <c r="H1986" s="456"/>
      <c r="I1986" s="456"/>
      <c r="J1986" s="456"/>
      <c r="K1986" s="457"/>
    </row>
    <row r="1987" spans="1:11" ht="15" x14ac:dyDescent="0.3">
      <c r="A1987" s="466"/>
      <c r="B1987" s="458"/>
      <c r="C1987" s="456"/>
      <c r="D1987" s="456"/>
      <c r="E1987" s="456"/>
      <c r="F1987" s="456"/>
      <c r="G1987" s="456"/>
      <c r="H1987" s="456"/>
      <c r="I1987" s="456"/>
      <c r="J1987" s="456"/>
      <c r="K1987" s="457"/>
    </row>
    <row r="1988" spans="1:11" ht="15" x14ac:dyDescent="0.3">
      <c r="A1988" s="466"/>
      <c r="B1988" s="458"/>
      <c r="C1988" s="456"/>
      <c r="D1988" s="456"/>
      <c r="E1988" s="456"/>
      <c r="F1988" s="456"/>
      <c r="G1988" s="456"/>
      <c r="H1988" s="456"/>
      <c r="I1988" s="456"/>
      <c r="J1988" s="456"/>
      <c r="K1988" s="457"/>
    </row>
    <row r="1989" spans="1:11" ht="15.6" thickBot="1" x14ac:dyDescent="0.35">
      <c r="A1989" s="467"/>
      <c r="B1989" s="477"/>
      <c r="C1989" s="475"/>
      <c r="D1989" s="475"/>
      <c r="E1989" s="475"/>
      <c r="F1989" s="475"/>
      <c r="G1989" s="475"/>
      <c r="H1989" s="475"/>
      <c r="I1989" s="475"/>
      <c r="J1989" s="475"/>
      <c r="K1989" s="476"/>
    </row>
    <row r="1990" spans="1:11" ht="15" x14ac:dyDescent="0.3">
      <c r="A1990" s="465" t="s">
        <v>1144</v>
      </c>
      <c r="B1990" s="439"/>
      <c r="C1990" s="437"/>
      <c r="D1990" s="437"/>
      <c r="E1990" s="437"/>
      <c r="F1990" s="437"/>
      <c r="G1990" s="437"/>
      <c r="H1990" s="437"/>
      <c r="I1990" s="437"/>
      <c r="J1990" s="437"/>
      <c r="K1990" s="438"/>
    </row>
    <row r="1991" spans="1:11" ht="15" x14ac:dyDescent="0.3">
      <c r="A1991" s="466"/>
      <c r="B1991" s="458"/>
      <c r="C1991" s="456"/>
      <c r="D1991" s="456"/>
      <c r="E1991" s="456"/>
      <c r="F1991" s="456"/>
      <c r="G1991" s="456"/>
      <c r="H1991" s="456"/>
      <c r="I1991" s="456"/>
      <c r="J1991" s="456"/>
      <c r="K1991" s="457"/>
    </row>
    <row r="1992" spans="1:11" ht="15" x14ac:dyDescent="0.3">
      <c r="A1992" s="466"/>
      <c r="B1992" s="458"/>
      <c r="C1992" s="456"/>
      <c r="D1992" s="456"/>
      <c r="E1992" s="456"/>
      <c r="F1992" s="456"/>
      <c r="G1992" s="456"/>
      <c r="H1992" s="456"/>
      <c r="I1992" s="456"/>
      <c r="J1992" s="456"/>
      <c r="K1992" s="457"/>
    </row>
    <row r="1993" spans="1:11" ht="15" x14ac:dyDescent="0.3">
      <c r="A1993" s="466"/>
      <c r="B1993" s="458"/>
      <c r="C1993" s="456"/>
      <c r="D1993" s="456"/>
      <c r="E1993" s="456"/>
      <c r="F1993" s="456"/>
      <c r="G1993" s="456"/>
      <c r="H1993" s="456"/>
      <c r="I1993" s="456"/>
      <c r="J1993" s="456"/>
      <c r="K1993" s="457"/>
    </row>
    <row r="1994" spans="1:11" ht="15" x14ac:dyDescent="0.3">
      <c r="A1994" s="466"/>
      <c r="B1994" s="458"/>
      <c r="C1994" s="456"/>
      <c r="D1994" s="456"/>
      <c r="E1994" s="456"/>
      <c r="F1994" s="456"/>
      <c r="G1994" s="456"/>
      <c r="H1994" s="456"/>
      <c r="I1994" s="456"/>
      <c r="J1994" s="456"/>
      <c r="K1994" s="457"/>
    </row>
    <row r="1995" spans="1:11" ht="15" x14ac:dyDescent="0.3">
      <c r="A1995" s="466"/>
      <c r="B1995" s="458"/>
      <c r="C1995" s="456"/>
      <c r="D1995" s="456"/>
      <c r="E1995" s="456"/>
      <c r="F1995" s="456"/>
      <c r="G1995" s="456"/>
      <c r="H1995" s="456"/>
      <c r="I1995" s="456"/>
      <c r="J1995" s="456"/>
      <c r="K1995" s="457"/>
    </row>
    <row r="1996" spans="1:11" ht="15" x14ac:dyDescent="0.3">
      <c r="A1996" s="466"/>
      <c r="B1996" s="458"/>
      <c r="C1996" s="456"/>
      <c r="D1996" s="456"/>
      <c r="E1996" s="456"/>
      <c r="F1996" s="456"/>
      <c r="G1996" s="456"/>
      <c r="H1996" s="456"/>
      <c r="I1996" s="456"/>
      <c r="J1996" s="456"/>
      <c r="K1996" s="457"/>
    </row>
    <row r="1997" spans="1:11" ht="15" x14ac:dyDescent="0.3">
      <c r="A1997" s="466"/>
      <c r="B1997" s="458"/>
      <c r="C1997" s="456"/>
      <c r="D1997" s="456"/>
      <c r="E1997" s="456"/>
      <c r="F1997" s="456"/>
      <c r="G1997" s="456"/>
      <c r="H1997" s="456"/>
      <c r="I1997" s="456"/>
      <c r="J1997" s="456"/>
      <c r="K1997" s="457"/>
    </row>
    <row r="1998" spans="1:11" ht="15" x14ac:dyDescent="0.3">
      <c r="A1998" s="466"/>
      <c r="B1998" s="458"/>
      <c r="C1998" s="456"/>
      <c r="D1998" s="456"/>
      <c r="E1998" s="456"/>
      <c r="F1998" s="456"/>
      <c r="G1998" s="456"/>
      <c r="H1998" s="456"/>
      <c r="I1998" s="456"/>
      <c r="J1998" s="456"/>
      <c r="K1998" s="457"/>
    </row>
    <row r="1999" spans="1:11" ht="15" x14ac:dyDescent="0.3">
      <c r="A1999" s="466"/>
      <c r="B1999" s="458"/>
      <c r="C1999" s="456"/>
      <c r="D1999" s="456"/>
      <c r="E1999" s="456"/>
      <c r="F1999" s="456"/>
      <c r="G1999" s="456"/>
      <c r="H1999" s="456"/>
      <c r="I1999" s="456"/>
      <c r="J1999" s="456"/>
      <c r="K1999" s="457"/>
    </row>
    <row r="2000" spans="1:11" ht="15" x14ac:dyDescent="0.3">
      <c r="A2000" s="466"/>
      <c r="B2000" s="458"/>
      <c r="C2000" s="456"/>
      <c r="D2000" s="456"/>
      <c r="E2000" s="456"/>
      <c r="F2000" s="456"/>
      <c r="G2000" s="456"/>
      <c r="H2000" s="456"/>
      <c r="I2000" s="456"/>
      <c r="J2000" s="456"/>
      <c r="K2000" s="457"/>
    </row>
    <row r="2001" spans="1:11" ht="15" x14ac:dyDescent="0.3">
      <c r="A2001" s="466"/>
      <c r="B2001" s="458"/>
      <c r="C2001" s="456"/>
      <c r="D2001" s="456"/>
      <c r="E2001" s="456"/>
      <c r="F2001" s="456"/>
      <c r="G2001" s="456"/>
      <c r="H2001" s="456"/>
      <c r="I2001" s="456"/>
      <c r="J2001" s="456"/>
      <c r="K2001" s="457"/>
    </row>
    <row r="2002" spans="1:11" ht="15" x14ac:dyDescent="0.3">
      <c r="A2002" s="466"/>
      <c r="B2002" s="458"/>
      <c r="C2002" s="456"/>
      <c r="D2002" s="456"/>
      <c r="E2002" s="456"/>
      <c r="F2002" s="456"/>
      <c r="G2002" s="456"/>
      <c r="H2002" s="456"/>
      <c r="I2002" s="456"/>
      <c r="J2002" s="456"/>
      <c r="K2002" s="457"/>
    </row>
    <row r="2003" spans="1:11" ht="15" x14ac:dyDescent="0.3">
      <c r="A2003" s="466"/>
      <c r="B2003" s="458"/>
      <c r="C2003" s="456"/>
      <c r="D2003" s="456"/>
      <c r="E2003" s="456"/>
      <c r="F2003" s="456"/>
      <c r="G2003" s="456"/>
      <c r="H2003" s="456"/>
      <c r="I2003" s="456"/>
      <c r="J2003" s="456"/>
      <c r="K2003" s="457"/>
    </row>
    <row r="2004" spans="1:11" ht="15.6" thickBot="1" x14ac:dyDescent="0.35">
      <c r="A2004" s="467"/>
      <c r="B2004" s="502"/>
      <c r="C2004" s="503"/>
      <c r="D2004" s="503"/>
      <c r="E2004" s="503"/>
      <c r="F2004" s="503"/>
      <c r="G2004" s="503"/>
      <c r="H2004" s="503"/>
      <c r="I2004" s="503"/>
      <c r="J2004" s="503"/>
      <c r="K2004" s="504"/>
    </row>
    <row r="2005" spans="1:11" x14ac:dyDescent="0.3">
      <c r="A2005" s="499" t="s">
        <v>1145</v>
      </c>
      <c r="B2005" s="491"/>
      <c r="C2005" s="491"/>
      <c r="D2005" s="491"/>
      <c r="E2005" s="491"/>
      <c r="F2005" s="491"/>
      <c r="G2005" s="490" t="s">
        <v>1146</v>
      </c>
      <c r="H2005" s="491"/>
      <c r="I2005" s="491"/>
      <c r="J2005" s="491"/>
      <c r="K2005" s="492"/>
    </row>
    <row r="2006" spans="1:11" x14ac:dyDescent="0.3">
      <c r="A2006" s="500"/>
      <c r="B2006" s="494"/>
      <c r="C2006" s="494"/>
      <c r="D2006" s="494"/>
      <c r="E2006" s="494"/>
      <c r="F2006" s="494"/>
      <c r="G2006" s="493"/>
      <c r="H2006" s="494"/>
      <c r="I2006" s="494"/>
      <c r="J2006" s="494"/>
      <c r="K2006" s="495"/>
    </row>
    <row r="2007" spans="1:11" x14ac:dyDescent="0.3">
      <c r="A2007" s="500"/>
      <c r="B2007" s="494"/>
      <c r="C2007" s="494"/>
      <c r="D2007" s="494"/>
      <c r="E2007" s="494"/>
      <c r="F2007" s="494"/>
      <c r="G2007" s="493"/>
      <c r="H2007" s="494"/>
      <c r="I2007" s="494"/>
      <c r="J2007" s="494"/>
      <c r="K2007" s="495"/>
    </row>
    <row r="2008" spans="1:11" ht="15" thickBot="1" x14ac:dyDescent="0.35">
      <c r="A2008" s="501"/>
      <c r="B2008" s="497"/>
      <c r="C2008" s="497"/>
      <c r="D2008" s="497"/>
      <c r="E2008" s="497"/>
      <c r="F2008" s="497"/>
      <c r="G2008" s="496"/>
      <c r="H2008" s="497"/>
      <c r="I2008" s="497"/>
      <c r="J2008" s="497"/>
      <c r="K2008" s="498"/>
    </row>
    <row r="2009" spans="1:11" x14ac:dyDescent="0.3">
      <c r="A2009" s="34"/>
      <c r="J2009" s="131"/>
    </row>
    <row r="2010" spans="1:11" x14ac:dyDescent="0.3">
      <c r="A2010" s="452"/>
      <c r="B2010" s="452"/>
      <c r="C2010" s="452"/>
      <c r="D2010" s="452"/>
      <c r="E2010" s="454" t="s">
        <v>1113</v>
      </c>
      <c r="F2010" s="454"/>
      <c r="G2010" s="454"/>
      <c r="H2010" s="454"/>
      <c r="I2010" s="452"/>
      <c r="J2010" s="452"/>
      <c r="K2010" s="452"/>
    </row>
    <row r="2011" spans="1:11" x14ac:dyDescent="0.3">
      <c r="A2011" s="452"/>
      <c r="B2011" s="452"/>
      <c r="C2011" s="452"/>
      <c r="D2011" s="452"/>
      <c r="E2011" s="454"/>
      <c r="F2011" s="454"/>
      <c r="G2011" s="454"/>
      <c r="H2011" s="454"/>
      <c r="I2011" s="452"/>
      <c r="J2011" s="452"/>
      <c r="K2011" s="452"/>
    </row>
    <row r="2012" spans="1:11" x14ac:dyDescent="0.3">
      <c r="A2012" s="453"/>
      <c r="B2012" s="453"/>
      <c r="C2012" s="453"/>
      <c r="D2012" s="453"/>
      <c r="E2012" s="455"/>
      <c r="F2012" s="455"/>
      <c r="G2012" s="455"/>
      <c r="H2012" s="455"/>
      <c r="I2012" s="453"/>
      <c r="J2012" s="453"/>
      <c r="K2012" s="453"/>
    </row>
    <row r="2013" spans="1:11" s="99" customFormat="1" ht="15" customHeight="1" x14ac:dyDescent="0.3">
      <c r="A2013" s="505" t="s">
        <v>1114</v>
      </c>
      <c r="B2013" s="450"/>
      <c r="C2013" s="450"/>
      <c r="D2013" s="450"/>
      <c r="E2013" s="450"/>
      <c r="F2013" s="450"/>
      <c r="G2013" s="450"/>
      <c r="H2013" s="450"/>
      <c r="I2013" s="450"/>
      <c r="J2013" s="450"/>
      <c r="K2013" s="451"/>
    </row>
    <row r="2014" spans="1:11" ht="25.5" customHeight="1" x14ac:dyDescent="0.3">
      <c r="A2014" s="100" t="s">
        <v>0</v>
      </c>
      <c r="B2014" s="101"/>
      <c r="C2014" s="101"/>
      <c r="D2014" s="101"/>
      <c r="E2014" s="101"/>
      <c r="F2014" s="101"/>
      <c r="G2014" s="102"/>
      <c r="H2014" s="103" t="s">
        <v>1191</v>
      </c>
      <c r="I2014" s="104" t="s">
        <v>1117</v>
      </c>
      <c r="J2014" s="105">
        <f>1+J1960</f>
        <v>45231</v>
      </c>
      <c r="K2014" s="106" t="s">
        <v>1118</v>
      </c>
    </row>
    <row r="2015" spans="1:11" ht="16.5" customHeight="1" x14ac:dyDescent="0.3">
      <c r="A2015" s="443" t="s">
        <v>2</v>
      </c>
      <c r="B2015" s="444"/>
      <c r="C2015" s="444"/>
      <c r="D2015" s="444"/>
      <c r="E2015" s="444"/>
      <c r="F2015" s="444"/>
      <c r="G2015" s="445"/>
      <c r="H2015" s="107" t="s">
        <v>1120</v>
      </c>
      <c r="I2015" s="108" t="s">
        <v>1121</v>
      </c>
      <c r="J2015" s="109" t="s">
        <v>1122</v>
      </c>
      <c r="K2015" s="110" t="s">
        <v>1123</v>
      </c>
    </row>
    <row r="2016" spans="1:11" ht="12" customHeight="1" x14ac:dyDescent="0.3">
      <c r="A2016" s="446"/>
      <c r="B2016" s="447"/>
      <c r="C2016" s="447"/>
      <c r="D2016" s="447"/>
      <c r="E2016" s="447"/>
      <c r="F2016" s="447"/>
      <c r="G2016" s="448"/>
      <c r="H2016" s="107" t="s">
        <v>1124</v>
      </c>
      <c r="I2016" s="111" t="s">
        <v>1125</v>
      </c>
      <c r="J2016" s="112"/>
      <c r="K2016" s="113"/>
    </row>
    <row r="2017" spans="1:11" ht="15" thickBot="1" x14ac:dyDescent="0.35">
      <c r="A2017" s="114" t="s">
        <v>1103</v>
      </c>
      <c r="B2017" s="115"/>
      <c r="C2017" s="115"/>
      <c r="D2017" s="115"/>
      <c r="E2017" s="115"/>
      <c r="F2017" s="115"/>
      <c r="G2017" s="116"/>
      <c r="H2017" s="117" t="s">
        <v>1126</v>
      </c>
      <c r="I2017" s="117" t="s">
        <v>1125</v>
      </c>
      <c r="J2017" s="118"/>
      <c r="K2017" s="119"/>
    </row>
    <row r="2018" spans="1:11" ht="15" x14ac:dyDescent="0.3">
      <c r="A2018" s="440" t="s">
        <v>1127</v>
      </c>
      <c r="B2018" s="439"/>
      <c r="C2018" s="437"/>
      <c r="D2018" s="437"/>
      <c r="E2018" s="437"/>
      <c r="F2018" s="437"/>
      <c r="G2018" s="437"/>
      <c r="H2018" s="437"/>
      <c r="I2018" s="437"/>
      <c r="J2018" s="437"/>
      <c r="K2018" s="438"/>
    </row>
    <row r="2019" spans="1:11" ht="15" x14ac:dyDescent="0.3">
      <c r="A2019" s="441"/>
      <c r="B2019" s="458"/>
      <c r="C2019" s="456"/>
      <c r="D2019" s="456"/>
      <c r="E2019" s="456"/>
      <c r="F2019" s="456"/>
      <c r="G2019" s="456"/>
      <c r="H2019" s="456"/>
      <c r="I2019" s="456"/>
      <c r="J2019" s="456"/>
      <c r="K2019" s="457"/>
    </row>
    <row r="2020" spans="1:11" ht="15" x14ac:dyDescent="0.3">
      <c r="A2020" s="441"/>
      <c r="B2020" s="458"/>
      <c r="C2020" s="456"/>
      <c r="D2020" s="456"/>
      <c r="E2020" s="456"/>
      <c r="F2020" s="456"/>
      <c r="G2020" s="456"/>
      <c r="H2020" s="456"/>
      <c r="I2020" s="456"/>
      <c r="J2020" s="456"/>
      <c r="K2020" s="457"/>
    </row>
    <row r="2021" spans="1:11" ht="15" x14ac:dyDescent="0.3">
      <c r="A2021" s="441"/>
      <c r="B2021" s="458"/>
      <c r="C2021" s="456"/>
      <c r="D2021" s="456"/>
      <c r="E2021" s="456"/>
      <c r="F2021" s="456"/>
      <c r="G2021" s="456"/>
      <c r="H2021" s="456"/>
      <c r="I2021" s="456"/>
      <c r="J2021" s="456"/>
      <c r="K2021" s="457"/>
    </row>
    <row r="2022" spans="1:11" ht="15.6" thickBot="1" x14ac:dyDescent="0.35">
      <c r="A2022" s="442"/>
      <c r="B2022" s="477"/>
      <c r="C2022" s="475"/>
      <c r="D2022" s="475"/>
      <c r="E2022" s="475"/>
      <c r="F2022" s="475"/>
      <c r="G2022" s="475"/>
      <c r="H2022" s="475"/>
      <c r="I2022" s="475"/>
      <c r="J2022" s="475"/>
      <c r="K2022" s="476"/>
    </row>
    <row r="2023" spans="1:11" ht="15.6" thickBot="1" x14ac:dyDescent="0.35">
      <c r="A2023" s="465" t="s">
        <v>1128</v>
      </c>
      <c r="B2023" s="474" t="s">
        <v>1129</v>
      </c>
      <c r="C2023" s="472"/>
      <c r="D2023" s="472"/>
      <c r="E2023" s="472"/>
      <c r="F2023" s="120" t="s">
        <v>1130</v>
      </c>
      <c r="G2023" s="472" t="s">
        <v>1129</v>
      </c>
      <c r="H2023" s="472"/>
      <c r="I2023" s="472"/>
      <c r="J2023" s="473"/>
      <c r="K2023" s="121" t="s">
        <v>1130</v>
      </c>
    </row>
    <row r="2024" spans="1:11" ht="15" x14ac:dyDescent="0.3">
      <c r="A2024" s="466"/>
      <c r="B2024" s="471" t="s">
        <v>1131</v>
      </c>
      <c r="C2024" s="469"/>
      <c r="D2024" s="469"/>
      <c r="E2024" s="470"/>
      <c r="F2024" s="122"/>
      <c r="G2024" s="468" t="s">
        <v>1132</v>
      </c>
      <c r="H2024" s="469"/>
      <c r="I2024" s="469"/>
      <c r="J2024" s="470"/>
      <c r="K2024" s="123"/>
    </row>
    <row r="2025" spans="1:11" ht="15" x14ac:dyDescent="0.3">
      <c r="A2025" s="466"/>
      <c r="B2025" s="480" t="s">
        <v>1133</v>
      </c>
      <c r="C2025" s="481"/>
      <c r="D2025" s="481"/>
      <c r="E2025" s="482"/>
      <c r="F2025" s="124"/>
      <c r="G2025" s="483" t="s">
        <v>1134</v>
      </c>
      <c r="H2025" s="481"/>
      <c r="I2025" s="481"/>
      <c r="J2025" s="482"/>
      <c r="K2025" s="125"/>
    </row>
    <row r="2026" spans="1:11" ht="15" x14ac:dyDescent="0.3">
      <c r="A2026" s="466"/>
      <c r="B2026" s="480" t="s">
        <v>1135</v>
      </c>
      <c r="C2026" s="481"/>
      <c r="D2026" s="481"/>
      <c r="E2026" s="482"/>
      <c r="F2026" s="124"/>
      <c r="G2026" s="478" t="s">
        <v>1136</v>
      </c>
      <c r="H2026" s="460"/>
      <c r="I2026" s="460"/>
      <c r="J2026" s="479"/>
      <c r="K2026" s="125"/>
    </row>
    <row r="2027" spans="1:11" ht="15" x14ac:dyDescent="0.3">
      <c r="A2027" s="466"/>
      <c r="B2027" s="480" t="s">
        <v>1137</v>
      </c>
      <c r="C2027" s="481"/>
      <c r="D2027" s="481"/>
      <c r="E2027" s="482"/>
      <c r="F2027" s="124">
        <v>1</v>
      </c>
      <c r="G2027" s="478" t="s">
        <v>1138</v>
      </c>
      <c r="H2027" s="460"/>
      <c r="I2027" s="460"/>
      <c r="J2027" s="479"/>
      <c r="K2027" s="125"/>
    </row>
    <row r="2028" spans="1:11" ht="15" x14ac:dyDescent="0.3">
      <c r="A2028" s="466"/>
      <c r="B2028" s="480" t="s">
        <v>1139</v>
      </c>
      <c r="C2028" s="481"/>
      <c r="D2028" s="481"/>
      <c r="E2028" s="482"/>
      <c r="F2028" s="124"/>
      <c r="G2028" s="478" t="s">
        <v>1140</v>
      </c>
      <c r="H2028" s="460"/>
      <c r="I2028" s="460"/>
      <c r="J2028" s="479"/>
      <c r="K2028" s="125"/>
    </row>
    <row r="2029" spans="1:11" ht="15.6" thickBot="1" x14ac:dyDescent="0.35">
      <c r="A2029" s="467"/>
      <c r="B2029" s="487" t="s">
        <v>1141</v>
      </c>
      <c r="C2029" s="488"/>
      <c r="D2029" s="488"/>
      <c r="E2029" s="489"/>
      <c r="F2029" s="127">
        <v>1</v>
      </c>
      <c r="G2029" s="484" t="s">
        <v>1142</v>
      </c>
      <c r="H2029" s="485"/>
      <c r="I2029" s="485"/>
      <c r="J2029" s="486"/>
      <c r="K2029" s="128"/>
    </row>
    <row r="2030" spans="1:11" ht="15.6" x14ac:dyDescent="0.3">
      <c r="A2030" s="465" t="s">
        <v>1143</v>
      </c>
      <c r="B2030" s="434" t="s">
        <v>1175</v>
      </c>
      <c r="C2030" s="435"/>
      <c r="D2030" s="435"/>
      <c r="E2030" s="435"/>
      <c r="F2030" s="435"/>
      <c r="G2030" s="435"/>
      <c r="H2030" s="435"/>
      <c r="I2030" s="435"/>
      <c r="J2030" s="435"/>
      <c r="K2030" s="436"/>
    </row>
    <row r="2031" spans="1:11" ht="15" x14ac:dyDescent="0.3">
      <c r="A2031" s="466"/>
      <c r="B2031" s="428" t="s">
        <v>1166</v>
      </c>
      <c r="C2031" s="429"/>
      <c r="D2031" s="429"/>
      <c r="E2031" s="429"/>
      <c r="F2031" s="429"/>
      <c r="G2031" s="429"/>
      <c r="H2031" s="429"/>
      <c r="I2031" s="429"/>
      <c r="J2031" s="429"/>
      <c r="K2031" s="430"/>
    </row>
    <row r="2032" spans="1:11" ht="15" x14ac:dyDescent="0.3">
      <c r="A2032" s="466"/>
      <c r="B2032" s="428" t="s">
        <v>1165</v>
      </c>
      <c r="C2032" s="429"/>
      <c r="D2032" s="429"/>
      <c r="E2032" s="429"/>
      <c r="F2032" s="429"/>
      <c r="G2032" s="429"/>
      <c r="H2032" s="429"/>
      <c r="I2032" s="429"/>
      <c r="J2032" s="429"/>
      <c r="K2032" s="430"/>
    </row>
    <row r="2033" spans="1:11" ht="15" x14ac:dyDescent="0.3">
      <c r="A2033" s="466"/>
      <c r="B2033" s="428" t="s">
        <v>1169</v>
      </c>
      <c r="C2033" s="429"/>
      <c r="D2033" s="429"/>
      <c r="E2033" s="429"/>
      <c r="F2033" s="429"/>
      <c r="G2033" s="429"/>
      <c r="H2033" s="429"/>
      <c r="I2033" s="429"/>
      <c r="J2033" s="429"/>
      <c r="K2033" s="430"/>
    </row>
    <row r="2034" spans="1:11" ht="15" x14ac:dyDescent="0.3">
      <c r="A2034" s="466"/>
      <c r="B2034" s="428" t="s">
        <v>1179</v>
      </c>
      <c r="C2034" s="429"/>
      <c r="D2034" s="429"/>
      <c r="E2034" s="429"/>
      <c r="F2034" s="429"/>
      <c r="G2034" s="429"/>
      <c r="H2034" s="429"/>
      <c r="I2034" s="429"/>
      <c r="J2034" s="429"/>
      <c r="K2034" s="430"/>
    </row>
    <row r="2035" spans="1:11" ht="15.6" x14ac:dyDescent="0.3">
      <c r="A2035" s="466"/>
      <c r="B2035" s="434" t="s">
        <v>1180</v>
      </c>
      <c r="C2035" s="435"/>
      <c r="D2035" s="435"/>
      <c r="E2035" s="435"/>
      <c r="F2035" s="435"/>
      <c r="G2035" s="435"/>
      <c r="H2035" s="435"/>
      <c r="I2035" s="435"/>
      <c r="J2035" s="435"/>
      <c r="K2035" s="436"/>
    </row>
    <row r="2036" spans="1:11" ht="15" x14ac:dyDescent="0.3">
      <c r="A2036" s="466"/>
      <c r="B2036" s="428" t="s">
        <v>1183</v>
      </c>
      <c r="C2036" s="429"/>
      <c r="D2036" s="429"/>
      <c r="E2036" s="429"/>
      <c r="F2036" s="429"/>
      <c r="G2036" s="429"/>
      <c r="H2036" s="429"/>
      <c r="I2036" s="429"/>
      <c r="J2036" s="429"/>
      <c r="K2036" s="430"/>
    </row>
    <row r="2037" spans="1:11" ht="15" x14ac:dyDescent="0.3">
      <c r="A2037" s="466"/>
      <c r="B2037" s="428" t="s">
        <v>61</v>
      </c>
      <c r="C2037" s="429"/>
      <c r="D2037" s="429"/>
      <c r="E2037" s="429"/>
      <c r="F2037" s="429"/>
      <c r="G2037" s="429"/>
      <c r="H2037" s="429"/>
      <c r="I2037" s="429"/>
      <c r="J2037" s="429"/>
      <c r="K2037" s="430"/>
    </row>
    <row r="2038" spans="1:11" ht="15" x14ac:dyDescent="0.3">
      <c r="A2038" s="466"/>
      <c r="B2038" s="459"/>
      <c r="C2038" s="460"/>
      <c r="D2038" s="460"/>
      <c r="E2038" s="460"/>
      <c r="F2038" s="460"/>
      <c r="G2038" s="460"/>
      <c r="H2038" s="460"/>
      <c r="I2038" s="460"/>
      <c r="J2038" s="460"/>
      <c r="K2038" s="461"/>
    </row>
    <row r="2039" spans="1:11" ht="15" x14ac:dyDescent="0.3">
      <c r="A2039" s="466"/>
      <c r="B2039" s="458"/>
      <c r="C2039" s="456"/>
      <c r="D2039" s="456"/>
      <c r="E2039" s="456"/>
      <c r="F2039" s="456"/>
      <c r="G2039" s="456"/>
      <c r="H2039" s="456"/>
      <c r="I2039" s="456"/>
      <c r="J2039" s="456"/>
      <c r="K2039" s="457"/>
    </row>
    <row r="2040" spans="1:11" ht="15" x14ac:dyDescent="0.3">
      <c r="A2040" s="466"/>
      <c r="B2040" s="458"/>
      <c r="C2040" s="456"/>
      <c r="D2040" s="456"/>
      <c r="E2040" s="456"/>
      <c r="F2040" s="456"/>
      <c r="G2040" s="456"/>
      <c r="H2040" s="456"/>
      <c r="I2040" s="456"/>
      <c r="J2040" s="456"/>
      <c r="K2040" s="457"/>
    </row>
    <row r="2041" spans="1:11" ht="15" x14ac:dyDescent="0.3">
      <c r="A2041" s="466"/>
      <c r="B2041" s="458"/>
      <c r="C2041" s="456"/>
      <c r="D2041" s="456"/>
      <c r="E2041" s="456"/>
      <c r="F2041" s="456"/>
      <c r="G2041" s="456"/>
      <c r="H2041" s="456"/>
      <c r="I2041" s="456"/>
      <c r="J2041" s="456"/>
      <c r="K2041" s="457"/>
    </row>
    <row r="2042" spans="1:11" ht="15" x14ac:dyDescent="0.3">
      <c r="A2042" s="466"/>
      <c r="B2042" s="458"/>
      <c r="C2042" s="456"/>
      <c r="D2042" s="456"/>
      <c r="E2042" s="456"/>
      <c r="F2042" s="456"/>
      <c r="G2042" s="456"/>
      <c r="H2042" s="456"/>
      <c r="I2042" s="456"/>
      <c r="J2042" s="456"/>
      <c r="K2042" s="457"/>
    </row>
    <row r="2043" spans="1:11" ht="15.6" thickBot="1" x14ac:dyDescent="0.35">
      <c r="A2043" s="467"/>
      <c r="B2043" s="477"/>
      <c r="C2043" s="475"/>
      <c r="D2043" s="475"/>
      <c r="E2043" s="475"/>
      <c r="F2043" s="475"/>
      <c r="G2043" s="475"/>
      <c r="H2043" s="475"/>
      <c r="I2043" s="475"/>
      <c r="J2043" s="475"/>
      <c r="K2043" s="476"/>
    </row>
    <row r="2044" spans="1:11" ht="15" x14ac:dyDescent="0.3">
      <c r="A2044" s="465" t="s">
        <v>1144</v>
      </c>
      <c r="B2044" s="439"/>
      <c r="C2044" s="437"/>
      <c r="D2044" s="437"/>
      <c r="E2044" s="437"/>
      <c r="F2044" s="437"/>
      <c r="G2044" s="437"/>
      <c r="H2044" s="437"/>
      <c r="I2044" s="437"/>
      <c r="J2044" s="437"/>
      <c r="K2044" s="438"/>
    </row>
    <row r="2045" spans="1:11" ht="15" x14ac:dyDescent="0.3">
      <c r="A2045" s="466"/>
      <c r="B2045" s="458"/>
      <c r="C2045" s="456"/>
      <c r="D2045" s="456"/>
      <c r="E2045" s="456"/>
      <c r="F2045" s="456"/>
      <c r="G2045" s="456"/>
      <c r="H2045" s="456"/>
      <c r="I2045" s="456"/>
      <c r="J2045" s="456"/>
      <c r="K2045" s="457"/>
    </row>
    <row r="2046" spans="1:11" ht="15" x14ac:dyDescent="0.3">
      <c r="A2046" s="466"/>
      <c r="B2046" s="458"/>
      <c r="C2046" s="456"/>
      <c r="D2046" s="456"/>
      <c r="E2046" s="456"/>
      <c r="F2046" s="456"/>
      <c r="G2046" s="456"/>
      <c r="H2046" s="456"/>
      <c r="I2046" s="456"/>
      <c r="J2046" s="456"/>
      <c r="K2046" s="457"/>
    </row>
    <row r="2047" spans="1:11" ht="15" x14ac:dyDescent="0.3">
      <c r="A2047" s="466"/>
      <c r="B2047" s="459"/>
      <c r="C2047" s="460"/>
      <c r="D2047" s="460"/>
      <c r="E2047" s="460"/>
      <c r="F2047" s="460"/>
      <c r="G2047" s="460"/>
      <c r="H2047" s="460"/>
      <c r="I2047" s="460"/>
      <c r="J2047" s="460"/>
      <c r="K2047" s="461"/>
    </row>
    <row r="2048" spans="1:11" ht="15" x14ac:dyDescent="0.3">
      <c r="A2048" s="466"/>
      <c r="B2048" s="458"/>
      <c r="C2048" s="456"/>
      <c r="D2048" s="456"/>
      <c r="E2048" s="456"/>
      <c r="F2048" s="456"/>
      <c r="G2048" s="456"/>
      <c r="H2048" s="456"/>
      <c r="I2048" s="456"/>
      <c r="J2048" s="456"/>
      <c r="K2048" s="457"/>
    </row>
    <row r="2049" spans="1:11" ht="15" x14ac:dyDescent="0.3">
      <c r="A2049" s="466"/>
      <c r="B2049" s="459"/>
      <c r="C2049" s="460"/>
      <c r="D2049" s="460"/>
      <c r="E2049" s="460"/>
      <c r="F2049" s="460"/>
      <c r="G2049" s="460"/>
      <c r="H2049" s="460"/>
      <c r="I2049" s="460"/>
      <c r="J2049" s="460"/>
      <c r="K2049" s="461"/>
    </row>
    <row r="2050" spans="1:11" ht="15" x14ac:dyDescent="0.3">
      <c r="A2050" s="466"/>
      <c r="B2050" s="458"/>
      <c r="C2050" s="456"/>
      <c r="D2050" s="456"/>
      <c r="E2050" s="456"/>
      <c r="F2050" s="456"/>
      <c r="G2050" s="456"/>
      <c r="H2050" s="456"/>
      <c r="I2050" s="456"/>
      <c r="J2050" s="456"/>
      <c r="K2050" s="457"/>
    </row>
    <row r="2051" spans="1:11" ht="15" x14ac:dyDescent="0.3">
      <c r="A2051" s="466"/>
      <c r="B2051" s="458"/>
      <c r="C2051" s="456"/>
      <c r="D2051" s="456"/>
      <c r="E2051" s="456"/>
      <c r="F2051" s="456"/>
      <c r="G2051" s="456"/>
      <c r="H2051" s="456"/>
      <c r="I2051" s="456"/>
      <c r="J2051" s="456"/>
      <c r="K2051" s="457"/>
    </row>
    <row r="2052" spans="1:11" ht="15" x14ac:dyDescent="0.3">
      <c r="A2052" s="466"/>
      <c r="B2052" s="458"/>
      <c r="C2052" s="456"/>
      <c r="D2052" s="456"/>
      <c r="E2052" s="456"/>
      <c r="F2052" s="456"/>
      <c r="G2052" s="456"/>
      <c r="H2052" s="456"/>
      <c r="I2052" s="456"/>
      <c r="J2052" s="456"/>
      <c r="K2052" s="457"/>
    </row>
    <row r="2053" spans="1:11" ht="15" x14ac:dyDescent="0.3">
      <c r="A2053" s="466"/>
      <c r="B2053" s="458"/>
      <c r="C2053" s="456"/>
      <c r="D2053" s="456"/>
      <c r="E2053" s="456"/>
      <c r="F2053" s="456"/>
      <c r="G2053" s="456"/>
      <c r="H2053" s="456"/>
      <c r="I2053" s="456"/>
      <c r="J2053" s="456"/>
      <c r="K2053" s="457"/>
    </row>
    <row r="2054" spans="1:11" ht="15" x14ac:dyDescent="0.3">
      <c r="A2054" s="466"/>
      <c r="B2054" s="458"/>
      <c r="C2054" s="456"/>
      <c r="D2054" s="456"/>
      <c r="E2054" s="456"/>
      <c r="F2054" s="456"/>
      <c r="G2054" s="456"/>
      <c r="H2054" s="456"/>
      <c r="I2054" s="456"/>
      <c r="J2054" s="456"/>
      <c r="K2054" s="457"/>
    </row>
    <row r="2055" spans="1:11" ht="15" x14ac:dyDescent="0.3">
      <c r="A2055" s="466"/>
      <c r="B2055" s="458"/>
      <c r="C2055" s="456"/>
      <c r="D2055" s="456"/>
      <c r="E2055" s="456"/>
      <c r="F2055" s="456"/>
      <c r="G2055" s="456"/>
      <c r="H2055" s="456"/>
      <c r="I2055" s="456"/>
      <c r="J2055" s="456"/>
      <c r="K2055" s="457"/>
    </row>
    <row r="2056" spans="1:11" ht="15" x14ac:dyDescent="0.3">
      <c r="A2056" s="466"/>
      <c r="B2056" s="458"/>
      <c r="C2056" s="456"/>
      <c r="D2056" s="456"/>
      <c r="E2056" s="456"/>
      <c r="F2056" s="456"/>
      <c r="G2056" s="456"/>
      <c r="H2056" s="456"/>
      <c r="I2056" s="456"/>
      <c r="J2056" s="456"/>
      <c r="K2056" s="457"/>
    </row>
    <row r="2057" spans="1:11" ht="15" x14ac:dyDescent="0.3">
      <c r="A2057" s="466"/>
      <c r="B2057" s="458"/>
      <c r="C2057" s="456"/>
      <c r="D2057" s="456"/>
      <c r="E2057" s="456"/>
      <c r="F2057" s="456"/>
      <c r="G2057" s="456"/>
      <c r="H2057" s="456"/>
      <c r="I2057" s="456"/>
      <c r="J2057" s="456"/>
      <c r="K2057" s="457"/>
    </row>
    <row r="2058" spans="1:11" ht="15.6" thickBot="1" x14ac:dyDescent="0.35">
      <c r="A2058" s="467"/>
      <c r="B2058" s="502"/>
      <c r="C2058" s="503"/>
      <c r="D2058" s="503"/>
      <c r="E2058" s="503"/>
      <c r="F2058" s="503"/>
      <c r="G2058" s="503"/>
      <c r="H2058" s="503"/>
      <c r="I2058" s="503"/>
      <c r="J2058" s="503"/>
      <c r="K2058" s="504"/>
    </row>
    <row r="2059" spans="1:11" x14ac:dyDescent="0.3">
      <c r="A2059" s="499" t="s">
        <v>1145</v>
      </c>
      <c r="B2059" s="491"/>
      <c r="C2059" s="491"/>
      <c r="D2059" s="491"/>
      <c r="E2059" s="491"/>
      <c r="F2059" s="491"/>
      <c r="G2059" s="490" t="s">
        <v>1146</v>
      </c>
      <c r="H2059" s="491"/>
      <c r="I2059" s="491"/>
      <c r="J2059" s="491"/>
      <c r="K2059" s="492"/>
    </row>
    <row r="2060" spans="1:11" x14ac:dyDescent="0.3">
      <c r="A2060" s="500"/>
      <c r="B2060" s="494"/>
      <c r="C2060" s="494"/>
      <c r="D2060" s="494"/>
      <c r="E2060" s="494"/>
      <c r="F2060" s="494"/>
      <c r="G2060" s="493"/>
      <c r="H2060" s="494"/>
      <c r="I2060" s="494"/>
      <c r="J2060" s="494"/>
      <c r="K2060" s="495"/>
    </row>
    <row r="2061" spans="1:11" x14ac:dyDescent="0.3">
      <c r="A2061" s="500"/>
      <c r="B2061" s="494"/>
      <c r="C2061" s="494"/>
      <c r="D2061" s="494"/>
      <c r="E2061" s="494"/>
      <c r="F2061" s="494"/>
      <c r="G2061" s="493"/>
      <c r="H2061" s="494"/>
      <c r="I2061" s="494"/>
      <c r="J2061" s="494"/>
      <c r="K2061" s="495"/>
    </row>
    <row r="2062" spans="1:11" ht="15" thickBot="1" x14ac:dyDescent="0.35">
      <c r="A2062" s="501"/>
      <c r="B2062" s="497"/>
      <c r="C2062" s="497"/>
      <c r="D2062" s="497"/>
      <c r="E2062" s="497"/>
      <c r="F2062" s="497"/>
      <c r="G2062" s="496"/>
      <c r="H2062" s="497"/>
      <c r="I2062" s="497"/>
      <c r="J2062" s="497"/>
      <c r="K2062" s="498"/>
    </row>
    <row r="2063" spans="1:11" x14ac:dyDescent="0.3">
      <c r="A2063" s="34"/>
      <c r="J2063" s="131"/>
    </row>
    <row r="2064" spans="1:11" x14ac:dyDescent="0.3">
      <c r="A2064" s="452"/>
      <c r="B2064" s="452"/>
      <c r="C2064" s="452"/>
      <c r="D2064" s="452"/>
      <c r="E2064" s="454" t="s">
        <v>1113</v>
      </c>
      <c r="F2064" s="454"/>
      <c r="G2064" s="454"/>
      <c r="H2064" s="454"/>
      <c r="I2064" s="452"/>
      <c r="J2064" s="452"/>
      <c r="K2064" s="452"/>
    </row>
    <row r="2065" spans="1:11" x14ac:dyDescent="0.3">
      <c r="A2065" s="452"/>
      <c r="B2065" s="452"/>
      <c r="C2065" s="452"/>
      <c r="D2065" s="452"/>
      <c r="E2065" s="454"/>
      <c r="F2065" s="454"/>
      <c r="G2065" s="454"/>
      <c r="H2065" s="454"/>
      <c r="I2065" s="452"/>
      <c r="J2065" s="452"/>
      <c r="K2065" s="452"/>
    </row>
    <row r="2066" spans="1:11" x14ac:dyDescent="0.3">
      <c r="A2066" s="453"/>
      <c r="B2066" s="453"/>
      <c r="C2066" s="453"/>
      <c r="D2066" s="453"/>
      <c r="E2066" s="455"/>
      <c r="F2066" s="455"/>
      <c r="G2066" s="455"/>
      <c r="H2066" s="455"/>
      <c r="I2066" s="453"/>
      <c r="J2066" s="453"/>
      <c r="K2066" s="453"/>
    </row>
    <row r="2067" spans="1:11" x14ac:dyDescent="0.3">
      <c r="A2067" s="449" t="s">
        <v>1147</v>
      </c>
      <c r="B2067" s="450"/>
      <c r="C2067" s="450"/>
      <c r="D2067" s="450"/>
      <c r="E2067" s="450"/>
      <c r="F2067" s="450"/>
      <c r="G2067" s="450"/>
      <c r="H2067" s="450"/>
      <c r="I2067" s="450"/>
      <c r="J2067" s="450"/>
      <c r="K2067" s="451"/>
    </row>
    <row r="2068" spans="1:11" ht="25.5" customHeight="1" x14ac:dyDescent="0.3">
      <c r="A2068" s="100" t="s">
        <v>0</v>
      </c>
      <c r="B2068" s="101"/>
      <c r="C2068" s="101"/>
      <c r="D2068" s="101"/>
      <c r="E2068" s="101"/>
      <c r="F2068" s="101"/>
      <c r="G2068" s="102"/>
      <c r="H2068" s="103" t="s">
        <v>1191</v>
      </c>
      <c r="I2068" s="104" t="s">
        <v>1117</v>
      </c>
      <c r="J2068" s="105">
        <f>1+J2014</f>
        <v>45232</v>
      </c>
      <c r="K2068" s="106" t="s">
        <v>1118</v>
      </c>
    </row>
    <row r="2069" spans="1:11" ht="16.5" customHeight="1" x14ac:dyDescent="0.3">
      <c r="A2069" s="443" t="s">
        <v>2</v>
      </c>
      <c r="B2069" s="444"/>
      <c r="C2069" s="444"/>
      <c r="D2069" s="444"/>
      <c r="E2069" s="444"/>
      <c r="F2069" s="444"/>
      <c r="G2069" s="445"/>
      <c r="H2069" s="107" t="s">
        <v>1120</v>
      </c>
      <c r="I2069" s="108" t="s">
        <v>1121</v>
      </c>
      <c r="J2069" s="109" t="s">
        <v>1122</v>
      </c>
      <c r="K2069" s="110" t="s">
        <v>1123</v>
      </c>
    </row>
    <row r="2070" spans="1:11" ht="12" customHeight="1" x14ac:dyDescent="0.3">
      <c r="A2070" s="446"/>
      <c r="B2070" s="447"/>
      <c r="C2070" s="447"/>
      <c r="D2070" s="447"/>
      <c r="E2070" s="447"/>
      <c r="F2070" s="447"/>
      <c r="G2070" s="448"/>
      <c r="H2070" s="107" t="s">
        <v>1124</v>
      </c>
      <c r="I2070" s="111" t="s">
        <v>1125</v>
      </c>
      <c r="J2070" s="112"/>
      <c r="K2070" s="113"/>
    </row>
    <row r="2071" spans="1:11" ht="15" thickBot="1" x14ac:dyDescent="0.35">
      <c r="A2071" s="114" t="s">
        <v>1103</v>
      </c>
      <c r="B2071" s="115"/>
      <c r="C2071" s="115"/>
      <c r="D2071" s="115"/>
      <c r="E2071" s="115"/>
      <c r="F2071" s="115"/>
      <c r="G2071" s="116"/>
      <c r="H2071" s="117" t="s">
        <v>1126</v>
      </c>
      <c r="I2071" s="117"/>
      <c r="J2071" s="138" t="s">
        <v>1125</v>
      </c>
      <c r="K2071" s="119"/>
    </row>
    <row r="2072" spans="1:11" ht="15" x14ac:dyDescent="0.3">
      <c r="A2072" s="440" t="s">
        <v>1127</v>
      </c>
      <c r="B2072" s="439"/>
      <c r="C2072" s="437"/>
      <c r="D2072" s="437"/>
      <c r="E2072" s="437"/>
      <c r="F2072" s="437"/>
      <c r="G2072" s="437"/>
      <c r="H2072" s="437"/>
      <c r="I2072" s="437"/>
      <c r="J2072" s="437"/>
      <c r="K2072" s="438"/>
    </row>
    <row r="2073" spans="1:11" ht="15" x14ac:dyDescent="0.3">
      <c r="A2073" s="441"/>
      <c r="B2073" s="458"/>
      <c r="C2073" s="456"/>
      <c r="D2073" s="456"/>
      <c r="E2073" s="456"/>
      <c r="F2073" s="456"/>
      <c r="G2073" s="456"/>
      <c r="H2073" s="456"/>
      <c r="I2073" s="456"/>
      <c r="J2073" s="456"/>
      <c r="K2073" s="457"/>
    </row>
    <row r="2074" spans="1:11" ht="15" x14ac:dyDescent="0.3">
      <c r="A2074" s="441"/>
      <c r="B2074" s="458"/>
      <c r="C2074" s="456"/>
      <c r="D2074" s="456"/>
      <c r="E2074" s="456"/>
      <c r="F2074" s="456"/>
      <c r="G2074" s="456"/>
      <c r="H2074" s="456"/>
      <c r="I2074" s="456"/>
      <c r="J2074" s="456"/>
      <c r="K2074" s="457"/>
    </row>
    <row r="2075" spans="1:11" ht="15" x14ac:dyDescent="0.3">
      <c r="A2075" s="441"/>
      <c r="B2075" s="458"/>
      <c r="C2075" s="456"/>
      <c r="D2075" s="456"/>
      <c r="E2075" s="456"/>
      <c r="F2075" s="456"/>
      <c r="G2075" s="456"/>
      <c r="H2075" s="456"/>
      <c r="I2075" s="456"/>
      <c r="J2075" s="456"/>
      <c r="K2075" s="457"/>
    </row>
    <row r="2076" spans="1:11" ht="15.6" thickBot="1" x14ac:dyDescent="0.35">
      <c r="A2076" s="442"/>
      <c r="B2076" s="477"/>
      <c r="C2076" s="475"/>
      <c r="D2076" s="475"/>
      <c r="E2076" s="475"/>
      <c r="F2076" s="475"/>
      <c r="G2076" s="475"/>
      <c r="H2076" s="475"/>
      <c r="I2076" s="475"/>
      <c r="J2076" s="475"/>
      <c r="K2076" s="476"/>
    </row>
    <row r="2077" spans="1:11" ht="15.6" thickBot="1" x14ac:dyDescent="0.35">
      <c r="A2077" s="465" t="s">
        <v>1128</v>
      </c>
      <c r="B2077" s="474" t="s">
        <v>1129</v>
      </c>
      <c r="C2077" s="472"/>
      <c r="D2077" s="472"/>
      <c r="E2077" s="472"/>
      <c r="F2077" s="120" t="s">
        <v>1130</v>
      </c>
      <c r="G2077" s="472" t="s">
        <v>1129</v>
      </c>
      <c r="H2077" s="472"/>
      <c r="I2077" s="472"/>
      <c r="J2077" s="473"/>
      <c r="K2077" s="121" t="s">
        <v>1130</v>
      </c>
    </row>
    <row r="2078" spans="1:11" ht="15" x14ac:dyDescent="0.3">
      <c r="A2078" s="466"/>
      <c r="B2078" s="471" t="s">
        <v>1131</v>
      </c>
      <c r="C2078" s="469"/>
      <c r="D2078" s="469"/>
      <c r="E2078" s="470"/>
      <c r="F2078" s="122"/>
      <c r="G2078" s="468" t="s">
        <v>1132</v>
      </c>
      <c r="H2078" s="469"/>
      <c r="I2078" s="469"/>
      <c r="J2078" s="470"/>
      <c r="K2078" s="123"/>
    </row>
    <row r="2079" spans="1:11" ht="15" x14ac:dyDescent="0.3">
      <c r="A2079" s="466"/>
      <c r="B2079" s="480" t="s">
        <v>1133</v>
      </c>
      <c r="C2079" s="481"/>
      <c r="D2079" s="481"/>
      <c r="E2079" s="482"/>
      <c r="F2079" s="124"/>
      <c r="G2079" s="483" t="s">
        <v>1134</v>
      </c>
      <c r="H2079" s="481"/>
      <c r="I2079" s="481"/>
      <c r="J2079" s="482"/>
      <c r="K2079" s="125"/>
    </row>
    <row r="2080" spans="1:11" ht="15" x14ac:dyDescent="0.3">
      <c r="A2080" s="466"/>
      <c r="B2080" s="480" t="s">
        <v>1135</v>
      </c>
      <c r="C2080" s="481"/>
      <c r="D2080" s="481"/>
      <c r="E2080" s="482"/>
      <c r="F2080" s="124"/>
      <c r="G2080" s="478" t="s">
        <v>1136</v>
      </c>
      <c r="H2080" s="460"/>
      <c r="I2080" s="460"/>
      <c r="J2080" s="479"/>
      <c r="K2080" s="125"/>
    </row>
    <row r="2081" spans="1:11" ht="15" x14ac:dyDescent="0.3">
      <c r="A2081" s="466"/>
      <c r="B2081" s="480" t="s">
        <v>1137</v>
      </c>
      <c r="C2081" s="481"/>
      <c r="D2081" s="481"/>
      <c r="E2081" s="482"/>
      <c r="F2081" s="124">
        <v>1</v>
      </c>
      <c r="G2081" s="478" t="s">
        <v>1138</v>
      </c>
      <c r="H2081" s="460"/>
      <c r="I2081" s="460"/>
      <c r="J2081" s="479"/>
      <c r="K2081" s="125"/>
    </row>
    <row r="2082" spans="1:11" ht="15" x14ac:dyDescent="0.3">
      <c r="A2082" s="466"/>
      <c r="B2082" s="480" t="s">
        <v>1139</v>
      </c>
      <c r="C2082" s="481"/>
      <c r="D2082" s="481"/>
      <c r="E2082" s="482"/>
      <c r="F2082" s="124"/>
      <c r="G2082" s="478" t="s">
        <v>1140</v>
      </c>
      <c r="H2082" s="460"/>
      <c r="I2082" s="460"/>
      <c r="J2082" s="479"/>
      <c r="K2082" s="125"/>
    </row>
    <row r="2083" spans="1:11" ht="15.6" thickBot="1" x14ac:dyDescent="0.35">
      <c r="A2083" s="467"/>
      <c r="B2083" s="487" t="s">
        <v>1141</v>
      </c>
      <c r="C2083" s="488"/>
      <c r="D2083" s="488"/>
      <c r="E2083" s="489"/>
      <c r="F2083" s="127">
        <v>1</v>
      </c>
      <c r="G2083" s="484" t="s">
        <v>1142</v>
      </c>
      <c r="H2083" s="485"/>
      <c r="I2083" s="485"/>
      <c r="J2083" s="486"/>
      <c r="K2083" s="128"/>
    </row>
    <row r="2084" spans="1:11" ht="15.6" x14ac:dyDescent="0.3">
      <c r="A2084" s="465" t="s">
        <v>1143</v>
      </c>
      <c r="B2084" s="434" t="s">
        <v>1175</v>
      </c>
      <c r="C2084" s="435"/>
      <c r="D2084" s="435"/>
      <c r="E2084" s="435"/>
      <c r="F2084" s="435"/>
      <c r="G2084" s="435"/>
      <c r="H2084" s="435"/>
      <c r="I2084" s="435"/>
      <c r="J2084" s="435"/>
      <c r="K2084" s="436"/>
    </row>
    <row r="2085" spans="1:11" ht="15" x14ac:dyDescent="0.3">
      <c r="A2085" s="466"/>
      <c r="B2085" s="428" t="s">
        <v>1166</v>
      </c>
      <c r="C2085" s="429"/>
      <c r="D2085" s="429"/>
      <c r="E2085" s="429"/>
      <c r="F2085" s="429"/>
      <c r="G2085" s="429"/>
      <c r="H2085" s="429"/>
      <c r="I2085" s="429"/>
      <c r="J2085" s="429"/>
      <c r="K2085" s="430"/>
    </row>
    <row r="2086" spans="1:11" ht="15" x14ac:dyDescent="0.3">
      <c r="A2086" s="466"/>
      <c r="B2086" s="428" t="s">
        <v>1165</v>
      </c>
      <c r="C2086" s="429"/>
      <c r="D2086" s="429"/>
      <c r="E2086" s="429"/>
      <c r="F2086" s="429"/>
      <c r="G2086" s="429"/>
      <c r="H2086" s="429"/>
      <c r="I2086" s="429"/>
      <c r="J2086" s="429"/>
      <c r="K2086" s="430"/>
    </row>
    <row r="2087" spans="1:11" ht="15" x14ac:dyDescent="0.3">
      <c r="A2087" s="466"/>
      <c r="B2087" s="428" t="s">
        <v>1169</v>
      </c>
      <c r="C2087" s="429"/>
      <c r="D2087" s="429"/>
      <c r="E2087" s="429"/>
      <c r="F2087" s="429"/>
      <c r="G2087" s="429"/>
      <c r="H2087" s="429"/>
      <c r="I2087" s="429"/>
      <c r="J2087" s="429"/>
      <c r="K2087" s="430"/>
    </row>
    <row r="2088" spans="1:11" ht="15" x14ac:dyDescent="0.3">
      <c r="A2088" s="466"/>
      <c r="B2088" s="428" t="s">
        <v>1179</v>
      </c>
      <c r="C2088" s="429"/>
      <c r="D2088" s="429"/>
      <c r="E2088" s="429"/>
      <c r="F2088" s="429"/>
      <c r="G2088" s="429"/>
      <c r="H2088" s="429"/>
      <c r="I2088" s="429"/>
      <c r="J2088" s="429"/>
      <c r="K2088" s="430"/>
    </row>
    <row r="2089" spans="1:11" ht="15.6" x14ac:dyDescent="0.3">
      <c r="A2089" s="466"/>
      <c r="B2089" s="434" t="s">
        <v>1180</v>
      </c>
      <c r="C2089" s="435"/>
      <c r="D2089" s="435"/>
      <c r="E2089" s="435"/>
      <c r="F2089" s="435"/>
      <c r="G2089" s="435"/>
      <c r="H2089" s="435"/>
      <c r="I2089" s="435"/>
      <c r="J2089" s="435"/>
      <c r="K2089" s="436"/>
    </row>
    <row r="2090" spans="1:11" ht="15" x14ac:dyDescent="0.3">
      <c r="A2090" s="466"/>
      <c r="B2090" s="428" t="s">
        <v>1183</v>
      </c>
      <c r="C2090" s="429"/>
      <c r="D2090" s="429"/>
      <c r="E2090" s="429"/>
      <c r="F2090" s="429"/>
      <c r="G2090" s="429"/>
      <c r="H2090" s="429"/>
      <c r="I2090" s="429"/>
      <c r="J2090" s="429"/>
      <c r="K2090" s="430"/>
    </row>
    <row r="2091" spans="1:11" ht="15" x14ac:dyDescent="0.3">
      <c r="A2091" s="466"/>
      <c r="B2091" s="428" t="s">
        <v>61</v>
      </c>
      <c r="C2091" s="429"/>
      <c r="D2091" s="429"/>
      <c r="E2091" s="429"/>
      <c r="F2091" s="429"/>
      <c r="G2091" s="429"/>
      <c r="H2091" s="429"/>
      <c r="I2091" s="429"/>
      <c r="J2091" s="429"/>
      <c r="K2091" s="430"/>
    </row>
    <row r="2092" spans="1:11" ht="15" x14ac:dyDescent="0.3">
      <c r="A2092" s="466"/>
      <c r="B2092" s="428" t="s">
        <v>1164</v>
      </c>
      <c r="C2092" s="429"/>
      <c r="D2092" s="429"/>
      <c r="E2092" s="429"/>
      <c r="F2092" s="429"/>
      <c r="G2092" s="429"/>
      <c r="H2092" s="429"/>
      <c r="I2092" s="429"/>
      <c r="J2092" s="429"/>
      <c r="K2092" s="430"/>
    </row>
    <row r="2093" spans="1:11" ht="15" x14ac:dyDescent="0.3">
      <c r="A2093" s="466"/>
      <c r="B2093" s="458"/>
      <c r="C2093" s="456"/>
      <c r="D2093" s="456"/>
      <c r="E2093" s="456"/>
      <c r="F2093" s="456"/>
      <c r="G2093" s="456"/>
      <c r="H2093" s="456"/>
      <c r="I2093" s="456"/>
      <c r="J2093" s="456"/>
      <c r="K2093" s="457"/>
    </row>
    <row r="2094" spans="1:11" ht="15" x14ac:dyDescent="0.3">
      <c r="A2094" s="466"/>
      <c r="B2094" s="458"/>
      <c r="C2094" s="456"/>
      <c r="D2094" s="456"/>
      <c r="E2094" s="456"/>
      <c r="F2094" s="456"/>
      <c r="G2094" s="456"/>
      <c r="H2094" s="456"/>
      <c r="I2094" s="456"/>
      <c r="J2094" s="456"/>
      <c r="K2094" s="457"/>
    </row>
    <row r="2095" spans="1:11" ht="15" x14ac:dyDescent="0.3">
      <c r="A2095" s="466"/>
      <c r="B2095" s="458"/>
      <c r="C2095" s="456"/>
      <c r="D2095" s="456"/>
      <c r="E2095" s="456"/>
      <c r="F2095" s="456"/>
      <c r="G2095" s="456"/>
      <c r="H2095" s="456"/>
      <c r="I2095" s="456"/>
      <c r="J2095" s="456"/>
      <c r="K2095" s="457"/>
    </row>
    <row r="2096" spans="1:11" ht="15" x14ac:dyDescent="0.3">
      <c r="A2096" s="466"/>
      <c r="B2096" s="458"/>
      <c r="C2096" s="456"/>
      <c r="D2096" s="456"/>
      <c r="E2096" s="456"/>
      <c r="F2096" s="456"/>
      <c r="G2096" s="456"/>
      <c r="H2096" s="456"/>
      <c r="I2096" s="456"/>
      <c r="J2096" s="456"/>
      <c r="K2096" s="457"/>
    </row>
    <row r="2097" spans="1:11" ht="15.6" thickBot="1" x14ac:dyDescent="0.35">
      <c r="A2097" s="467"/>
      <c r="B2097" s="477"/>
      <c r="C2097" s="475"/>
      <c r="D2097" s="475"/>
      <c r="E2097" s="475"/>
      <c r="F2097" s="475"/>
      <c r="G2097" s="475"/>
      <c r="H2097" s="475"/>
      <c r="I2097" s="475"/>
      <c r="J2097" s="475"/>
      <c r="K2097" s="476"/>
    </row>
    <row r="2098" spans="1:11" ht="15" x14ac:dyDescent="0.3">
      <c r="A2098" s="465" t="s">
        <v>1144</v>
      </c>
      <c r="B2098" s="439"/>
      <c r="C2098" s="437"/>
      <c r="D2098" s="437"/>
      <c r="E2098" s="437"/>
      <c r="F2098" s="437"/>
      <c r="G2098" s="437"/>
      <c r="H2098" s="437"/>
      <c r="I2098" s="437"/>
      <c r="J2098" s="437"/>
      <c r="K2098" s="438"/>
    </row>
    <row r="2099" spans="1:11" ht="15" x14ac:dyDescent="0.3">
      <c r="A2099" s="466"/>
      <c r="B2099" s="458"/>
      <c r="C2099" s="456"/>
      <c r="D2099" s="456"/>
      <c r="E2099" s="456"/>
      <c r="F2099" s="456"/>
      <c r="G2099" s="456"/>
      <c r="H2099" s="456"/>
      <c r="I2099" s="456"/>
      <c r="J2099" s="456"/>
      <c r="K2099" s="457"/>
    </row>
    <row r="2100" spans="1:11" ht="15" x14ac:dyDescent="0.3">
      <c r="A2100" s="466"/>
      <c r="B2100" s="458"/>
      <c r="C2100" s="456"/>
      <c r="D2100" s="456"/>
      <c r="E2100" s="456"/>
      <c r="F2100" s="456"/>
      <c r="G2100" s="456"/>
      <c r="H2100" s="456"/>
      <c r="I2100" s="456"/>
      <c r="J2100" s="456"/>
      <c r="K2100" s="457"/>
    </row>
    <row r="2101" spans="1:11" ht="15" x14ac:dyDescent="0.3">
      <c r="A2101" s="466"/>
      <c r="B2101" s="458"/>
      <c r="C2101" s="456"/>
      <c r="D2101" s="456"/>
      <c r="E2101" s="456"/>
      <c r="F2101" s="456"/>
      <c r="G2101" s="456"/>
      <c r="H2101" s="456"/>
      <c r="I2101" s="456"/>
      <c r="J2101" s="456"/>
      <c r="K2101" s="457"/>
    </row>
    <row r="2102" spans="1:11" ht="15" x14ac:dyDescent="0.3">
      <c r="A2102" s="466"/>
      <c r="B2102" s="458"/>
      <c r="C2102" s="456"/>
      <c r="D2102" s="456"/>
      <c r="E2102" s="456"/>
      <c r="F2102" s="456"/>
      <c r="G2102" s="456"/>
      <c r="H2102" s="456"/>
      <c r="I2102" s="456"/>
      <c r="J2102" s="456"/>
      <c r="K2102" s="457"/>
    </row>
    <row r="2103" spans="1:11" ht="15" x14ac:dyDescent="0.3">
      <c r="A2103" s="466"/>
      <c r="B2103" s="458"/>
      <c r="C2103" s="456"/>
      <c r="D2103" s="456"/>
      <c r="E2103" s="456"/>
      <c r="F2103" s="456"/>
      <c r="G2103" s="456"/>
      <c r="H2103" s="456"/>
      <c r="I2103" s="456"/>
      <c r="J2103" s="456"/>
      <c r="K2103" s="457"/>
    </row>
    <row r="2104" spans="1:11" ht="15" x14ac:dyDescent="0.3">
      <c r="A2104" s="466"/>
      <c r="B2104" s="458"/>
      <c r="C2104" s="456"/>
      <c r="D2104" s="456"/>
      <c r="E2104" s="456"/>
      <c r="F2104" s="456"/>
      <c r="G2104" s="456"/>
      <c r="H2104" s="456"/>
      <c r="I2104" s="456"/>
      <c r="J2104" s="456"/>
      <c r="K2104" s="457"/>
    </row>
    <row r="2105" spans="1:11" ht="15" x14ac:dyDescent="0.3">
      <c r="A2105" s="466"/>
      <c r="B2105" s="458"/>
      <c r="C2105" s="456"/>
      <c r="D2105" s="456"/>
      <c r="E2105" s="456"/>
      <c r="F2105" s="456"/>
      <c r="G2105" s="456"/>
      <c r="H2105" s="456"/>
      <c r="I2105" s="456"/>
      <c r="J2105" s="456"/>
      <c r="K2105" s="457"/>
    </row>
    <row r="2106" spans="1:11" ht="15" x14ac:dyDescent="0.3">
      <c r="A2106" s="466"/>
      <c r="B2106" s="458"/>
      <c r="C2106" s="456"/>
      <c r="D2106" s="456"/>
      <c r="E2106" s="456"/>
      <c r="F2106" s="456"/>
      <c r="G2106" s="456"/>
      <c r="H2106" s="456"/>
      <c r="I2106" s="456"/>
      <c r="J2106" s="456"/>
      <c r="K2106" s="457"/>
    </row>
    <row r="2107" spans="1:11" ht="15" x14ac:dyDescent="0.3">
      <c r="A2107" s="466"/>
      <c r="B2107" s="458"/>
      <c r="C2107" s="456"/>
      <c r="D2107" s="456"/>
      <c r="E2107" s="456"/>
      <c r="F2107" s="456"/>
      <c r="G2107" s="456"/>
      <c r="H2107" s="456"/>
      <c r="I2107" s="456"/>
      <c r="J2107" s="456"/>
      <c r="K2107" s="457"/>
    </row>
    <row r="2108" spans="1:11" ht="15" x14ac:dyDescent="0.3">
      <c r="A2108" s="466"/>
      <c r="B2108" s="458"/>
      <c r="C2108" s="456"/>
      <c r="D2108" s="456"/>
      <c r="E2108" s="456"/>
      <c r="F2108" s="456"/>
      <c r="G2108" s="456"/>
      <c r="H2108" s="456"/>
      <c r="I2108" s="456"/>
      <c r="J2108" s="456"/>
      <c r="K2108" s="457"/>
    </row>
    <row r="2109" spans="1:11" ht="15" x14ac:dyDescent="0.3">
      <c r="A2109" s="466"/>
      <c r="B2109" s="458"/>
      <c r="C2109" s="456"/>
      <c r="D2109" s="456"/>
      <c r="E2109" s="456"/>
      <c r="F2109" s="456"/>
      <c r="G2109" s="456"/>
      <c r="H2109" s="456"/>
      <c r="I2109" s="456"/>
      <c r="J2109" s="456"/>
      <c r="K2109" s="457"/>
    </row>
    <row r="2110" spans="1:11" ht="15" x14ac:dyDescent="0.3">
      <c r="A2110" s="466"/>
      <c r="B2110" s="458"/>
      <c r="C2110" s="456"/>
      <c r="D2110" s="456"/>
      <c r="E2110" s="456"/>
      <c r="F2110" s="456"/>
      <c r="G2110" s="456"/>
      <c r="H2110" s="456"/>
      <c r="I2110" s="456"/>
      <c r="J2110" s="456"/>
      <c r="K2110" s="457"/>
    </row>
    <row r="2111" spans="1:11" ht="15" x14ac:dyDescent="0.3">
      <c r="A2111" s="466"/>
      <c r="B2111" s="458"/>
      <c r="C2111" s="456"/>
      <c r="D2111" s="456"/>
      <c r="E2111" s="456"/>
      <c r="F2111" s="456"/>
      <c r="G2111" s="456"/>
      <c r="H2111" s="456"/>
      <c r="I2111" s="456"/>
      <c r="J2111" s="456"/>
      <c r="K2111" s="457"/>
    </row>
    <row r="2112" spans="1:11" ht="15.6" thickBot="1" x14ac:dyDescent="0.35">
      <c r="A2112" s="467"/>
      <c r="B2112" s="502"/>
      <c r="C2112" s="503"/>
      <c r="D2112" s="503"/>
      <c r="E2112" s="503"/>
      <c r="F2112" s="503"/>
      <c r="G2112" s="503"/>
      <c r="H2112" s="503"/>
      <c r="I2112" s="503"/>
      <c r="J2112" s="503"/>
      <c r="K2112" s="504"/>
    </row>
    <row r="2113" spans="1:11" x14ac:dyDescent="0.3">
      <c r="A2113" s="499" t="s">
        <v>1145</v>
      </c>
      <c r="B2113" s="491"/>
      <c r="C2113" s="491"/>
      <c r="D2113" s="491"/>
      <c r="E2113" s="491"/>
      <c r="F2113" s="491"/>
      <c r="G2113" s="490" t="s">
        <v>1146</v>
      </c>
      <c r="H2113" s="491"/>
      <c r="I2113" s="491"/>
      <c r="J2113" s="491"/>
      <c r="K2113" s="492"/>
    </row>
    <row r="2114" spans="1:11" x14ac:dyDescent="0.3">
      <c r="A2114" s="500"/>
      <c r="B2114" s="494"/>
      <c r="C2114" s="494"/>
      <c r="D2114" s="494"/>
      <c r="E2114" s="494"/>
      <c r="F2114" s="494"/>
      <c r="G2114" s="493"/>
      <c r="H2114" s="494"/>
      <c r="I2114" s="494"/>
      <c r="J2114" s="494"/>
      <c r="K2114" s="495"/>
    </row>
    <row r="2115" spans="1:11" x14ac:dyDescent="0.3">
      <c r="A2115" s="500"/>
      <c r="B2115" s="494"/>
      <c r="C2115" s="494"/>
      <c r="D2115" s="494"/>
      <c r="E2115" s="494"/>
      <c r="F2115" s="494"/>
      <c r="G2115" s="493"/>
      <c r="H2115" s="494"/>
      <c r="I2115" s="494"/>
      <c r="J2115" s="494"/>
      <c r="K2115" s="495"/>
    </row>
    <row r="2116" spans="1:11" ht="15" thickBot="1" x14ac:dyDescent="0.35">
      <c r="A2116" s="501"/>
      <c r="B2116" s="497"/>
      <c r="C2116" s="497"/>
      <c r="D2116" s="497"/>
      <c r="E2116" s="497"/>
      <c r="F2116" s="497"/>
      <c r="G2116" s="496"/>
      <c r="H2116" s="497"/>
      <c r="I2116" s="497"/>
      <c r="J2116" s="497"/>
      <c r="K2116" s="498"/>
    </row>
    <row r="2118" spans="1:11" x14ac:dyDescent="0.3">
      <c r="A2118" s="452"/>
      <c r="B2118" s="452"/>
      <c r="C2118" s="452"/>
      <c r="D2118" s="452"/>
      <c r="E2118" s="454" t="s">
        <v>1113</v>
      </c>
      <c r="F2118" s="454"/>
      <c r="G2118" s="454"/>
      <c r="H2118" s="454"/>
      <c r="I2118" s="452"/>
      <c r="J2118" s="452"/>
      <c r="K2118" s="452"/>
    </row>
    <row r="2119" spans="1:11" x14ac:dyDescent="0.3">
      <c r="A2119" s="452"/>
      <c r="B2119" s="452"/>
      <c r="C2119" s="452"/>
      <c r="D2119" s="452"/>
      <c r="E2119" s="454"/>
      <c r="F2119" s="454"/>
      <c r="G2119" s="454"/>
      <c r="H2119" s="454"/>
      <c r="I2119" s="452"/>
      <c r="J2119" s="452"/>
      <c r="K2119" s="452"/>
    </row>
    <row r="2120" spans="1:11" x14ac:dyDescent="0.3">
      <c r="A2120" s="453"/>
      <c r="B2120" s="453"/>
      <c r="C2120" s="453"/>
      <c r="D2120" s="453"/>
      <c r="E2120" s="455"/>
      <c r="F2120" s="455"/>
      <c r="G2120" s="455"/>
      <c r="H2120" s="455"/>
      <c r="I2120" s="453"/>
      <c r="J2120" s="453"/>
      <c r="K2120" s="453"/>
    </row>
    <row r="2121" spans="1:11" x14ac:dyDescent="0.3">
      <c r="A2121" s="449" t="s">
        <v>1147</v>
      </c>
      <c r="B2121" s="450"/>
      <c r="C2121" s="450"/>
      <c r="D2121" s="450"/>
      <c r="E2121" s="450"/>
      <c r="F2121" s="450"/>
      <c r="G2121" s="450"/>
      <c r="H2121" s="450"/>
      <c r="I2121" s="450"/>
      <c r="J2121" s="450"/>
      <c r="K2121" s="451"/>
    </row>
    <row r="2122" spans="1:11" ht="25.5" customHeight="1" x14ac:dyDescent="0.3">
      <c r="A2122" s="100" t="s">
        <v>0</v>
      </c>
      <c r="B2122" s="101"/>
      <c r="C2122" s="101"/>
      <c r="D2122" s="101"/>
      <c r="E2122" s="101"/>
      <c r="F2122" s="101"/>
      <c r="G2122" s="102"/>
      <c r="H2122" s="103" t="s">
        <v>1191</v>
      </c>
      <c r="I2122" s="104" t="s">
        <v>1117</v>
      </c>
      <c r="J2122" s="105">
        <f>1+J2068</f>
        <v>45233</v>
      </c>
      <c r="K2122" s="106" t="s">
        <v>1118</v>
      </c>
    </row>
    <row r="2123" spans="1:11" ht="16.5" customHeight="1" x14ac:dyDescent="0.3">
      <c r="A2123" s="443" t="s">
        <v>2</v>
      </c>
      <c r="B2123" s="444"/>
      <c r="C2123" s="444"/>
      <c r="D2123" s="444"/>
      <c r="E2123" s="444"/>
      <c r="F2123" s="444"/>
      <c r="G2123" s="445"/>
      <c r="H2123" s="107" t="s">
        <v>1120</v>
      </c>
      <c r="I2123" s="108" t="s">
        <v>1121</v>
      </c>
      <c r="J2123" s="109" t="s">
        <v>1122</v>
      </c>
      <c r="K2123" s="110" t="s">
        <v>1123</v>
      </c>
    </row>
    <row r="2124" spans="1:11" ht="12" customHeight="1" x14ac:dyDescent="0.3">
      <c r="A2124" s="446"/>
      <c r="B2124" s="447"/>
      <c r="C2124" s="447"/>
      <c r="D2124" s="447"/>
      <c r="E2124" s="447"/>
      <c r="F2124" s="447"/>
      <c r="G2124" s="448"/>
      <c r="H2124" s="107" t="s">
        <v>1124</v>
      </c>
      <c r="I2124" s="111" t="s">
        <v>1125</v>
      </c>
      <c r="J2124" s="112"/>
      <c r="K2124" s="113"/>
    </row>
    <row r="2125" spans="1:11" ht="15" thickBot="1" x14ac:dyDescent="0.35">
      <c r="A2125" s="114" t="s">
        <v>1103</v>
      </c>
      <c r="B2125" s="115"/>
      <c r="C2125" s="115"/>
      <c r="D2125" s="115"/>
      <c r="E2125" s="115"/>
      <c r="F2125" s="115"/>
      <c r="G2125" s="116"/>
      <c r="H2125" s="117" t="s">
        <v>1126</v>
      </c>
      <c r="I2125" s="117"/>
      <c r="J2125" s="138" t="s">
        <v>1125</v>
      </c>
      <c r="K2125" s="119"/>
    </row>
    <row r="2126" spans="1:11" ht="15" x14ac:dyDescent="0.3">
      <c r="A2126" s="440" t="s">
        <v>1127</v>
      </c>
      <c r="B2126" s="439"/>
      <c r="C2126" s="437"/>
      <c r="D2126" s="437"/>
      <c r="E2126" s="437"/>
      <c r="F2126" s="437"/>
      <c r="G2126" s="437"/>
      <c r="H2126" s="437"/>
      <c r="I2126" s="437"/>
      <c r="J2126" s="437"/>
      <c r="K2126" s="438"/>
    </row>
    <row r="2127" spans="1:11" ht="15" x14ac:dyDescent="0.3">
      <c r="A2127" s="441"/>
      <c r="B2127" s="458"/>
      <c r="C2127" s="456"/>
      <c r="D2127" s="456"/>
      <c r="E2127" s="456"/>
      <c r="F2127" s="456"/>
      <c r="G2127" s="456"/>
      <c r="H2127" s="456"/>
      <c r="I2127" s="456"/>
      <c r="J2127" s="456"/>
      <c r="K2127" s="457"/>
    </row>
    <row r="2128" spans="1:11" ht="15" x14ac:dyDescent="0.3">
      <c r="A2128" s="441"/>
      <c r="B2128" s="458"/>
      <c r="C2128" s="456"/>
      <c r="D2128" s="456"/>
      <c r="E2128" s="456"/>
      <c r="F2128" s="456"/>
      <c r="G2128" s="456"/>
      <c r="H2128" s="456"/>
      <c r="I2128" s="456"/>
      <c r="J2128" s="456"/>
      <c r="K2128" s="457"/>
    </row>
    <row r="2129" spans="1:11" ht="15" x14ac:dyDescent="0.3">
      <c r="A2129" s="441"/>
      <c r="B2129" s="458"/>
      <c r="C2129" s="456"/>
      <c r="D2129" s="456"/>
      <c r="E2129" s="456"/>
      <c r="F2129" s="456"/>
      <c r="G2129" s="456"/>
      <c r="H2129" s="456"/>
      <c r="I2129" s="456"/>
      <c r="J2129" s="456"/>
      <c r="K2129" s="457"/>
    </row>
    <row r="2130" spans="1:11" ht="15.6" thickBot="1" x14ac:dyDescent="0.35">
      <c r="A2130" s="442"/>
      <c r="B2130" s="477"/>
      <c r="C2130" s="475"/>
      <c r="D2130" s="475"/>
      <c r="E2130" s="475"/>
      <c r="F2130" s="475"/>
      <c r="G2130" s="475"/>
      <c r="H2130" s="475"/>
      <c r="I2130" s="475"/>
      <c r="J2130" s="475"/>
      <c r="K2130" s="476"/>
    </row>
    <row r="2131" spans="1:11" ht="15.6" thickBot="1" x14ac:dyDescent="0.35">
      <c r="A2131" s="465" t="s">
        <v>1128</v>
      </c>
      <c r="B2131" s="474" t="s">
        <v>1129</v>
      </c>
      <c r="C2131" s="472"/>
      <c r="D2131" s="472"/>
      <c r="E2131" s="472"/>
      <c r="F2131" s="120" t="s">
        <v>1130</v>
      </c>
      <c r="G2131" s="472" t="s">
        <v>1129</v>
      </c>
      <c r="H2131" s="472"/>
      <c r="I2131" s="472"/>
      <c r="J2131" s="473"/>
      <c r="K2131" s="121" t="s">
        <v>1130</v>
      </c>
    </row>
    <row r="2132" spans="1:11" ht="15" x14ac:dyDescent="0.3">
      <c r="A2132" s="466"/>
      <c r="B2132" s="471" t="s">
        <v>1131</v>
      </c>
      <c r="C2132" s="469"/>
      <c r="D2132" s="469"/>
      <c r="E2132" s="470"/>
      <c r="F2132" s="122"/>
      <c r="G2132" s="468" t="s">
        <v>1132</v>
      </c>
      <c r="H2132" s="469"/>
      <c r="I2132" s="469"/>
      <c r="J2132" s="470"/>
      <c r="K2132" s="123"/>
    </row>
    <row r="2133" spans="1:11" ht="15" x14ac:dyDescent="0.3">
      <c r="A2133" s="466"/>
      <c r="B2133" s="480" t="s">
        <v>1133</v>
      </c>
      <c r="C2133" s="481"/>
      <c r="D2133" s="481"/>
      <c r="E2133" s="482"/>
      <c r="F2133" s="124"/>
      <c r="G2133" s="483" t="s">
        <v>1134</v>
      </c>
      <c r="H2133" s="481"/>
      <c r="I2133" s="481"/>
      <c r="J2133" s="482"/>
      <c r="K2133" s="125"/>
    </row>
    <row r="2134" spans="1:11" ht="15" x14ac:dyDescent="0.3">
      <c r="A2134" s="466"/>
      <c r="B2134" s="480" t="s">
        <v>1135</v>
      </c>
      <c r="C2134" s="481"/>
      <c r="D2134" s="481"/>
      <c r="E2134" s="482"/>
      <c r="F2134" s="124"/>
      <c r="G2134" s="478" t="s">
        <v>1136</v>
      </c>
      <c r="H2134" s="460"/>
      <c r="I2134" s="460"/>
      <c r="J2134" s="479"/>
      <c r="K2134" s="125"/>
    </row>
    <row r="2135" spans="1:11" ht="15" x14ac:dyDescent="0.3">
      <c r="A2135" s="466"/>
      <c r="B2135" s="480" t="s">
        <v>1137</v>
      </c>
      <c r="C2135" s="481"/>
      <c r="D2135" s="481"/>
      <c r="E2135" s="482"/>
      <c r="F2135" s="124">
        <v>1</v>
      </c>
      <c r="G2135" s="478" t="s">
        <v>1138</v>
      </c>
      <c r="H2135" s="460"/>
      <c r="I2135" s="460"/>
      <c r="J2135" s="479"/>
      <c r="K2135" s="125"/>
    </row>
    <row r="2136" spans="1:11" ht="15" x14ac:dyDescent="0.3">
      <c r="A2136" s="466"/>
      <c r="B2136" s="480" t="s">
        <v>1139</v>
      </c>
      <c r="C2136" s="481"/>
      <c r="D2136" s="481"/>
      <c r="E2136" s="482"/>
      <c r="F2136" s="124"/>
      <c r="G2136" s="478" t="s">
        <v>1140</v>
      </c>
      <c r="H2136" s="460"/>
      <c r="I2136" s="460"/>
      <c r="J2136" s="479"/>
      <c r="K2136" s="125"/>
    </row>
    <row r="2137" spans="1:11" ht="15.6" thickBot="1" x14ac:dyDescent="0.35">
      <c r="A2137" s="467"/>
      <c r="B2137" s="487" t="s">
        <v>1141</v>
      </c>
      <c r="C2137" s="488"/>
      <c r="D2137" s="488"/>
      <c r="E2137" s="489"/>
      <c r="F2137" s="127">
        <v>1</v>
      </c>
      <c r="G2137" s="484" t="s">
        <v>1142</v>
      </c>
      <c r="H2137" s="485"/>
      <c r="I2137" s="485"/>
      <c r="J2137" s="486"/>
      <c r="K2137" s="128"/>
    </row>
    <row r="2138" spans="1:11" ht="15.6" x14ac:dyDescent="0.3">
      <c r="A2138" s="465" t="s">
        <v>1143</v>
      </c>
      <c r="B2138" s="434" t="s">
        <v>1180</v>
      </c>
      <c r="C2138" s="435"/>
      <c r="D2138" s="435"/>
      <c r="E2138" s="435"/>
      <c r="F2138" s="435"/>
      <c r="G2138" s="435"/>
      <c r="H2138" s="435"/>
      <c r="I2138" s="435"/>
      <c r="J2138" s="435"/>
      <c r="K2138" s="436"/>
    </row>
    <row r="2139" spans="1:11" ht="15" x14ac:dyDescent="0.3">
      <c r="A2139" s="466"/>
      <c r="B2139" s="422" t="s">
        <v>1165</v>
      </c>
      <c r="C2139" s="423"/>
      <c r="D2139" s="423"/>
      <c r="E2139" s="423"/>
      <c r="F2139" s="423"/>
      <c r="G2139" s="423"/>
      <c r="H2139" s="423"/>
      <c r="I2139" s="423"/>
      <c r="J2139" s="423"/>
      <c r="K2139" s="424"/>
    </row>
    <row r="2140" spans="1:11" ht="15" x14ac:dyDescent="0.3">
      <c r="A2140" s="466"/>
      <c r="B2140" s="422" t="s">
        <v>1166</v>
      </c>
      <c r="C2140" s="423"/>
      <c r="D2140" s="423"/>
      <c r="E2140" s="423"/>
      <c r="F2140" s="423"/>
      <c r="G2140" s="423"/>
      <c r="H2140" s="423"/>
      <c r="I2140" s="423"/>
      <c r="J2140" s="423"/>
      <c r="K2140" s="424"/>
    </row>
    <row r="2141" spans="1:11" ht="15" x14ac:dyDescent="0.3">
      <c r="A2141" s="466"/>
      <c r="B2141" s="422"/>
      <c r="C2141" s="423"/>
      <c r="D2141" s="423"/>
      <c r="E2141" s="423"/>
      <c r="F2141" s="423"/>
      <c r="G2141" s="423"/>
      <c r="H2141" s="423"/>
      <c r="I2141" s="423"/>
      <c r="J2141" s="423"/>
      <c r="K2141" s="424"/>
    </row>
    <row r="2142" spans="1:11" ht="15" x14ac:dyDescent="0.3">
      <c r="A2142" s="466"/>
      <c r="B2142" s="428"/>
      <c r="C2142" s="429"/>
      <c r="D2142" s="429"/>
      <c r="E2142" s="429"/>
      <c r="F2142" s="429"/>
      <c r="G2142" s="429"/>
      <c r="H2142" s="429"/>
      <c r="I2142" s="429"/>
      <c r="J2142" s="429"/>
      <c r="K2142" s="430"/>
    </row>
    <row r="2143" spans="1:11" ht="15" x14ac:dyDescent="0.3">
      <c r="A2143" s="466"/>
      <c r="B2143" s="428"/>
      <c r="C2143" s="429"/>
      <c r="D2143" s="429"/>
      <c r="E2143" s="429"/>
      <c r="F2143" s="429"/>
      <c r="G2143" s="429"/>
      <c r="H2143" s="429"/>
      <c r="I2143" s="429"/>
      <c r="J2143" s="429"/>
      <c r="K2143" s="430"/>
    </row>
    <row r="2144" spans="1:11" ht="15" x14ac:dyDescent="0.3">
      <c r="A2144" s="466"/>
      <c r="B2144" s="459"/>
      <c r="C2144" s="460"/>
      <c r="D2144" s="460"/>
      <c r="E2144" s="460"/>
      <c r="F2144" s="460"/>
      <c r="G2144" s="460"/>
      <c r="H2144" s="460"/>
      <c r="I2144" s="460"/>
      <c r="J2144" s="460"/>
      <c r="K2144" s="461"/>
    </row>
    <row r="2145" spans="1:11" ht="15" x14ac:dyDescent="0.3">
      <c r="A2145" s="466"/>
      <c r="B2145" s="458"/>
      <c r="C2145" s="456"/>
      <c r="D2145" s="456"/>
      <c r="E2145" s="456"/>
      <c r="F2145" s="456"/>
      <c r="G2145" s="456"/>
      <c r="H2145" s="456"/>
      <c r="I2145" s="456"/>
      <c r="J2145" s="456"/>
      <c r="K2145" s="457"/>
    </row>
    <row r="2146" spans="1:11" ht="15" x14ac:dyDescent="0.3">
      <c r="A2146" s="466"/>
      <c r="B2146" s="458"/>
      <c r="C2146" s="456"/>
      <c r="D2146" s="456"/>
      <c r="E2146" s="456"/>
      <c r="F2146" s="456"/>
      <c r="G2146" s="456"/>
      <c r="H2146" s="456"/>
      <c r="I2146" s="456"/>
      <c r="J2146" s="456"/>
      <c r="K2146" s="457"/>
    </row>
    <row r="2147" spans="1:11" ht="15" x14ac:dyDescent="0.3">
      <c r="A2147" s="466"/>
      <c r="B2147" s="458"/>
      <c r="C2147" s="456"/>
      <c r="D2147" s="456"/>
      <c r="E2147" s="456"/>
      <c r="F2147" s="456"/>
      <c r="G2147" s="456"/>
      <c r="H2147" s="456"/>
      <c r="I2147" s="456"/>
      <c r="J2147" s="456"/>
      <c r="K2147" s="457"/>
    </row>
    <row r="2148" spans="1:11" ht="15" x14ac:dyDescent="0.3">
      <c r="A2148" s="466"/>
      <c r="B2148" s="458"/>
      <c r="C2148" s="456"/>
      <c r="D2148" s="456"/>
      <c r="E2148" s="456"/>
      <c r="F2148" s="456"/>
      <c r="G2148" s="456"/>
      <c r="H2148" s="456"/>
      <c r="I2148" s="456"/>
      <c r="J2148" s="456"/>
      <c r="K2148" s="457"/>
    </row>
    <row r="2149" spans="1:11" ht="15" x14ac:dyDescent="0.3">
      <c r="A2149" s="466"/>
      <c r="B2149" s="458"/>
      <c r="C2149" s="456"/>
      <c r="D2149" s="456"/>
      <c r="E2149" s="456"/>
      <c r="F2149" s="456"/>
      <c r="G2149" s="456"/>
      <c r="H2149" s="456"/>
      <c r="I2149" s="456"/>
      <c r="J2149" s="456"/>
      <c r="K2149" s="457"/>
    </row>
    <row r="2150" spans="1:11" ht="15" x14ac:dyDescent="0.3">
      <c r="A2150" s="466"/>
      <c r="B2150" s="458"/>
      <c r="C2150" s="456"/>
      <c r="D2150" s="456"/>
      <c r="E2150" s="456"/>
      <c r="F2150" s="456"/>
      <c r="G2150" s="456"/>
      <c r="H2150" s="456"/>
      <c r="I2150" s="456"/>
      <c r="J2150" s="456"/>
      <c r="K2150" s="457"/>
    </row>
    <row r="2151" spans="1:11" ht="15.6" thickBot="1" x14ac:dyDescent="0.35">
      <c r="A2151" s="467"/>
      <c r="B2151" s="477"/>
      <c r="C2151" s="475"/>
      <c r="D2151" s="475"/>
      <c r="E2151" s="475"/>
      <c r="F2151" s="475"/>
      <c r="G2151" s="475"/>
      <c r="H2151" s="475"/>
      <c r="I2151" s="475"/>
      <c r="J2151" s="475"/>
      <c r="K2151" s="476"/>
    </row>
    <row r="2152" spans="1:11" ht="15" x14ac:dyDescent="0.3">
      <c r="A2152" s="465" t="s">
        <v>1144</v>
      </c>
      <c r="B2152" s="439"/>
      <c r="C2152" s="437"/>
      <c r="D2152" s="437"/>
      <c r="E2152" s="437"/>
      <c r="F2152" s="437"/>
      <c r="G2152" s="437"/>
      <c r="H2152" s="437"/>
      <c r="I2152" s="437"/>
      <c r="J2152" s="437"/>
      <c r="K2152" s="438"/>
    </row>
    <row r="2153" spans="1:11" ht="15" x14ac:dyDescent="0.3">
      <c r="A2153" s="466"/>
      <c r="B2153" s="458"/>
      <c r="C2153" s="456"/>
      <c r="D2153" s="456"/>
      <c r="E2153" s="456"/>
      <c r="F2153" s="456"/>
      <c r="G2153" s="456"/>
      <c r="H2153" s="456"/>
      <c r="I2153" s="456"/>
      <c r="J2153" s="456"/>
      <c r="K2153" s="457"/>
    </row>
    <row r="2154" spans="1:11" ht="15" x14ac:dyDescent="0.3">
      <c r="A2154" s="466"/>
      <c r="B2154" s="458"/>
      <c r="C2154" s="456"/>
      <c r="D2154" s="456"/>
      <c r="E2154" s="456"/>
      <c r="F2154" s="456"/>
      <c r="G2154" s="456"/>
      <c r="H2154" s="456"/>
      <c r="I2154" s="456"/>
      <c r="J2154" s="456"/>
      <c r="K2154" s="457"/>
    </row>
    <row r="2155" spans="1:11" ht="15" x14ac:dyDescent="0.3">
      <c r="A2155" s="466"/>
      <c r="B2155" s="458"/>
      <c r="C2155" s="456"/>
      <c r="D2155" s="456"/>
      <c r="E2155" s="456"/>
      <c r="F2155" s="456"/>
      <c r="G2155" s="456"/>
      <c r="H2155" s="456"/>
      <c r="I2155" s="456"/>
      <c r="J2155" s="456"/>
      <c r="K2155" s="457"/>
    </row>
    <row r="2156" spans="1:11" ht="15" x14ac:dyDescent="0.3">
      <c r="A2156" s="466"/>
      <c r="B2156" s="458"/>
      <c r="C2156" s="456"/>
      <c r="D2156" s="456"/>
      <c r="E2156" s="456"/>
      <c r="F2156" s="456"/>
      <c r="G2156" s="456"/>
      <c r="H2156" s="456"/>
      <c r="I2156" s="456"/>
      <c r="J2156" s="456"/>
      <c r="K2156" s="457"/>
    </row>
    <row r="2157" spans="1:11" ht="15" x14ac:dyDescent="0.3">
      <c r="A2157" s="466"/>
      <c r="B2157" s="458"/>
      <c r="C2157" s="456"/>
      <c r="D2157" s="456"/>
      <c r="E2157" s="456"/>
      <c r="F2157" s="456"/>
      <c r="G2157" s="456"/>
      <c r="H2157" s="456"/>
      <c r="I2157" s="456"/>
      <c r="J2157" s="456"/>
      <c r="K2157" s="457"/>
    </row>
    <row r="2158" spans="1:11" ht="15" x14ac:dyDescent="0.3">
      <c r="A2158" s="466"/>
      <c r="B2158" s="458"/>
      <c r="C2158" s="456"/>
      <c r="D2158" s="456"/>
      <c r="E2158" s="456"/>
      <c r="F2158" s="456"/>
      <c r="G2158" s="456"/>
      <c r="H2158" s="456"/>
      <c r="I2158" s="456"/>
      <c r="J2158" s="456"/>
      <c r="K2158" s="457"/>
    </row>
    <row r="2159" spans="1:11" ht="15" x14ac:dyDescent="0.3">
      <c r="A2159" s="466"/>
      <c r="B2159" s="458"/>
      <c r="C2159" s="456"/>
      <c r="D2159" s="456"/>
      <c r="E2159" s="456"/>
      <c r="F2159" s="456"/>
      <c r="G2159" s="456"/>
      <c r="H2159" s="456"/>
      <c r="I2159" s="456"/>
      <c r="J2159" s="456"/>
      <c r="K2159" s="457"/>
    </row>
    <row r="2160" spans="1:11" ht="15" x14ac:dyDescent="0.3">
      <c r="A2160" s="466"/>
      <c r="B2160" s="458"/>
      <c r="C2160" s="456"/>
      <c r="D2160" s="456"/>
      <c r="E2160" s="456"/>
      <c r="F2160" s="456"/>
      <c r="G2160" s="456"/>
      <c r="H2160" s="456"/>
      <c r="I2160" s="456"/>
      <c r="J2160" s="456"/>
      <c r="K2160" s="457"/>
    </row>
    <row r="2161" spans="1:11" ht="15" x14ac:dyDescent="0.3">
      <c r="A2161" s="466"/>
      <c r="B2161" s="458"/>
      <c r="C2161" s="456"/>
      <c r="D2161" s="456"/>
      <c r="E2161" s="456"/>
      <c r="F2161" s="456"/>
      <c r="G2161" s="456"/>
      <c r="H2161" s="456"/>
      <c r="I2161" s="456"/>
      <c r="J2161" s="456"/>
      <c r="K2161" s="457"/>
    </row>
    <row r="2162" spans="1:11" ht="15" x14ac:dyDescent="0.3">
      <c r="A2162" s="466"/>
      <c r="B2162" s="458"/>
      <c r="C2162" s="456"/>
      <c r="D2162" s="456"/>
      <c r="E2162" s="456"/>
      <c r="F2162" s="456"/>
      <c r="G2162" s="456"/>
      <c r="H2162" s="456"/>
      <c r="I2162" s="456"/>
      <c r="J2162" s="456"/>
      <c r="K2162" s="457"/>
    </row>
    <row r="2163" spans="1:11" ht="15" x14ac:dyDescent="0.3">
      <c r="A2163" s="466"/>
      <c r="B2163" s="458"/>
      <c r="C2163" s="456"/>
      <c r="D2163" s="456"/>
      <c r="E2163" s="456"/>
      <c r="F2163" s="456"/>
      <c r="G2163" s="456"/>
      <c r="H2163" s="456"/>
      <c r="I2163" s="456"/>
      <c r="J2163" s="456"/>
      <c r="K2163" s="457"/>
    </row>
    <row r="2164" spans="1:11" ht="15" x14ac:dyDescent="0.3">
      <c r="A2164" s="466"/>
      <c r="B2164" s="458"/>
      <c r="C2164" s="456"/>
      <c r="D2164" s="456"/>
      <c r="E2164" s="456"/>
      <c r="F2164" s="456"/>
      <c r="G2164" s="456"/>
      <c r="H2164" s="456"/>
      <c r="I2164" s="456"/>
      <c r="J2164" s="456"/>
      <c r="K2164" s="457"/>
    </row>
    <row r="2165" spans="1:11" ht="15" x14ac:dyDescent="0.3">
      <c r="A2165" s="466"/>
      <c r="B2165" s="458"/>
      <c r="C2165" s="456"/>
      <c r="D2165" s="456"/>
      <c r="E2165" s="456"/>
      <c r="F2165" s="456"/>
      <c r="G2165" s="456"/>
      <c r="H2165" s="456"/>
      <c r="I2165" s="456"/>
      <c r="J2165" s="456"/>
      <c r="K2165" s="457"/>
    </row>
    <row r="2166" spans="1:11" ht="15.6" thickBot="1" x14ac:dyDescent="0.35">
      <c r="A2166" s="467"/>
      <c r="B2166" s="502"/>
      <c r="C2166" s="503"/>
      <c r="D2166" s="503"/>
      <c r="E2166" s="503"/>
      <c r="F2166" s="503"/>
      <c r="G2166" s="503"/>
      <c r="H2166" s="503"/>
      <c r="I2166" s="503"/>
      <c r="J2166" s="503"/>
      <c r="K2166" s="504"/>
    </row>
    <row r="2167" spans="1:11" x14ac:dyDescent="0.3">
      <c r="A2167" s="499" t="s">
        <v>1145</v>
      </c>
      <c r="B2167" s="491"/>
      <c r="C2167" s="491"/>
      <c r="D2167" s="491"/>
      <c r="E2167" s="491"/>
      <c r="F2167" s="491"/>
      <c r="G2167" s="490" t="s">
        <v>1146</v>
      </c>
      <c r="H2167" s="491"/>
      <c r="I2167" s="491"/>
      <c r="J2167" s="491"/>
      <c r="K2167" s="492"/>
    </row>
    <row r="2168" spans="1:11" x14ac:dyDescent="0.3">
      <c r="A2168" s="500"/>
      <c r="B2168" s="494"/>
      <c r="C2168" s="494"/>
      <c r="D2168" s="494"/>
      <c r="E2168" s="494"/>
      <c r="F2168" s="494"/>
      <c r="G2168" s="493"/>
      <c r="H2168" s="494"/>
      <c r="I2168" s="494"/>
      <c r="J2168" s="494"/>
      <c r="K2168" s="495"/>
    </row>
    <row r="2169" spans="1:11" x14ac:dyDescent="0.3">
      <c r="A2169" s="500"/>
      <c r="B2169" s="494"/>
      <c r="C2169" s="494"/>
      <c r="D2169" s="494"/>
      <c r="E2169" s="494"/>
      <c r="F2169" s="494"/>
      <c r="G2169" s="493"/>
      <c r="H2169" s="494"/>
      <c r="I2169" s="494"/>
      <c r="J2169" s="494"/>
      <c r="K2169" s="495"/>
    </row>
    <row r="2170" spans="1:11" ht="15" thickBot="1" x14ac:dyDescent="0.35">
      <c r="A2170" s="501"/>
      <c r="B2170" s="497"/>
      <c r="C2170" s="497"/>
      <c r="D2170" s="497"/>
      <c r="E2170" s="497"/>
      <c r="F2170" s="497"/>
      <c r="G2170" s="496"/>
      <c r="H2170" s="497"/>
      <c r="I2170" s="497"/>
      <c r="J2170" s="497"/>
      <c r="K2170" s="498"/>
    </row>
    <row r="2171" spans="1:11" x14ac:dyDescent="0.3">
      <c r="A2171" s="34"/>
      <c r="J2171" s="131"/>
    </row>
    <row r="2172" spans="1:11" hidden="1" x14ac:dyDescent="0.3">
      <c r="A2172" s="452"/>
      <c r="B2172" s="452"/>
      <c r="C2172" s="452"/>
      <c r="D2172" s="452"/>
      <c r="E2172" s="454" t="s">
        <v>1113</v>
      </c>
      <c r="F2172" s="454"/>
      <c r="G2172" s="454"/>
      <c r="H2172" s="454"/>
      <c r="I2172" s="452"/>
      <c r="J2172" s="452"/>
      <c r="K2172" s="452"/>
    </row>
    <row r="2173" spans="1:11" hidden="1" x14ac:dyDescent="0.3">
      <c r="A2173" s="452"/>
      <c r="B2173" s="452"/>
      <c r="C2173" s="452"/>
      <c r="D2173" s="452"/>
      <c r="E2173" s="454"/>
      <c r="F2173" s="454"/>
      <c r="G2173" s="454"/>
      <c r="H2173" s="454"/>
      <c r="I2173" s="452"/>
      <c r="J2173" s="452"/>
      <c r="K2173" s="452"/>
    </row>
    <row r="2174" spans="1:11" hidden="1" x14ac:dyDescent="0.3">
      <c r="A2174" s="453"/>
      <c r="B2174" s="453"/>
      <c r="C2174" s="453"/>
      <c r="D2174" s="453"/>
      <c r="E2174" s="455"/>
      <c r="F2174" s="455"/>
      <c r="G2174" s="455"/>
      <c r="H2174" s="455"/>
      <c r="I2174" s="453"/>
      <c r="J2174" s="453"/>
      <c r="K2174" s="453"/>
    </row>
    <row r="2175" spans="1:11" s="99" customFormat="1" ht="15" hidden="1" customHeight="1" x14ac:dyDescent="0.3">
      <c r="A2175" s="505" t="s">
        <v>1114</v>
      </c>
      <c r="B2175" s="450"/>
      <c r="C2175" s="450"/>
      <c r="D2175" s="450"/>
      <c r="E2175" s="450"/>
      <c r="F2175" s="450"/>
      <c r="G2175" s="450"/>
      <c r="H2175" s="450"/>
      <c r="I2175" s="450"/>
      <c r="J2175" s="450"/>
      <c r="K2175" s="451"/>
    </row>
    <row r="2176" spans="1:11" ht="25.5" hidden="1" customHeight="1" x14ac:dyDescent="0.3">
      <c r="A2176" s="100" t="s">
        <v>1115</v>
      </c>
      <c r="B2176" s="101"/>
      <c r="C2176" s="101"/>
      <c r="D2176" s="101"/>
      <c r="E2176" s="101"/>
      <c r="F2176" s="101"/>
      <c r="G2176" s="102"/>
      <c r="H2176" s="103" t="s">
        <v>1116</v>
      </c>
      <c r="I2176" s="104" t="s">
        <v>1117</v>
      </c>
      <c r="J2176" s="105">
        <f>1+J2122</f>
        <v>45234</v>
      </c>
      <c r="K2176" s="106" t="s">
        <v>1118</v>
      </c>
    </row>
    <row r="2177" spans="1:11" ht="16.5" hidden="1" customHeight="1" x14ac:dyDescent="0.3">
      <c r="A2177" s="443" t="s">
        <v>1119</v>
      </c>
      <c r="B2177" s="444"/>
      <c r="C2177" s="444"/>
      <c r="D2177" s="444"/>
      <c r="E2177" s="444"/>
      <c r="F2177" s="444"/>
      <c r="G2177" s="445"/>
      <c r="H2177" s="107" t="s">
        <v>1120</v>
      </c>
      <c r="I2177" s="108" t="s">
        <v>1121</v>
      </c>
      <c r="J2177" s="109" t="s">
        <v>1122</v>
      </c>
      <c r="K2177" s="110" t="s">
        <v>1123</v>
      </c>
    </row>
    <row r="2178" spans="1:11" ht="12" hidden="1" customHeight="1" x14ac:dyDescent="0.3">
      <c r="A2178" s="446"/>
      <c r="B2178" s="447"/>
      <c r="C2178" s="447"/>
      <c r="D2178" s="447"/>
      <c r="E2178" s="447"/>
      <c r="F2178" s="447"/>
      <c r="G2178" s="448"/>
      <c r="H2178" s="107" t="s">
        <v>1124</v>
      </c>
      <c r="I2178" s="111" t="s">
        <v>1125</v>
      </c>
      <c r="J2178" s="112"/>
      <c r="K2178" s="113"/>
    </row>
    <row r="2179" spans="1:11" ht="15" hidden="1" thickBot="1" x14ac:dyDescent="0.35">
      <c r="A2179" s="114" t="s">
        <v>1103</v>
      </c>
      <c r="B2179" s="115"/>
      <c r="C2179" s="115"/>
      <c r="D2179" s="115"/>
      <c r="E2179" s="115"/>
      <c r="F2179" s="115"/>
      <c r="G2179" s="116"/>
      <c r="H2179" s="117" t="s">
        <v>1126</v>
      </c>
      <c r="I2179" s="117" t="s">
        <v>1125</v>
      </c>
      <c r="J2179" s="118"/>
      <c r="K2179" s="119"/>
    </row>
    <row r="2180" spans="1:11" ht="15" hidden="1" x14ac:dyDescent="0.3">
      <c r="A2180" s="440" t="s">
        <v>1127</v>
      </c>
      <c r="B2180" s="439"/>
      <c r="C2180" s="437"/>
      <c r="D2180" s="437"/>
      <c r="E2180" s="437"/>
      <c r="F2180" s="437"/>
      <c r="G2180" s="437"/>
      <c r="H2180" s="437"/>
      <c r="I2180" s="437"/>
      <c r="J2180" s="437"/>
      <c r="K2180" s="438"/>
    </row>
    <row r="2181" spans="1:11" ht="15" hidden="1" x14ac:dyDescent="0.3">
      <c r="A2181" s="441"/>
      <c r="B2181" s="458"/>
      <c r="C2181" s="456"/>
      <c r="D2181" s="456"/>
      <c r="E2181" s="456"/>
      <c r="F2181" s="456"/>
      <c r="G2181" s="456"/>
      <c r="H2181" s="456"/>
      <c r="I2181" s="456"/>
      <c r="J2181" s="456"/>
      <c r="K2181" s="457"/>
    </row>
    <row r="2182" spans="1:11" ht="15" hidden="1" x14ac:dyDescent="0.3">
      <c r="A2182" s="441"/>
      <c r="B2182" s="458"/>
      <c r="C2182" s="456"/>
      <c r="D2182" s="456"/>
      <c r="E2182" s="456"/>
      <c r="F2182" s="456"/>
      <c r="G2182" s="456"/>
      <c r="H2182" s="456"/>
      <c r="I2182" s="456"/>
      <c r="J2182" s="456"/>
      <c r="K2182" s="457"/>
    </row>
    <row r="2183" spans="1:11" ht="15" hidden="1" x14ac:dyDescent="0.3">
      <c r="A2183" s="441"/>
      <c r="B2183" s="458"/>
      <c r="C2183" s="456"/>
      <c r="D2183" s="456"/>
      <c r="E2183" s="456"/>
      <c r="F2183" s="456"/>
      <c r="G2183" s="456"/>
      <c r="H2183" s="456"/>
      <c r="I2183" s="456"/>
      <c r="J2183" s="456"/>
      <c r="K2183" s="457"/>
    </row>
    <row r="2184" spans="1:11" ht="15.6" hidden="1" thickBot="1" x14ac:dyDescent="0.35">
      <c r="A2184" s="442"/>
      <c r="B2184" s="477"/>
      <c r="C2184" s="475"/>
      <c r="D2184" s="475"/>
      <c r="E2184" s="475"/>
      <c r="F2184" s="475"/>
      <c r="G2184" s="475"/>
      <c r="H2184" s="475"/>
      <c r="I2184" s="475"/>
      <c r="J2184" s="475"/>
      <c r="K2184" s="476"/>
    </row>
    <row r="2185" spans="1:11" ht="15.6" hidden="1" thickBot="1" x14ac:dyDescent="0.35">
      <c r="A2185" s="465" t="s">
        <v>1128</v>
      </c>
      <c r="B2185" s="474" t="s">
        <v>1129</v>
      </c>
      <c r="C2185" s="472"/>
      <c r="D2185" s="472"/>
      <c r="E2185" s="472"/>
      <c r="F2185" s="120" t="s">
        <v>1130</v>
      </c>
      <c r="G2185" s="472" t="s">
        <v>1129</v>
      </c>
      <c r="H2185" s="472"/>
      <c r="I2185" s="472"/>
      <c r="J2185" s="473"/>
      <c r="K2185" s="121" t="s">
        <v>1130</v>
      </c>
    </row>
    <row r="2186" spans="1:11" ht="15" hidden="1" x14ac:dyDescent="0.3">
      <c r="A2186" s="466"/>
      <c r="B2186" s="471" t="s">
        <v>1131</v>
      </c>
      <c r="C2186" s="469"/>
      <c r="D2186" s="469"/>
      <c r="E2186" s="470"/>
      <c r="F2186" s="122"/>
      <c r="G2186" s="468" t="s">
        <v>1132</v>
      </c>
      <c r="H2186" s="469"/>
      <c r="I2186" s="469"/>
      <c r="J2186" s="470"/>
      <c r="K2186" s="123"/>
    </row>
    <row r="2187" spans="1:11" ht="15" hidden="1" x14ac:dyDescent="0.3">
      <c r="A2187" s="466"/>
      <c r="B2187" s="480" t="s">
        <v>1133</v>
      </c>
      <c r="C2187" s="481"/>
      <c r="D2187" s="481"/>
      <c r="E2187" s="482"/>
      <c r="F2187" s="124"/>
      <c r="G2187" s="483" t="s">
        <v>1134</v>
      </c>
      <c r="H2187" s="481"/>
      <c r="I2187" s="481"/>
      <c r="J2187" s="482"/>
      <c r="K2187" s="125"/>
    </row>
    <row r="2188" spans="1:11" ht="15" hidden="1" x14ac:dyDescent="0.3">
      <c r="A2188" s="466"/>
      <c r="B2188" s="480" t="s">
        <v>1135</v>
      </c>
      <c r="C2188" s="481"/>
      <c r="D2188" s="481"/>
      <c r="E2188" s="482"/>
      <c r="F2188" s="124"/>
      <c r="G2188" s="478" t="s">
        <v>1136</v>
      </c>
      <c r="H2188" s="460"/>
      <c r="I2188" s="460"/>
      <c r="J2188" s="479"/>
      <c r="K2188" s="125"/>
    </row>
    <row r="2189" spans="1:11" ht="15" hidden="1" x14ac:dyDescent="0.3">
      <c r="A2189" s="466"/>
      <c r="B2189" s="480" t="s">
        <v>1137</v>
      </c>
      <c r="C2189" s="481"/>
      <c r="D2189" s="481"/>
      <c r="E2189" s="482"/>
      <c r="F2189" s="124"/>
      <c r="G2189" s="478" t="s">
        <v>1138</v>
      </c>
      <c r="H2189" s="460"/>
      <c r="I2189" s="460"/>
      <c r="J2189" s="479"/>
      <c r="K2189" s="125"/>
    </row>
    <row r="2190" spans="1:11" ht="15" hidden="1" x14ac:dyDescent="0.3">
      <c r="A2190" s="466"/>
      <c r="B2190" s="480" t="s">
        <v>1139</v>
      </c>
      <c r="C2190" s="481"/>
      <c r="D2190" s="481"/>
      <c r="E2190" s="482"/>
      <c r="F2190" s="124"/>
      <c r="G2190" s="478" t="s">
        <v>1140</v>
      </c>
      <c r="H2190" s="460"/>
      <c r="I2190" s="460"/>
      <c r="J2190" s="479"/>
      <c r="K2190" s="125"/>
    </row>
    <row r="2191" spans="1:11" ht="15.6" hidden="1" thickBot="1" x14ac:dyDescent="0.35">
      <c r="A2191" s="467"/>
      <c r="B2191" s="487" t="s">
        <v>1141</v>
      </c>
      <c r="C2191" s="488"/>
      <c r="D2191" s="488"/>
      <c r="E2191" s="489"/>
      <c r="F2191" s="127"/>
      <c r="G2191" s="484" t="s">
        <v>1142</v>
      </c>
      <c r="H2191" s="485"/>
      <c r="I2191" s="485"/>
      <c r="J2191" s="486"/>
      <c r="K2191" s="128"/>
    </row>
    <row r="2192" spans="1:11" ht="15" hidden="1" x14ac:dyDescent="0.3">
      <c r="A2192" s="465" t="s">
        <v>1143</v>
      </c>
      <c r="B2192" s="459" t="s">
        <v>1154</v>
      </c>
      <c r="C2192" s="460"/>
      <c r="D2192" s="460"/>
      <c r="E2192" s="460"/>
      <c r="F2192" s="460"/>
      <c r="G2192" s="460"/>
      <c r="H2192" s="460"/>
      <c r="I2192" s="460"/>
      <c r="J2192" s="460"/>
      <c r="K2192" s="461"/>
    </row>
    <row r="2193" spans="1:11" ht="15" hidden="1" x14ac:dyDescent="0.3">
      <c r="A2193" s="466"/>
      <c r="B2193" s="459" t="s">
        <v>1155</v>
      </c>
      <c r="C2193" s="460"/>
      <c r="D2193" s="460"/>
      <c r="E2193" s="460"/>
      <c r="F2193" s="460"/>
      <c r="G2193" s="460"/>
      <c r="H2193" s="460"/>
      <c r="I2193" s="460"/>
      <c r="J2193" s="460"/>
      <c r="K2193" s="461"/>
    </row>
    <row r="2194" spans="1:11" ht="15" hidden="1" x14ac:dyDescent="0.3">
      <c r="A2194" s="466"/>
      <c r="B2194" s="459" t="s">
        <v>1156</v>
      </c>
      <c r="C2194" s="460"/>
      <c r="D2194" s="460"/>
      <c r="E2194" s="460"/>
      <c r="F2194" s="460"/>
      <c r="G2194" s="460"/>
      <c r="H2194" s="460"/>
      <c r="I2194" s="460"/>
      <c r="J2194" s="460"/>
      <c r="K2194" s="461"/>
    </row>
    <row r="2195" spans="1:11" ht="15" hidden="1" x14ac:dyDescent="0.3">
      <c r="A2195" s="466"/>
      <c r="B2195" s="459"/>
      <c r="C2195" s="460"/>
      <c r="D2195" s="460"/>
      <c r="E2195" s="460"/>
      <c r="F2195" s="460"/>
      <c r="G2195" s="460"/>
      <c r="H2195" s="460"/>
      <c r="I2195" s="460"/>
      <c r="J2195" s="460"/>
      <c r="K2195" s="461"/>
    </row>
    <row r="2196" spans="1:11" ht="15" hidden="1" x14ac:dyDescent="0.3">
      <c r="A2196" s="466"/>
      <c r="B2196" s="459"/>
      <c r="C2196" s="460"/>
      <c r="D2196" s="460"/>
      <c r="E2196" s="460"/>
      <c r="F2196" s="460"/>
      <c r="G2196" s="460"/>
      <c r="H2196" s="460"/>
      <c r="I2196" s="460"/>
      <c r="J2196" s="460"/>
      <c r="K2196" s="461"/>
    </row>
    <row r="2197" spans="1:11" ht="15" hidden="1" x14ac:dyDescent="0.3">
      <c r="A2197" s="466"/>
      <c r="B2197" s="459"/>
      <c r="C2197" s="460"/>
      <c r="D2197" s="460"/>
      <c r="E2197" s="460"/>
      <c r="F2197" s="460"/>
      <c r="G2197" s="460"/>
      <c r="H2197" s="460"/>
      <c r="I2197" s="460"/>
      <c r="J2197" s="460"/>
      <c r="K2197" s="461"/>
    </row>
    <row r="2198" spans="1:11" ht="15" hidden="1" x14ac:dyDescent="0.3">
      <c r="A2198" s="466"/>
      <c r="B2198" s="459"/>
      <c r="C2198" s="460"/>
      <c r="D2198" s="460"/>
      <c r="E2198" s="460"/>
      <c r="F2198" s="460"/>
      <c r="G2198" s="460"/>
      <c r="H2198" s="460"/>
      <c r="I2198" s="460"/>
      <c r="J2198" s="460"/>
      <c r="K2198" s="461"/>
    </row>
    <row r="2199" spans="1:11" ht="15" hidden="1" x14ac:dyDescent="0.3">
      <c r="A2199" s="466"/>
      <c r="B2199" s="458"/>
      <c r="C2199" s="456"/>
      <c r="D2199" s="456"/>
      <c r="E2199" s="456"/>
      <c r="F2199" s="456"/>
      <c r="G2199" s="456"/>
      <c r="H2199" s="456"/>
      <c r="I2199" s="456"/>
      <c r="J2199" s="456"/>
      <c r="K2199" s="457"/>
    </row>
    <row r="2200" spans="1:11" ht="15" hidden="1" x14ac:dyDescent="0.3">
      <c r="A2200" s="466"/>
      <c r="B2200" s="459"/>
      <c r="C2200" s="460"/>
      <c r="D2200" s="460"/>
      <c r="E2200" s="460"/>
      <c r="F2200" s="460"/>
      <c r="G2200" s="460"/>
      <c r="H2200" s="460"/>
      <c r="I2200" s="460"/>
      <c r="J2200" s="460"/>
      <c r="K2200" s="461"/>
    </row>
    <row r="2201" spans="1:11" ht="15" hidden="1" x14ac:dyDescent="0.3">
      <c r="A2201" s="466"/>
      <c r="B2201" s="458"/>
      <c r="C2201" s="456"/>
      <c r="D2201" s="456"/>
      <c r="E2201" s="456"/>
      <c r="F2201" s="456"/>
      <c r="G2201" s="456"/>
      <c r="H2201" s="456"/>
      <c r="I2201" s="456"/>
      <c r="J2201" s="456"/>
      <c r="K2201" s="457"/>
    </row>
    <row r="2202" spans="1:11" ht="15" hidden="1" x14ac:dyDescent="0.3">
      <c r="A2202" s="466"/>
      <c r="B2202" s="458"/>
      <c r="C2202" s="456"/>
      <c r="D2202" s="456"/>
      <c r="E2202" s="456"/>
      <c r="F2202" s="456"/>
      <c r="G2202" s="456"/>
      <c r="H2202" s="456"/>
      <c r="I2202" s="456"/>
      <c r="J2202" s="456"/>
      <c r="K2202" s="457"/>
    </row>
    <row r="2203" spans="1:11" ht="15" hidden="1" x14ac:dyDescent="0.3">
      <c r="A2203" s="466"/>
      <c r="B2203" s="458"/>
      <c r="C2203" s="456"/>
      <c r="D2203" s="456"/>
      <c r="E2203" s="456"/>
      <c r="F2203" s="456"/>
      <c r="G2203" s="456"/>
      <c r="H2203" s="456"/>
      <c r="I2203" s="456"/>
      <c r="J2203" s="456"/>
      <c r="K2203" s="457"/>
    </row>
    <row r="2204" spans="1:11" ht="15" hidden="1" x14ac:dyDescent="0.3">
      <c r="A2204" s="466"/>
      <c r="B2204" s="458"/>
      <c r="C2204" s="456"/>
      <c r="D2204" s="456"/>
      <c r="E2204" s="456"/>
      <c r="F2204" s="456"/>
      <c r="G2204" s="456"/>
      <c r="H2204" s="456"/>
      <c r="I2204" s="456"/>
      <c r="J2204" s="456"/>
      <c r="K2204" s="457"/>
    </row>
    <row r="2205" spans="1:11" ht="15" hidden="1" x14ac:dyDescent="0.3">
      <c r="A2205" s="466"/>
      <c r="B2205" s="458"/>
      <c r="C2205" s="456"/>
      <c r="D2205" s="456"/>
      <c r="E2205" s="456"/>
      <c r="F2205" s="456"/>
      <c r="G2205" s="456"/>
      <c r="H2205" s="456"/>
      <c r="I2205" s="456"/>
      <c r="J2205" s="456"/>
      <c r="K2205" s="457"/>
    </row>
    <row r="2206" spans="1:11" ht="15.6" hidden="1" thickBot="1" x14ac:dyDescent="0.35">
      <c r="A2206" s="467"/>
      <c r="B2206" s="477"/>
      <c r="C2206" s="475"/>
      <c r="D2206" s="475"/>
      <c r="E2206" s="475"/>
      <c r="F2206" s="475"/>
      <c r="G2206" s="475"/>
      <c r="H2206" s="475"/>
      <c r="I2206" s="475"/>
      <c r="J2206" s="475"/>
      <c r="K2206" s="476"/>
    </row>
    <row r="2207" spans="1:11" ht="15" hidden="1" x14ac:dyDescent="0.3">
      <c r="A2207" s="465" t="s">
        <v>1144</v>
      </c>
      <c r="B2207" s="439"/>
      <c r="C2207" s="437"/>
      <c r="D2207" s="437"/>
      <c r="E2207" s="437"/>
      <c r="F2207" s="437"/>
      <c r="G2207" s="437"/>
      <c r="H2207" s="437"/>
      <c r="I2207" s="437"/>
      <c r="J2207" s="437"/>
      <c r="K2207" s="438"/>
    </row>
    <row r="2208" spans="1:11" ht="15" hidden="1" x14ac:dyDescent="0.3">
      <c r="A2208" s="466"/>
      <c r="B2208" s="458"/>
      <c r="C2208" s="456"/>
      <c r="D2208" s="456"/>
      <c r="E2208" s="456"/>
      <c r="F2208" s="456"/>
      <c r="G2208" s="456"/>
      <c r="H2208" s="456"/>
      <c r="I2208" s="456"/>
      <c r="J2208" s="456"/>
      <c r="K2208" s="457"/>
    </row>
    <row r="2209" spans="1:11" ht="15" hidden="1" x14ac:dyDescent="0.3">
      <c r="A2209" s="466"/>
      <c r="B2209" s="458"/>
      <c r="C2209" s="456"/>
      <c r="D2209" s="456"/>
      <c r="E2209" s="456"/>
      <c r="F2209" s="456"/>
      <c r="G2209" s="456"/>
      <c r="H2209" s="456"/>
      <c r="I2209" s="456"/>
      <c r="J2209" s="456"/>
      <c r="K2209" s="457"/>
    </row>
    <row r="2210" spans="1:11" ht="15" hidden="1" x14ac:dyDescent="0.3">
      <c r="A2210" s="466"/>
      <c r="B2210" s="459"/>
      <c r="C2210" s="460"/>
      <c r="D2210" s="460"/>
      <c r="E2210" s="460"/>
      <c r="F2210" s="460"/>
      <c r="G2210" s="460"/>
      <c r="H2210" s="460"/>
      <c r="I2210" s="460"/>
      <c r="J2210" s="460"/>
      <c r="K2210" s="461"/>
    </row>
    <row r="2211" spans="1:11" ht="15" hidden="1" x14ac:dyDescent="0.3">
      <c r="A2211" s="466"/>
      <c r="B2211" s="458"/>
      <c r="C2211" s="456"/>
      <c r="D2211" s="456"/>
      <c r="E2211" s="456"/>
      <c r="F2211" s="456"/>
      <c r="G2211" s="456"/>
      <c r="H2211" s="456"/>
      <c r="I2211" s="456"/>
      <c r="J2211" s="456"/>
      <c r="K2211" s="457"/>
    </row>
    <row r="2212" spans="1:11" ht="15" hidden="1" x14ac:dyDescent="0.3">
      <c r="A2212" s="466"/>
      <c r="B2212" s="459"/>
      <c r="C2212" s="460"/>
      <c r="D2212" s="460"/>
      <c r="E2212" s="460"/>
      <c r="F2212" s="460"/>
      <c r="G2212" s="460"/>
      <c r="H2212" s="460"/>
      <c r="I2212" s="460"/>
      <c r="J2212" s="460"/>
      <c r="K2212" s="461"/>
    </row>
    <row r="2213" spans="1:11" ht="15" hidden="1" x14ac:dyDescent="0.3">
      <c r="A2213" s="466"/>
      <c r="B2213" s="458"/>
      <c r="C2213" s="456"/>
      <c r="D2213" s="456"/>
      <c r="E2213" s="456"/>
      <c r="F2213" s="456"/>
      <c r="G2213" s="456"/>
      <c r="H2213" s="456"/>
      <c r="I2213" s="456"/>
      <c r="J2213" s="456"/>
      <c r="K2213" s="457"/>
    </row>
    <row r="2214" spans="1:11" ht="15" hidden="1" x14ac:dyDescent="0.3">
      <c r="A2214" s="466"/>
      <c r="B2214" s="458"/>
      <c r="C2214" s="456"/>
      <c r="D2214" s="456"/>
      <c r="E2214" s="456"/>
      <c r="F2214" s="456"/>
      <c r="G2214" s="456"/>
      <c r="H2214" s="456"/>
      <c r="I2214" s="456"/>
      <c r="J2214" s="456"/>
      <c r="K2214" s="457"/>
    </row>
    <row r="2215" spans="1:11" ht="15" hidden="1" x14ac:dyDescent="0.3">
      <c r="A2215" s="466"/>
      <c r="B2215" s="458"/>
      <c r="C2215" s="456"/>
      <c r="D2215" s="456"/>
      <c r="E2215" s="456"/>
      <c r="F2215" s="456"/>
      <c r="G2215" s="456"/>
      <c r="H2215" s="456"/>
      <c r="I2215" s="456"/>
      <c r="J2215" s="456"/>
      <c r="K2215" s="457"/>
    </row>
    <row r="2216" spans="1:11" ht="15" hidden="1" x14ac:dyDescent="0.3">
      <c r="A2216" s="466"/>
      <c r="B2216" s="458"/>
      <c r="C2216" s="456"/>
      <c r="D2216" s="456"/>
      <c r="E2216" s="456"/>
      <c r="F2216" s="456"/>
      <c r="G2216" s="456"/>
      <c r="H2216" s="456"/>
      <c r="I2216" s="456"/>
      <c r="J2216" s="456"/>
      <c r="K2216" s="457"/>
    </row>
    <row r="2217" spans="1:11" ht="15" hidden="1" x14ac:dyDescent="0.3">
      <c r="A2217" s="466"/>
      <c r="B2217" s="458"/>
      <c r="C2217" s="456"/>
      <c r="D2217" s="456"/>
      <c r="E2217" s="456"/>
      <c r="F2217" s="456"/>
      <c r="G2217" s="456"/>
      <c r="H2217" s="456"/>
      <c r="I2217" s="456"/>
      <c r="J2217" s="456"/>
      <c r="K2217" s="457"/>
    </row>
    <row r="2218" spans="1:11" ht="15" hidden="1" x14ac:dyDescent="0.3">
      <c r="A2218" s="466"/>
      <c r="B2218" s="458"/>
      <c r="C2218" s="456"/>
      <c r="D2218" s="456"/>
      <c r="E2218" s="456"/>
      <c r="F2218" s="456"/>
      <c r="G2218" s="456"/>
      <c r="H2218" s="456"/>
      <c r="I2218" s="456"/>
      <c r="J2218" s="456"/>
      <c r="K2218" s="457"/>
    </row>
    <row r="2219" spans="1:11" ht="15" hidden="1" x14ac:dyDescent="0.3">
      <c r="A2219" s="466"/>
      <c r="B2219" s="458"/>
      <c r="C2219" s="456"/>
      <c r="D2219" s="456"/>
      <c r="E2219" s="456"/>
      <c r="F2219" s="456"/>
      <c r="G2219" s="456"/>
      <c r="H2219" s="456"/>
      <c r="I2219" s="456"/>
      <c r="J2219" s="456"/>
      <c r="K2219" s="457"/>
    </row>
    <row r="2220" spans="1:11" ht="15" hidden="1" x14ac:dyDescent="0.3">
      <c r="A2220" s="466"/>
      <c r="B2220" s="458"/>
      <c r="C2220" s="456"/>
      <c r="D2220" s="456"/>
      <c r="E2220" s="456"/>
      <c r="F2220" s="456"/>
      <c r="G2220" s="456"/>
      <c r="H2220" s="456"/>
      <c r="I2220" s="456"/>
      <c r="J2220" s="456"/>
      <c r="K2220" s="457"/>
    </row>
    <row r="2221" spans="1:11" ht="15.6" hidden="1" thickBot="1" x14ac:dyDescent="0.35">
      <c r="A2221" s="467"/>
      <c r="B2221" s="502"/>
      <c r="C2221" s="503"/>
      <c r="D2221" s="503"/>
      <c r="E2221" s="503"/>
      <c r="F2221" s="503"/>
      <c r="G2221" s="503"/>
      <c r="H2221" s="503"/>
      <c r="I2221" s="503"/>
      <c r="J2221" s="503"/>
      <c r="K2221" s="504"/>
    </row>
    <row r="2222" spans="1:11" hidden="1" x14ac:dyDescent="0.3">
      <c r="A2222" s="499" t="s">
        <v>1145</v>
      </c>
      <c r="B2222" s="491"/>
      <c r="C2222" s="491"/>
      <c r="D2222" s="491"/>
      <c r="E2222" s="491"/>
      <c r="F2222" s="491"/>
      <c r="G2222" s="490" t="s">
        <v>1146</v>
      </c>
      <c r="H2222" s="491"/>
      <c r="I2222" s="491"/>
      <c r="J2222" s="491"/>
      <c r="K2222" s="492"/>
    </row>
    <row r="2223" spans="1:11" hidden="1" x14ac:dyDescent="0.3">
      <c r="A2223" s="500"/>
      <c r="B2223" s="494"/>
      <c r="C2223" s="494"/>
      <c r="D2223" s="494"/>
      <c r="E2223" s="494"/>
      <c r="F2223" s="494"/>
      <c r="G2223" s="493"/>
      <c r="H2223" s="494"/>
      <c r="I2223" s="494"/>
      <c r="J2223" s="494"/>
      <c r="K2223" s="495"/>
    </row>
    <row r="2224" spans="1:11" hidden="1" x14ac:dyDescent="0.3">
      <c r="A2224" s="500"/>
      <c r="B2224" s="494"/>
      <c r="C2224" s="494"/>
      <c r="D2224" s="494"/>
      <c r="E2224" s="494"/>
      <c r="F2224" s="494"/>
      <c r="G2224" s="493"/>
      <c r="H2224" s="494"/>
      <c r="I2224" s="494"/>
      <c r="J2224" s="494"/>
      <c r="K2224" s="495"/>
    </row>
    <row r="2225" spans="1:11" ht="15" hidden="1" thickBot="1" x14ac:dyDescent="0.35">
      <c r="A2225" s="501"/>
      <c r="B2225" s="497"/>
      <c r="C2225" s="497"/>
      <c r="D2225" s="497"/>
      <c r="E2225" s="497"/>
      <c r="F2225" s="497"/>
      <c r="G2225" s="496"/>
      <c r="H2225" s="497"/>
      <c r="I2225" s="497"/>
      <c r="J2225" s="497"/>
      <c r="K2225" s="498"/>
    </row>
    <row r="2226" spans="1:11" hidden="1" x14ac:dyDescent="0.3">
      <c r="A2226" s="34"/>
      <c r="J2226" s="131"/>
    </row>
    <row r="2227" spans="1:11" hidden="1" x14ac:dyDescent="0.3">
      <c r="A2227" s="452"/>
      <c r="B2227" s="452"/>
      <c r="C2227" s="452"/>
      <c r="D2227" s="452"/>
      <c r="E2227" s="454" t="s">
        <v>1113</v>
      </c>
      <c r="F2227" s="454"/>
      <c r="G2227" s="454"/>
      <c r="H2227" s="454"/>
      <c r="I2227" s="452"/>
      <c r="J2227" s="452"/>
      <c r="K2227" s="452"/>
    </row>
    <row r="2228" spans="1:11" hidden="1" x14ac:dyDescent="0.3">
      <c r="A2228" s="452"/>
      <c r="B2228" s="452"/>
      <c r="C2228" s="452"/>
      <c r="D2228" s="452"/>
      <c r="E2228" s="454"/>
      <c r="F2228" s="454"/>
      <c r="G2228" s="454"/>
      <c r="H2228" s="454"/>
      <c r="I2228" s="452"/>
      <c r="J2228" s="452"/>
      <c r="K2228" s="452"/>
    </row>
    <row r="2229" spans="1:11" hidden="1" x14ac:dyDescent="0.3">
      <c r="A2229" s="453"/>
      <c r="B2229" s="453"/>
      <c r="C2229" s="453"/>
      <c r="D2229" s="453"/>
      <c r="E2229" s="455"/>
      <c r="F2229" s="455"/>
      <c r="G2229" s="455"/>
      <c r="H2229" s="455"/>
      <c r="I2229" s="453"/>
      <c r="J2229" s="453"/>
      <c r="K2229" s="453"/>
    </row>
    <row r="2230" spans="1:11" hidden="1" x14ac:dyDescent="0.3">
      <c r="A2230" s="449" t="s">
        <v>1147</v>
      </c>
      <c r="B2230" s="450"/>
      <c r="C2230" s="450"/>
      <c r="D2230" s="450"/>
      <c r="E2230" s="450"/>
      <c r="F2230" s="450"/>
      <c r="G2230" s="450"/>
      <c r="H2230" s="450"/>
      <c r="I2230" s="450"/>
      <c r="J2230" s="450"/>
      <c r="K2230" s="451"/>
    </row>
    <row r="2231" spans="1:11" ht="25.5" hidden="1" customHeight="1" x14ac:dyDescent="0.3">
      <c r="A2231" s="100" t="s">
        <v>1115</v>
      </c>
      <c r="B2231" s="101"/>
      <c r="C2231" s="101"/>
      <c r="D2231" s="101"/>
      <c r="E2231" s="101"/>
      <c r="F2231" s="101"/>
      <c r="G2231" s="102"/>
      <c r="H2231" s="103" t="s">
        <v>1116</v>
      </c>
      <c r="I2231" s="104" t="s">
        <v>1117</v>
      </c>
      <c r="J2231" s="105">
        <f>1+J2176</f>
        <v>45235</v>
      </c>
      <c r="K2231" s="106" t="s">
        <v>1118</v>
      </c>
    </row>
    <row r="2232" spans="1:11" ht="16.5" hidden="1" customHeight="1" x14ac:dyDescent="0.3">
      <c r="A2232" s="443" t="s">
        <v>1119</v>
      </c>
      <c r="B2232" s="444"/>
      <c r="C2232" s="444"/>
      <c r="D2232" s="444"/>
      <c r="E2232" s="444"/>
      <c r="F2232" s="444"/>
      <c r="G2232" s="445"/>
      <c r="H2232" s="107" t="s">
        <v>1120</v>
      </c>
      <c r="I2232" s="108" t="s">
        <v>1121</v>
      </c>
      <c r="J2232" s="109" t="s">
        <v>1122</v>
      </c>
      <c r="K2232" s="110" t="s">
        <v>1123</v>
      </c>
    </row>
    <row r="2233" spans="1:11" ht="12" hidden="1" customHeight="1" x14ac:dyDescent="0.3">
      <c r="A2233" s="446"/>
      <c r="B2233" s="447"/>
      <c r="C2233" s="447"/>
      <c r="D2233" s="447"/>
      <c r="E2233" s="447"/>
      <c r="F2233" s="447"/>
      <c r="G2233" s="448"/>
      <c r="H2233" s="107" t="s">
        <v>1124</v>
      </c>
      <c r="I2233" s="111" t="s">
        <v>1125</v>
      </c>
      <c r="J2233" s="112"/>
      <c r="K2233" s="113"/>
    </row>
    <row r="2234" spans="1:11" ht="15" hidden="1" thickBot="1" x14ac:dyDescent="0.35">
      <c r="A2234" s="114" t="s">
        <v>1103</v>
      </c>
      <c r="B2234" s="115"/>
      <c r="C2234" s="115"/>
      <c r="D2234" s="115"/>
      <c r="E2234" s="115"/>
      <c r="F2234" s="115"/>
      <c r="G2234" s="116"/>
      <c r="H2234" s="117" t="s">
        <v>1126</v>
      </c>
      <c r="I2234" s="117" t="s">
        <v>1125</v>
      </c>
      <c r="J2234" s="118"/>
      <c r="K2234" s="119"/>
    </row>
    <row r="2235" spans="1:11" ht="15" hidden="1" x14ac:dyDescent="0.3">
      <c r="A2235" s="440" t="s">
        <v>1127</v>
      </c>
      <c r="B2235" s="439"/>
      <c r="C2235" s="437"/>
      <c r="D2235" s="437"/>
      <c r="E2235" s="437"/>
      <c r="F2235" s="437"/>
      <c r="G2235" s="437"/>
      <c r="H2235" s="437"/>
      <c r="I2235" s="437"/>
      <c r="J2235" s="437"/>
      <c r="K2235" s="438"/>
    </row>
    <row r="2236" spans="1:11" ht="15" hidden="1" x14ac:dyDescent="0.3">
      <c r="A2236" s="441"/>
      <c r="B2236" s="458"/>
      <c r="C2236" s="456"/>
      <c r="D2236" s="456"/>
      <c r="E2236" s="456"/>
      <c r="F2236" s="456"/>
      <c r="G2236" s="456"/>
      <c r="H2236" s="456"/>
      <c r="I2236" s="456"/>
      <c r="J2236" s="456"/>
      <c r="K2236" s="457"/>
    </row>
    <row r="2237" spans="1:11" ht="15" hidden="1" x14ac:dyDescent="0.3">
      <c r="A2237" s="441"/>
      <c r="B2237" s="458"/>
      <c r="C2237" s="456"/>
      <c r="D2237" s="456"/>
      <c r="E2237" s="456"/>
      <c r="F2237" s="456"/>
      <c r="G2237" s="456"/>
      <c r="H2237" s="456"/>
      <c r="I2237" s="456"/>
      <c r="J2237" s="456"/>
      <c r="K2237" s="457"/>
    </row>
    <row r="2238" spans="1:11" ht="15" hidden="1" x14ac:dyDescent="0.3">
      <c r="A2238" s="441"/>
      <c r="B2238" s="458"/>
      <c r="C2238" s="456"/>
      <c r="D2238" s="456"/>
      <c r="E2238" s="456"/>
      <c r="F2238" s="456"/>
      <c r="G2238" s="456"/>
      <c r="H2238" s="456"/>
      <c r="I2238" s="456"/>
      <c r="J2238" s="456"/>
      <c r="K2238" s="457"/>
    </row>
    <row r="2239" spans="1:11" ht="15.6" hidden="1" thickBot="1" x14ac:dyDescent="0.35">
      <c r="A2239" s="442"/>
      <c r="B2239" s="477"/>
      <c r="C2239" s="475"/>
      <c r="D2239" s="475"/>
      <c r="E2239" s="475"/>
      <c r="F2239" s="475"/>
      <c r="G2239" s="475"/>
      <c r="H2239" s="475"/>
      <c r="I2239" s="475"/>
      <c r="J2239" s="475"/>
      <c r="K2239" s="476"/>
    </row>
    <row r="2240" spans="1:11" ht="15.6" hidden="1" thickBot="1" x14ac:dyDescent="0.35">
      <c r="A2240" s="465" t="s">
        <v>1128</v>
      </c>
      <c r="B2240" s="474" t="s">
        <v>1129</v>
      </c>
      <c r="C2240" s="472"/>
      <c r="D2240" s="472"/>
      <c r="E2240" s="472"/>
      <c r="F2240" s="120" t="s">
        <v>1130</v>
      </c>
      <c r="G2240" s="472" t="s">
        <v>1129</v>
      </c>
      <c r="H2240" s="472"/>
      <c r="I2240" s="472"/>
      <c r="J2240" s="473"/>
      <c r="K2240" s="121" t="s">
        <v>1130</v>
      </c>
    </row>
    <row r="2241" spans="1:11" ht="15" hidden="1" x14ac:dyDescent="0.3">
      <c r="A2241" s="466"/>
      <c r="B2241" s="471" t="s">
        <v>1131</v>
      </c>
      <c r="C2241" s="469"/>
      <c r="D2241" s="469"/>
      <c r="E2241" s="470"/>
      <c r="F2241" s="122"/>
      <c r="G2241" s="468" t="s">
        <v>1132</v>
      </c>
      <c r="H2241" s="469"/>
      <c r="I2241" s="469"/>
      <c r="J2241" s="470"/>
      <c r="K2241" s="123"/>
    </row>
    <row r="2242" spans="1:11" ht="15" hidden="1" x14ac:dyDescent="0.3">
      <c r="A2242" s="466"/>
      <c r="B2242" s="480" t="s">
        <v>1133</v>
      </c>
      <c r="C2242" s="481"/>
      <c r="D2242" s="481"/>
      <c r="E2242" s="482"/>
      <c r="F2242" s="124"/>
      <c r="G2242" s="483" t="s">
        <v>1134</v>
      </c>
      <c r="H2242" s="481"/>
      <c r="I2242" s="481"/>
      <c r="J2242" s="482"/>
      <c r="K2242" s="125"/>
    </row>
    <row r="2243" spans="1:11" ht="15" hidden="1" x14ac:dyDescent="0.3">
      <c r="A2243" s="466"/>
      <c r="B2243" s="480" t="s">
        <v>1135</v>
      </c>
      <c r="C2243" s="481"/>
      <c r="D2243" s="481"/>
      <c r="E2243" s="482"/>
      <c r="F2243" s="124"/>
      <c r="G2243" s="478" t="s">
        <v>1136</v>
      </c>
      <c r="H2243" s="460"/>
      <c r="I2243" s="460"/>
      <c r="J2243" s="479"/>
      <c r="K2243" s="125"/>
    </row>
    <row r="2244" spans="1:11" ht="15" hidden="1" x14ac:dyDescent="0.3">
      <c r="A2244" s="466"/>
      <c r="B2244" s="480" t="s">
        <v>1137</v>
      </c>
      <c r="C2244" s="481"/>
      <c r="D2244" s="481"/>
      <c r="E2244" s="482"/>
      <c r="F2244" s="124"/>
      <c r="G2244" s="478" t="s">
        <v>1138</v>
      </c>
      <c r="H2244" s="460"/>
      <c r="I2244" s="460"/>
      <c r="J2244" s="479"/>
      <c r="K2244" s="125"/>
    </row>
    <row r="2245" spans="1:11" ht="15" hidden="1" x14ac:dyDescent="0.3">
      <c r="A2245" s="466"/>
      <c r="B2245" s="480" t="s">
        <v>1139</v>
      </c>
      <c r="C2245" s="481"/>
      <c r="D2245" s="481"/>
      <c r="E2245" s="482"/>
      <c r="F2245" s="124"/>
      <c r="G2245" s="478" t="s">
        <v>1140</v>
      </c>
      <c r="H2245" s="460"/>
      <c r="I2245" s="460"/>
      <c r="J2245" s="479"/>
      <c r="K2245" s="125"/>
    </row>
    <row r="2246" spans="1:11" ht="15.6" hidden="1" thickBot="1" x14ac:dyDescent="0.35">
      <c r="A2246" s="467"/>
      <c r="B2246" s="487" t="s">
        <v>1141</v>
      </c>
      <c r="C2246" s="488"/>
      <c r="D2246" s="488"/>
      <c r="E2246" s="489"/>
      <c r="F2246" s="127"/>
      <c r="G2246" s="484" t="s">
        <v>1142</v>
      </c>
      <c r="H2246" s="485"/>
      <c r="I2246" s="485"/>
      <c r="J2246" s="486"/>
      <c r="K2246" s="128"/>
    </row>
    <row r="2247" spans="1:11" ht="15" hidden="1" x14ac:dyDescent="0.3">
      <c r="A2247" s="465" t="s">
        <v>1143</v>
      </c>
      <c r="B2247" s="459" t="s">
        <v>1154</v>
      </c>
      <c r="C2247" s="460"/>
      <c r="D2247" s="460"/>
      <c r="E2247" s="460"/>
      <c r="F2247" s="460"/>
      <c r="G2247" s="460"/>
      <c r="H2247" s="460"/>
      <c r="I2247" s="460"/>
      <c r="J2247" s="460"/>
      <c r="K2247" s="461"/>
    </row>
    <row r="2248" spans="1:11" ht="15" hidden="1" x14ac:dyDescent="0.3">
      <c r="A2248" s="466"/>
      <c r="B2248" s="459" t="s">
        <v>1155</v>
      </c>
      <c r="C2248" s="460"/>
      <c r="D2248" s="460"/>
      <c r="E2248" s="460"/>
      <c r="F2248" s="460"/>
      <c r="G2248" s="460"/>
      <c r="H2248" s="460"/>
      <c r="I2248" s="460"/>
      <c r="J2248" s="460"/>
      <c r="K2248" s="461"/>
    </row>
    <row r="2249" spans="1:11" ht="15" hidden="1" x14ac:dyDescent="0.3">
      <c r="A2249" s="466"/>
      <c r="B2249" s="459" t="s">
        <v>1156</v>
      </c>
      <c r="C2249" s="460"/>
      <c r="D2249" s="460"/>
      <c r="E2249" s="460"/>
      <c r="F2249" s="460"/>
      <c r="G2249" s="460"/>
      <c r="H2249" s="460"/>
      <c r="I2249" s="460"/>
      <c r="J2249" s="460"/>
      <c r="K2249" s="461"/>
    </row>
    <row r="2250" spans="1:11" ht="15" hidden="1" x14ac:dyDescent="0.3">
      <c r="A2250" s="466"/>
      <c r="B2250" s="459"/>
      <c r="C2250" s="460"/>
      <c r="D2250" s="460"/>
      <c r="E2250" s="460"/>
      <c r="F2250" s="460"/>
      <c r="G2250" s="460"/>
      <c r="H2250" s="460"/>
      <c r="I2250" s="460"/>
      <c r="J2250" s="460"/>
      <c r="K2250" s="461"/>
    </row>
    <row r="2251" spans="1:11" ht="15" hidden="1" x14ac:dyDescent="0.3">
      <c r="A2251" s="466"/>
      <c r="B2251" s="459"/>
      <c r="C2251" s="460"/>
      <c r="D2251" s="460"/>
      <c r="E2251" s="460"/>
      <c r="F2251" s="460"/>
      <c r="G2251" s="460"/>
      <c r="H2251" s="460"/>
      <c r="I2251" s="460"/>
      <c r="J2251" s="460"/>
      <c r="K2251" s="461"/>
    </row>
    <row r="2252" spans="1:11" ht="15" hidden="1" x14ac:dyDescent="0.3">
      <c r="A2252" s="466"/>
      <c r="B2252" s="459"/>
      <c r="C2252" s="460"/>
      <c r="D2252" s="460"/>
      <c r="E2252" s="460"/>
      <c r="F2252" s="460"/>
      <c r="G2252" s="460"/>
      <c r="H2252" s="460"/>
      <c r="I2252" s="460"/>
      <c r="J2252" s="460"/>
      <c r="K2252" s="461"/>
    </row>
    <row r="2253" spans="1:11" ht="15" hidden="1" x14ac:dyDescent="0.3">
      <c r="A2253" s="466"/>
      <c r="B2253" s="459"/>
      <c r="C2253" s="460"/>
      <c r="D2253" s="460"/>
      <c r="E2253" s="460"/>
      <c r="F2253" s="460"/>
      <c r="G2253" s="460"/>
      <c r="H2253" s="460"/>
      <c r="I2253" s="460"/>
      <c r="J2253" s="460"/>
      <c r="K2253" s="461"/>
    </row>
    <row r="2254" spans="1:11" ht="15" hidden="1" x14ac:dyDescent="0.3">
      <c r="A2254" s="466"/>
      <c r="B2254" s="458"/>
      <c r="C2254" s="456"/>
      <c r="D2254" s="456"/>
      <c r="E2254" s="456"/>
      <c r="F2254" s="456"/>
      <c r="G2254" s="456"/>
      <c r="H2254" s="456"/>
      <c r="I2254" s="456"/>
      <c r="J2254" s="456"/>
      <c r="K2254" s="457"/>
    </row>
    <row r="2255" spans="1:11" ht="15" hidden="1" x14ac:dyDescent="0.3">
      <c r="A2255" s="466"/>
      <c r="B2255" s="458"/>
      <c r="C2255" s="456"/>
      <c r="D2255" s="456"/>
      <c r="E2255" s="456"/>
      <c r="F2255" s="456"/>
      <c r="G2255" s="456"/>
      <c r="H2255" s="456"/>
      <c r="I2255" s="456"/>
      <c r="J2255" s="456"/>
      <c r="K2255" s="457"/>
    </row>
    <row r="2256" spans="1:11" ht="15" hidden="1" x14ac:dyDescent="0.3">
      <c r="A2256" s="466"/>
      <c r="B2256" s="458"/>
      <c r="C2256" s="456"/>
      <c r="D2256" s="456"/>
      <c r="E2256" s="456"/>
      <c r="F2256" s="456"/>
      <c r="G2256" s="456"/>
      <c r="H2256" s="456"/>
      <c r="I2256" s="456"/>
      <c r="J2256" s="456"/>
      <c r="K2256" s="457"/>
    </row>
    <row r="2257" spans="1:11" ht="15" hidden="1" x14ac:dyDescent="0.3">
      <c r="A2257" s="466"/>
      <c r="B2257" s="458"/>
      <c r="C2257" s="456"/>
      <c r="D2257" s="456"/>
      <c r="E2257" s="456"/>
      <c r="F2257" s="456"/>
      <c r="G2257" s="456"/>
      <c r="H2257" s="456"/>
      <c r="I2257" s="456"/>
      <c r="J2257" s="456"/>
      <c r="K2257" s="457"/>
    </row>
    <row r="2258" spans="1:11" ht="15" hidden="1" x14ac:dyDescent="0.3">
      <c r="A2258" s="466"/>
      <c r="B2258" s="458"/>
      <c r="C2258" s="456"/>
      <c r="D2258" s="456"/>
      <c r="E2258" s="456"/>
      <c r="F2258" s="456"/>
      <c r="G2258" s="456"/>
      <c r="H2258" s="456"/>
      <c r="I2258" s="456"/>
      <c r="J2258" s="456"/>
      <c r="K2258" s="457"/>
    </row>
    <row r="2259" spans="1:11" ht="15" hidden="1" x14ac:dyDescent="0.3">
      <c r="A2259" s="466"/>
      <c r="B2259" s="458"/>
      <c r="C2259" s="456"/>
      <c r="D2259" s="456"/>
      <c r="E2259" s="456"/>
      <c r="F2259" s="456"/>
      <c r="G2259" s="456"/>
      <c r="H2259" s="456"/>
      <c r="I2259" s="456"/>
      <c r="J2259" s="456"/>
      <c r="K2259" s="457"/>
    </row>
    <row r="2260" spans="1:11" ht="15" hidden="1" x14ac:dyDescent="0.3">
      <c r="A2260" s="466"/>
      <c r="B2260" s="458"/>
      <c r="C2260" s="456"/>
      <c r="D2260" s="456"/>
      <c r="E2260" s="456"/>
      <c r="F2260" s="456"/>
      <c r="G2260" s="456"/>
      <c r="H2260" s="456"/>
      <c r="I2260" s="456"/>
      <c r="J2260" s="456"/>
      <c r="K2260" s="457"/>
    </row>
    <row r="2261" spans="1:11" ht="15.6" hidden="1" thickBot="1" x14ac:dyDescent="0.35">
      <c r="A2261" s="467"/>
      <c r="B2261" s="477"/>
      <c r="C2261" s="475"/>
      <c r="D2261" s="475"/>
      <c r="E2261" s="475"/>
      <c r="F2261" s="475"/>
      <c r="G2261" s="475"/>
      <c r="H2261" s="475"/>
      <c r="I2261" s="475"/>
      <c r="J2261" s="475"/>
      <c r="K2261" s="476"/>
    </row>
    <row r="2262" spans="1:11" ht="15" hidden="1" x14ac:dyDescent="0.3">
      <c r="A2262" s="465" t="s">
        <v>1144</v>
      </c>
      <c r="B2262" s="439"/>
      <c r="C2262" s="437"/>
      <c r="D2262" s="437"/>
      <c r="E2262" s="437"/>
      <c r="F2262" s="437"/>
      <c r="G2262" s="437"/>
      <c r="H2262" s="437"/>
      <c r="I2262" s="437"/>
      <c r="J2262" s="437"/>
      <c r="K2262" s="438"/>
    </row>
    <row r="2263" spans="1:11" ht="15" hidden="1" x14ac:dyDescent="0.3">
      <c r="A2263" s="466"/>
      <c r="B2263" s="458"/>
      <c r="C2263" s="456"/>
      <c r="D2263" s="456"/>
      <c r="E2263" s="456"/>
      <c r="F2263" s="456"/>
      <c r="G2263" s="456"/>
      <c r="H2263" s="456"/>
      <c r="I2263" s="456"/>
      <c r="J2263" s="456"/>
      <c r="K2263" s="457"/>
    </row>
    <row r="2264" spans="1:11" ht="15" hidden="1" x14ac:dyDescent="0.3">
      <c r="A2264" s="466"/>
      <c r="B2264" s="458"/>
      <c r="C2264" s="456"/>
      <c r="D2264" s="456"/>
      <c r="E2264" s="456"/>
      <c r="F2264" s="456"/>
      <c r="G2264" s="456"/>
      <c r="H2264" s="456"/>
      <c r="I2264" s="456"/>
      <c r="J2264" s="456"/>
      <c r="K2264" s="457"/>
    </row>
    <row r="2265" spans="1:11" ht="15" hidden="1" x14ac:dyDescent="0.3">
      <c r="A2265" s="466"/>
      <c r="B2265" s="458"/>
      <c r="C2265" s="456"/>
      <c r="D2265" s="456"/>
      <c r="E2265" s="456"/>
      <c r="F2265" s="456"/>
      <c r="G2265" s="456"/>
      <c r="H2265" s="456"/>
      <c r="I2265" s="456"/>
      <c r="J2265" s="456"/>
      <c r="K2265" s="457"/>
    </row>
    <row r="2266" spans="1:11" ht="15" hidden="1" x14ac:dyDescent="0.3">
      <c r="A2266" s="466"/>
      <c r="B2266" s="458"/>
      <c r="C2266" s="456"/>
      <c r="D2266" s="456"/>
      <c r="E2266" s="456"/>
      <c r="F2266" s="456"/>
      <c r="G2266" s="456"/>
      <c r="H2266" s="456"/>
      <c r="I2266" s="456"/>
      <c r="J2266" s="456"/>
      <c r="K2266" s="457"/>
    </row>
    <row r="2267" spans="1:11" ht="15" hidden="1" x14ac:dyDescent="0.3">
      <c r="A2267" s="466"/>
      <c r="B2267" s="458"/>
      <c r="C2267" s="456"/>
      <c r="D2267" s="456"/>
      <c r="E2267" s="456"/>
      <c r="F2267" s="456"/>
      <c r="G2267" s="456"/>
      <c r="H2267" s="456"/>
      <c r="I2267" s="456"/>
      <c r="J2267" s="456"/>
      <c r="K2267" s="457"/>
    </row>
    <row r="2268" spans="1:11" ht="15" hidden="1" x14ac:dyDescent="0.3">
      <c r="A2268" s="466"/>
      <c r="B2268" s="458"/>
      <c r="C2268" s="456"/>
      <c r="D2268" s="456"/>
      <c r="E2268" s="456"/>
      <c r="F2268" s="456"/>
      <c r="G2268" s="456"/>
      <c r="H2268" s="456"/>
      <c r="I2268" s="456"/>
      <c r="J2268" s="456"/>
      <c r="K2268" s="457"/>
    </row>
    <row r="2269" spans="1:11" ht="15" hidden="1" x14ac:dyDescent="0.3">
      <c r="A2269" s="466"/>
      <c r="B2269" s="458"/>
      <c r="C2269" s="456"/>
      <c r="D2269" s="456"/>
      <c r="E2269" s="456"/>
      <c r="F2269" s="456"/>
      <c r="G2269" s="456"/>
      <c r="H2269" s="456"/>
      <c r="I2269" s="456"/>
      <c r="J2269" s="456"/>
      <c r="K2269" s="457"/>
    </row>
    <row r="2270" spans="1:11" ht="15" hidden="1" x14ac:dyDescent="0.3">
      <c r="A2270" s="466"/>
      <c r="B2270" s="458"/>
      <c r="C2270" s="456"/>
      <c r="D2270" s="456"/>
      <c r="E2270" s="456"/>
      <c r="F2270" s="456"/>
      <c r="G2270" s="456"/>
      <c r="H2270" s="456"/>
      <c r="I2270" s="456"/>
      <c r="J2270" s="456"/>
      <c r="K2270" s="457"/>
    </row>
    <row r="2271" spans="1:11" ht="15" hidden="1" x14ac:dyDescent="0.3">
      <c r="A2271" s="466"/>
      <c r="B2271" s="458"/>
      <c r="C2271" s="456"/>
      <c r="D2271" s="456"/>
      <c r="E2271" s="456"/>
      <c r="F2271" s="456"/>
      <c r="G2271" s="456"/>
      <c r="H2271" s="456"/>
      <c r="I2271" s="456"/>
      <c r="J2271" s="456"/>
      <c r="K2271" s="457"/>
    </row>
    <row r="2272" spans="1:11" ht="15" hidden="1" x14ac:dyDescent="0.3">
      <c r="A2272" s="466"/>
      <c r="B2272" s="458"/>
      <c r="C2272" s="456"/>
      <c r="D2272" s="456"/>
      <c r="E2272" s="456"/>
      <c r="F2272" s="456"/>
      <c r="G2272" s="456"/>
      <c r="H2272" s="456"/>
      <c r="I2272" s="456"/>
      <c r="J2272" s="456"/>
      <c r="K2272" s="457"/>
    </row>
    <row r="2273" spans="1:11" ht="15" hidden="1" x14ac:dyDescent="0.3">
      <c r="A2273" s="466"/>
      <c r="B2273" s="458"/>
      <c r="C2273" s="456"/>
      <c r="D2273" s="456"/>
      <c r="E2273" s="456"/>
      <c r="F2273" s="456"/>
      <c r="G2273" s="456"/>
      <c r="H2273" s="456"/>
      <c r="I2273" s="456"/>
      <c r="J2273" s="456"/>
      <c r="K2273" s="457"/>
    </row>
    <row r="2274" spans="1:11" ht="15" hidden="1" x14ac:dyDescent="0.3">
      <c r="A2274" s="466"/>
      <c r="B2274" s="458"/>
      <c r="C2274" s="456"/>
      <c r="D2274" s="456"/>
      <c r="E2274" s="456"/>
      <c r="F2274" s="456"/>
      <c r="G2274" s="456"/>
      <c r="H2274" s="456"/>
      <c r="I2274" s="456"/>
      <c r="J2274" s="456"/>
      <c r="K2274" s="457"/>
    </row>
    <row r="2275" spans="1:11" ht="15" hidden="1" x14ac:dyDescent="0.3">
      <c r="A2275" s="466"/>
      <c r="B2275" s="458"/>
      <c r="C2275" s="456"/>
      <c r="D2275" s="456"/>
      <c r="E2275" s="456"/>
      <c r="F2275" s="456"/>
      <c r="G2275" s="456"/>
      <c r="H2275" s="456"/>
      <c r="I2275" s="456"/>
      <c r="J2275" s="456"/>
      <c r="K2275" s="457"/>
    </row>
    <row r="2276" spans="1:11" ht="15.6" hidden="1" thickBot="1" x14ac:dyDescent="0.35">
      <c r="A2276" s="467"/>
      <c r="B2276" s="502"/>
      <c r="C2276" s="503"/>
      <c r="D2276" s="503"/>
      <c r="E2276" s="503"/>
      <c r="F2276" s="503"/>
      <c r="G2276" s="503"/>
      <c r="H2276" s="503"/>
      <c r="I2276" s="503"/>
      <c r="J2276" s="503"/>
      <c r="K2276" s="504"/>
    </row>
    <row r="2277" spans="1:11" hidden="1" x14ac:dyDescent="0.3">
      <c r="A2277" s="499" t="s">
        <v>1145</v>
      </c>
      <c r="B2277" s="491"/>
      <c r="C2277" s="491"/>
      <c r="D2277" s="491"/>
      <c r="E2277" s="491"/>
      <c r="F2277" s="491"/>
      <c r="G2277" s="490" t="s">
        <v>1146</v>
      </c>
      <c r="H2277" s="491"/>
      <c r="I2277" s="491"/>
      <c r="J2277" s="491"/>
      <c r="K2277" s="492"/>
    </row>
    <row r="2278" spans="1:11" hidden="1" x14ac:dyDescent="0.3">
      <c r="A2278" s="500"/>
      <c r="B2278" s="494"/>
      <c r="C2278" s="494"/>
      <c r="D2278" s="494"/>
      <c r="E2278" s="494"/>
      <c r="F2278" s="494"/>
      <c r="G2278" s="493"/>
      <c r="H2278" s="494"/>
      <c r="I2278" s="494"/>
      <c r="J2278" s="494"/>
      <c r="K2278" s="495"/>
    </row>
    <row r="2279" spans="1:11" hidden="1" x14ac:dyDescent="0.3">
      <c r="A2279" s="500"/>
      <c r="B2279" s="494"/>
      <c r="C2279" s="494"/>
      <c r="D2279" s="494"/>
      <c r="E2279" s="494"/>
      <c r="F2279" s="494"/>
      <c r="G2279" s="493"/>
      <c r="H2279" s="494"/>
      <c r="I2279" s="494"/>
      <c r="J2279" s="494"/>
      <c r="K2279" s="495"/>
    </row>
    <row r="2280" spans="1:11" ht="15" hidden="1" thickBot="1" x14ac:dyDescent="0.35">
      <c r="A2280" s="501"/>
      <c r="B2280" s="497"/>
      <c r="C2280" s="497"/>
      <c r="D2280" s="497"/>
      <c r="E2280" s="497"/>
      <c r="F2280" s="497"/>
      <c r="G2280" s="496"/>
      <c r="H2280" s="497"/>
      <c r="I2280" s="497"/>
      <c r="J2280" s="497"/>
      <c r="K2280" s="498"/>
    </row>
    <row r="2281" spans="1:11" hidden="1" x14ac:dyDescent="0.3"/>
    <row r="2282" spans="1:11" x14ac:dyDescent="0.3">
      <c r="A2282" s="452"/>
      <c r="B2282" s="452"/>
      <c r="C2282" s="452"/>
      <c r="D2282" s="452"/>
      <c r="E2282" s="454" t="s">
        <v>1113</v>
      </c>
      <c r="F2282" s="454"/>
      <c r="G2282" s="454"/>
      <c r="H2282" s="454"/>
      <c r="I2282" s="452"/>
      <c r="J2282" s="452"/>
      <c r="K2282" s="452"/>
    </row>
    <row r="2283" spans="1:11" x14ac:dyDescent="0.3">
      <c r="A2283" s="452"/>
      <c r="B2283" s="452"/>
      <c r="C2283" s="452"/>
      <c r="D2283" s="452"/>
      <c r="E2283" s="454"/>
      <c r="F2283" s="454"/>
      <c r="G2283" s="454"/>
      <c r="H2283" s="454"/>
      <c r="I2283" s="452"/>
      <c r="J2283" s="452"/>
      <c r="K2283" s="452"/>
    </row>
    <row r="2284" spans="1:11" x14ac:dyDescent="0.3">
      <c r="A2284" s="453"/>
      <c r="B2284" s="453"/>
      <c r="C2284" s="453"/>
      <c r="D2284" s="453"/>
      <c r="E2284" s="455"/>
      <c r="F2284" s="455"/>
      <c r="G2284" s="455"/>
      <c r="H2284" s="455"/>
      <c r="I2284" s="453"/>
      <c r="J2284" s="453"/>
      <c r="K2284" s="453"/>
    </row>
    <row r="2285" spans="1:11" x14ac:dyDescent="0.3">
      <c r="A2285" s="449" t="s">
        <v>1147</v>
      </c>
      <c r="B2285" s="450"/>
      <c r="C2285" s="450"/>
      <c r="D2285" s="450"/>
      <c r="E2285" s="450"/>
      <c r="F2285" s="450"/>
      <c r="G2285" s="450"/>
      <c r="H2285" s="450"/>
      <c r="I2285" s="450"/>
      <c r="J2285" s="450"/>
      <c r="K2285" s="451"/>
    </row>
    <row r="2286" spans="1:11" ht="25.5" customHeight="1" x14ac:dyDescent="0.3">
      <c r="A2286" s="100" t="s">
        <v>0</v>
      </c>
      <c r="B2286" s="101"/>
      <c r="C2286" s="101"/>
      <c r="D2286" s="101"/>
      <c r="E2286" s="101"/>
      <c r="F2286" s="101"/>
      <c r="G2286" s="102"/>
      <c r="H2286" s="103" t="s">
        <v>1191</v>
      </c>
      <c r="I2286" s="104" t="s">
        <v>1117</v>
      </c>
      <c r="J2286" s="105">
        <f>1+J2231</f>
        <v>45236</v>
      </c>
      <c r="K2286" s="106" t="s">
        <v>1118</v>
      </c>
    </row>
    <row r="2287" spans="1:11" ht="16.5" customHeight="1" x14ac:dyDescent="0.3">
      <c r="A2287" s="443" t="s">
        <v>2</v>
      </c>
      <c r="B2287" s="444"/>
      <c r="C2287" s="444"/>
      <c r="D2287" s="444"/>
      <c r="E2287" s="444"/>
      <c r="F2287" s="444"/>
      <c r="G2287" s="445"/>
      <c r="H2287" s="107" t="s">
        <v>1120</v>
      </c>
      <c r="I2287" s="108" t="s">
        <v>1121</v>
      </c>
      <c r="J2287" s="109" t="s">
        <v>1122</v>
      </c>
      <c r="K2287" s="110" t="s">
        <v>1123</v>
      </c>
    </row>
    <row r="2288" spans="1:11" ht="12" customHeight="1" x14ac:dyDescent="0.3">
      <c r="A2288" s="446"/>
      <c r="B2288" s="447"/>
      <c r="C2288" s="447"/>
      <c r="D2288" s="447"/>
      <c r="E2288" s="447"/>
      <c r="F2288" s="447"/>
      <c r="G2288" s="448"/>
      <c r="H2288" s="107" t="s">
        <v>1124</v>
      </c>
      <c r="I2288" s="111" t="s">
        <v>1125</v>
      </c>
      <c r="J2288" s="112"/>
      <c r="K2288" s="113"/>
    </row>
    <row r="2289" spans="1:11" ht="15" thickBot="1" x14ac:dyDescent="0.35">
      <c r="A2289" s="114" t="s">
        <v>1103</v>
      </c>
      <c r="B2289" s="115"/>
      <c r="C2289" s="115"/>
      <c r="D2289" s="115"/>
      <c r="E2289" s="115"/>
      <c r="F2289" s="115"/>
      <c r="G2289" s="116"/>
      <c r="H2289" s="117" t="s">
        <v>1126</v>
      </c>
      <c r="I2289" s="117" t="s">
        <v>1125</v>
      </c>
      <c r="J2289" s="118"/>
      <c r="K2289" s="119"/>
    </row>
    <row r="2290" spans="1:11" ht="15" x14ac:dyDescent="0.3">
      <c r="A2290" s="440" t="s">
        <v>1127</v>
      </c>
      <c r="B2290" s="439"/>
      <c r="C2290" s="437"/>
      <c r="D2290" s="437"/>
      <c r="E2290" s="437"/>
      <c r="F2290" s="437"/>
      <c r="G2290" s="437"/>
      <c r="H2290" s="437"/>
      <c r="I2290" s="437"/>
      <c r="J2290" s="437"/>
      <c r="K2290" s="438"/>
    </row>
    <row r="2291" spans="1:11" ht="15" x14ac:dyDescent="0.3">
      <c r="A2291" s="441"/>
      <c r="B2291" s="458"/>
      <c r="C2291" s="456"/>
      <c r="D2291" s="456"/>
      <c r="E2291" s="456"/>
      <c r="F2291" s="456"/>
      <c r="G2291" s="456"/>
      <c r="H2291" s="456"/>
      <c r="I2291" s="456"/>
      <c r="J2291" s="456"/>
      <c r="K2291" s="457"/>
    </row>
    <row r="2292" spans="1:11" ht="15" x14ac:dyDescent="0.3">
      <c r="A2292" s="441"/>
      <c r="B2292" s="458"/>
      <c r="C2292" s="456"/>
      <c r="D2292" s="456"/>
      <c r="E2292" s="456"/>
      <c r="F2292" s="456"/>
      <c r="G2292" s="456"/>
      <c r="H2292" s="456"/>
      <c r="I2292" s="456"/>
      <c r="J2292" s="456"/>
      <c r="K2292" s="457"/>
    </row>
    <row r="2293" spans="1:11" ht="15" x14ac:dyDescent="0.3">
      <c r="A2293" s="441"/>
      <c r="B2293" s="458"/>
      <c r="C2293" s="456"/>
      <c r="D2293" s="456"/>
      <c r="E2293" s="456"/>
      <c r="F2293" s="456"/>
      <c r="G2293" s="456"/>
      <c r="H2293" s="456"/>
      <c r="I2293" s="456"/>
      <c r="J2293" s="456"/>
      <c r="K2293" s="457"/>
    </row>
    <row r="2294" spans="1:11" ht="15.6" thickBot="1" x14ac:dyDescent="0.35">
      <c r="A2294" s="442"/>
      <c r="B2294" s="477"/>
      <c r="C2294" s="475"/>
      <c r="D2294" s="475"/>
      <c r="E2294" s="475"/>
      <c r="F2294" s="475"/>
      <c r="G2294" s="475"/>
      <c r="H2294" s="475"/>
      <c r="I2294" s="475"/>
      <c r="J2294" s="475"/>
      <c r="K2294" s="476"/>
    </row>
    <row r="2295" spans="1:11" ht="15.6" thickBot="1" x14ac:dyDescent="0.35">
      <c r="A2295" s="465" t="s">
        <v>1128</v>
      </c>
      <c r="B2295" s="474" t="s">
        <v>1129</v>
      </c>
      <c r="C2295" s="472"/>
      <c r="D2295" s="472"/>
      <c r="E2295" s="472"/>
      <c r="F2295" s="120" t="s">
        <v>1130</v>
      </c>
      <c r="G2295" s="472" t="s">
        <v>1129</v>
      </c>
      <c r="H2295" s="472"/>
      <c r="I2295" s="472"/>
      <c r="J2295" s="473"/>
      <c r="K2295" s="121" t="s">
        <v>1130</v>
      </c>
    </row>
    <row r="2296" spans="1:11" ht="15" x14ac:dyDescent="0.3">
      <c r="A2296" s="466"/>
      <c r="B2296" s="471" t="s">
        <v>1131</v>
      </c>
      <c r="C2296" s="469"/>
      <c r="D2296" s="469"/>
      <c r="E2296" s="470"/>
      <c r="F2296" s="122"/>
      <c r="G2296" s="468" t="s">
        <v>1132</v>
      </c>
      <c r="H2296" s="469"/>
      <c r="I2296" s="469"/>
      <c r="J2296" s="470"/>
      <c r="K2296" s="123"/>
    </row>
    <row r="2297" spans="1:11" ht="15" x14ac:dyDescent="0.3">
      <c r="A2297" s="466"/>
      <c r="B2297" s="480" t="s">
        <v>1133</v>
      </c>
      <c r="C2297" s="481"/>
      <c r="D2297" s="481"/>
      <c r="E2297" s="482"/>
      <c r="F2297" s="124"/>
      <c r="G2297" s="483" t="s">
        <v>1134</v>
      </c>
      <c r="H2297" s="481"/>
      <c r="I2297" s="481"/>
      <c r="J2297" s="482"/>
      <c r="K2297" s="125"/>
    </row>
    <row r="2298" spans="1:11" ht="15" x14ac:dyDescent="0.3">
      <c r="A2298" s="466"/>
      <c r="B2298" s="480" t="s">
        <v>1135</v>
      </c>
      <c r="C2298" s="481"/>
      <c r="D2298" s="481"/>
      <c r="E2298" s="482"/>
      <c r="F2298" s="124"/>
      <c r="G2298" s="478" t="s">
        <v>1136</v>
      </c>
      <c r="H2298" s="460"/>
      <c r="I2298" s="460"/>
      <c r="J2298" s="479"/>
      <c r="K2298" s="125"/>
    </row>
    <row r="2299" spans="1:11" ht="15" x14ac:dyDescent="0.3">
      <c r="A2299" s="466"/>
      <c r="B2299" s="480" t="s">
        <v>1137</v>
      </c>
      <c r="C2299" s="481"/>
      <c r="D2299" s="481"/>
      <c r="E2299" s="482"/>
      <c r="F2299" s="124">
        <v>1</v>
      </c>
      <c r="G2299" s="478" t="s">
        <v>1138</v>
      </c>
      <c r="H2299" s="460"/>
      <c r="I2299" s="460"/>
      <c r="J2299" s="479"/>
      <c r="K2299" s="125"/>
    </row>
    <row r="2300" spans="1:11" ht="15" x14ac:dyDescent="0.3">
      <c r="A2300" s="466"/>
      <c r="B2300" s="480" t="s">
        <v>1139</v>
      </c>
      <c r="C2300" s="481"/>
      <c r="D2300" s="481"/>
      <c r="E2300" s="482"/>
      <c r="F2300" s="124"/>
      <c r="G2300" s="478" t="s">
        <v>1140</v>
      </c>
      <c r="H2300" s="460"/>
      <c r="I2300" s="460"/>
      <c r="J2300" s="479"/>
      <c r="K2300" s="125"/>
    </row>
    <row r="2301" spans="1:11" ht="15.6" thickBot="1" x14ac:dyDescent="0.35">
      <c r="A2301" s="467"/>
      <c r="B2301" s="487" t="s">
        <v>1141</v>
      </c>
      <c r="C2301" s="488"/>
      <c r="D2301" s="488"/>
      <c r="E2301" s="489"/>
      <c r="F2301" s="127">
        <v>1</v>
      </c>
      <c r="G2301" s="484" t="s">
        <v>1142</v>
      </c>
      <c r="H2301" s="485"/>
      <c r="I2301" s="485"/>
      <c r="J2301" s="486"/>
      <c r="K2301" s="128"/>
    </row>
    <row r="2302" spans="1:11" ht="15.6" x14ac:dyDescent="0.3">
      <c r="A2302" s="465" t="s">
        <v>1143</v>
      </c>
      <c r="B2302" s="434" t="s">
        <v>1180</v>
      </c>
      <c r="C2302" s="435"/>
      <c r="D2302" s="435"/>
      <c r="E2302" s="435"/>
      <c r="F2302" s="435"/>
      <c r="G2302" s="435"/>
      <c r="H2302" s="435"/>
      <c r="I2302" s="435"/>
      <c r="J2302" s="435"/>
      <c r="K2302" s="436"/>
    </row>
    <row r="2303" spans="1:11" ht="15" x14ac:dyDescent="0.3">
      <c r="A2303" s="466"/>
      <c r="B2303" s="422" t="s">
        <v>1165</v>
      </c>
      <c r="C2303" s="423"/>
      <c r="D2303" s="423"/>
      <c r="E2303" s="423"/>
      <c r="F2303" s="423"/>
      <c r="G2303" s="423"/>
      <c r="H2303" s="423"/>
      <c r="I2303" s="423"/>
      <c r="J2303" s="423"/>
      <c r="K2303" s="424"/>
    </row>
    <row r="2304" spans="1:11" ht="15" x14ac:dyDescent="0.3">
      <c r="A2304" s="466"/>
      <c r="B2304" s="422" t="s">
        <v>1166</v>
      </c>
      <c r="C2304" s="423"/>
      <c r="D2304" s="423"/>
      <c r="E2304" s="423"/>
      <c r="F2304" s="423"/>
      <c r="G2304" s="423"/>
      <c r="H2304" s="423"/>
      <c r="I2304" s="423"/>
      <c r="J2304" s="423"/>
      <c r="K2304" s="424"/>
    </row>
    <row r="2305" spans="1:11" ht="15" x14ac:dyDescent="0.3">
      <c r="A2305" s="466"/>
      <c r="B2305" s="422" t="s">
        <v>1167</v>
      </c>
      <c r="C2305" s="423"/>
      <c r="D2305" s="423"/>
      <c r="E2305" s="423"/>
      <c r="F2305" s="423"/>
      <c r="G2305" s="423"/>
      <c r="H2305" s="423"/>
      <c r="I2305" s="423"/>
      <c r="J2305" s="423"/>
      <c r="K2305" s="424"/>
    </row>
    <row r="2306" spans="1:11" ht="15" x14ac:dyDescent="0.3">
      <c r="A2306" s="466"/>
      <c r="B2306" s="428"/>
      <c r="C2306" s="429"/>
      <c r="D2306" s="429"/>
      <c r="E2306" s="429"/>
      <c r="F2306" s="429"/>
      <c r="G2306" s="429"/>
      <c r="H2306" s="429"/>
      <c r="I2306" s="429"/>
      <c r="J2306" s="429"/>
      <c r="K2306" s="430"/>
    </row>
    <row r="2307" spans="1:11" ht="15" x14ac:dyDescent="0.3">
      <c r="A2307" s="466"/>
      <c r="B2307" s="459"/>
      <c r="C2307" s="460"/>
      <c r="D2307" s="460"/>
      <c r="E2307" s="460"/>
      <c r="F2307" s="460"/>
      <c r="G2307" s="460"/>
      <c r="H2307" s="460"/>
      <c r="I2307" s="460"/>
      <c r="J2307" s="460"/>
      <c r="K2307" s="461"/>
    </row>
    <row r="2308" spans="1:11" ht="15" x14ac:dyDescent="0.3">
      <c r="A2308" s="466"/>
      <c r="B2308" s="459"/>
      <c r="C2308" s="460"/>
      <c r="D2308" s="460"/>
      <c r="E2308" s="460"/>
      <c r="F2308" s="460"/>
      <c r="G2308" s="460"/>
      <c r="H2308" s="460"/>
      <c r="I2308" s="460"/>
      <c r="J2308" s="460"/>
      <c r="K2308" s="461"/>
    </row>
    <row r="2309" spans="1:11" ht="15" x14ac:dyDescent="0.3">
      <c r="A2309" s="466"/>
      <c r="B2309" s="459"/>
      <c r="C2309" s="460"/>
      <c r="D2309" s="460"/>
      <c r="E2309" s="460"/>
      <c r="F2309" s="460"/>
      <c r="G2309" s="460"/>
      <c r="H2309" s="460"/>
      <c r="I2309" s="460"/>
      <c r="J2309" s="460"/>
      <c r="K2309" s="461"/>
    </row>
    <row r="2310" spans="1:11" ht="15" x14ac:dyDescent="0.3">
      <c r="A2310" s="466"/>
      <c r="B2310" s="458"/>
      <c r="C2310" s="456"/>
      <c r="D2310" s="456"/>
      <c r="E2310" s="456"/>
      <c r="F2310" s="456"/>
      <c r="G2310" s="456"/>
      <c r="H2310" s="456"/>
      <c r="I2310" s="456"/>
      <c r="J2310" s="456"/>
      <c r="K2310" s="457"/>
    </row>
    <row r="2311" spans="1:11" ht="15" x14ac:dyDescent="0.3">
      <c r="A2311" s="466"/>
      <c r="B2311" s="458"/>
      <c r="C2311" s="456"/>
      <c r="D2311" s="456"/>
      <c r="E2311" s="456"/>
      <c r="F2311" s="456"/>
      <c r="G2311" s="456"/>
      <c r="H2311" s="456"/>
      <c r="I2311" s="456"/>
      <c r="J2311" s="456"/>
      <c r="K2311" s="457"/>
    </row>
    <row r="2312" spans="1:11" ht="15" x14ac:dyDescent="0.3">
      <c r="A2312" s="466"/>
      <c r="B2312" s="458"/>
      <c r="C2312" s="456"/>
      <c r="D2312" s="456"/>
      <c r="E2312" s="456"/>
      <c r="F2312" s="456"/>
      <c r="G2312" s="456"/>
      <c r="H2312" s="456"/>
      <c r="I2312" s="456"/>
      <c r="J2312" s="456"/>
      <c r="K2312" s="457"/>
    </row>
    <row r="2313" spans="1:11" ht="15" x14ac:dyDescent="0.3">
      <c r="A2313" s="466"/>
      <c r="B2313" s="458"/>
      <c r="C2313" s="456"/>
      <c r="D2313" s="456"/>
      <c r="E2313" s="456"/>
      <c r="F2313" s="456"/>
      <c r="G2313" s="456"/>
      <c r="H2313" s="456"/>
      <c r="I2313" s="456"/>
      <c r="J2313" s="456"/>
      <c r="K2313" s="457"/>
    </row>
    <row r="2314" spans="1:11" ht="15" x14ac:dyDescent="0.3">
      <c r="A2314" s="466"/>
      <c r="B2314" s="458"/>
      <c r="C2314" s="456"/>
      <c r="D2314" s="456"/>
      <c r="E2314" s="456"/>
      <c r="F2314" s="456"/>
      <c r="G2314" s="456"/>
      <c r="H2314" s="456"/>
      <c r="I2314" s="456"/>
      <c r="J2314" s="456"/>
      <c r="K2314" s="457"/>
    </row>
    <row r="2315" spans="1:11" ht="15.6" thickBot="1" x14ac:dyDescent="0.35">
      <c r="A2315" s="467"/>
      <c r="B2315" s="477"/>
      <c r="C2315" s="475"/>
      <c r="D2315" s="475"/>
      <c r="E2315" s="475"/>
      <c r="F2315" s="475"/>
      <c r="G2315" s="475"/>
      <c r="H2315" s="475"/>
      <c r="I2315" s="475"/>
      <c r="J2315" s="475"/>
      <c r="K2315" s="476"/>
    </row>
    <row r="2316" spans="1:11" ht="15" x14ac:dyDescent="0.3">
      <c r="A2316" s="465" t="s">
        <v>1144</v>
      </c>
      <c r="B2316" s="439"/>
      <c r="C2316" s="437"/>
      <c r="D2316" s="437"/>
      <c r="E2316" s="437"/>
      <c r="F2316" s="437"/>
      <c r="G2316" s="437"/>
      <c r="H2316" s="437"/>
      <c r="I2316" s="437"/>
      <c r="J2316" s="437"/>
      <c r="K2316" s="438"/>
    </row>
    <row r="2317" spans="1:11" ht="15" x14ac:dyDescent="0.3">
      <c r="A2317" s="466"/>
      <c r="B2317" s="458"/>
      <c r="C2317" s="456"/>
      <c r="D2317" s="456"/>
      <c r="E2317" s="456"/>
      <c r="F2317" s="456"/>
      <c r="G2317" s="456"/>
      <c r="H2317" s="456"/>
      <c r="I2317" s="456"/>
      <c r="J2317" s="456"/>
      <c r="K2317" s="457"/>
    </row>
    <row r="2318" spans="1:11" ht="15" x14ac:dyDescent="0.3">
      <c r="A2318" s="466"/>
      <c r="B2318" s="458"/>
      <c r="C2318" s="456"/>
      <c r="D2318" s="456"/>
      <c r="E2318" s="456"/>
      <c r="F2318" s="456"/>
      <c r="G2318" s="456"/>
      <c r="H2318" s="456"/>
      <c r="I2318" s="456"/>
      <c r="J2318" s="456"/>
      <c r="K2318" s="457"/>
    </row>
    <row r="2319" spans="1:11" ht="15" x14ac:dyDescent="0.3">
      <c r="A2319" s="466"/>
      <c r="B2319" s="458"/>
      <c r="C2319" s="456"/>
      <c r="D2319" s="456"/>
      <c r="E2319" s="456"/>
      <c r="F2319" s="456"/>
      <c r="G2319" s="456"/>
      <c r="H2319" s="456"/>
      <c r="I2319" s="456"/>
      <c r="J2319" s="456"/>
      <c r="K2319" s="457"/>
    </row>
    <row r="2320" spans="1:11" ht="15" x14ac:dyDescent="0.3">
      <c r="A2320" s="466"/>
      <c r="B2320" s="458"/>
      <c r="C2320" s="456"/>
      <c r="D2320" s="456"/>
      <c r="E2320" s="456"/>
      <c r="F2320" s="456"/>
      <c r="G2320" s="456"/>
      <c r="H2320" s="456"/>
      <c r="I2320" s="456"/>
      <c r="J2320" s="456"/>
      <c r="K2320" s="457"/>
    </row>
    <row r="2321" spans="1:11" ht="15" x14ac:dyDescent="0.3">
      <c r="A2321" s="466"/>
      <c r="B2321" s="458"/>
      <c r="C2321" s="456"/>
      <c r="D2321" s="456"/>
      <c r="E2321" s="456"/>
      <c r="F2321" s="456"/>
      <c r="G2321" s="456"/>
      <c r="H2321" s="456"/>
      <c r="I2321" s="456"/>
      <c r="J2321" s="456"/>
      <c r="K2321" s="457"/>
    </row>
    <row r="2322" spans="1:11" ht="15" x14ac:dyDescent="0.3">
      <c r="A2322" s="466"/>
      <c r="B2322" s="458"/>
      <c r="C2322" s="456"/>
      <c r="D2322" s="456"/>
      <c r="E2322" s="456"/>
      <c r="F2322" s="456"/>
      <c r="G2322" s="456"/>
      <c r="H2322" s="456"/>
      <c r="I2322" s="456"/>
      <c r="J2322" s="456"/>
      <c r="K2322" s="457"/>
    </row>
    <row r="2323" spans="1:11" ht="15" x14ac:dyDescent="0.3">
      <c r="A2323" s="466"/>
      <c r="B2323" s="458"/>
      <c r="C2323" s="456"/>
      <c r="D2323" s="456"/>
      <c r="E2323" s="456"/>
      <c r="F2323" s="456"/>
      <c r="G2323" s="456"/>
      <c r="H2323" s="456"/>
      <c r="I2323" s="456"/>
      <c r="J2323" s="456"/>
      <c r="K2323" s="457"/>
    </row>
    <row r="2324" spans="1:11" ht="15" x14ac:dyDescent="0.3">
      <c r="A2324" s="466"/>
      <c r="B2324" s="458"/>
      <c r="C2324" s="456"/>
      <c r="D2324" s="456"/>
      <c r="E2324" s="456"/>
      <c r="F2324" s="456"/>
      <c r="G2324" s="456"/>
      <c r="H2324" s="456"/>
      <c r="I2324" s="456"/>
      <c r="J2324" s="456"/>
      <c r="K2324" s="457"/>
    </row>
    <row r="2325" spans="1:11" ht="15" x14ac:dyDescent="0.3">
      <c r="A2325" s="466"/>
      <c r="B2325" s="458"/>
      <c r="C2325" s="456"/>
      <c r="D2325" s="456"/>
      <c r="E2325" s="456"/>
      <c r="F2325" s="456"/>
      <c r="G2325" s="456"/>
      <c r="H2325" s="456"/>
      <c r="I2325" s="456"/>
      <c r="J2325" s="456"/>
      <c r="K2325" s="457"/>
    </row>
    <row r="2326" spans="1:11" ht="15" x14ac:dyDescent="0.3">
      <c r="A2326" s="466"/>
      <c r="B2326" s="458"/>
      <c r="C2326" s="456"/>
      <c r="D2326" s="456"/>
      <c r="E2326" s="456"/>
      <c r="F2326" s="456"/>
      <c r="G2326" s="456"/>
      <c r="H2326" s="456"/>
      <c r="I2326" s="456"/>
      <c r="J2326" s="456"/>
      <c r="K2326" s="457"/>
    </row>
    <row r="2327" spans="1:11" ht="15" x14ac:dyDescent="0.3">
      <c r="A2327" s="466"/>
      <c r="B2327" s="458"/>
      <c r="C2327" s="456"/>
      <c r="D2327" s="456"/>
      <c r="E2327" s="456"/>
      <c r="F2327" s="456"/>
      <c r="G2327" s="456"/>
      <c r="H2327" s="456"/>
      <c r="I2327" s="456"/>
      <c r="J2327" s="456"/>
      <c r="K2327" s="457"/>
    </row>
    <row r="2328" spans="1:11" ht="15" x14ac:dyDescent="0.3">
      <c r="A2328" s="466"/>
      <c r="B2328" s="458"/>
      <c r="C2328" s="456"/>
      <c r="D2328" s="456"/>
      <c r="E2328" s="456"/>
      <c r="F2328" s="456"/>
      <c r="G2328" s="456"/>
      <c r="H2328" s="456"/>
      <c r="I2328" s="456"/>
      <c r="J2328" s="456"/>
      <c r="K2328" s="457"/>
    </row>
    <row r="2329" spans="1:11" ht="15" x14ac:dyDescent="0.3">
      <c r="A2329" s="466"/>
      <c r="B2329" s="458"/>
      <c r="C2329" s="456"/>
      <c r="D2329" s="456"/>
      <c r="E2329" s="456"/>
      <c r="F2329" s="456"/>
      <c r="G2329" s="456"/>
      <c r="H2329" s="456"/>
      <c r="I2329" s="456"/>
      <c r="J2329" s="456"/>
      <c r="K2329" s="457"/>
    </row>
    <row r="2330" spans="1:11" ht="15.6" thickBot="1" x14ac:dyDescent="0.35">
      <c r="A2330" s="467"/>
      <c r="B2330" s="502"/>
      <c r="C2330" s="503"/>
      <c r="D2330" s="503"/>
      <c r="E2330" s="503"/>
      <c r="F2330" s="503"/>
      <c r="G2330" s="503"/>
      <c r="H2330" s="503"/>
      <c r="I2330" s="503"/>
      <c r="J2330" s="503"/>
      <c r="K2330" s="504"/>
    </row>
    <row r="2331" spans="1:11" x14ac:dyDescent="0.3">
      <c r="A2331" s="499" t="s">
        <v>1145</v>
      </c>
      <c r="B2331" s="491"/>
      <c r="C2331" s="491"/>
      <c r="D2331" s="491"/>
      <c r="E2331" s="491"/>
      <c r="F2331" s="491"/>
      <c r="G2331" s="490" t="s">
        <v>1146</v>
      </c>
      <c r="H2331" s="491"/>
      <c r="I2331" s="491"/>
      <c r="J2331" s="491"/>
      <c r="K2331" s="492"/>
    </row>
    <row r="2332" spans="1:11" x14ac:dyDescent="0.3">
      <c r="A2332" s="500"/>
      <c r="B2332" s="494"/>
      <c r="C2332" s="494"/>
      <c r="D2332" s="494"/>
      <c r="E2332" s="494"/>
      <c r="F2332" s="494"/>
      <c r="G2332" s="493"/>
      <c r="H2332" s="494"/>
      <c r="I2332" s="494"/>
      <c r="J2332" s="494"/>
      <c r="K2332" s="495"/>
    </row>
    <row r="2333" spans="1:11" x14ac:dyDescent="0.3">
      <c r="A2333" s="500"/>
      <c r="B2333" s="494"/>
      <c r="C2333" s="494"/>
      <c r="D2333" s="494"/>
      <c r="E2333" s="494"/>
      <c r="F2333" s="494"/>
      <c r="G2333" s="493"/>
      <c r="H2333" s="494"/>
      <c r="I2333" s="494"/>
      <c r="J2333" s="494"/>
      <c r="K2333" s="495"/>
    </row>
    <row r="2334" spans="1:11" ht="15" thickBot="1" x14ac:dyDescent="0.35">
      <c r="A2334" s="501"/>
      <c r="B2334" s="497"/>
      <c r="C2334" s="497"/>
      <c r="D2334" s="497"/>
      <c r="E2334" s="497"/>
      <c r="F2334" s="497"/>
      <c r="G2334" s="496"/>
      <c r="H2334" s="497"/>
      <c r="I2334" s="497"/>
      <c r="J2334" s="497"/>
      <c r="K2334" s="498"/>
    </row>
    <row r="2335" spans="1:11" x14ac:dyDescent="0.3">
      <c r="A2335" s="34"/>
      <c r="J2335" s="131"/>
    </row>
    <row r="2336" spans="1:11" x14ac:dyDescent="0.3">
      <c r="A2336" s="452"/>
      <c r="B2336" s="452"/>
      <c r="C2336" s="452"/>
      <c r="D2336" s="452"/>
      <c r="E2336" s="454" t="s">
        <v>1113</v>
      </c>
      <c r="F2336" s="454"/>
      <c r="G2336" s="454"/>
      <c r="H2336" s="454"/>
      <c r="I2336" s="452"/>
      <c r="J2336" s="452"/>
      <c r="K2336" s="452"/>
    </row>
    <row r="2337" spans="1:11" x14ac:dyDescent="0.3">
      <c r="A2337" s="452"/>
      <c r="B2337" s="452"/>
      <c r="C2337" s="452"/>
      <c r="D2337" s="452"/>
      <c r="E2337" s="454"/>
      <c r="F2337" s="454"/>
      <c r="G2337" s="454"/>
      <c r="H2337" s="454"/>
      <c r="I2337" s="452"/>
      <c r="J2337" s="452"/>
      <c r="K2337" s="452"/>
    </row>
    <row r="2338" spans="1:11" x14ac:dyDescent="0.3">
      <c r="A2338" s="453"/>
      <c r="B2338" s="453"/>
      <c r="C2338" s="453"/>
      <c r="D2338" s="453"/>
      <c r="E2338" s="455"/>
      <c r="F2338" s="455"/>
      <c r="G2338" s="455"/>
      <c r="H2338" s="455"/>
      <c r="I2338" s="453"/>
      <c r="J2338" s="453"/>
      <c r="K2338" s="453"/>
    </row>
    <row r="2339" spans="1:11" s="99" customFormat="1" ht="15" customHeight="1" x14ac:dyDescent="0.3">
      <c r="A2339" s="505" t="s">
        <v>1114</v>
      </c>
      <c r="B2339" s="450"/>
      <c r="C2339" s="450"/>
      <c r="D2339" s="450"/>
      <c r="E2339" s="450"/>
      <c r="F2339" s="450"/>
      <c r="G2339" s="450"/>
      <c r="H2339" s="450"/>
      <c r="I2339" s="450"/>
      <c r="J2339" s="450"/>
      <c r="K2339" s="451"/>
    </row>
    <row r="2340" spans="1:11" ht="25.5" customHeight="1" x14ac:dyDescent="0.3">
      <c r="A2340" s="100" t="s">
        <v>0</v>
      </c>
      <c r="B2340" s="101"/>
      <c r="C2340" s="101"/>
      <c r="D2340" s="101"/>
      <c r="E2340" s="101"/>
      <c r="F2340" s="101"/>
      <c r="G2340" s="102"/>
      <c r="H2340" s="103" t="s">
        <v>1191</v>
      </c>
      <c r="I2340" s="104" t="s">
        <v>1117</v>
      </c>
      <c r="J2340" s="105">
        <f>1+J2286</f>
        <v>45237</v>
      </c>
      <c r="K2340" s="106" t="s">
        <v>1118</v>
      </c>
    </row>
    <row r="2341" spans="1:11" ht="16.5" customHeight="1" x14ac:dyDescent="0.3">
      <c r="A2341" s="443" t="s">
        <v>2</v>
      </c>
      <c r="B2341" s="444"/>
      <c r="C2341" s="444"/>
      <c r="D2341" s="444"/>
      <c r="E2341" s="444"/>
      <c r="F2341" s="444"/>
      <c r="G2341" s="445"/>
      <c r="H2341" s="107" t="s">
        <v>1120</v>
      </c>
      <c r="I2341" s="108" t="s">
        <v>1121</v>
      </c>
      <c r="J2341" s="109" t="s">
        <v>1122</v>
      </c>
      <c r="K2341" s="110" t="s">
        <v>1123</v>
      </c>
    </row>
    <row r="2342" spans="1:11" ht="12" customHeight="1" x14ac:dyDescent="0.3">
      <c r="A2342" s="446"/>
      <c r="B2342" s="447"/>
      <c r="C2342" s="447"/>
      <c r="D2342" s="447"/>
      <c r="E2342" s="447"/>
      <c r="F2342" s="447"/>
      <c r="G2342" s="448"/>
      <c r="H2342" s="107" t="s">
        <v>1124</v>
      </c>
      <c r="I2342" s="111" t="s">
        <v>1125</v>
      </c>
      <c r="J2342" s="112"/>
      <c r="K2342" s="113"/>
    </row>
    <row r="2343" spans="1:11" ht="15" thickBot="1" x14ac:dyDescent="0.35">
      <c r="A2343" s="114" t="s">
        <v>1103</v>
      </c>
      <c r="B2343" s="115"/>
      <c r="C2343" s="115"/>
      <c r="D2343" s="115"/>
      <c r="E2343" s="115"/>
      <c r="F2343" s="115"/>
      <c r="G2343" s="116"/>
      <c r="H2343" s="117" t="s">
        <v>1126</v>
      </c>
      <c r="I2343" s="117"/>
      <c r="J2343" s="138" t="s">
        <v>1125</v>
      </c>
      <c r="K2343" s="119"/>
    </row>
    <row r="2344" spans="1:11" ht="15" x14ac:dyDescent="0.3">
      <c r="A2344" s="440" t="s">
        <v>1127</v>
      </c>
      <c r="B2344" s="439"/>
      <c r="C2344" s="437"/>
      <c r="D2344" s="437"/>
      <c r="E2344" s="437"/>
      <c r="F2344" s="437"/>
      <c r="G2344" s="437"/>
      <c r="H2344" s="437"/>
      <c r="I2344" s="437"/>
      <c r="J2344" s="437"/>
      <c r="K2344" s="438"/>
    </row>
    <row r="2345" spans="1:11" ht="15" x14ac:dyDescent="0.3">
      <c r="A2345" s="441"/>
      <c r="B2345" s="458"/>
      <c r="C2345" s="456"/>
      <c r="D2345" s="456"/>
      <c r="E2345" s="456"/>
      <c r="F2345" s="456"/>
      <c r="G2345" s="456"/>
      <c r="H2345" s="456"/>
      <c r="I2345" s="456"/>
      <c r="J2345" s="456"/>
      <c r="K2345" s="457"/>
    </row>
    <row r="2346" spans="1:11" ht="15" x14ac:dyDescent="0.3">
      <c r="A2346" s="441"/>
      <c r="B2346" s="458"/>
      <c r="C2346" s="456"/>
      <c r="D2346" s="456"/>
      <c r="E2346" s="456"/>
      <c r="F2346" s="456"/>
      <c r="G2346" s="456"/>
      <c r="H2346" s="456"/>
      <c r="I2346" s="456"/>
      <c r="J2346" s="456"/>
      <c r="K2346" s="457"/>
    </row>
    <row r="2347" spans="1:11" ht="15" x14ac:dyDescent="0.3">
      <c r="A2347" s="441"/>
      <c r="B2347" s="458"/>
      <c r="C2347" s="456"/>
      <c r="D2347" s="456"/>
      <c r="E2347" s="456"/>
      <c r="F2347" s="456"/>
      <c r="G2347" s="456"/>
      <c r="H2347" s="456"/>
      <c r="I2347" s="456"/>
      <c r="J2347" s="456"/>
      <c r="K2347" s="457"/>
    </row>
    <row r="2348" spans="1:11" ht="15.6" thickBot="1" x14ac:dyDescent="0.35">
      <c r="A2348" s="442"/>
      <c r="B2348" s="477"/>
      <c r="C2348" s="475"/>
      <c r="D2348" s="475"/>
      <c r="E2348" s="475"/>
      <c r="F2348" s="475"/>
      <c r="G2348" s="475"/>
      <c r="H2348" s="475"/>
      <c r="I2348" s="475"/>
      <c r="J2348" s="475"/>
      <c r="K2348" s="476"/>
    </row>
    <row r="2349" spans="1:11" ht="15.6" thickBot="1" x14ac:dyDescent="0.35">
      <c r="A2349" s="465" t="s">
        <v>1128</v>
      </c>
      <c r="B2349" s="474" t="s">
        <v>1129</v>
      </c>
      <c r="C2349" s="472"/>
      <c r="D2349" s="472"/>
      <c r="E2349" s="472"/>
      <c r="F2349" s="120" t="s">
        <v>1130</v>
      </c>
      <c r="G2349" s="472" t="s">
        <v>1129</v>
      </c>
      <c r="H2349" s="472"/>
      <c r="I2349" s="472"/>
      <c r="J2349" s="473"/>
      <c r="K2349" s="121" t="s">
        <v>1130</v>
      </c>
    </row>
    <row r="2350" spans="1:11" ht="15" x14ac:dyDescent="0.3">
      <c r="A2350" s="466"/>
      <c r="B2350" s="471" t="s">
        <v>1131</v>
      </c>
      <c r="C2350" s="469"/>
      <c r="D2350" s="469"/>
      <c r="E2350" s="470"/>
      <c r="F2350" s="122"/>
      <c r="G2350" s="468" t="s">
        <v>1132</v>
      </c>
      <c r="H2350" s="469"/>
      <c r="I2350" s="469"/>
      <c r="J2350" s="470"/>
      <c r="K2350" s="123"/>
    </row>
    <row r="2351" spans="1:11" ht="15" x14ac:dyDescent="0.3">
      <c r="A2351" s="466"/>
      <c r="B2351" s="480" t="s">
        <v>1133</v>
      </c>
      <c r="C2351" s="481"/>
      <c r="D2351" s="481"/>
      <c r="E2351" s="482"/>
      <c r="F2351" s="124"/>
      <c r="G2351" s="483" t="s">
        <v>1134</v>
      </c>
      <c r="H2351" s="481"/>
      <c r="I2351" s="481"/>
      <c r="J2351" s="482"/>
      <c r="K2351" s="125"/>
    </row>
    <row r="2352" spans="1:11" ht="15" x14ac:dyDescent="0.3">
      <c r="A2352" s="466"/>
      <c r="B2352" s="480" t="s">
        <v>1135</v>
      </c>
      <c r="C2352" s="481"/>
      <c r="D2352" s="481"/>
      <c r="E2352" s="482"/>
      <c r="F2352" s="124"/>
      <c r="G2352" s="478" t="s">
        <v>1136</v>
      </c>
      <c r="H2352" s="460"/>
      <c r="I2352" s="460"/>
      <c r="J2352" s="479"/>
      <c r="K2352" s="125"/>
    </row>
    <row r="2353" spans="1:11" ht="15" x14ac:dyDescent="0.3">
      <c r="A2353" s="466"/>
      <c r="B2353" s="480" t="s">
        <v>1137</v>
      </c>
      <c r="C2353" s="481"/>
      <c r="D2353" s="481"/>
      <c r="E2353" s="482"/>
      <c r="F2353" s="124">
        <v>1</v>
      </c>
      <c r="G2353" s="478" t="s">
        <v>1138</v>
      </c>
      <c r="H2353" s="460"/>
      <c r="I2353" s="460"/>
      <c r="J2353" s="479"/>
      <c r="K2353" s="125"/>
    </row>
    <row r="2354" spans="1:11" ht="15" x14ac:dyDescent="0.3">
      <c r="A2354" s="466"/>
      <c r="B2354" s="480" t="s">
        <v>1139</v>
      </c>
      <c r="C2354" s="481"/>
      <c r="D2354" s="481"/>
      <c r="E2354" s="482"/>
      <c r="F2354" s="124"/>
      <c r="G2354" s="478" t="s">
        <v>1140</v>
      </c>
      <c r="H2354" s="460"/>
      <c r="I2354" s="460"/>
      <c r="J2354" s="479"/>
      <c r="K2354" s="125"/>
    </row>
    <row r="2355" spans="1:11" ht="15.6" thickBot="1" x14ac:dyDescent="0.35">
      <c r="A2355" s="467"/>
      <c r="B2355" s="487" t="s">
        <v>1141</v>
      </c>
      <c r="C2355" s="488"/>
      <c r="D2355" s="488"/>
      <c r="E2355" s="489"/>
      <c r="F2355" s="127">
        <v>1</v>
      </c>
      <c r="G2355" s="484" t="s">
        <v>1142</v>
      </c>
      <c r="H2355" s="485"/>
      <c r="I2355" s="485"/>
      <c r="J2355" s="486"/>
      <c r="K2355" s="128"/>
    </row>
    <row r="2356" spans="1:11" ht="15.6" x14ac:dyDescent="0.3">
      <c r="A2356" s="465" t="s">
        <v>1143</v>
      </c>
      <c r="B2356" s="434" t="s">
        <v>1180</v>
      </c>
      <c r="C2356" s="435"/>
      <c r="D2356" s="435"/>
      <c r="E2356" s="435"/>
      <c r="F2356" s="435"/>
      <c r="G2356" s="435"/>
      <c r="H2356" s="435"/>
      <c r="I2356" s="435"/>
      <c r="J2356" s="435"/>
      <c r="K2356" s="436"/>
    </row>
    <row r="2357" spans="1:11" ht="15" x14ac:dyDescent="0.3">
      <c r="A2357" s="466"/>
      <c r="B2357" s="422" t="s">
        <v>1165</v>
      </c>
      <c r="C2357" s="423"/>
      <c r="D2357" s="423"/>
      <c r="E2357" s="423"/>
      <c r="F2357" s="423"/>
      <c r="G2357" s="423"/>
      <c r="H2357" s="423"/>
      <c r="I2357" s="423"/>
      <c r="J2357" s="423"/>
      <c r="K2357" s="424"/>
    </row>
    <row r="2358" spans="1:11" ht="15" x14ac:dyDescent="0.3">
      <c r="A2358" s="466"/>
      <c r="B2358" s="422" t="s">
        <v>1166</v>
      </c>
      <c r="C2358" s="423"/>
      <c r="D2358" s="423"/>
      <c r="E2358" s="423"/>
      <c r="F2358" s="423"/>
      <c r="G2358" s="423"/>
      <c r="H2358" s="423"/>
      <c r="I2358" s="423"/>
      <c r="J2358" s="423"/>
      <c r="K2358" s="424"/>
    </row>
    <row r="2359" spans="1:11" ht="15" x14ac:dyDescent="0.3">
      <c r="A2359" s="466"/>
      <c r="B2359" s="422" t="s">
        <v>1167</v>
      </c>
      <c r="C2359" s="423"/>
      <c r="D2359" s="423"/>
      <c r="E2359" s="423"/>
      <c r="F2359" s="423"/>
      <c r="G2359" s="423"/>
      <c r="H2359" s="423"/>
      <c r="I2359" s="423"/>
      <c r="J2359" s="423"/>
      <c r="K2359" s="424"/>
    </row>
    <row r="2360" spans="1:11" ht="15" x14ac:dyDescent="0.3">
      <c r="A2360" s="466"/>
      <c r="B2360" s="428"/>
      <c r="C2360" s="429"/>
      <c r="D2360" s="429"/>
      <c r="E2360" s="429"/>
      <c r="F2360" s="429"/>
      <c r="G2360" s="429"/>
      <c r="H2360" s="429"/>
      <c r="I2360" s="429"/>
      <c r="J2360" s="429"/>
      <c r="K2360" s="430"/>
    </row>
    <row r="2361" spans="1:11" ht="15" x14ac:dyDescent="0.3">
      <c r="A2361" s="466"/>
      <c r="B2361" s="459"/>
      <c r="C2361" s="460"/>
      <c r="D2361" s="460"/>
      <c r="E2361" s="460"/>
      <c r="F2361" s="460"/>
      <c r="G2361" s="460"/>
      <c r="H2361" s="460"/>
      <c r="I2361" s="460"/>
      <c r="J2361" s="460"/>
      <c r="K2361" s="461"/>
    </row>
    <row r="2362" spans="1:11" ht="15" x14ac:dyDescent="0.3">
      <c r="A2362" s="466"/>
      <c r="B2362" s="458"/>
      <c r="C2362" s="456"/>
      <c r="D2362" s="456"/>
      <c r="E2362" s="456"/>
      <c r="F2362" s="456"/>
      <c r="G2362" s="456"/>
      <c r="H2362" s="456"/>
      <c r="I2362" s="456"/>
      <c r="J2362" s="456"/>
      <c r="K2362" s="457"/>
    </row>
    <row r="2363" spans="1:11" ht="15" x14ac:dyDescent="0.3">
      <c r="A2363" s="466"/>
      <c r="B2363" s="459"/>
      <c r="C2363" s="460"/>
      <c r="D2363" s="460"/>
      <c r="E2363" s="460"/>
      <c r="F2363" s="460"/>
      <c r="G2363" s="460"/>
      <c r="H2363" s="460"/>
      <c r="I2363" s="460"/>
      <c r="J2363" s="460"/>
      <c r="K2363" s="461"/>
    </row>
    <row r="2364" spans="1:11" ht="15" x14ac:dyDescent="0.3">
      <c r="A2364" s="466"/>
      <c r="B2364" s="458"/>
      <c r="C2364" s="456"/>
      <c r="D2364" s="456"/>
      <c r="E2364" s="456"/>
      <c r="F2364" s="456"/>
      <c r="G2364" s="456"/>
      <c r="H2364" s="456"/>
      <c r="I2364" s="456"/>
      <c r="J2364" s="456"/>
      <c r="K2364" s="457"/>
    </row>
    <row r="2365" spans="1:11" ht="15" x14ac:dyDescent="0.3">
      <c r="A2365" s="466"/>
      <c r="B2365" s="458"/>
      <c r="C2365" s="456"/>
      <c r="D2365" s="456"/>
      <c r="E2365" s="456"/>
      <c r="F2365" s="456"/>
      <c r="G2365" s="456"/>
      <c r="H2365" s="456"/>
      <c r="I2365" s="456"/>
      <c r="J2365" s="456"/>
      <c r="K2365" s="457"/>
    </row>
    <row r="2366" spans="1:11" ht="15" x14ac:dyDescent="0.3">
      <c r="A2366" s="466"/>
      <c r="B2366" s="458"/>
      <c r="C2366" s="456"/>
      <c r="D2366" s="456"/>
      <c r="E2366" s="456"/>
      <c r="F2366" s="456"/>
      <c r="G2366" s="456"/>
      <c r="H2366" s="456"/>
      <c r="I2366" s="456"/>
      <c r="J2366" s="456"/>
      <c r="K2366" s="457"/>
    </row>
    <row r="2367" spans="1:11" ht="15" x14ac:dyDescent="0.3">
      <c r="A2367" s="466"/>
      <c r="B2367" s="458"/>
      <c r="C2367" s="456"/>
      <c r="D2367" s="456"/>
      <c r="E2367" s="456"/>
      <c r="F2367" s="456"/>
      <c r="G2367" s="456"/>
      <c r="H2367" s="456"/>
      <c r="I2367" s="456"/>
      <c r="J2367" s="456"/>
      <c r="K2367" s="457"/>
    </row>
    <row r="2368" spans="1:11" ht="15" x14ac:dyDescent="0.3">
      <c r="A2368" s="466"/>
      <c r="B2368" s="458"/>
      <c r="C2368" s="456"/>
      <c r="D2368" s="456"/>
      <c r="E2368" s="456"/>
      <c r="F2368" s="456"/>
      <c r="G2368" s="456"/>
      <c r="H2368" s="456"/>
      <c r="I2368" s="456"/>
      <c r="J2368" s="456"/>
      <c r="K2368" s="457"/>
    </row>
    <row r="2369" spans="1:11" ht="15.6" thickBot="1" x14ac:dyDescent="0.35">
      <c r="A2369" s="467"/>
      <c r="B2369" s="477"/>
      <c r="C2369" s="475"/>
      <c r="D2369" s="475"/>
      <c r="E2369" s="475"/>
      <c r="F2369" s="475"/>
      <c r="G2369" s="475"/>
      <c r="H2369" s="475"/>
      <c r="I2369" s="475"/>
      <c r="J2369" s="475"/>
      <c r="K2369" s="476"/>
    </row>
    <row r="2370" spans="1:11" ht="15" x14ac:dyDescent="0.3">
      <c r="A2370" s="465" t="s">
        <v>1144</v>
      </c>
      <c r="B2370" s="439"/>
      <c r="C2370" s="437"/>
      <c r="D2370" s="437"/>
      <c r="E2370" s="437"/>
      <c r="F2370" s="437"/>
      <c r="G2370" s="437"/>
      <c r="H2370" s="437"/>
      <c r="I2370" s="437"/>
      <c r="J2370" s="437"/>
      <c r="K2370" s="438"/>
    </row>
    <row r="2371" spans="1:11" ht="15" x14ac:dyDescent="0.3">
      <c r="A2371" s="466"/>
      <c r="B2371" s="458"/>
      <c r="C2371" s="456"/>
      <c r="D2371" s="456"/>
      <c r="E2371" s="456"/>
      <c r="F2371" s="456"/>
      <c r="G2371" s="456"/>
      <c r="H2371" s="456"/>
      <c r="I2371" s="456"/>
      <c r="J2371" s="456"/>
      <c r="K2371" s="457"/>
    </row>
    <row r="2372" spans="1:11" ht="15" x14ac:dyDescent="0.3">
      <c r="A2372" s="466"/>
      <c r="B2372" s="458"/>
      <c r="C2372" s="456"/>
      <c r="D2372" s="456"/>
      <c r="E2372" s="456"/>
      <c r="F2372" s="456"/>
      <c r="G2372" s="456"/>
      <c r="H2372" s="456"/>
      <c r="I2372" s="456"/>
      <c r="J2372" s="456"/>
      <c r="K2372" s="457"/>
    </row>
    <row r="2373" spans="1:11" ht="15" x14ac:dyDescent="0.3">
      <c r="A2373" s="466"/>
      <c r="B2373" s="459"/>
      <c r="C2373" s="460"/>
      <c r="D2373" s="460"/>
      <c r="E2373" s="460"/>
      <c r="F2373" s="460"/>
      <c r="G2373" s="460"/>
      <c r="H2373" s="460"/>
      <c r="I2373" s="460"/>
      <c r="J2373" s="460"/>
      <c r="K2373" s="461"/>
    </row>
    <row r="2374" spans="1:11" ht="15" x14ac:dyDescent="0.3">
      <c r="A2374" s="466"/>
      <c r="B2374" s="458"/>
      <c r="C2374" s="456"/>
      <c r="D2374" s="456"/>
      <c r="E2374" s="456"/>
      <c r="F2374" s="456"/>
      <c r="G2374" s="456"/>
      <c r="H2374" s="456"/>
      <c r="I2374" s="456"/>
      <c r="J2374" s="456"/>
      <c r="K2374" s="457"/>
    </row>
    <row r="2375" spans="1:11" ht="15" x14ac:dyDescent="0.3">
      <c r="A2375" s="466"/>
      <c r="B2375" s="459"/>
      <c r="C2375" s="460"/>
      <c r="D2375" s="460"/>
      <c r="E2375" s="460"/>
      <c r="F2375" s="460"/>
      <c r="G2375" s="460"/>
      <c r="H2375" s="460"/>
      <c r="I2375" s="460"/>
      <c r="J2375" s="460"/>
      <c r="K2375" s="461"/>
    </row>
    <row r="2376" spans="1:11" ht="15" x14ac:dyDescent="0.3">
      <c r="A2376" s="466"/>
      <c r="B2376" s="458"/>
      <c r="C2376" s="456"/>
      <c r="D2376" s="456"/>
      <c r="E2376" s="456"/>
      <c r="F2376" s="456"/>
      <c r="G2376" s="456"/>
      <c r="H2376" s="456"/>
      <c r="I2376" s="456"/>
      <c r="J2376" s="456"/>
      <c r="K2376" s="457"/>
    </row>
    <row r="2377" spans="1:11" ht="15" x14ac:dyDescent="0.3">
      <c r="A2377" s="466"/>
      <c r="B2377" s="458"/>
      <c r="C2377" s="456"/>
      <c r="D2377" s="456"/>
      <c r="E2377" s="456"/>
      <c r="F2377" s="456"/>
      <c r="G2377" s="456"/>
      <c r="H2377" s="456"/>
      <c r="I2377" s="456"/>
      <c r="J2377" s="456"/>
      <c r="K2377" s="457"/>
    </row>
    <row r="2378" spans="1:11" ht="15" x14ac:dyDescent="0.3">
      <c r="A2378" s="466"/>
      <c r="B2378" s="458"/>
      <c r="C2378" s="456"/>
      <c r="D2378" s="456"/>
      <c r="E2378" s="456"/>
      <c r="F2378" s="456"/>
      <c r="G2378" s="456"/>
      <c r="H2378" s="456"/>
      <c r="I2378" s="456"/>
      <c r="J2378" s="456"/>
      <c r="K2378" s="457"/>
    </row>
    <row r="2379" spans="1:11" ht="15" x14ac:dyDescent="0.3">
      <c r="A2379" s="466"/>
      <c r="B2379" s="458"/>
      <c r="C2379" s="456"/>
      <c r="D2379" s="456"/>
      <c r="E2379" s="456"/>
      <c r="F2379" s="456"/>
      <c r="G2379" s="456"/>
      <c r="H2379" s="456"/>
      <c r="I2379" s="456"/>
      <c r="J2379" s="456"/>
      <c r="K2379" s="457"/>
    </row>
    <row r="2380" spans="1:11" ht="15" x14ac:dyDescent="0.3">
      <c r="A2380" s="466"/>
      <c r="B2380" s="458"/>
      <c r="C2380" s="456"/>
      <c r="D2380" s="456"/>
      <c r="E2380" s="456"/>
      <c r="F2380" s="456"/>
      <c r="G2380" s="456"/>
      <c r="H2380" s="456"/>
      <c r="I2380" s="456"/>
      <c r="J2380" s="456"/>
      <c r="K2380" s="457"/>
    </row>
    <row r="2381" spans="1:11" ht="15" x14ac:dyDescent="0.3">
      <c r="A2381" s="466"/>
      <c r="B2381" s="458"/>
      <c r="C2381" s="456"/>
      <c r="D2381" s="456"/>
      <c r="E2381" s="456"/>
      <c r="F2381" s="456"/>
      <c r="G2381" s="456"/>
      <c r="H2381" s="456"/>
      <c r="I2381" s="456"/>
      <c r="J2381" s="456"/>
      <c r="K2381" s="457"/>
    </row>
    <row r="2382" spans="1:11" ht="15" x14ac:dyDescent="0.3">
      <c r="A2382" s="466"/>
      <c r="B2382" s="458"/>
      <c r="C2382" s="456"/>
      <c r="D2382" s="456"/>
      <c r="E2382" s="456"/>
      <c r="F2382" s="456"/>
      <c r="G2382" s="456"/>
      <c r="H2382" s="456"/>
      <c r="I2382" s="456"/>
      <c r="J2382" s="456"/>
      <c r="K2382" s="457"/>
    </row>
    <row r="2383" spans="1:11" ht="15" x14ac:dyDescent="0.3">
      <c r="A2383" s="466"/>
      <c r="B2383" s="458"/>
      <c r="C2383" s="456"/>
      <c r="D2383" s="456"/>
      <c r="E2383" s="456"/>
      <c r="F2383" s="456"/>
      <c r="G2383" s="456"/>
      <c r="H2383" s="456"/>
      <c r="I2383" s="456"/>
      <c r="J2383" s="456"/>
      <c r="K2383" s="457"/>
    </row>
    <row r="2384" spans="1:11" ht="15.6" thickBot="1" x14ac:dyDescent="0.35">
      <c r="A2384" s="467"/>
      <c r="B2384" s="502"/>
      <c r="C2384" s="503"/>
      <c r="D2384" s="503"/>
      <c r="E2384" s="503"/>
      <c r="F2384" s="503"/>
      <c r="G2384" s="503"/>
      <c r="H2384" s="503"/>
      <c r="I2384" s="503"/>
      <c r="J2384" s="503"/>
      <c r="K2384" s="504"/>
    </row>
    <row r="2385" spans="1:11" x14ac:dyDescent="0.3">
      <c r="A2385" s="499" t="s">
        <v>1145</v>
      </c>
      <c r="B2385" s="491"/>
      <c r="C2385" s="491"/>
      <c r="D2385" s="491"/>
      <c r="E2385" s="491"/>
      <c r="F2385" s="491"/>
      <c r="G2385" s="490" t="s">
        <v>1146</v>
      </c>
      <c r="H2385" s="491"/>
      <c r="I2385" s="491"/>
      <c r="J2385" s="491"/>
      <c r="K2385" s="492"/>
    </row>
    <row r="2386" spans="1:11" x14ac:dyDescent="0.3">
      <c r="A2386" s="500"/>
      <c r="B2386" s="494"/>
      <c r="C2386" s="494"/>
      <c r="D2386" s="494"/>
      <c r="E2386" s="494"/>
      <c r="F2386" s="494"/>
      <c r="G2386" s="493"/>
      <c r="H2386" s="494"/>
      <c r="I2386" s="494"/>
      <c r="J2386" s="494"/>
      <c r="K2386" s="495"/>
    </row>
    <row r="2387" spans="1:11" x14ac:dyDescent="0.3">
      <c r="A2387" s="500"/>
      <c r="B2387" s="494"/>
      <c r="C2387" s="494"/>
      <c r="D2387" s="494"/>
      <c r="E2387" s="494"/>
      <c r="F2387" s="494"/>
      <c r="G2387" s="493"/>
      <c r="H2387" s="494"/>
      <c r="I2387" s="494"/>
      <c r="J2387" s="494"/>
      <c r="K2387" s="495"/>
    </row>
    <row r="2388" spans="1:11" ht="15" thickBot="1" x14ac:dyDescent="0.35">
      <c r="A2388" s="501"/>
      <c r="B2388" s="497"/>
      <c r="C2388" s="497"/>
      <c r="D2388" s="497"/>
      <c r="E2388" s="497"/>
      <c r="F2388" s="497"/>
      <c r="G2388" s="496"/>
      <c r="H2388" s="497"/>
      <c r="I2388" s="497"/>
      <c r="J2388" s="497"/>
      <c r="K2388" s="498"/>
    </row>
    <row r="2389" spans="1:11" x14ac:dyDescent="0.3">
      <c r="A2389" s="34"/>
      <c r="J2389" s="131"/>
    </row>
    <row r="2390" spans="1:11" x14ac:dyDescent="0.3">
      <c r="A2390" s="452"/>
      <c r="B2390" s="452"/>
      <c r="C2390" s="452"/>
      <c r="D2390" s="452"/>
      <c r="E2390" s="454" t="s">
        <v>1113</v>
      </c>
      <c r="F2390" s="454"/>
      <c r="G2390" s="454"/>
      <c r="H2390" s="454"/>
      <c r="I2390" s="452"/>
      <c r="J2390" s="452"/>
      <c r="K2390" s="452"/>
    </row>
    <row r="2391" spans="1:11" x14ac:dyDescent="0.3">
      <c r="A2391" s="452"/>
      <c r="B2391" s="452"/>
      <c r="C2391" s="452"/>
      <c r="D2391" s="452"/>
      <c r="E2391" s="454"/>
      <c r="F2391" s="454"/>
      <c r="G2391" s="454"/>
      <c r="H2391" s="454"/>
      <c r="I2391" s="452"/>
      <c r="J2391" s="452"/>
      <c r="K2391" s="452"/>
    </row>
    <row r="2392" spans="1:11" x14ac:dyDescent="0.3">
      <c r="A2392" s="453"/>
      <c r="B2392" s="453"/>
      <c r="C2392" s="453"/>
      <c r="D2392" s="453"/>
      <c r="E2392" s="455"/>
      <c r="F2392" s="455"/>
      <c r="G2392" s="455"/>
      <c r="H2392" s="455"/>
      <c r="I2392" s="453"/>
      <c r="J2392" s="453"/>
      <c r="K2392" s="453"/>
    </row>
    <row r="2393" spans="1:11" x14ac:dyDescent="0.3">
      <c r="A2393" s="449" t="s">
        <v>1147</v>
      </c>
      <c r="B2393" s="450"/>
      <c r="C2393" s="450"/>
      <c r="D2393" s="450"/>
      <c r="E2393" s="450"/>
      <c r="F2393" s="450"/>
      <c r="G2393" s="450"/>
      <c r="H2393" s="450"/>
      <c r="I2393" s="450"/>
      <c r="J2393" s="450"/>
      <c r="K2393" s="451"/>
    </row>
    <row r="2394" spans="1:11" ht="25.5" customHeight="1" x14ac:dyDescent="0.3">
      <c r="A2394" s="100" t="s">
        <v>0</v>
      </c>
      <c r="B2394" s="101"/>
      <c r="C2394" s="101"/>
      <c r="D2394" s="101"/>
      <c r="E2394" s="101"/>
      <c r="F2394" s="101"/>
      <c r="G2394" s="102"/>
      <c r="H2394" s="103" t="s">
        <v>1191</v>
      </c>
      <c r="I2394" s="104" t="s">
        <v>1117</v>
      </c>
      <c r="J2394" s="105">
        <f>1+J2340</f>
        <v>45238</v>
      </c>
      <c r="K2394" s="106" t="s">
        <v>1118</v>
      </c>
    </row>
    <row r="2395" spans="1:11" ht="16.5" customHeight="1" x14ac:dyDescent="0.3">
      <c r="A2395" s="443" t="s">
        <v>2</v>
      </c>
      <c r="B2395" s="444"/>
      <c r="C2395" s="444"/>
      <c r="D2395" s="444"/>
      <c r="E2395" s="444"/>
      <c r="F2395" s="444"/>
      <c r="G2395" s="445"/>
      <c r="H2395" s="107" t="s">
        <v>1120</v>
      </c>
      <c r="I2395" s="108" t="s">
        <v>1121</v>
      </c>
      <c r="J2395" s="109" t="s">
        <v>1122</v>
      </c>
      <c r="K2395" s="110" t="s">
        <v>1123</v>
      </c>
    </row>
    <row r="2396" spans="1:11" ht="12" customHeight="1" x14ac:dyDescent="0.3">
      <c r="A2396" s="446"/>
      <c r="B2396" s="447"/>
      <c r="C2396" s="447"/>
      <c r="D2396" s="447"/>
      <c r="E2396" s="447"/>
      <c r="F2396" s="447"/>
      <c r="G2396" s="448"/>
      <c r="H2396" s="107" t="s">
        <v>1124</v>
      </c>
      <c r="I2396" s="111" t="s">
        <v>1125</v>
      </c>
      <c r="J2396" s="112"/>
      <c r="K2396" s="113"/>
    </row>
    <row r="2397" spans="1:11" ht="15" thickBot="1" x14ac:dyDescent="0.35">
      <c r="A2397" s="114" t="s">
        <v>1103</v>
      </c>
      <c r="B2397" s="115"/>
      <c r="C2397" s="115"/>
      <c r="D2397" s="115"/>
      <c r="E2397" s="115"/>
      <c r="F2397" s="115"/>
      <c r="G2397" s="116"/>
      <c r="H2397" s="117" t="s">
        <v>1126</v>
      </c>
      <c r="I2397" s="117" t="s">
        <v>1125</v>
      </c>
      <c r="J2397" s="118"/>
      <c r="K2397" s="119"/>
    </row>
    <row r="2398" spans="1:11" ht="15" x14ac:dyDescent="0.3">
      <c r="A2398" s="440" t="s">
        <v>1127</v>
      </c>
      <c r="B2398" s="439"/>
      <c r="C2398" s="437"/>
      <c r="D2398" s="437"/>
      <c r="E2398" s="437"/>
      <c r="F2398" s="437"/>
      <c r="G2398" s="437"/>
      <c r="H2398" s="437"/>
      <c r="I2398" s="437"/>
      <c r="J2398" s="437"/>
      <c r="K2398" s="438"/>
    </row>
    <row r="2399" spans="1:11" ht="15" x14ac:dyDescent="0.3">
      <c r="A2399" s="441"/>
      <c r="B2399" s="458"/>
      <c r="C2399" s="456"/>
      <c r="D2399" s="456"/>
      <c r="E2399" s="456"/>
      <c r="F2399" s="456"/>
      <c r="G2399" s="456"/>
      <c r="H2399" s="456"/>
      <c r="I2399" s="456"/>
      <c r="J2399" s="456"/>
      <c r="K2399" s="457"/>
    </row>
    <row r="2400" spans="1:11" ht="15" x14ac:dyDescent="0.3">
      <c r="A2400" s="441"/>
      <c r="B2400" s="458"/>
      <c r="C2400" s="456"/>
      <c r="D2400" s="456"/>
      <c r="E2400" s="456"/>
      <c r="F2400" s="456"/>
      <c r="G2400" s="456"/>
      <c r="H2400" s="456"/>
      <c r="I2400" s="456"/>
      <c r="J2400" s="456"/>
      <c r="K2400" s="457"/>
    </row>
    <row r="2401" spans="1:11" ht="15" x14ac:dyDescent="0.3">
      <c r="A2401" s="441"/>
      <c r="B2401" s="458"/>
      <c r="C2401" s="456"/>
      <c r="D2401" s="456"/>
      <c r="E2401" s="456"/>
      <c r="F2401" s="456"/>
      <c r="G2401" s="456"/>
      <c r="H2401" s="456"/>
      <c r="I2401" s="456"/>
      <c r="J2401" s="456"/>
      <c r="K2401" s="457"/>
    </row>
    <row r="2402" spans="1:11" ht="15.6" thickBot="1" x14ac:dyDescent="0.35">
      <c r="A2402" s="442"/>
      <c r="B2402" s="477"/>
      <c r="C2402" s="475"/>
      <c r="D2402" s="475"/>
      <c r="E2402" s="475"/>
      <c r="F2402" s="475"/>
      <c r="G2402" s="475"/>
      <c r="H2402" s="475"/>
      <c r="I2402" s="475"/>
      <c r="J2402" s="475"/>
      <c r="K2402" s="476"/>
    </row>
    <row r="2403" spans="1:11" ht="15.6" thickBot="1" x14ac:dyDescent="0.35">
      <c r="A2403" s="465" t="s">
        <v>1128</v>
      </c>
      <c r="B2403" s="474" t="s">
        <v>1129</v>
      </c>
      <c r="C2403" s="472"/>
      <c r="D2403" s="472"/>
      <c r="E2403" s="472"/>
      <c r="F2403" s="120" t="s">
        <v>1130</v>
      </c>
      <c r="G2403" s="472" t="s">
        <v>1129</v>
      </c>
      <c r="H2403" s="472"/>
      <c r="I2403" s="472"/>
      <c r="J2403" s="473"/>
      <c r="K2403" s="121" t="s">
        <v>1130</v>
      </c>
    </row>
    <row r="2404" spans="1:11" ht="15" x14ac:dyDescent="0.3">
      <c r="A2404" s="466"/>
      <c r="B2404" s="471" t="s">
        <v>1131</v>
      </c>
      <c r="C2404" s="469"/>
      <c r="D2404" s="469"/>
      <c r="E2404" s="470"/>
      <c r="F2404" s="122"/>
      <c r="G2404" s="468" t="s">
        <v>1132</v>
      </c>
      <c r="H2404" s="469"/>
      <c r="I2404" s="469"/>
      <c r="J2404" s="470"/>
      <c r="K2404" s="123"/>
    </row>
    <row r="2405" spans="1:11" ht="15" x14ac:dyDescent="0.3">
      <c r="A2405" s="466"/>
      <c r="B2405" s="480" t="s">
        <v>1133</v>
      </c>
      <c r="C2405" s="481"/>
      <c r="D2405" s="481"/>
      <c r="E2405" s="482"/>
      <c r="F2405" s="124"/>
      <c r="G2405" s="483" t="s">
        <v>1134</v>
      </c>
      <c r="H2405" s="481"/>
      <c r="I2405" s="481"/>
      <c r="J2405" s="482"/>
      <c r="K2405" s="125"/>
    </row>
    <row r="2406" spans="1:11" ht="15" x14ac:dyDescent="0.3">
      <c r="A2406" s="466"/>
      <c r="B2406" s="480" t="s">
        <v>1135</v>
      </c>
      <c r="C2406" s="481"/>
      <c r="D2406" s="481"/>
      <c r="E2406" s="482"/>
      <c r="F2406" s="124"/>
      <c r="G2406" s="478" t="s">
        <v>1136</v>
      </c>
      <c r="H2406" s="460"/>
      <c r="I2406" s="460"/>
      <c r="J2406" s="479"/>
      <c r="K2406" s="125"/>
    </row>
    <row r="2407" spans="1:11" ht="15" x14ac:dyDescent="0.3">
      <c r="A2407" s="466"/>
      <c r="B2407" s="480" t="s">
        <v>1137</v>
      </c>
      <c r="C2407" s="481"/>
      <c r="D2407" s="481"/>
      <c r="E2407" s="482"/>
      <c r="F2407" s="124">
        <v>1</v>
      </c>
      <c r="G2407" s="478" t="s">
        <v>1138</v>
      </c>
      <c r="H2407" s="460"/>
      <c r="I2407" s="460"/>
      <c r="J2407" s="479"/>
      <c r="K2407" s="125"/>
    </row>
    <row r="2408" spans="1:11" ht="15" x14ac:dyDescent="0.3">
      <c r="A2408" s="466"/>
      <c r="B2408" s="480" t="s">
        <v>1139</v>
      </c>
      <c r="C2408" s="481"/>
      <c r="D2408" s="481"/>
      <c r="E2408" s="482"/>
      <c r="F2408" s="124"/>
      <c r="G2408" s="478" t="s">
        <v>1140</v>
      </c>
      <c r="H2408" s="460"/>
      <c r="I2408" s="460"/>
      <c r="J2408" s="479"/>
      <c r="K2408" s="125"/>
    </row>
    <row r="2409" spans="1:11" ht="15.6" thickBot="1" x14ac:dyDescent="0.35">
      <c r="A2409" s="467"/>
      <c r="B2409" s="487" t="s">
        <v>1141</v>
      </c>
      <c r="C2409" s="488"/>
      <c r="D2409" s="488"/>
      <c r="E2409" s="489"/>
      <c r="F2409" s="127">
        <v>1</v>
      </c>
      <c r="G2409" s="484" t="s">
        <v>1142</v>
      </c>
      <c r="H2409" s="485"/>
      <c r="I2409" s="485"/>
      <c r="J2409" s="486"/>
      <c r="K2409" s="128"/>
    </row>
    <row r="2410" spans="1:11" ht="15.6" x14ac:dyDescent="0.3">
      <c r="A2410" s="465" t="s">
        <v>1143</v>
      </c>
      <c r="B2410" s="434" t="s">
        <v>1180</v>
      </c>
      <c r="C2410" s="435"/>
      <c r="D2410" s="435"/>
      <c r="E2410" s="435"/>
      <c r="F2410" s="435"/>
      <c r="G2410" s="435"/>
      <c r="H2410" s="435"/>
      <c r="I2410" s="435"/>
      <c r="J2410" s="435"/>
      <c r="K2410" s="436"/>
    </row>
    <row r="2411" spans="1:11" ht="15" x14ac:dyDescent="0.3">
      <c r="A2411" s="466"/>
      <c r="B2411" s="422" t="s">
        <v>1165</v>
      </c>
      <c r="C2411" s="423"/>
      <c r="D2411" s="423"/>
      <c r="E2411" s="423"/>
      <c r="F2411" s="423"/>
      <c r="G2411" s="423"/>
      <c r="H2411" s="423"/>
      <c r="I2411" s="423"/>
      <c r="J2411" s="423"/>
      <c r="K2411" s="424"/>
    </row>
    <row r="2412" spans="1:11" ht="15" x14ac:dyDescent="0.3">
      <c r="A2412" s="466"/>
      <c r="B2412" s="422" t="s">
        <v>1166</v>
      </c>
      <c r="C2412" s="423"/>
      <c r="D2412" s="423"/>
      <c r="E2412" s="423"/>
      <c r="F2412" s="423"/>
      <c r="G2412" s="423"/>
      <c r="H2412" s="423"/>
      <c r="I2412" s="423"/>
      <c r="J2412" s="423"/>
      <c r="K2412" s="424"/>
    </row>
    <row r="2413" spans="1:11" ht="15" x14ac:dyDescent="0.3">
      <c r="A2413" s="466"/>
      <c r="B2413" s="422" t="s">
        <v>1167</v>
      </c>
      <c r="C2413" s="423"/>
      <c r="D2413" s="423"/>
      <c r="E2413" s="423"/>
      <c r="F2413" s="423"/>
      <c r="G2413" s="423"/>
      <c r="H2413" s="423"/>
      <c r="I2413" s="423"/>
      <c r="J2413" s="423"/>
      <c r="K2413" s="424"/>
    </row>
    <row r="2414" spans="1:11" ht="15.6" x14ac:dyDescent="0.3">
      <c r="A2414" s="466"/>
      <c r="B2414" s="434" t="s">
        <v>1185</v>
      </c>
      <c r="C2414" s="435"/>
      <c r="D2414" s="435"/>
      <c r="E2414" s="435"/>
      <c r="F2414" s="435"/>
      <c r="G2414" s="435"/>
      <c r="H2414" s="435"/>
      <c r="I2414" s="435"/>
      <c r="J2414" s="435"/>
      <c r="K2414" s="436"/>
    </row>
    <row r="2415" spans="1:11" ht="15" x14ac:dyDescent="0.3">
      <c r="A2415" s="466"/>
      <c r="B2415" s="416" t="s">
        <v>1181</v>
      </c>
      <c r="C2415" s="417"/>
      <c r="D2415" s="417"/>
      <c r="E2415" s="417"/>
      <c r="F2415" s="417"/>
      <c r="G2415" s="417"/>
      <c r="H2415" s="417"/>
      <c r="I2415" s="417"/>
      <c r="J2415" s="417"/>
      <c r="K2415" s="418"/>
    </row>
    <row r="2416" spans="1:11" ht="15" x14ac:dyDescent="0.3">
      <c r="A2416" s="466"/>
      <c r="B2416" s="422" t="s">
        <v>1176</v>
      </c>
      <c r="C2416" s="423"/>
      <c r="D2416" s="423"/>
      <c r="E2416" s="423"/>
      <c r="F2416" s="423"/>
      <c r="G2416" s="423"/>
      <c r="H2416" s="423"/>
      <c r="I2416" s="423"/>
      <c r="J2416" s="423"/>
      <c r="K2416" s="424"/>
    </row>
    <row r="2417" spans="1:11" ht="15" x14ac:dyDescent="0.3">
      <c r="A2417" s="466"/>
      <c r="B2417" s="416"/>
      <c r="C2417" s="417"/>
      <c r="D2417" s="417"/>
      <c r="E2417" s="417"/>
      <c r="F2417" s="417"/>
      <c r="G2417" s="417"/>
      <c r="H2417" s="417"/>
      <c r="I2417" s="417"/>
      <c r="J2417" s="417"/>
      <c r="K2417" s="418"/>
    </row>
    <row r="2418" spans="1:11" ht="15" x14ac:dyDescent="0.3">
      <c r="A2418" s="466"/>
      <c r="B2418" s="459"/>
      <c r="C2418" s="460"/>
      <c r="D2418" s="460"/>
      <c r="E2418" s="460"/>
      <c r="F2418" s="460"/>
      <c r="G2418" s="460"/>
      <c r="H2418" s="460"/>
      <c r="I2418" s="460"/>
      <c r="J2418" s="460"/>
      <c r="K2418" s="461"/>
    </row>
    <row r="2419" spans="1:11" ht="15" x14ac:dyDescent="0.3">
      <c r="A2419" s="466"/>
      <c r="B2419" s="458"/>
      <c r="C2419" s="456"/>
      <c r="D2419" s="456"/>
      <c r="E2419" s="456"/>
      <c r="F2419" s="456"/>
      <c r="G2419" s="456"/>
      <c r="H2419" s="456"/>
      <c r="I2419" s="456"/>
      <c r="J2419" s="456"/>
      <c r="K2419" s="457"/>
    </row>
    <row r="2420" spans="1:11" ht="15" x14ac:dyDescent="0.3">
      <c r="A2420" s="466"/>
      <c r="B2420" s="458"/>
      <c r="C2420" s="456"/>
      <c r="D2420" s="456"/>
      <c r="E2420" s="456"/>
      <c r="F2420" s="456"/>
      <c r="G2420" s="456"/>
      <c r="H2420" s="456"/>
      <c r="I2420" s="456"/>
      <c r="J2420" s="456"/>
      <c r="K2420" s="457"/>
    </row>
    <row r="2421" spans="1:11" ht="15" x14ac:dyDescent="0.3">
      <c r="A2421" s="466"/>
      <c r="B2421" s="458"/>
      <c r="C2421" s="456"/>
      <c r="D2421" s="456"/>
      <c r="E2421" s="456"/>
      <c r="F2421" s="456"/>
      <c r="G2421" s="456"/>
      <c r="H2421" s="456"/>
      <c r="I2421" s="456"/>
      <c r="J2421" s="456"/>
      <c r="K2421" s="457"/>
    </row>
    <row r="2422" spans="1:11" ht="15" x14ac:dyDescent="0.3">
      <c r="A2422" s="466"/>
      <c r="B2422" s="458"/>
      <c r="C2422" s="456"/>
      <c r="D2422" s="456"/>
      <c r="E2422" s="456"/>
      <c r="F2422" s="456"/>
      <c r="G2422" s="456"/>
      <c r="H2422" s="456"/>
      <c r="I2422" s="456"/>
      <c r="J2422" s="456"/>
      <c r="K2422" s="457"/>
    </row>
    <row r="2423" spans="1:11" ht="15.6" thickBot="1" x14ac:dyDescent="0.35">
      <c r="A2423" s="467"/>
      <c r="B2423" s="477"/>
      <c r="C2423" s="475"/>
      <c r="D2423" s="475"/>
      <c r="E2423" s="475"/>
      <c r="F2423" s="475"/>
      <c r="G2423" s="475"/>
      <c r="H2423" s="475"/>
      <c r="I2423" s="475"/>
      <c r="J2423" s="475"/>
      <c r="K2423" s="476"/>
    </row>
    <row r="2424" spans="1:11" ht="15" x14ac:dyDescent="0.3">
      <c r="A2424" s="465" t="s">
        <v>1144</v>
      </c>
      <c r="B2424" s="439"/>
      <c r="C2424" s="437"/>
      <c r="D2424" s="437"/>
      <c r="E2424" s="437"/>
      <c r="F2424" s="437"/>
      <c r="G2424" s="437"/>
      <c r="H2424" s="437"/>
      <c r="I2424" s="437"/>
      <c r="J2424" s="437"/>
      <c r="K2424" s="438"/>
    </row>
    <row r="2425" spans="1:11" ht="15" x14ac:dyDescent="0.3">
      <c r="A2425" s="466"/>
      <c r="B2425" s="458"/>
      <c r="C2425" s="456"/>
      <c r="D2425" s="456"/>
      <c r="E2425" s="456"/>
      <c r="F2425" s="456"/>
      <c r="G2425" s="456"/>
      <c r="H2425" s="456"/>
      <c r="I2425" s="456"/>
      <c r="J2425" s="456"/>
      <c r="K2425" s="457"/>
    </row>
    <row r="2426" spans="1:11" ht="15" x14ac:dyDescent="0.3">
      <c r="A2426" s="466"/>
      <c r="B2426" s="458"/>
      <c r="C2426" s="456"/>
      <c r="D2426" s="456"/>
      <c r="E2426" s="456"/>
      <c r="F2426" s="456"/>
      <c r="G2426" s="456"/>
      <c r="H2426" s="456"/>
      <c r="I2426" s="456"/>
      <c r="J2426" s="456"/>
      <c r="K2426" s="457"/>
    </row>
    <row r="2427" spans="1:11" ht="15" x14ac:dyDescent="0.3">
      <c r="A2427" s="466"/>
      <c r="B2427" s="458"/>
      <c r="C2427" s="456"/>
      <c r="D2427" s="456"/>
      <c r="E2427" s="456"/>
      <c r="F2427" s="456"/>
      <c r="G2427" s="456"/>
      <c r="H2427" s="456"/>
      <c r="I2427" s="456"/>
      <c r="J2427" s="456"/>
      <c r="K2427" s="457"/>
    </row>
    <row r="2428" spans="1:11" ht="15" x14ac:dyDescent="0.3">
      <c r="A2428" s="466"/>
      <c r="B2428" s="458"/>
      <c r="C2428" s="456"/>
      <c r="D2428" s="456"/>
      <c r="E2428" s="456"/>
      <c r="F2428" s="456"/>
      <c r="G2428" s="456"/>
      <c r="H2428" s="456"/>
      <c r="I2428" s="456"/>
      <c r="J2428" s="456"/>
      <c r="K2428" s="457"/>
    </row>
    <row r="2429" spans="1:11" ht="15" x14ac:dyDescent="0.3">
      <c r="A2429" s="466"/>
      <c r="B2429" s="458"/>
      <c r="C2429" s="456"/>
      <c r="D2429" s="456"/>
      <c r="E2429" s="456"/>
      <c r="F2429" s="456"/>
      <c r="G2429" s="456"/>
      <c r="H2429" s="456"/>
      <c r="I2429" s="456"/>
      <c r="J2429" s="456"/>
      <c r="K2429" s="457"/>
    </row>
    <row r="2430" spans="1:11" ht="15" x14ac:dyDescent="0.3">
      <c r="A2430" s="466"/>
      <c r="B2430" s="458"/>
      <c r="C2430" s="456"/>
      <c r="D2430" s="456"/>
      <c r="E2430" s="456"/>
      <c r="F2430" s="456"/>
      <c r="G2430" s="456"/>
      <c r="H2430" s="456"/>
      <c r="I2430" s="456"/>
      <c r="J2430" s="456"/>
      <c r="K2430" s="457"/>
    </row>
    <row r="2431" spans="1:11" ht="15" x14ac:dyDescent="0.3">
      <c r="A2431" s="466"/>
      <c r="B2431" s="458"/>
      <c r="C2431" s="456"/>
      <c r="D2431" s="456"/>
      <c r="E2431" s="456"/>
      <c r="F2431" s="456"/>
      <c r="G2431" s="456"/>
      <c r="H2431" s="456"/>
      <c r="I2431" s="456"/>
      <c r="J2431" s="456"/>
      <c r="K2431" s="457"/>
    </row>
    <row r="2432" spans="1:11" ht="15" x14ac:dyDescent="0.3">
      <c r="A2432" s="466"/>
      <c r="B2432" s="458"/>
      <c r="C2432" s="456"/>
      <c r="D2432" s="456"/>
      <c r="E2432" s="456"/>
      <c r="F2432" s="456"/>
      <c r="G2432" s="456"/>
      <c r="H2432" s="456"/>
      <c r="I2432" s="456"/>
      <c r="J2432" s="456"/>
      <c r="K2432" s="457"/>
    </row>
    <row r="2433" spans="1:11" ht="15" x14ac:dyDescent="0.3">
      <c r="A2433" s="466"/>
      <c r="B2433" s="458"/>
      <c r="C2433" s="456"/>
      <c r="D2433" s="456"/>
      <c r="E2433" s="456"/>
      <c r="F2433" s="456"/>
      <c r="G2433" s="456"/>
      <c r="H2433" s="456"/>
      <c r="I2433" s="456"/>
      <c r="J2433" s="456"/>
      <c r="K2433" s="457"/>
    </row>
    <row r="2434" spans="1:11" ht="15" x14ac:dyDescent="0.3">
      <c r="A2434" s="466"/>
      <c r="B2434" s="458"/>
      <c r="C2434" s="456"/>
      <c r="D2434" s="456"/>
      <c r="E2434" s="456"/>
      <c r="F2434" s="456"/>
      <c r="G2434" s="456"/>
      <c r="H2434" s="456"/>
      <c r="I2434" s="456"/>
      <c r="J2434" s="456"/>
      <c r="K2434" s="457"/>
    </row>
    <row r="2435" spans="1:11" ht="15" x14ac:dyDescent="0.3">
      <c r="A2435" s="466"/>
      <c r="B2435" s="458"/>
      <c r="C2435" s="456"/>
      <c r="D2435" s="456"/>
      <c r="E2435" s="456"/>
      <c r="F2435" s="456"/>
      <c r="G2435" s="456"/>
      <c r="H2435" s="456"/>
      <c r="I2435" s="456"/>
      <c r="J2435" s="456"/>
      <c r="K2435" s="457"/>
    </row>
    <row r="2436" spans="1:11" ht="15" x14ac:dyDescent="0.3">
      <c r="A2436" s="466"/>
      <c r="B2436" s="458"/>
      <c r="C2436" s="456"/>
      <c r="D2436" s="456"/>
      <c r="E2436" s="456"/>
      <c r="F2436" s="456"/>
      <c r="G2436" s="456"/>
      <c r="H2436" s="456"/>
      <c r="I2436" s="456"/>
      <c r="J2436" s="456"/>
      <c r="K2436" s="457"/>
    </row>
    <row r="2437" spans="1:11" ht="15" x14ac:dyDescent="0.3">
      <c r="A2437" s="466"/>
      <c r="B2437" s="458"/>
      <c r="C2437" s="456"/>
      <c r="D2437" s="456"/>
      <c r="E2437" s="456"/>
      <c r="F2437" s="456"/>
      <c r="G2437" s="456"/>
      <c r="H2437" s="456"/>
      <c r="I2437" s="456"/>
      <c r="J2437" s="456"/>
      <c r="K2437" s="457"/>
    </row>
    <row r="2438" spans="1:11" ht="15.6" thickBot="1" x14ac:dyDescent="0.35">
      <c r="A2438" s="467"/>
      <c r="B2438" s="502"/>
      <c r="C2438" s="503"/>
      <c r="D2438" s="503"/>
      <c r="E2438" s="503"/>
      <c r="F2438" s="503"/>
      <c r="G2438" s="503"/>
      <c r="H2438" s="503"/>
      <c r="I2438" s="503"/>
      <c r="J2438" s="503"/>
      <c r="K2438" s="504"/>
    </row>
    <row r="2439" spans="1:11" x14ac:dyDescent="0.3">
      <c r="A2439" s="499" t="s">
        <v>1145</v>
      </c>
      <c r="B2439" s="491"/>
      <c r="C2439" s="491"/>
      <c r="D2439" s="491"/>
      <c r="E2439" s="491"/>
      <c r="F2439" s="491"/>
      <c r="G2439" s="490" t="s">
        <v>1146</v>
      </c>
      <c r="H2439" s="491"/>
      <c r="I2439" s="491"/>
      <c r="J2439" s="491"/>
      <c r="K2439" s="492"/>
    </row>
    <row r="2440" spans="1:11" x14ac:dyDescent="0.3">
      <c r="A2440" s="500"/>
      <c r="B2440" s="494"/>
      <c r="C2440" s="494"/>
      <c r="D2440" s="494"/>
      <c r="E2440" s="494"/>
      <c r="F2440" s="494"/>
      <c r="G2440" s="493"/>
      <c r="H2440" s="494"/>
      <c r="I2440" s="494"/>
      <c r="J2440" s="494"/>
      <c r="K2440" s="495"/>
    </row>
    <row r="2441" spans="1:11" x14ac:dyDescent="0.3">
      <c r="A2441" s="500"/>
      <c r="B2441" s="494"/>
      <c r="C2441" s="494"/>
      <c r="D2441" s="494"/>
      <c r="E2441" s="494"/>
      <c r="F2441" s="494"/>
      <c r="G2441" s="493"/>
      <c r="H2441" s="494"/>
      <c r="I2441" s="494"/>
      <c r="J2441" s="494"/>
      <c r="K2441" s="495"/>
    </row>
    <row r="2442" spans="1:11" ht="15" thickBot="1" x14ac:dyDescent="0.35">
      <c r="A2442" s="501"/>
      <c r="B2442" s="497"/>
      <c r="C2442" s="497"/>
      <c r="D2442" s="497"/>
      <c r="E2442" s="497"/>
      <c r="F2442" s="497"/>
      <c r="G2442" s="496"/>
      <c r="H2442" s="497"/>
      <c r="I2442" s="497"/>
      <c r="J2442" s="497"/>
      <c r="K2442" s="498"/>
    </row>
    <row r="2444" spans="1:11" x14ac:dyDescent="0.3">
      <c r="A2444" s="452"/>
      <c r="B2444" s="452"/>
      <c r="C2444" s="452"/>
      <c r="D2444" s="452"/>
      <c r="E2444" s="454" t="s">
        <v>1113</v>
      </c>
      <c r="F2444" s="454"/>
      <c r="G2444" s="454"/>
      <c r="H2444" s="454"/>
      <c r="I2444" s="452"/>
      <c r="J2444" s="452"/>
      <c r="K2444" s="452"/>
    </row>
    <row r="2445" spans="1:11" x14ac:dyDescent="0.3">
      <c r="A2445" s="452"/>
      <c r="B2445" s="452"/>
      <c r="C2445" s="452"/>
      <c r="D2445" s="452"/>
      <c r="E2445" s="454"/>
      <c r="F2445" s="454"/>
      <c r="G2445" s="454"/>
      <c r="H2445" s="454"/>
      <c r="I2445" s="452"/>
      <c r="J2445" s="452"/>
      <c r="K2445" s="452"/>
    </row>
    <row r="2446" spans="1:11" x14ac:dyDescent="0.3">
      <c r="A2446" s="453"/>
      <c r="B2446" s="453"/>
      <c r="C2446" s="453"/>
      <c r="D2446" s="453"/>
      <c r="E2446" s="455"/>
      <c r="F2446" s="455"/>
      <c r="G2446" s="455"/>
      <c r="H2446" s="455"/>
      <c r="I2446" s="453"/>
      <c r="J2446" s="453"/>
      <c r="K2446" s="453"/>
    </row>
    <row r="2447" spans="1:11" x14ac:dyDescent="0.3">
      <c r="A2447" s="449" t="s">
        <v>1147</v>
      </c>
      <c r="B2447" s="450"/>
      <c r="C2447" s="450"/>
      <c r="D2447" s="450"/>
      <c r="E2447" s="450"/>
      <c r="F2447" s="450"/>
      <c r="G2447" s="450"/>
      <c r="H2447" s="450"/>
      <c r="I2447" s="450"/>
      <c r="J2447" s="450"/>
      <c r="K2447" s="451"/>
    </row>
    <row r="2448" spans="1:11" ht="25.5" customHeight="1" x14ac:dyDescent="0.3">
      <c r="A2448" s="100" t="s">
        <v>0</v>
      </c>
      <c r="B2448" s="101"/>
      <c r="C2448" s="101"/>
      <c r="D2448" s="101"/>
      <c r="E2448" s="101"/>
      <c r="F2448" s="101"/>
      <c r="G2448" s="102"/>
      <c r="H2448" s="103" t="s">
        <v>1191</v>
      </c>
      <c r="I2448" s="104" t="s">
        <v>1117</v>
      </c>
      <c r="J2448" s="105">
        <f>1+J2394</f>
        <v>45239</v>
      </c>
      <c r="K2448" s="106" t="s">
        <v>1118</v>
      </c>
    </row>
    <row r="2449" spans="1:11" ht="16.5" customHeight="1" x14ac:dyDescent="0.3">
      <c r="A2449" s="443" t="s">
        <v>2</v>
      </c>
      <c r="B2449" s="444"/>
      <c r="C2449" s="444"/>
      <c r="D2449" s="444"/>
      <c r="E2449" s="444"/>
      <c r="F2449" s="444"/>
      <c r="G2449" s="445"/>
      <c r="H2449" s="107" t="s">
        <v>1120</v>
      </c>
      <c r="I2449" s="108" t="s">
        <v>1121</v>
      </c>
      <c r="J2449" s="109" t="s">
        <v>1122</v>
      </c>
      <c r="K2449" s="110" t="s">
        <v>1123</v>
      </c>
    </row>
    <row r="2450" spans="1:11" ht="12" customHeight="1" x14ac:dyDescent="0.3">
      <c r="A2450" s="446"/>
      <c r="B2450" s="447"/>
      <c r="C2450" s="447"/>
      <c r="D2450" s="447"/>
      <c r="E2450" s="447"/>
      <c r="F2450" s="447"/>
      <c r="G2450" s="448"/>
      <c r="H2450" s="107" t="s">
        <v>1124</v>
      </c>
      <c r="I2450" s="111" t="s">
        <v>1125</v>
      </c>
      <c r="J2450" s="112"/>
      <c r="K2450" s="113"/>
    </row>
    <row r="2451" spans="1:11" ht="15" thickBot="1" x14ac:dyDescent="0.35">
      <c r="A2451" s="114" t="s">
        <v>1103</v>
      </c>
      <c r="B2451" s="115"/>
      <c r="C2451" s="115"/>
      <c r="D2451" s="115"/>
      <c r="E2451" s="115"/>
      <c r="F2451" s="115"/>
      <c r="G2451" s="116"/>
      <c r="H2451" s="117" t="s">
        <v>1126</v>
      </c>
      <c r="I2451" s="117" t="s">
        <v>1125</v>
      </c>
      <c r="J2451" s="118"/>
      <c r="K2451" s="119"/>
    </row>
    <row r="2452" spans="1:11" ht="15" x14ac:dyDescent="0.3">
      <c r="A2452" s="440" t="s">
        <v>1127</v>
      </c>
      <c r="B2452" s="439"/>
      <c r="C2452" s="437"/>
      <c r="D2452" s="437"/>
      <c r="E2452" s="437"/>
      <c r="F2452" s="437"/>
      <c r="G2452" s="437"/>
      <c r="H2452" s="437"/>
      <c r="I2452" s="437"/>
      <c r="J2452" s="437"/>
      <c r="K2452" s="438"/>
    </row>
    <row r="2453" spans="1:11" ht="15" x14ac:dyDescent="0.3">
      <c r="A2453" s="441"/>
      <c r="B2453" s="458"/>
      <c r="C2453" s="456"/>
      <c r="D2453" s="456"/>
      <c r="E2453" s="456"/>
      <c r="F2453" s="456"/>
      <c r="G2453" s="456"/>
      <c r="H2453" s="456"/>
      <c r="I2453" s="456"/>
      <c r="J2453" s="456"/>
      <c r="K2453" s="457"/>
    </row>
    <row r="2454" spans="1:11" ht="15" x14ac:dyDescent="0.3">
      <c r="A2454" s="441"/>
      <c r="B2454" s="458"/>
      <c r="C2454" s="456"/>
      <c r="D2454" s="456"/>
      <c r="E2454" s="456"/>
      <c r="F2454" s="456"/>
      <c r="G2454" s="456"/>
      <c r="H2454" s="456"/>
      <c r="I2454" s="456"/>
      <c r="J2454" s="456"/>
      <c r="K2454" s="457"/>
    </row>
    <row r="2455" spans="1:11" ht="15" x14ac:dyDescent="0.3">
      <c r="A2455" s="441"/>
      <c r="B2455" s="458"/>
      <c r="C2455" s="456"/>
      <c r="D2455" s="456"/>
      <c r="E2455" s="456"/>
      <c r="F2455" s="456"/>
      <c r="G2455" s="456"/>
      <c r="H2455" s="456"/>
      <c r="I2455" s="456"/>
      <c r="J2455" s="456"/>
      <c r="K2455" s="457"/>
    </row>
    <row r="2456" spans="1:11" ht="15.6" thickBot="1" x14ac:dyDescent="0.35">
      <c r="A2456" s="442"/>
      <c r="B2456" s="477"/>
      <c r="C2456" s="475"/>
      <c r="D2456" s="475"/>
      <c r="E2456" s="475"/>
      <c r="F2456" s="475"/>
      <c r="G2456" s="475"/>
      <c r="H2456" s="475"/>
      <c r="I2456" s="475"/>
      <c r="J2456" s="475"/>
      <c r="K2456" s="476"/>
    </row>
    <row r="2457" spans="1:11" ht="15.6" thickBot="1" x14ac:dyDescent="0.35">
      <c r="A2457" s="465" t="s">
        <v>1128</v>
      </c>
      <c r="B2457" s="474" t="s">
        <v>1129</v>
      </c>
      <c r="C2457" s="472"/>
      <c r="D2457" s="472"/>
      <c r="E2457" s="472"/>
      <c r="F2457" s="120" t="s">
        <v>1130</v>
      </c>
      <c r="G2457" s="472" t="s">
        <v>1129</v>
      </c>
      <c r="H2457" s="472"/>
      <c r="I2457" s="472"/>
      <c r="J2457" s="473"/>
      <c r="K2457" s="121" t="s">
        <v>1130</v>
      </c>
    </row>
    <row r="2458" spans="1:11" ht="15" x14ac:dyDescent="0.3">
      <c r="A2458" s="466"/>
      <c r="B2458" s="471" t="s">
        <v>1131</v>
      </c>
      <c r="C2458" s="469"/>
      <c r="D2458" s="469"/>
      <c r="E2458" s="470"/>
      <c r="F2458" s="122"/>
      <c r="G2458" s="468" t="s">
        <v>1132</v>
      </c>
      <c r="H2458" s="469"/>
      <c r="I2458" s="469"/>
      <c r="J2458" s="470"/>
      <c r="K2458" s="123"/>
    </row>
    <row r="2459" spans="1:11" ht="15" x14ac:dyDescent="0.3">
      <c r="A2459" s="466"/>
      <c r="B2459" s="480" t="s">
        <v>1133</v>
      </c>
      <c r="C2459" s="481"/>
      <c r="D2459" s="481"/>
      <c r="E2459" s="482"/>
      <c r="F2459" s="124"/>
      <c r="G2459" s="483" t="s">
        <v>1134</v>
      </c>
      <c r="H2459" s="481"/>
      <c r="I2459" s="481"/>
      <c r="J2459" s="482"/>
      <c r="K2459" s="125"/>
    </row>
    <row r="2460" spans="1:11" ht="15" x14ac:dyDescent="0.3">
      <c r="A2460" s="466"/>
      <c r="B2460" s="480" t="s">
        <v>1135</v>
      </c>
      <c r="C2460" s="481"/>
      <c r="D2460" s="481"/>
      <c r="E2460" s="482"/>
      <c r="F2460" s="124"/>
      <c r="G2460" s="478" t="s">
        <v>1136</v>
      </c>
      <c r="H2460" s="460"/>
      <c r="I2460" s="460"/>
      <c r="J2460" s="479"/>
      <c r="K2460" s="125"/>
    </row>
    <row r="2461" spans="1:11" ht="15" x14ac:dyDescent="0.3">
      <c r="A2461" s="466"/>
      <c r="B2461" s="480" t="s">
        <v>1137</v>
      </c>
      <c r="C2461" s="481"/>
      <c r="D2461" s="481"/>
      <c r="E2461" s="482"/>
      <c r="F2461" s="124">
        <v>1</v>
      </c>
      <c r="G2461" s="478" t="s">
        <v>1138</v>
      </c>
      <c r="H2461" s="460"/>
      <c r="I2461" s="460"/>
      <c r="J2461" s="479"/>
      <c r="K2461" s="125"/>
    </row>
    <row r="2462" spans="1:11" ht="15" x14ac:dyDescent="0.3">
      <c r="A2462" s="466"/>
      <c r="B2462" s="480" t="s">
        <v>1139</v>
      </c>
      <c r="C2462" s="481"/>
      <c r="D2462" s="481"/>
      <c r="E2462" s="482"/>
      <c r="F2462" s="124"/>
      <c r="G2462" s="478" t="s">
        <v>1140</v>
      </c>
      <c r="H2462" s="460"/>
      <c r="I2462" s="460"/>
      <c r="J2462" s="479"/>
      <c r="K2462" s="125"/>
    </row>
    <row r="2463" spans="1:11" ht="15.6" thickBot="1" x14ac:dyDescent="0.35">
      <c r="A2463" s="467"/>
      <c r="B2463" s="487" t="s">
        <v>1141</v>
      </c>
      <c r="C2463" s="488"/>
      <c r="D2463" s="488"/>
      <c r="E2463" s="489"/>
      <c r="F2463" s="127">
        <v>1</v>
      </c>
      <c r="G2463" s="484" t="s">
        <v>1142</v>
      </c>
      <c r="H2463" s="485"/>
      <c r="I2463" s="485"/>
      <c r="J2463" s="486"/>
      <c r="K2463" s="128"/>
    </row>
    <row r="2464" spans="1:11" ht="15.6" x14ac:dyDescent="0.3">
      <c r="A2464" s="465" t="s">
        <v>1143</v>
      </c>
      <c r="B2464" s="434" t="s">
        <v>1180</v>
      </c>
      <c r="C2464" s="435"/>
      <c r="D2464" s="435"/>
      <c r="E2464" s="435"/>
      <c r="F2464" s="435"/>
      <c r="G2464" s="435"/>
      <c r="H2464" s="435"/>
      <c r="I2464" s="435"/>
      <c r="J2464" s="435"/>
      <c r="K2464" s="436"/>
    </row>
    <row r="2465" spans="1:11" ht="15" x14ac:dyDescent="0.3">
      <c r="A2465" s="466"/>
      <c r="B2465" s="422" t="s">
        <v>1165</v>
      </c>
      <c r="C2465" s="423"/>
      <c r="D2465" s="423"/>
      <c r="E2465" s="423"/>
      <c r="F2465" s="423"/>
      <c r="G2465" s="423"/>
      <c r="H2465" s="423"/>
      <c r="I2465" s="423"/>
      <c r="J2465" s="423"/>
      <c r="K2465" s="424"/>
    </row>
    <row r="2466" spans="1:11" ht="15" x14ac:dyDescent="0.3">
      <c r="A2466" s="466"/>
      <c r="B2466" s="422" t="s">
        <v>1166</v>
      </c>
      <c r="C2466" s="423"/>
      <c r="D2466" s="423"/>
      <c r="E2466" s="423"/>
      <c r="F2466" s="423"/>
      <c r="G2466" s="423"/>
      <c r="H2466" s="423"/>
      <c r="I2466" s="423"/>
      <c r="J2466" s="423"/>
      <c r="K2466" s="424"/>
    </row>
    <row r="2467" spans="1:11" ht="15" x14ac:dyDescent="0.3">
      <c r="A2467" s="466"/>
      <c r="B2467" s="422" t="s">
        <v>1167</v>
      </c>
      <c r="C2467" s="423"/>
      <c r="D2467" s="423"/>
      <c r="E2467" s="423"/>
      <c r="F2467" s="423"/>
      <c r="G2467" s="423"/>
      <c r="H2467" s="423"/>
      <c r="I2467" s="423"/>
      <c r="J2467" s="423"/>
      <c r="K2467" s="424"/>
    </row>
    <row r="2468" spans="1:11" ht="15" x14ac:dyDescent="0.3">
      <c r="A2468" s="466"/>
      <c r="B2468" s="422" t="s">
        <v>1169</v>
      </c>
      <c r="C2468" s="423"/>
      <c r="D2468" s="423"/>
      <c r="E2468" s="423"/>
      <c r="F2468" s="423"/>
      <c r="G2468" s="423"/>
      <c r="H2468" s="423"/>
      <c r="I2468" s="423"/>
      <c r="J2468" s="423"/>
      <c r="K2468" s="424"/>
    </row>
    <row r="2469" spans="1:11" ht="15.6" x14ac:dyDescent="0.3">
      <c r="A2469" s="466"/>
      <c r="B2469" s="434" t="s">
        <v>1185</v>
      </c>
      <c r="C2469" s="435"/>
      <c r="D2469" s="435"/>
      <c r="E2469" s="435"/>
      <c r="F2469" s="435"/>
      <c r="G2469" s="435"/>
      <c r="H2469" s="435"/>
      <c r="I2469" s="435"/>
      <c r="J2469" s="435"/>
      <c r="K2469" s="436"/>
    </row>
    <row r="2470" spans="1:11" ht="15" x14ac:dyDescent="0.3">
      <c r="A2470" s="466"/>
      <c r="B2470" s="416" t="s">
        <v>1161</v>
      </c>
      <c r="C2470" s="417"/>
      <c r="D2470" s="417"/>
      <c r="E2470" s="417"/>
      <c r="F2470" s="417"/>
      <c r="G2470" s="417"/>
      <c r="H2470" s="417"/>
      <c r="I2470" s="417"/>
      <c r="J2470" s="417"/>
      <c r="K2470" s="418"/>
    </row>
    <row r="2471" spans="1:11" ht="15" x14ac:dyDescent="0.3">
      <c r="A2471" s="466"/>
      <c r="B2471" s="422" t="s">
        <v>1186</v>
      </c>
      <c r="C2471" s="423"/>
      <c r="D2471" s="423"/>
      <c r="E2471" s="423"/>
      <c r="F2471" s="423"/>
      <c r="G2471" s="423"/>
      <c r="H2471" s="423"/>
      <c r="I2471" s="423"/>
      <c r="J2471" s="423"/>
      <c r="K2471" s="424"/>
    </row>
    <row r="2472" spans="1:11" ht="15" x14ac:dyDescent="0.3">
      <c r="A2472" s="466"/>
      <c r="B2472" s="416"/>
      <c r="C2472" s="417"/>
      <c r="D2472" s="417"/>
      <c r="E2472" s="417"/>
      <c r="F2472" s="417"/>
      <c r="G2472" s="417"/>
      <c r="H2472" s="417"/>
      <c r="I2472" s="417"/>
      <c r="J2472" s="417"/>
      <c r="K2472" s="418"/>
    </row>
    <row r="2473" spans="1:11" ht="15" x14ac:dyDescent="0.3">
      <c r="A2473" s="466"/>
      <c r="B2473" s="458"/>
      <c r="C2473" s="456"/>
      <c r="D2473" s="456"/>
      <c r="E2473" s="456"/>
      <c r="F2473" s="456"/>
      <c r="G2473" s="456"/>
      <c r="H2473" s="456"/>
      <c r="I2473" s="456"/>
      <c r="J2473" s="456"/>
      <c r="K2473" s="457"/>
    </row>
    <row r="2474" spans="1:11" ht="15" x14ac:dyDescent="0.3">
      <c r="A2474" s="466"/>
      <c r="B2474" s="458"/>
      <c r="C2474" s="456"/>
      <c r="D2474" s="456"/>
      <c r="E2474" s="456"/>
      <c r="F2474" s="456"/>
      <c r="G2474" s="456"/>
      <c r="H2474" s="456"/>
      <c r="I2474" s="456"/>
      <c r="J2474" s="456"/>
      <c r="K2474" s="457"/>
    </row>
    <row r="2475" spans="1:11" ht="15" x14ac:dyDescent="0.3">
      <c r="A2475" s="466"/>
      <c r="B2475" s="458"/>
      <c r="C2475" s="456"/>
      <c r="D2475" s="456"/>
      <c r="E2475" s="456"/>
      <c r="F2475" s="456"/>
      <c r="G2475" s="456"/>
      <c r="H2475" s="456"/>
      <c r="I2475" s="456"/>
      <c r="J2475" s="456"/>
      <c r="K2475" s="457"/>
    </row>
    <row r="2476" spans="1:11" ht="15" x14ac:dyDescent="0.3">
      <c r="A2476" s="466"/>
      <c r="B2476" s="458"/>
      <c r="C2476" s="456"/>
      <c r="D2476" s="456"/>
      <c r="E2476" s="456"/>
      <c r="F2476" s="456"/>
      <c r="G2476" s="456"/>
      <c r="H2476" s="456"/>
      <c r="I2476" s="456"/>
      <c r="J2476" s="456"/>
      <c r="K2476" s="457"/>
    </row>
    <row r="2477" spans="1:11" ht="15.6" thickBot="1" x14ac:dyDescent="0.35">
      <c r="A2477" s="467"/>
      <c r="B2477" s="477"/>
      <c r="C2477" s="475"/>
      <c r="D2477" s="475"/>
      <c r="E2477" s="475"/>
      <c r="F2477" s="475"/>
      <c r="G2477" s="475"/>
      <c r="H2477" s="475"/>
      <c r="I2477" s="475"/>
      <c r="J2477" s="475"/>
      <c r="K2477" s="476"/>
    </row>
    <row r="2478" spans="1:11" ht="15" x14ac:dyDescent="0.3">
      <c r="A2478" s="465" t="s">
        <v>1144</v>
      </c>
      <c r="B2478" s="439"/>
      <c r="C2478" s="437"/>
      <c r="D2478" s="437"/>
      <c r="E2478" s="437"/>
      <c r="F2478" s="437"/>
      <c r="G2478" s="437"/>
      <c r="H2478" s="437"/>
      <c r="I2478" s="437"/>
      <c r="J2478" s="437"/>
      <c r="K2478" s="438"/>
    </row>
    <row r="2479" spans="1:11" ht="15" x14ac:dyDescent="0.3">
      <c r="A2479" s="466"/>
      <c r="B2479" s="458"/>
      <c r="C2479" s="456"/>
      <c r="D2479" s="456"/>
      <c r="E2479" s="456"/>
      <c r="F2479" s="456"/>
      <c r="G2479" s="456"/>
      <c r="H2479" s="456"/>
      <c r="I2479" s="456"/>
      <c r="J2479" s="456"/>
      <c r="K2479" s="457"/>
    </row>
    <row r="2480" spans="1:11" ht="15" x14ac:dyDescent="0.3">
      <c r="A2480" s="466"/>
      <c r="B2480" s="458"/>
      <c r="C2480" s="456"/>
      <c r="D2480" s="456"/>
      <c r="E2480" s="456"/>
      <c r="F2480" s="456"/>
      <c r="G2480" s="456"/>
      <c r="H2480" s="456"/>
      <c r="I2480" s="456"/>
      <c r="J2480" s="456"/>
      <c r="K2480" s="457"/>
    </row>
    <row r="2481" spans="1:11" ht="15" x14ac:dyDescent="0.3">
      <c r="A2481" s="466"/>
      <c r="B2481" s="458"/>
      <c r="C2481" s="456"/>
      <c r="D2481" s="456"/>
      <c r="E2481" s="456"/>
      <c r="F2481" s="456"/>
      <c r="G2481" s="456"/>
      <c r="H2481" s="456"/>
      <c r="I2481" s="456"/>
      <c r="J2481" s="456"/>
      <c r="K2481" s="457"/>
    </row>
    <row r="2482" spans="1:11" ht="15" x14ac:dyDescent="0.3">
      <c r="A2482" s="466"/>
      <c r="B2482" s="458"/>
      <c r="C2482" s="456"/>
      <c r="D2482" s="456"/>
      <c r="E2482" s="456"/>
      <c r="F2482" s="456"/>
      <c r="G2482" s="456"/>
      <c r="H2482" s="456"/>
      <c r="I2482" s="456"/>
      <c r="J2482" s="456"/>
      <c r="K2482" s="457"/>
    </row>
    <row r="2483" spans="1:11" ht="15" x14ac:dyDescent="0.3">
      <c r="A2483" s="466"/>
      <c r="B2483" s="458"/>
      <c r="C2483" s="456"/>
      <c r="D2483" s="456"/>
      <c r="E2483" s="456"/>
      <c r="F2483" s="456"/>
      <c r="G2483" s="456"/>
      <c r="H2483" s="456"/>
      <c r="I2483" s="456"/>
      <c r="J2483" s="456"/>
      <c r="K2483" s="457"/>
    </row>
    <row r="2484" spans="1:11" ht="15" x14ac:dyDescent="0.3">
      <c r="A2484" s="466"/>
      <c r="B2484" s="458"/>
      <c r="C2484" s="456"/>
      <c r="D2484" s="456"/>
      <c r="E2484" s="456"/>
      <c r="F2484" s="456"/>
      <c r="G2484" s="456"/>
      <c r="H2484" s="456"/>
      <c r="I2484" s="456"/>
      <c r="J2484" s="456"/>
      <c r="K2484" s="457"/>
    </row>
    <row r="2485" spans="1:11" ht="15" x14ac:dyDescent="0.3">
      <c r="A2485" s="466"/>
      <c r="B2485" s="458"/>
      <c r="C2485" s="456"/>
      <c r="D2485" s="456"/>
      <c r="E2485" s="456"/>
      <c r="F2485" s="456"/>
      <c r="G2485" s="456"/>
      <c r="H2485" s="456"/>
      <c r="I2485" s="456"/>
      <c r="J2485" s="456"/>
      <c r="K2485" s="457"/>
    </row>
    <row r="2486" spans="1:11" ht="15" x14ac:dyDescent="0.3">
      <c r="A2486" s="466"/>
      <c r="B2486" s="458"/>
      <c r="C2486" s="456"/>
      <c r="D2486" s="456"/>
      <c r="E2486" s="456"/>
      <c r="F2486" s="456"/>
      <c r="G2486" s="456"/>
      <c r="H2486" s="456"/>
      <c r="I2486" s="456"/>
      <c r="J2486" s="456"/>
      <c r="K2486" s="457"/>
    </row>
    <row r="2487" spans="1:11" ht="15" x14ac:dyDescent="0.3">
      <c r="A2487" s="466"/>
      <c r="B2487" s="458"/>
      <c r="C2487" s="456"/>
      <c r="D2487" s="456"/>
      <c r="E2487" s="456"/>
      <c r="F2487" s="456"/>
      <c r="G2487" s="456"/>
      <c r="H2487" s="456"/>
      <c r="I2487" s="456"/>
      <c r="J2487" s="456"/>
      <c r="K2487" s="457"/>
    </row>
    <row r="2488" spans="1:11" ht="15" x14ac:dyDescent="0.3">
      <c r="A2488" s="466"/>
      <c r="B2488" s="458"/>
      <c r="C2488" s="456"/>
      <c r="D2488" s="456"/>
      <c r="E2488" s="456"/>
      <c r="F2488" s="456"/>
      <c r="G2488" s="456"/>
      <c r="H2488" s="456"/>
      <c r="I2488" s="456"/>
      <c r="J2488" s="456"/>
      <c r="K2488" s="457"/>
    </row>
    <row r="2489" spans="1:11" ht="15" x14ac:dyDescent="0.3">
      <c r="A2489" s="466"/>
      <c r="B2489" s="458"/>
      <c r="C2489" s="456"/>
      <c r="D2489" s="456"/>
      <c r="E2489" s="456"/>
      <c r="F2489" s="456"/>
      <c r="G2489" s="456"/>
      <c r="H2489" s="456"/>
      <c r="I2489" s="456"/>
      <c r="J2489" s="456"/>
      <c r="K2489" s="457"/>
    </row>
    <row r="2490" spans="1:11" ht="15" x14ac:dyDescent="0.3">
      <c r="A2490" s="466"/>
      <c r="B2490" s="458"/>
      <c r="C2490" s="456"/>
      <c r="D2490" s="456"/>
      <c r="E2490" s="456"/>
      <c r="F2490" s="456"/>
      <c r="G2490" s="456"/>
      <c r="H2490" s="456"/>
      <c r="I2490" s="456"/>
      <c r="J2490" s="456"/>
      <c r="K2490" s="457"/>
    </row>
    <row r="2491" spans="1:11" ht="15" x14ac:dyDescent="0.3">
      <c r="A2491" s="466"/>
      <c r="B2491" s="458"/>
      <c r="C2491" s="456"/>
      <c r="D2491" s="456"/>
      <c r="E2491" s="456"/>
      <c r="F2491" s="456"/>
      <c r="G2491" s="456"/>
      <c r="H2491" s="456"/>
      <c r="I2491" s="456"/>
      <c r="J2491" s="456"/>
      <c r="K2491" s="457"/>
    </row>
    <row r="2492" spans="1:11" ht="15.6" thickBot="1" x14ac:dyDescent="0.35">
      <c r="A2492" s="467"/>
      <c r="B2492" s="502"/>
      <c r="C2492" s="503"/>
      <c r="D2492" s="503"/>
      <c r="E2492" s="503"/>
      <c r="F2492" s="503"/>
      <c r="G2492" s="503"/>
      <c r="H2492" s="503"/>
      <c r="I2492" s="503"/>
      <c r="J2492" s="503"/>
      <c r="K2492" s="504"/>
    </row>
    <row r="2493" spans="1:11" x14ac:dyDescent="0.3">
      <c r="A2493" s="499" t="s">
        <v>1145</v>
      </c>
      <c r="B2493" s="491"/>
      <c r="C2493" s="491"/>
      <c r="D2493" s="491"/>
      <c r="E2493" s="491"/>
      <c r="F2493" s="491"/>
      <c r="G2493" s="490" t="s">
        <v>1146</v>
      </c>
      <c r="H2493" s="491"/>
      <c r="I2493" s="491"/>
      <c r="J2493" s="491"/>
      <c r="K2493" s="492"/>
    </row>
    <row r="2494" spans="1:11" x14ac:dyDescent="0.3">
      <c r="A2494" s="500"/>
      <c r="B2494" s="494"/>
      <c r="C2494" s="494"/>
      <c r="D2494" s="494"/>
      <c r="E2494" s="494"/>
      <c r="F2494" s="494"/>
      <c r="G2494" s="493"/>
      <c r="H2494" s="494"/>
      <c r="I2494" s="494"/>
      <c r="J2494" s="494"/>
      <c r="K2494" s="495"/>
    </row>
    <row r="2495" spans="1:11" x14ac:dyDescent="0.3">
      <c r="A2495" s="500"/>
      <c r="B2495" s="494"/>
      <c r="C2495" s="494"/>
      <c r="D2495" s="494"/>
      <c r="E2495" s="494"/>
      <c r="F2495" s="494"/>
      <c r="G2495" s="493"/>
      <c r="H2495" s="494"/>
      <c r="I2495" s="494"/>
      <c r="J2495" s="494"/>
      <c r="K2495" s="495"/>
    </row>
    <row r="2496" spans="1:11" ht="15" thickBot="1" x14ac:dyDescent="0.35">
      <c r="A2496" s="501"/>
      <c r="B2496" s="497"/>
      <c r="C2496" s="497"/>
      <c r="D2496" s="497"/>
      <c r="E2496" s="497"/>
      <c r="F2496" s="497"/>
      <c r="G2496" s="496"/>
      <c r="H2496" s="497"/>
      <c r="I2496" s="497"/>
      <c r="J2496" s="497"/>
      <c r="K2496" s="498"/>
    </row>
    <row r="2497" spans="1:11" x14ac:dyDescent="0.3">
      <c r="A2497" s="34"/>
      <c r="J2497" s="131"/>
    </row>
    <row r="2498" spans="1:11" x14ac:dyDescent="0.3">
      <c r="A2498" s="452"/>
      <c r="B2498" s="452"/>
      <c r="C2498" s="452"/>
      <c r="D2498" s="452"/>
      <c r="E2498" s="454" t="s">
        <v>1113</v>
      </c>
      <c r="F2498" s="454"/>
      <c r="G2498" s="454"/>
      <c r="H2498" s="454"/>
      <c r="I2498" s="452"/>
      <c r="J2498" s="452"/>
      <c r="K2498" s="452"/>
    </row>
    <row r="2499" spans="1:11" x14ac:dyDescent="0.3">
      <c r="A2499" s="452"/>
      <c r="B2499" s="452"/>
      <c r="C2499" s="452"/>
      <c r="D2499" s="452"/>
      <c r="E2499" s="454"/>
      <c r="F2499" s="454"/>
      <c r="G2499" s="454"/>
      <c r="H2499" s="454"/>
      <c r="I2499" s="452"/>
      <c r="J2499" s="452"/>
      <c r="K2499" s="452"/>
    </row>
    <row r="2500" spans="1:11" x14ac:dyDescent="0.3">
      <c r="A2500" s="453"/>
      <c r="B2500" s="453"/>
      <c r="C2500" s="453"/>
      <c r="D2500" s="453"/>
      <c r="E2500" s="455"/>
      <c r="F2500" s="455"/>
      <c r="G2500" s="455"/>
      <c r="H2500" s="455"/>
      <c r="I2500" s="453"/>
      <c r="J2500" s="453"/>
      <c r="K2500" s="453"/>
    </row>
    <row r="2501" spans="1:11" s="99" customFormat="1" ht="15" customHeight="1" x14ac:dyDescent="0.3">
      <c r="A2501" s="505" t="s">
        <v>1114</v>
      </c>
      <c r="B2501" s="450"/>
      <c r="C2501" s="450"/>
      <c r="D2501" s="450"/>
      <c r="E2501" s="450"/>
      <c r="F2501" s="450"/>
      <c r="G2501" s="450"/>
      <c r="H2501" s="450"/>
      <c r="I2501" s="450"/>
      <c r="J2501" s="450"/>
      <c r="K2501" s="451"/>
    </row>
    <row r="2502" spans="1:11" ht="25.5" customHeight="1" x14ac:dyDescent="0.3">
      <c r="A2502" s="100" t="s">
        <v>0</v>
      </c>
      <c r="B2502" s="101"/>
      <c r="C2502" s="101"/>
      <c r="D2502" s="101"/>
      <c r="E2502" s="101"/>
      <c r="F2502" s="101"/>
      <c r="G2502" s="102"/>
      <c r="H2502" s="103" t="s">
        <v>1191</v>
      </c>
      <c r="I2502" s="104" t="s">
        <v>1117</v>
      </c>
      <c r="J2502" s="105">
        <f>1+J2448</f>
        <v>45240</v>
      </c>
      <c r="K2502" s="106" t="s">
        <v>1118</v>
      </c>
    </row>
    <row r="2503" spans="1:11" ht="16.5" customHeight="1" x14ac:dyDescent="0.3">
      <c r="A2503" s="443" t="s">
        <v>2</v>
      </c>
      <c r="B2503" s="444"/>
      <c r="C2503" s="444"/>
      <c r="D2503" s="444"/>
      <c r="E2503" s="444"/>
      <c r="F2503" s="444"/>
      <c r="G2503" s="445"/>
      <c r="H2503" s="107" t="s">
        <v>1120</v>
      </c>
      <c r="I2503" s="108" t="s">
        <v>1121</v>
      </c>
      <c r="J2503" s="109" t="s">
        <v>1122</v>
      </c>
      <c r="K2503" s="110" t="s">
        <v>1123</v>
      </c>
    </row>
    <row r="2504" spans="1:11" ht="12" customHeight="1" x14ac:dyDescent="0.3">
      <c r="A2504" s="446"/>
      <c r="B2504" s="447"/>
      <c r="C2504" s="447"/>
      <c r="D2504" s="447"/>
      <c r="E2504" s="447"/>
      <c r="F2504" s="447"/>
      <c r="G2504" s="448"/>
      <c r="H2504" s="107" t="s">
        <v>1124</v>
      </c>
      <c r="I2504" s="111"/>
      <c r="J2504" s="112"/>
      <c r="K2504" s="113" t="s">
        <v>1125</v>
      </c>
    </row>
    <row r="2505" spans="1:11" ht="15" thickBot="1" x14ac:dyDescent="0.35">
      <c r="A2505" s="114" t="s">
        <v>1103</v>
      </c>
      <c r="B2505" s="115"/>
      <c r="C2505" s="115"/>
      <c r="D2505" s="115"/>
      <c r="E2505" s="115"/>
      <c r="F2505" s="115"/>
      <c r="G2505" s="116"/>
      <c r="H2505" s="117" t="s">
        <v>1126</v>
      </c>
      <c r="I2505" s="117" t="s">
        <v>1103</v>
      </c>
      <c r="J2505" s="138" t="s">
        <v>1125</v>
      </c>
      <c r="K2505" s="110"/>
    </row>
    <row r="2506" spans="1:11" ht="15" x14ac:dyDescent="0.3">
      <c r="A2506" s="440" t="s">
        <v>1127</v>
      </c>
      <c r="B2506" s="439"/>
      <c r="C2506" s="437"/>
      <c r="D2506" s="437"/>
      <c r="E2506" s="437"/>
      <c r="F2506" s="437"/>
      <c r="G2506" s="437"/>
      <c r="H2506" s="437"/>
      <c r="I2506" s="437"/>
      <c r="J2506" s="437"/>
      <c r="K2506" s="438"/>
    </row>
    <row r="2507" spans="1:11" ht="15" x14ac:dyDescent="0.3">
      <c r="A2507" s="441"/>
      <c r="B2507" s="458"/>
      <c r="C2507" s="456"/>
      <c r="D2507" s="456"/>
      <c r="E2507" s="456"/>
      <c r="F2507" s="456"/>
      <c r="G2507" s="456"/>
      <c r="H2507" s="456"/>
      <c r="I2507" s="456"/>
      <c r="J2507" s="456"/>
      <c r="K2507" s="457"/>
    </row>
    <row r="2508" spans="1:11" ht="15" x14ac:dyDescent="0.3">
      <c r="A2508" s="441"/>
      <c r="B2508" s="458"/>
      <c r="C2508" s="456"/>
      <c r="D2508" s="456"/>
      <c r="E2508" s="456"/>
      <c r="F2508" s="456"/>
      <c r="G2508" s="456"/>
      <c r="H2508" s="456"/>
      <c r="I2508" s="456"/>
      <c r="J2508" s="456"/>
      <c r="K2508" s="457"/>
    </row>
    <row r="2509" spans="1:11" ht="15" x14ac:dyDescent="0.3">
      <c r="A2509" s="441"/>
      <c r="B2509" s="458"/>
      <c r="C2509" s="456"/>
      <c r="D2509" s="456"/>
      <c r="E2509" s="456"/>
      <c r="F2509" s="456"/>
      <c r="G2509" s="456"/>
      <c r="H2509" s="456"/>
      <c r="I2509" s="456"/>
      <c r="J2509" s="456"/>
      <c r="K2509" s="457"/>
    </row>
    <row r="2510" spans="1:11" ht="15.6" thickBot="1" x14ac:dyDescent="0.35">
      <c r="A2510" s="442"/>
      <c r="B2510" s="477"/>
      <c r="C2510" s="475"/>
      <c r="D2510" s="475"/>
      <c r="E2510" s="475"/>
      <c r="F2510" s="475"/>
      <c r="G2510" s="475"/>
      <c r="H2510" s="475"/>
      <c r="I2510" s="475"/>
      <c r="J2510" s="475"/>
      <c r="K2510" s="476"/>
    </row>
    <row r="2511" spans="1:11" ht="15.6" thickBot="1" x14ac:dyDescent="0.35">
      <c r="A2511" s="465" t="s">
        <v>1128</v>
      </c>
      <c r="B2511" s="474" t="s">
        <v>1129</v>
      </c>
      <c r="C2511" s="472"/>
      <c r="D2511" s="472"/>
      <c r="E2511" s="472"/>
      <c r="F2511" s="120" t="s">
        <v>1130</v>
      </c>
      <c r="G2511" s="472" t="s">
        <v>1129</v>
      </c>
      <c r="H2511" s="472"/>
      <c r="I2511" s="472"/>
      <c r="J2511" s="473"/>
      <c r="K2511" s="121" t="s">
        <v>1130</v>
      </c>
    </row>
    <row r="2512" spans="1:11" ht="15" x14ac:dyDescent="0.3">
      <c r="A2512" s="466"/>
      <c r="B2512" s="471" t="s">
        <v>1131</v>
      </c>
      <c r="C2512" s="469"/>
      <c r="D2512" s="469"/>
      <c r="E2512" s="470"/>
      <c r="F2512" s="122"/>
      <c r="G2512" s="468" t="s">
        <v>1132</v>
      </c>
      <c r="H2512" s="469"/>
      <c r="I2512" s="469"/>
      <c r="J2512" s="470"/>
      <c r="K2512" s="123"/>
    </row>
    <row r="2513" spans="1:11" ht="15" x14ac:dyDescent="0.3">
      <c r="A2513" s="466"/>
      <c r="B2513" s="480" t="s">
        <v>1133</v>
      </c>
      <c r="C2513" s="481"/>
      <c r="D2513" s="481"/>
      <c r="E2513" s="482"/>
      <c r="F2513" s="124"/>
      <c r="G2513" s="483" t="s">
        <v>1134</v>
      </c>
      <c r="H2513" s="481"/>
      <c r="I2513" s="481"/>
      <c r="J2513" s="482"/>
      <c r="K2513" s="125"/>
    </row>
    <row r="2514" spans="1:11" ht="15" x14ac:dyDescent="0.3">
      <c r="A2514" s="466"/>
      <c r="B2514" s="480" t="s">
        <v>1135</v>
      </c>
      <c r="C2514" s="481"/>
      <c r="D2514" s="481"/>
      <c r="E2514" s="482"/>
      <c r="F2514" s="124"/>
      <c r="G2514" s="478" t="s">
        <v>1136</v>
      </c>
      <c r="H2514" s="460"/>
      <c r="I2514" s="460"/>
      <c r="J2514" s="479"/>
      <c r="K2514" s="125"/>
    </row>
    <row r="2515" spans="1:11" ht="15" x14ac:dyDescent="0.3">
      <c r="A2515" s="466"/>
      <c r="B2515" s="480" t="s">
        <v>1137</v>
      </c>
      <c r="C2515" s="481"/>
      <c r="D2515" s="481"/>
      <c r="E2515" s="482"/>
      <c r="F2515" s="124">
        <v>1</v>
      </c>
      <c r="G2515" s="478" t="s">
        <v>1138</v>
      </c>
      <c r="H2515" s="460"/>
      <c r="I2515" s="460"/>
      <c r="J2515" s="479"/>
      <c r="K2515" s="125"/>
    </row>
    <row r="2516" spans="1:11" ht="15" x14ac:dyDescent="0.3">
      <c r="A2516" s="466"/>
      <c r="B2516" s="480" t="s">
        <v>1139</v>
      </c>
      <c r="C2516" s="481"/>
      <c r="D2516" s="481"/>
      <c r="E2516" s="482"/>
      <c r="F2516" s="124"/>
      <c r="G2516" s="478" t="s">
        <v>1140</v>
      </c>
      <c r="H2516" s="460"/>
      <c r="I2516" s="460"/>
      <c r="J2516" s="479"/>
      <c r="K2516" s="125"/>
    </row>
    <row r="2517" spans="1:11" ht="15.6" thickBot="1" x14ac:dyDescent="0.35">
      <c r="A2517" s="467"/>
      <c r="B2517" s="487" t="s">
        <v>1141</v>
      </c>
      <c r="C2517" s="488"/>
      <c r="D2517" s="488"/>
      <c r="E2517" s="489"/>
      <c r="F2517" s="127">
        <v>1</v>
      </c>
      <c r="G2517" s="484" t="s">
        <v>1142</v>
      </c>
      <c r="H2517" s="485"/>
      <c r="I2517" s="485"/>
      <c r="J2517" s="486"/>
      <c r="K2517" s="128"/>
    </row>
    <row r="2518" spans="1:11" ht="15.6" x14ac:dyDescent="0.3">
      <c r="A2518" s="465" t="s">
        <v>1143</v>
      </c>
      <c r="B2518" s="434" t="s">
        <v>1180</v>
      </c>
      <c r="C2518" s="435"/>
      <c r="D2518" s="435"/>
      <c r="E2518" s="435"/>
      <c r="F2518" s="435"/>
      <c r="G2518" s="435"/>
      <c r="H2518" s="435"/>
      <c r="I2518" s="435"/>
      <c r="J2518" s="435"/>
      <c r="K2518" s="436"/>
    </row>
    <row r="2519" spans="1:11" ht="15" x14ac:dyDescent="0.3">
      <c r="A2519" s="466"/>
      <c r="B2519" s="422" t="s">
        <v>1165</v>
      </c>
      <c r="C2519" s="423"/>
      <c r="D2519" s="423"/>
      <c r="E2519" s="423"/>
      <c r="F2519" s="423"/>
      <c r="G2519" s="423"/>
      <c r="H2519" s="423"/>
      <c r="I2519" s="423"/>
      <c r="J2519" s="423"/>
      <c r="K2519" s="424"/>
    </row>
    <row r="2520" spans="1:11" ht="15" x14ac:dyDescent="0.3">
      <c r="A2520" s="466"/>
      <c r="B2520" s="422" t="s">
        <v>1166</v>
      </c>
      <c r="C2520" s="423"/>
      <c r="D2520" s="423"/>
      <c r="E2520" s="423"/>
      <c r="F2520" s="423"/>
      <c r="G2520" s="423"/>
      <c r="H2520" s="423"/>
      <c r="I2520" s="423"/>
      <c r="J2520" s="423"/>
      <c r="K2520" s="424"/>
    </row>
    <row r="2521" spans="1:11" ht="15" x14ac:dyDescent="0.3">
      <c r="A2521" s="466"/>
      <c r="B2521" s="422" t="s">
        <v>1167</v>
      </c>
      <c r="C2521" s="423"/>
      <c r="D2521" s="423"/>
      <c r="E2521" s="423"/>
      <c r="F2521" s="423"/>
      <c r="G2521" s="423"/>
      <c r="H2521" s="423"/>
      <c r="I2521" s="423"/>
      <c r="J2521" s="423"/>
      <c r="K2521" s="424"/>
    </row>
    <row r="2522" spans="1:11" ht="15" x14ac:dyDescent="0.3">
      <c r="A2522" s="466"/>
      <c r="B2522" s="422" t="s">
        <v>1169</v>
      </c>
      <c r="C2522" s="423"/>
      <c r="D2522" s="423"/>
      <c r="E2522" s="423"/>
      <c r="F2522" s="423"/>
      <c r="G2522" s="423"/>
      <c r="H2522" s="423"/>
      <c r="I2522" s="423"/>
      <c r="J2522" s="423"/>
      <c r="K2522" s="424"/>
    </row>
    <row r="2523" spans="1:11" ht="15.6" x14ac:dyDescent="0.3">
      <c r="A2523" s="466"/>
      <c r="B2523" s="434" t="s">
        <v>1185</v>
      </c>
      <c r="C2523" s="435"/>
      <c r="D2523" s="435"/>
      <c r="E2523" s="435"/>
      <c r="F2523" s="435"/>
      <c r="G2523" s="435"/>
      <c r="H2523" s="435"/>
      <c r="I2523" s="435"/>
      <c r="J2523" s="435"/>
      <c r="K2523" s="436"/>
    </row>
    <row r="2524" spans="1:11" ht="15" x14ac:dyDescent="0.3">
      <c r="A2524" s="466"/>
      <c r="B2524" s="416" t="s">
        <v>1183</v>
      </c>
      <c r="C2524" s="417"/>
      <c r="D2524" s="417"/>
      <c r="E2524" s="417"/>
      <c r="F2524" s="417"/>
      <c r="G2524" s="417"/>
      <c r="H2524" s="417"/>
      <c r="I2524" s="417"/>
      <c r="J2524" s="417"/>
      <c r="K2524" s="418"/>
    </row>
    <row r="2525" spans="1:11" ht="15" x14ac:dyDescent="0.3">
      <c r="A2525" s="466"/>
      <c r="B2525" s="422" t="s">
        <v>1186</v>
      </c>
      <c r="C2525" s="423"/>
      <c r="D2525" s="423"/>
      <c r="E2525" s="423"/>
      <c r="F2525" s="423"/>
      <c r="G2525" s="423"/>
      <c r="H2525" s="423"/>
      <c r="I2525" s="423"/>
      <c r="J2525" s="423"/>
      <c r="K2525" s="424"/>
    </row>
    <row r="2526" spans="1:11" ht="15" x14ac:dyDescent="0.3">
      <c r="A2526" s="466"/>
      <c r="B2526" s="416" t="s">
        <v>61</v>
      </c>
      <c r="C2526" s="417"/>
      <c r="D2526" s="417"/>
      <c r="E2526" s="417"/>
      <c r="F2526" s="417"/>
      <c r="G2526" s="417"/>
      <c r="H2526" s="417"/>
      <c r="I2526" s="417"/>
      <c r="J2526" s="417"/>
      <c r="K2526" s="418"/>
    </row>
    <row r="2527" spans="1:11" ht="15" x14ac:dyDescent="0.3">
      <c r="A2527" s="466"/>
      <c r="B2527" s="458"/>
      <c r="C2527" s="456"/>
      <c r="D2527" s="456"/>
      <c r="E2527" s="456"/>
      <c r="F2527" s="456"/>
      <c r="G2527" s="456"/>
      <c r="H2527" s="456"/>
      <c r="I2527" s="456"/>
      <c r="J2527" s="456"/>
      <c r="K2527" s="457"/>
    </row>
    <row r="2528" spans="1:11" ht="15" x14ac:dyDescent="0.3">
      <c r="A2528" s="466"/>
      <c r="B2528" s="458"/>
      <c r="C2528" s="456"/>
      <c r="D2528" s="456"/>
      <c r="E2528" s="456"/>
      <c r="F2528" s="456"/>
      <c r="G2528" s="456"/>
      <c r="H2528" s="456"/>
      <c r="I2528" s="456"/>
      <c r="J2528" s="456"/>
      <c r="K2528" s="457"/>
    </row>
    <row r="2529" spans="1:11" ht="15" x14ac:dyDescent="0.3">
      <c r="A2529" s="466"/>
      <c r="B2529" s="458"/>
      <c r="C2529" s="456"/>
      <c r="D2529" s="456"/>
      <c r="E2529" s="456"/>
      <c r="F2529" s="456"/>
      <c r="G2529" s="456"/>
      <c r="H2529" s="456"/>
      <c r="I2529" s="456"/>
      <c r="J2529" s="456"/>
      <c r="K2529" s="457"/>
    </row>
    <row r="2530" spans="1:11" ht="15" x14ac:dyDescent="0.3">
      <c r="A2530" s="466"/>
      <c r="B2530" s="458"/>
      <c r="C2530" s="456"/>
      <c r="D2530" s="456"/>
      <c r="E2530" s="456"/>
      <c r="F2530" s="456"/>
      <c r="G2530" s="456"/>
      <c r="H2530" s="456"/>
      <c r="I2530" s="456"/>
      <c r="J2530" s="456"/>
      <c r="K2530" s="457"/>
    </row>
    <row r="2531" spans="1:11" ht="15.6" thickBot="1" x14ac:dyDescent="0.35">
      <c r="A2531" s="467"/>
      <c r="B2531" s="477"/>
      <c r="C2531" s="475"/>
      <c r="D2531" s="475"/>
      <c r="E2531" s="475"/>
      <c r="F2531" s="475"/>
      <c r="G2531" s="475"/>
      <c r="H2531" s="475"/>
      <c r="I2531" s="475"/>
      <c r="J2531" s="475"/>
      <c r="K2531" s="476"/>
    </row>
    <row r="2532" spans="1:11" ht="15" x14ac:dyDescent="0.3">
      <c r="A2532" s="465" t="s">
        <v>1144</v>
      </c>
      <c r="B2532" s="439"/>
      <c r="C2532" s="437"/>
      <c r="D2532" s="437"/>
      <c r="E2532" s="437"/>
      <c r="F2532" s="437"/>
      <c r="G2532" s="437"/>
      <c r="H2532" s="437"/>
      <c r="I2532" s="437"/>
      <c r="J2532" s="437"/>
      <c r="K2532" s="438"/>
    </row>
    <row r="2533" spans="1:11" ht="15" x14ac:dyDescent="0.3">
      <c r="A2533" s="466"/>
      <c r="B2533" s="458"/>
      <c r="C2533" s="456"/>
      <c r="D2533" s="456"/>
      <c r="E2533" s="456"/>
      <c r="F2533" s="456"/>
      <c r="G2533" s="456"/>
      <c r="H2533" s="456"/>
      <c r="I2533" s="456"/>
      <c r="J2533" s="456"/>
      <c r="K2533" s="457"/>
    </row>
    <row r="2534" spans="1:11" ht="15" x14ac:dyDescent="0.3">
      <c r="A2534" s="466"/>
      <c r="B2534" s="458"/>
      <c r="C2534" s="456"/>
      <c r="D2534" s="456"/>
      <c r="E2534" s="456"/>
      <c r="F2534" s="456"/>
      <c r="G2534" s="456"/>
      <c r="H2534" s="456"/>
      <c r="I2534" s="456"/>
      <c r="J2534" s="456"/>
      <c r="K2534" s="457"/>
    </row>
    <row r="2535" spans="1:11" ht="15" x14ac:dyDescent="0.3">
      <c r="A2535" s="466"/>
      <c r="B2535" s="459"/>
      <c r="C2535" s="460"/>
      <c r="D2535" s="460"/>
      <c r="E2535" s="460"/>
      <c r="F2535" s="460"/>
      <c r="G2535" s="460"/>
      <c r="H2535" s="460"/>
      <c r="I2535" s="460"/>
      <c r="J2535" s="460"/>
      <c r="K2535" s="461"/>
    </row>
    <row r="2536" spans="1:11" ht="15" x14ac:dyDescent="0.3">
      <c r="A2536" s="466"/>
      <c r="B2536" s="458"/>
      <c r="C2536" s="456"/>
      <c r="D2536" s="456"/>
      <c r="E2536" s="456"/>
      <c r="F2536" s="456"/>
      <c r="G2536" s="456"/>
      <c r="H2536" s="456"/>
      <c r="I2536" s="456"/>
      <c r="J2536" s="456"/>
      <c r="K2536" s="457"/>
    </row>
    <row r="2537" spans="1:11" ht="15" x14ac:dyDescent="0.3">
      <c r="A2537" s="466"/>
      <c r="B2537" s="459"/>
      <c r="C2537" s="460"/>
      <c r="D2537" s="460"/>
      <c r="E2537" s="460"/>
      <c r="F2537" s="460"/>
      <c r="G2537" s="460"/>
      <c r="H2537" s="460"/>
      <c r="I2537" s="460"/>
      <c r="J2537" s="460"/>
      <c r="K2537" s="461"/>
    </row>
    <row r="2538" spans="1:11" ht="15" x14ac:dyDescent="0.3">
      <c r="A2538" s="466"/>
      <c r="B2538" s="458"/>
      <c r="C2538" s="456"/>
      <c r="D2538" s="456"/>
      <c r="E2538" s="456"/>
      <c r="F2538" s="456"/>
      <c r="G2538" s="456"/>
      <c r="H2538" s="456"/>
      <c r="I2538" s="456"/>
      <c r="J2538" s="456"/>
      <c r="K2538" s="457"/>
    </row>
    <row r="2539" spans="1:11" ht="15" x14ac:dyDescent="0.3">
      <c r="A2539" s="466"/>
      <c r="B2539" s="458"/>
      <c r="C2539" s="456"/>
      <c r="D2539" s="456"/>
      <c r="E2539" s="456"/>
      <c r="F2539" s="456"/>
      <c r="G2539" s="456"/>
      <c r="H2539" s="456"/>
      <c r="I2539" s="456"/>
      <c r="J2539" s="456"/>
      <c r="K2539" s="457"/>
    </row>
    <row r="2540" spans="1:11" ht="15" x14ac:dyDescent="0.3">
      <c r="A2540" s="466"/>
      <c r="B2540" s="458"/>
      <c r="C2540" s="456"/>
      <c r="D2540" s="456"/>
      <c r="E2540" s="456"/>
      <c r="F2540" s="456"/>
      <c r="G2540" s="456"/>
      <c r="H2540" s="456"/>
      <c r="I2540" s="456"/>
      <c r="J2540" s="456"/>
      <c r="K2540" s="457"/>
    </row>
    <row r="2541" spans="1:11" ht="15" x14ac:dyDescent="0.3">
      <c r="A2541" s="466"/>
      <c r="B2541" s="458"/>
      <c r="C2541" s="456"/>
      <c r="D2541" s="456"/>
      <c r="E2541" s="456"/>
      <c r="F2541" s="456"/>
      <c r="G2541" s="456"/>
      <c r="H2541" s="456"/>
      <c r="I2541" s="456"/>
      <c r="J2541" s="456"/>
      <c r="K2541" s="457"/>
    </row>
    <row r="2542" spans="1:11" ht="15" x14ac:dyDescent="0.3">
      <c r="A2542" s="466"/>
      <c r="B2542" s="458"/>
      <c r="C2542" s="456"/>
      <c r="D2542" s="456"/>
      <c r="E2542" s="456"/>
      <c r="F2542" s="456"/>
      <c r="G2542" s="456"/>
      <c r="H2542" s="456"/>
      <c r="I2542" s="456"/>
      <c r="J2542" s="456"/>
      <c r="K2542" s="457"/>
    </row>
    <row r="2543" spans="1:11" ht="15" x14ac:dyDescent="0.3">
      <c r="A2543" s="466"/>
      <c r="B2543" s="458"/>
      <c r="C2543" s="456"/>
      <c r="D2543" s="456"/>
      <c r="E2543" s="456"/>
      <c r="F2543" s="456"/>
      <c r="G2543" s="456"/>
      <c r="H2543" s="456"/>
      <c r="I2543" s="456"/>
      <c r="J2543" s="456"/>
      <c r="K2543" s="457"/>
    </row>
    <row r="2544" spans="1:11" ht="15" x14ac:dyDescent="0.3">
      <c r="A2544" s="466"/>
      <c r="B2544" s="458"/>
      <c r="C2544" s="456"/>
      <c r="D2544" s="456"/>
      <c r="E2544" s="456"/>
      <c r="F2544" s="456"/>
      <c r="G2544" s="456"/>
      <c r="H2544" s="456"/>
      <c r="I2544" s="456"/>
      <c r="J2544" s="456"/>
      <c r="K2544" s="457"/>
    </row>
    <row r="2545" spans="1:11" ht="15" x14ac:dyDescent="0.3">
      <c r="A2545" s="466"/>
      <c r="B2545" s="458"/>
      <c r="C2545" s="456"/>
      <c r="D2545" s="456"/>
      <c r="E2545" s="456"/>
      <c r="F2545" s="456"/>
      <c r="G2545" s="456"/>
      <c r="H2545" s="456"/>
      <c r="I2545" s="456"/>
      <c r="J2545" s="456"/>
      <c r="K2545" s="457"/>
    </row>
    <row r="2546" spans="1:11" ht="15.6" thickBot="1" x14ac:dyDescent="0.35">
      <c r="A2546" s="467"/>
      <c r="B2546" s="502"/>
      <c r="C2546" s="503"/>
      <c r="D2546" s="503"/>
      <c r="E2546" s="503"/>
      <c r="F2546" s="503"/>
      <c r="G2546" s="503"/>
      <c r="H2546" s="503"/>
      <c r="I2546" s="503"/>
      <c r="J2546" s="503"/>
      <c r="K2546" s="504"/>
    </row>
    <row r="2547" spans="1:11" x14ac:dyDescent="0.3">
      <c r="A2547" s="499" t="s">
        <v>1145</v>
      </c>
      <c r="B2547" s="491"/>
      <c r="C2547" s="491"/>
      <c r="D2547" s="491"/>
      <c r="E2547" s="491"/>
      <c r="F2547" s="491"/>
      <c r="G2547" s="490" t="s">
        <v>1146</v>
      </c>
      <c r="H2547" s="491"/>
      <c r="I2547" s="491"/>
      <c r="J2547" s="491"/>
      <c r="K2547" s="492"/>
    </row>
    <row r="2548" spans="1:11" x14ac:dyDescent="0.3">
      <c r="A2548" s="500"/>
      <c r="B2548" s="494"/>
      <c r="C2548" s="494"/>
      <c r="D2548" s="494"/>
      <c r="E2548" s="494"/>
      <c r="F2548" s="494"/>
      <c r="G2548" s="493"/>
      <c r="H2548" s="494"/>
      <c r="I2548" s="494"/>
      <c r="J2548" s="494"/>
      <c r="K2548" s="495"/>
    </row>
    <row r="2549" spans="1:11" x14ac:dyDescent="0.3">
      <c r="A2549" s="500"/>
      <c r="B2549" s="494"/>
      <c r="C2549" s="494"/>
      <c r="D2549" s="494"/>
      <c r="E2549" s="494"/>
      <c r="F2549" s="494"/>
      <c r="G2549" s="493"/>
      <c r="H2549" s="494"/>
      <c r="I2549" s="494"/>
      <c r="J2549" s="494"/>
      <c r="K2549" s="495"/>
    </row>
    <row r="2550" spans="1:11" ht="15" thickBot="1" x14ac:dyDescent="0.35">
      <c r="A2550" s="501"/>
      <c r="B2550" s="497"/>
      <c r="C2550" s="497"/>
      <c r="D2550" s="497"/>
      <c r="E2550" s="497"/>
      <c r="F2550" s="497"/>
      <c r="G2550" s="496"/>
      <c r="H2550" s="497"/>
      <c r="I2550" s="497"/>
      <c r="J2550" s="497"/>
      <c r="K2550" s="498"/>
    </row>
    <row r="2551" spans="1:11" x14ac:dyDescent="0.3">
      <c r="A2551" s="34"/>
      <c r="J2551" s="131"/>
    </row>
    <row r="2552" spans="1:11" hidden="1" x14ac:dyDescent="0.3">
      <c r="A2552" s="452"/>
      <c r="B2552" s="452"/>
      <c r="C2552" s="452"/>
      <c r="D2552" s="452"/>
      <c r="E2552" s="454" t="s">
        <v>1113</v>
      </c>
      <c r="F2552" s="454"/>
      <c r="G2552" s="454"/>
      <c r="H2552" s="454"/>
      <c r="I2552" s="452"/>
      <c r="J2552" s="452"/>
      <c r="K2552" s="452"/>
    </row>
    <row r="2553" spans="1:11" hidden="1" x14ac:dyDescent="0.3">
      <c r="A2553" s="452"/>
      <c r="B2553" s="452"/>
      <c r="C2553" s="452"/>
      <c r="D2553" s="452"/>
      <c r="E2553" s="454"/>
      <c r="F2553" s="454"/>
      <c r="G2553" s="454"/>
      <c r="H2553" s="454"/>
      <c r="I2553" s="452"/>
      <c r="J2553" s="452"/>
      <c r="K2553" s="452"/>
    </row>
    <row r="2554" spans="1:11" hidden="1" x14ac:dyDescent="0.3">
      <c r="A2554" s="453"/>
      <c r="B2554" s="453"/>
      <c r="C2554" s="453"/>
      <c r="D2554" s="453"/>
      <c r="E2554" s="455"/>
      <c r="F2554" s="455"/>
      <c r="G2554" s="455"/>
      <c r="H2554" s="455"/>
      <c r="I2554" s="453"/>
      <c r="J2554" s="453"/>
      <c r="K2554" s="453"/>
    </row>
    <row r="2555" spans="1:11" hidden="1" x14ac:dyDescent="0.3">
      <c r="A2555" s="449" t="s">
        <v>1147</v>
      </c>
      <c r="B2555" s="450"/>
      <c r="C2555" s="450"/>
      <c r="D2555" s="450"/>
      <c r="E2555" s="450"/>
      <c r="F2555" s="450"/>
      <c r="G2555" s="450"/>
      <c r="H2555" s="450"/>
      <c r="I2555" s="450"/>
      <c r="J2555" s="450"/>
      <c r="K2555" s="451"/>
    </row>
    <row r="2556" spans="1:11" ht="25.5" hidden="1" customHeight="1" x14ac:dyDescent="0.3">
      <c r="A2556" s="100" t="s">
        <v>1115</v>
      </c>
      <c r="B2556" s="101"/>
      <c r="C2556" s="101"/>
      <c r="D2556" s="101"/>
      <c r="E2556" s="101"/>
      <c r="F2556" s="101"/>
      <c r="G2556" s="102"/>
      <c r="H2556" s="103" t="s">
        <v>1116</v>
      </c>
      <c r="I2556" s="104" t="s">
        <v>1117</v>
      </c>
      <c r="J2556" s="105">
        <f>1+J2502</f>
        <v>45241</v>
      </c>
      <c r="K2556" s="106" t="s">
        <v>1118</v>
      </c>
    </row>
    <row r="2557" spans="1:11" ht="16.5" hidden="1" customHeight="1" x14ac:dyDescent="0.3">
      <c r="A2557" s="443" t="s">
        <v>1119</v>
      </c>
      <c r="B2557" s="444"/>
      <c r="C2557" s="444"/>
      <c r="D2557" s="444"/>
      <c r="E2557" s="444"/>
      <c r="F2557" s="444"/>
      <c r="G2557" s="445"/>
      <c r="H2557" s="107" t="s">
        <v>1120</v>
      </c>
      <c r="I2557" s="108" t="s">
        <v>1121</v>
      </c>
      <c r="J2557" s="109" t="s">
        <v>1122</v>
      </c>
      <c r="K2557" s="110" t="s">
        <v>1123</v>
      </c>
    </row>
    <row r="2558" spans="1:11" ht="12" hidden="1" customHeight="1" x14ac:dyDescent="0.3">
      <c r="A2558" s="446"/>
      <c r="B2558" s="447"/>
      <c r="C2558" s="447"/>
      <c r="D2558" s="447"/>
      <c r="E2558" s="447"/>
      <c r="F2558" s="447"/>
      <c r="G2558" s="448"/>
      <c r="H2558" s="107" t="s">
        <v>1124</v>
      </c>
      <c r="I2558" s="111" t="s">
        <v>1125</v>
      </c>
      <c r="J2558" s="112"/>
      <c r="K2558" s="113"/>
    </row>
    <row r="2559" spans="1:11" ht="15" hidden="1" thickBot="1" x14ac:dyDescent="0.35">
      <c r="A2559" s="114" t="s">
        <v>1103</v>
      </c>
      <c r="B2559" s="115"/>
      <c r="C2559" s="115"/>
      <c r="D2559" s="115"/>
      <c r="E2559" s="115"/>
      <c r="F2559" s="115"/>
      <c r="G2559" s="116"/>
      <c r="H2559" s="117" t="s">
        <v>1126</v>
      </c>
      <c r="I2559" s="117" t="s">
        <v>1125</v>
      </c>
      <c r="J2559" s="118"/>
      <c r="K2559" s="119"/>
    </row>
    <row r="2560" spans="1:11" ht="15" hidden="1" x14ac:dyDescent="0.3">
      <c r="A2560" s="440" t="s">
        <v>1127</v>
      </c>
      <c r="B2560" s="439"/>
      <c r="C2560" s="437"/>
      <c r="D2560" s="437"/>
      <c r="E2560" s="437"/>
      <c r="F2560" s="437"/>
      <c r="G2560" s="437"/>
      <c r="H2560" s="437"/>
      <c r="I2560" s="437"/>
      <c r="J2560" s="437"/>
      <c r="K2560" s="438"/>
    </row>
    <row r="2561" spans="1:11" ht="15" hidden="1" x14ac:dyDescent="0.3">
      <c r="A2561" s="441"/>
      <c r="B2561" s="458"/>
      <c r="C2561" s="456"/>
      <c r="D2561" s="456"/>
      <c r="E2561" s="456"/>
      <c r="F2561" s="456"/>
      <c r="G2561" s="456"/>
      <c r="H2561" s="456"/>
      <c r="I2561" s="456"/>
      <c r="J2561" s="456"/>
      <c r="K2561" s="457"/>
    </row>
    <row r="2562" spans="1:11" ht="15" hidden="1" x14ac:dyDescent="0.3">
      <c r="A2562" s="441"/>
      <c r="B2562" s="458"/>
      <c r="C2562" s="456"/>
      <c r="D2562" s="456"/>
      <c r="E2562" s="456"/>
      <c r="F2562" s="456"/>
      <c r="G2562" s="456"/>
      <c r="H2562" s="456"/>
      <c r="I2562" s="456"/>
      <c r="J2562" s="456"/>
      <c r="K2562" s="457"/>
    </row>
    <row r="2563" spans="1:11" ht="15" hidden="1" x14ac:dyDescent="0.3">
      <c r="A2563" s="441"/>
      <c r="B2563" s="458"/>
      <c r="C2563" s="456"/>
      <c r="D2563" s="456"/>
      <c r="E2563" s="456"/>
      <c r="F2563" s="456"/>
      <c r="G2563" s="456"/>
      <c r="H2563" s="456"/>
      <c r="I2563" s="456"/>
      <c r="J2563" s="456"/>
      <c r="K2563" s="457"/>
    </row>
    <row r="2564" spans="1:11" ht="15.6" hidden="1" thickBot="1" x14ac:dyDescent="0.35">
      <c r="A2564" s="442"/>
      <c r="B2564" s="477"/>
      <c r="C2564" s="475"/>
      <c r="D2564" s="475"/>
      <c r="E2564" s="475"/>
      <c r="F2564" s="475"/>
      <c r="G2564" s="475"/>
      <c r="H2564" s="475"/>
      <c r="I2564" s="475"/>
      <c r="J2564" s="475"/>
      <c r="K2564" s="476"/>
    </row>
    <row r="2565" spans="1:11" ht="15.6" hidden="1" thickBot="1" x14ac:dyDescent="0.35">
      <c r="A2565" s="465" t="s">
        <v>1128</v>
      </c>
      <c r="B2565" s="474" t="s">
        <v>1129</v>
      </c>
      <c r="C2565" s="472"/>
      <c r="D2565" s="472"/>
      <c r="E2565" s="472"/>
      <c r="F2565" s="120" t="s">
        <v>1130</v>
      </c>
      <c r="G2565" s="472" t="s">
        <v>1129</v>
      </c>
      <c r="H2565" s="472"/>
      <c r="I2565" s="472"/>
      <c r="J2565" s="473"/>
      <c r="K2565" s="121" t="s">
        <v>1130</v>
      </c>
    </row>
    <row r="2566" spans="1:11" ht="15" hidden="1" x14ac:dyDescent="0.3">
      <c r="A2566" s="466"/>
      <c r="B2566" s="471" t="s">
        <v>1131</v>
      </c>
      <c r="C2566" s="469"/>
      <c r="D2566" s="469"/>
      <c r="E2566" s="470"/>
      <c r="F2566" s="122"/>
      <c r="G2566" s="468" t="s">
        <v>1132</v>
      </c>
      <c r="H2566" s="469"/>
      <c r="I2566" s="469"/>
      <c r="J2566" s="470"/>
      <c r="K2566" s="123"/>
    </row>
    <row r="2567" spans="1:11" ht="15" hidden="1" x14ac:dyDescent="0.3">
      <c r="A2567" s="466"/>
      <c r="B2567" s="480" t="s">
        <v>1133</v>
      </c>
      <c r="C2567" s="481"/>
      <c r="D2567" s="481"/>
      <c r="E2567" s="482"/>
      <c r="F2567" s="124"/>
      <c r="G2567" s="483" t="s">
        <v>1134</v>
      </c>
      <c r="H2567" s="481"/>
      <c r="I2567" s="481"/>
      <c r="J2567" s="482"/>
      <c r="K2567" s="125"/>
    </row>
    <row r="2568" spans="1:11" ht="15" hidden="1" x14ac:dyDescent="0.3">
      <c r="A2568" s="466"/>
      <c r="B2568" s="480" t="s">
        <v>1135</v>
      </c>
      <c r="C2568" s="481"/>
      <c r="D2568" s="481"/>
      <c r="E2568" s="482"/>
      <c r="F2568" s="124"/>
      <c r="G2568" s="478" t="s">
        <v>1136</v>
      </c>
      <c r="H2568" s="460"/>
      <c r="I2568" s="460"/>
      <c r="J2568" s="479"/>
      <c r="K2568" s="125"/>
    </row>
    <row r="2569" spans="1:11" ht="15" hidden="1" x14ac:dyDescent="0.3">
      <c r="A2569" s="466"/>
      <c r="B2569" s="480" t="s">
        <v>1137</v>
      </c>
      <c r="C2569" s="481"/>
      <c r="D2569" s="481"/>
      <c r="E2569" s="482"/>
      <c r="F2569" s="124"/>
      <c r="G2569" s="478" t="s">
        <v>1138</v>
      </c>
      <c r="H2569" s="460"/>
      <c r="I2569" s="460"/>
      <c r="J2569" s="479"/>
      <c r="K2569" s="125"/>
    </row>
    <row r="2570" spans="1:11" ht="15" hidden="1" x14ac:dyDescent="0.3">
      <c r="A2570" s="466"/>
      <c r="B2570" s="480" t="s">
        <v>1139</v>
      </c>
      <c r="C2570" s="481"/>
      <c r="D2570" s="481"/>
      <c r="E2570" s="482"/>
      <c r="F2570" s="124"/>
      <c r="G2570" s="478" t="s">
        <v>1140</v>
      </c>
      <c r="H2570" s="460"/>
      <c r="I2570" s="460"/>
      <c r="J2570" s="479"/>
      <c r="K2570" s="125"/>
    </row>
    <row r="2571" spans="1:11" ht="15.6" hidden="1" thickBot="1" x14ac:dyDescent="0.35">
      <c r="A2571" s="467"/>
      <c r="B2571" s="487" t="s">
        <v>1141</v>
      </c>
      <c r="C2571" s="488"/>
      <c r="D2571" s="488"/>
      <c r="E2571" s="489"/>
      <c r="F2571" s="127"/>
      <c r="G2571" s="484" t="s">
        <v>1142</v>
      </c>
      <c r="H2571" s="485"/>
      <c r="I2571" s="485"/>
      <c r="J2571" s="486"/>
      <c r="K2571" s="128"/>
    </row>
    <row r="2572" spans="1:11" ht="15" hidden="1" x14ac:dyDescent="0.3">
      <c r="A2572" s="465" t="s">
        <v>1143</v>
      </c>
      <c r="B2572" s="459" t="s">
        <v>1157</v>
      </c>
      <c r="C2572" s="460"/>
      <c r="D2572" s="460"/>
      <c r="E2572" s="460"/>
      <c r="F2572" s="460"/>
      <c r="G2572" s="460"/>
      <c r="H2572" s="460"/>
      <c r="I2572" s="460"/>
      <c r="J2572" s="460"/>
      <c r="K2572" s="461"/>
    </row>
    <row r="2573" spans="1:11" ht="15" hidden="1" x14ac:dyDescent="0.3">
      <c r="A2573" s="466"/>
      <c r="B2573" s="459" t="s">
        <v>1154</v>
      </c>
      <c r="C2573" s="460"/>
      <c r="D2573" s="460"/>
      <c r="E2573" s="460"/>
      <c r="F2573" s="460"/>
      <c r="G2573" s="460"/>
      <c r="H2573" s="460"/>
      <c r="I2573" s="460"/>
      <c r="J2573" s="460"/>
      <c r="K2573" s="461"/>
    </row>
    <row r="2574" spans="1:11" ht="15" hidden="1" x14ac:dyDescent="0.3">
      <c r="A2574" s="466"/>
      <c r="B2574" s="459" t="s">
        <v>1155</v>
      </c>
      <c r="C2574" s="460"/>
      <c r="D2574" s="460"/>
      <c r="E2574" s="460"/>
      <c r="F2574" s="460"/>
      <c r="G2574" s="460"/>
      <c r="H2574" s="460"/>
      <c r="I2574" s="460"/>
      <c r="J2574" s="460"/>
      <c r="K2574" s="461"/>
    </row>
    <row r="2575" spans="1:11" ht="15" hidden="1" x14ac:dyDescent="0.3">
      <c r="A2575" s="466"/>
      <c r="B2575" s="459" t="s">
        <v>1156</v>
      </c>
      <c r="C2575" s="460"/>
      <c r="D2575" s="460"/>
      <c r="E2575" s="460"/>
      <c r="F2575" s="460"/>
      <c r="G2575" s="460"/>
      <c r="H2575" s="460"/>
      <c r="I2575" s="460"/>
      <c r="J2575" s="460"/>
      <c r="K2575" s="461"/>
    </row>
    <row r="2576" spans="1:11" ht="15" hidden="1" x14ac:dyDescent="0.3">
      <c r="A2576" s="466"/>
      <c r="B2576" s="459"/>
      <c r="C2576" s="460"/>
      <c r="D2576" s="460"/>
      <c r="E2576" s="460"/>
      <c r="F2576" s="460"/>
      <c r="G2576" s="460"/>
      <c r="H2576" s="460"/>
      <c r="I2576" s="460"/>
      <c r="J2576" s="460"/>
      <c r="K2576" s="461"/>
    </row>
    <row r="2577" spans="1:11" ht="15" hidden="1" x14ac:dyDescent="0.3">
      <c r="A2577" s="466"/>
      <c r="B2577" s="459"/>
      <c r="C2577" s="460"/>
      <c r="D2577" s="460"/>
      <c r="E2577" s="460"/>
      <c r="F2577" s="460"/>
      <c r="G2577" s="460"/>
      <c r="H2577" s="460"/>
      <c r="I2577" s="460"/>
      <c r="J2577" s="460"/>
      <c r="K2577" s="461"/>
    </row>
    <row r="2578" spans="1:11" ht="15" hidden="1" x14ac:dyDescent="0.3">
      <c r="A2578" s="466"/>
      <c r="B2578" s="459"/>
      <c r="C2578" s="460"/>
      <c r="D2578" s="460"/>
      <c r="E2578" s="460"/>
      <c r="F2578" s="460"/>
      <c r="G2578" s="460"/>
      <c r="H2578" s="460"/>
      <c r="I2578" s="460"/>
      <c r="J2578" s="460"/>
      <c r="K2578" s="461"/>
    </row>
    <row r="2579" spans="1:11" ht="15" hidden="1" x14ac:dyDescent="0.3">
      <c r="A2579" s="466"/>
      <c r="B2579" s="458"/>
      <c r="C2579" s="456"/>
      <c r="D2579" s="456"/>
      <c r="E2579" s="456"/>
      <c r="F2579" s="456"/>
      <c r="G2579" s="456"/>
      <c r="H2579" s="456"/>
      <c r="I2579" s="456"/>
      <c r="J2579" s="456"/>
      <c r="K2579" s="457"/>
    </row>
    <row r="2580" spans="1:11" ht="15" hidden="1" x14ac:dyDescent="0.3">
      <c r="A2580" s="466"/>
      <c r="B2580" s="458"/>
      <c r="C2580" s="456"/>
      <c r="D2580" s="456"/>
      <c r="E2580" s="456"/>
      <c r="F2580" s="456"/>
      <c r="G2580" s="456"/>
      <c r="H2580" s="456"/>
      <c r="I2580" s="456"/>
      <c r="J2580" s="456"/>
      <c r="K2580" s="457"/>
    </row>
    <row r="2581" spans="1:11" ht="15" hidden="1" x14ac:dyDescent="0.3">
      <c r="A2581" s="466"/>
      <c r="B2581" s="458"/>
      <c r="C2581" s="456"/>
      <c r="D2581" s="456"/>
      <c r="E2581" s="456"/>
      <c r="F2581" s="456"/>
      <c r="G2581" s="456"/>
      <c r="H2581" s="456"/>
      <c r="I2581" s="456"/>
      <c r="J2581" s="456"/>
      <c r="K2581" s="457"/>
    </row>
    <row r="2582" spans="1:11" ht="15" hidden="1" x14ac:dyDescent="0.3">
      <c r="A2582" s="466"/>
      <c r="B2582" s="458"/>
      <c r="C2582" s="456"/>
      <c r="D2582" s="456"/>
      <c r="E2582" s="456"/>
      <c r="F2582" s="456"/>
      <c r="G2582" s="456"/>
      <c r="H2582" s="456"/>
      <c r="I2582" s="456"/>
      <c r="J2582" s="456"/>
      <c r="K2582" s="457"/>
    </row>
    <row r="2583" spans="1:11" ht="15" hidden="1" x14ac:dyDescent="0.3">
      <c r="A2583" s="466"/>
      <c r="B2583" s="458"/>
      <c r="C2583" s="456"/>
      <c r="D2583" s="456"/>
      <c r="E2583" s="456"/>
      <c r="F2583" s="456"/>
      <c r="G2583" s="456"/>
      <c r="H2583" s="456"/>
      <c r="I2583" s="456"/>
      <c r="J2583" s="456"/>
      <c r="K2583" s="457"/>
    </row>
    <row r="2584" spans="1:11" ht="15" hidden="1" x14ac:dyDescent="0.3">
      <c r="A2584" s="466"/>
      <c r="B2584" s="458"/>
      <c r="C2584" s="456"/>
      <c r="D2584" s="456"/>
      <c r="E2584" s="456"/>
      <c r="F2584" s="456"/>
      <c r="G2584" s="456"/>
      <c r="H2584" s="456"/>
      <c r="I2584" s="456"/>
      <c r="J2584" s="456"/>
      <c r="K2584" s="457"/>
    </row>
    <row r="2585" spans="1:11" ht="15" hidden="1" x14ac:dyDescent="0.3">
      <c r="A2585" s="466"/>
      <c r="B2585" s="458"/>
      <c r="C2585" s="456"/>
      <c r="D2585" s="456"/>
      <c r="E2585" s="456"/>
      <c r="F2585" s="456"/>
      <c r="G2585" s="456"/>
      <c r="H2585" s="456"/>
      <c r="I2585" s="456"/>
      <c r="J2585" s="456"/>
      <c r="K2585" s="457"/>
    </row>
    <row r="2586" spans="1:11" ht="15.6" hidden="1" thickBot="1" x14ac:dyDescent="0.35">
      <c r="A2586" s="467"/>
      <c r="B2586" s="477"/>
      <c r="C2586" s="475"/>
      <c r="D2586" s="475"/>
      <c r="E2586" s="475"/>
      <c r="F2586" s="475"/>
      <c r="G2586" s="475"/>
      <c r="H2586" s="475"/>
      <c r="I2586" s="475"/>
      <c r="J2586" s="475"/>
      <c r="K2586" s="476"/>
    </row>
    <row r="2587" spans="1:11" ht="15" hidden="1" x14ac:dyDescent="0.3">
      <c r="A2587" s="465" t="s">
        <v>1144</v>
      </c>
      <c r="B2587" s="439"/>
      <c r="C2587" s="437"/>
      <c r="D2587" s="437"/>
      <c r="E2587" s="437"/>
      <c r="F2587" s="437"/>
      <c r="G2587" s="437"/>
      <c r="H2587" s="437"/>
      <c r="I2587" s="437"/>
      <c r="J2587" s="437"/>
      <c r="K2587" s="438"/>
    </row>
    <row r="2588" spans="1:11" ht="15" hidden="1" x14ac:dyDescent="0.3">
      <c r="A2588" s="466"/>
      <c r="B2588" s="458"/>
      <c r="C2588" s="456"/>
      <c r="D2588" s="456"/>
      <c r="E2588" s="456"/>
      <c r="F2588" s="456"/>
      <c r="G2588" s="456"/>
      <c r="H2588" s="456"/>
      <c r="I2588" s="456"/>
      <c r="J2588" s="456"/>
      <c r="K2588" s="457"/>
    </row>
    <row r="2589" spans="1:11" ht="15" hidden="1" x14ac:dyDescent="0.3">
      <c r="A2589" s="466"/>
      <c r="B2589" s="458"/>
      <c r="C2589" s="456"/>
      <c r="D2589" s="456"/>
      <c r="E2589" s="456"/>
      <c r="F2589" s="456"/>
      <c r="G2589" s="456"/>
      <c r="H2589" s="456"/>
      <c r="I2589" s="456"/>
      <c r="J2589" s="456"/>
      <c r="K2589" s="457"/>
    </row>
    <row r="2590" spans="1:11" ht="15" hidden="1" x14ac:dyDescent="0.3">
      <c r="A2590" s="466"/>
      <c r="B2590" s="458"/>
      <c r="C2590" s="456"/>
      <c r="D2590" s="456"/>
      <c r="E2590" s="456"/>
      <c r="F2590" s="456"/>
      <c r="G2590" s="456"/>
      <c r="H2590" s="456"/>
      <c r="I2590" s="456"/>
      <c r="J2590" s="456"/>
      <c r="K2590" s="457"/>
    </row>
    <row r="2591" spans="1:11" ht="15" hidden="1" x14ac:dyDescent="0.3">
      <c r="A2591" s="466"/>
      <c r="B2591" s="458"/>
      <c r="C2591" s="456"/>
      <c r="D2591" s="456"/>
      <c r="E2591" s="456"/>
      <c r="F2591" s="456"/>
      <c r="G2591" s="456"/>
      <c r="H2591" s="456"/>
      <c r="I2591" s="456"/>
      <c r="J2591" s="456"/>
      <c r="K2591" s="457"/>
    </row>
    <row r="2592" spans="1:11" ht="15" hidden="1" x14ac:dyDescent="0.3">
      <c r="A2592" s="466"/>
      <c r="B2592" s="458"/>
      <c r="C2592" s="456"/>
      <c r="D2592" s="456"/>
      <c r="E2592" s="456"/>
      <c r="F2592" s="456"/>
      <c r="G2592" s="456"/>
      <c r="H2592" s="456"/>
      <c r="I2592" s="456"/>
      <c r="J2592" s="456"/>
      <c r="K2592" s="457"/>
    </row>
    <row r="2593" spans="1:11" ht="15" hidden="1" x14ac:dyDescent="0.3">
      <c r="A2593" s="466"/>
      <c r="B2593" s="458"/>
      <c r="C2593" s="456"/>
      <c r="D2593" s="456"/>
      <c r="E2593" s="456"/>
      <c r="F2593" s="456"/>
      <c r="G2593" s="456"/>
      <c r="H2593" s="456"/>
      <c r="I2593" s="456"/>
      <c r="J2593" s="456"/>
      <c r="K2593" s="457"/>
    </row>
    <row r="2594" spans="1:11" ht="15" hidden="1" x14ac:dyDescent="0.3">
      <c r="A2594" s="466"/>
      <c r="B2594" s="458"/>
      <c r="C2594" s="456"/>
      <c r="D2594" s="456"/>
      <c r="E2594" s="456"/>
      <c r="F2594" s="456"/>
      <c r="G2594" s="456"/>
      <c r="H2594" s="456"/>
      <c r="I2594" s="456"/>
      <c r="J2594" s="456"/>
      <c r="K2594" s="457"/>
    </row>
    <row r="2595" spans="1:11" ht="15" hidden="1" x14ac:dyDescent="0.3">
      <c r="A2595" s="466"/>
      <c r="B2595" s="458"/>
      <c r="C2595" s="456"/>
      <c r="D2595" s="456"/>
      <c r="E2595" s="456"/>
      <c r="F2595" s="456"/>
      <c r="G2595" s="456"/>
      <c r="H2595" s="456"/>
      <c r="I2595" s="456"/>
      <c r="J2595" s="456"/>
      <c r="K2595" s="457"/>
    </row>
    <row r="2596" spans="1:11" ht="15" hidden="1" x14ac:dyDescent="0.3">
      <c r="A2596" s="466"/>
      <c r="B2596" s="458"/>
      <c r="C2596" s="456"/>
      <c r="D2596" s="456"/>
      <c r="E2596" s="456"/>
      <c r="F2596" s="456"/>
      <c r="G2596" s="456"/>
      <c r="H2596" s="456"/>
      <c r="I2596" s="456"/>
      <c r="J2596" s="456"/>
      <c r="K2596" s="457"/>
    </row>
    <row r="2597" spans="1:11" ht="15" hidden="1" x14ac:dyDescent="0.3">
      <c r="A2597" s="466"/>
      <c r="B2597" s="458"/>
      <c r="C2597" s="456"/>
      <c r="D2597" s="456"/>
      <c r="E2597" s="456"/>
      <c r="F2597" s="456"/>
      <c r="G2597" s="456"/>
      <c r="H2597" s="456"/>
      <c r="I2597" s="456"/>
      <c r="J2597" s="456"/>
      <c r="K2597" s="457"/>
    </row>
    <row r="2598" spans="1:11" ht="15" hidden="1" x14ac:dyDescent="0.3">
      <c r="A2598" s="466"/>
      <c r="B2598" s="458"/>
      <c r="C2598" s="456"/>
      <c r="D2598" s="456"/>
      <c r="E2598" s="456"/>
      <c r="F2598" s="456"/>
      <c r="G2598" s="456"/>
      <c r="H2598" s="456"/>
      <c r="I2598" s="456"/>
      <c r="J2598" s="456"/>
      <c r="K2598" s="457"/>
    </row>
    <row r="2599" spans="1:11" ht="15" hidden="1" x14ac:dyDescent="0.3">
      <c r="A2599" s="466"/>
      <c r="B2599" s="458"/>
      <c r="C2599" s="456"/>
      <c r="D2599" s="456"/>
      <c r="E2599" s="456"/>
      <c r="F2599" s="456"/>
      <c r="G2599" s="456"/>
      <c r="H2599" s="456"/>
      <c r="I2599" s="456"/>
      <c r="J2599" s="456"/>
      <c r="K2599" s="457"/>
    </row>
    <row r="2600" spans="1:11" ht="15" hidden="1" x14ac:dyDescent="0.3">
      <c r="A2600" s="466"/>
      <c r="B2600" s="458"/>
      <c r="C2600" s="456"/>
      <c r="D2600" s="456"/>
      <c r="E2600" s="456"/>
      <c r="F2600" s="456"/>
      <c r="G2600" s="456"/>
      <c r="H2600" s="456"/>
      <c r="I2600" s="456"/>
      <c r="J2600" s="456"/>
      <c r="K2600" s="457"/>
    </row>
    <row r="2601" spans="1:11" ht="15.6" hidden="1" thickBot="1" x14ac:dyDescent="0.35">
      <c r="A2601" s="467"/>
      <c r="B2601" s="502"/>
      <c r="C2601" s="503"/>
      <c r="D2601" s="503"/>
      <c r="E2601" s="503"/>
      <c r="F2601" s="503"/>
      <c r="G2601" s="503"/>
      <c r="H2601" s="503"/>
      <c r="I2601" s="503"/>
      <c r="J2601" s="503"/>
      <c r="K2601" s="504"/>
    </row>
    <row r="2602" spans="1:11" hidden="1" x14ac:dyDescent="0.3">
      <c r="A2602" s="499" t="s">
        <v>1145</v>
      </c>
      <c r="B2602" s="491"/>
      <c r="C2602" s="491"/>
      <c r="D2602" s="491"/>
      <c r="E2602" s="491"/>
      <c r="F2602" s="491"/>
      <c r="G2602" s="490" t="s">
        <v>1146</v>
      </c>
      <c r="H2602" s="491"/>
      <c r="I2602" s="491"/>
      <c r="J2602" s="491"/>
      <c r="K2602" s="492"/>
    </row>
    <row r="2603" spans="1:11" hidden="1" x14ac:dyDescent="0.3">
      <c r="A2603" s="500"/>
      <c r="B2603" s="494"/>
      <c r="C2603" s="494"/>
      <c r="D2603" s="494"/>
      <c r="E2603" s="494"/>
      <c r="F2603" s="494"/>
      <c r="G2603" s="493"/>
      <c r="H2603" s="494"/>
      <c r="I2603" s="494"/>
      <c r="J2603" s="494"/>
      <c r="K2603" s="495"/>
    </row>
    <row r="2604" spans="1:11" hidden="1" x14ac:dyDescent="0.3">
      <c r="A2604" s="500"/>
      <c r="B2604" s="494"/>
      <c r="C2604" s="494"/>
      <c r="D2604" s="494"/>
      <c r="E2604" s="494"/>
      <c r="F2604" s="494"/>
      <c r="G2604" s="493"/>
      <c r="H2604" s="494"/>
      <c r="I2604" s="494"/>
      <c r="J2604" s="494"/>
      <c r="K2604" s="495"/>
    </row>
    <row r="2605" spans="1:11" ht="15" hidden="1" thickBot="1" x14ac:dyDescent="0.35">
      <c r="A2605" s="501"/>
      <c r="B2605" s="497"/>
      <c r="C2605" s="497"/>
      <c r="D2605" s="497"/>
      <c r="E2605" s="497"/>
      <c r="F2605" s="497"/>
      <c r="G2605" s="496"/>
      <c r="H2605" s="497"/>
      <c r="I2605" s="497"/>
      <c r="J2605" s="497"/>
      <c r="K2605" s="498"/>
    </row>
    <row r="2606" spans="1:11" hidden="1" x14ac:dyDescent="0.3"/>
    <row r="2607" spans="1:11" hidden="1" x14ac:dyDescent="0.3">
      <c r="A2607" s="452"/>
      <c r="B2607" s="452"/>
      <c r="C2607" s="452"/>
      <c r="D2607" s="452"/>
      <c r="E2607" s="454" t="s">
        <v>1113</v>
      </c>
      <c r="F2607" s="454"/>
      <c r="G2607" s="454"/>
      <c r="H2607" s="454"/>
      <c r="I2607" s="452"/>
      <c r="J2607" s="452"/>
      <c r="K2607" s="452"/>
    </row>
    <row r="2608" spans="1:11" hidden="1" x14ac:dyDescent="0.3">
      <c r="A2608" s="452"/>
      <c r="B2608" s="452"/>
      <c r="C2608" s="452"/>
      <c r="D2608" s="452"/>
      <c r="E2608" s="454"/>
      <c r="F2608" s="454"/>
      <c r="G2608" s="454"/>
      <c r="H2608" s="454"/>
      <c r="I2608" s="452"/>
      <c r="J2608" s="452"/>
      <c r="K2608" s="452"/>
    </row>
    <row r="2609" spans="1:11" hidden="1" x14ac:dyDescent="0.3">
      <c r="A2609" s="453"/>
      <c r="B2609" s="453"/>
      <c r="C2609" s="453"/>
      <c r="D2609" s="453"/>
      <c r="E2609" s="455"/>
      <c r="F2609" s="455"/>
      <c r="G2609" s="455"/>
      <c r="H2609" s="455"/>
      <c r="I2609" s="453"/>
      <c r="J2609" s="453"/>
      <c r="K2609" s="453"/>
    </row>
    <row r="2610" spans="1:11" hidden="1" x14ac:dyDescent="0.3">
      <c r="A2610" s="449" t="s">
        <v>1147</v>
      </c>
      <c r="B2610" s="450"/>
      <c r="C2610" s="450"/>
      <c r="D2610" s="450"/>
      <c r="E2610" s="450"/>
      <c r="F2610" s="450"/>
      <c r="G2610" s="450"/>
      <c r="H2610" s="450"/>
      <c r="I2610" s="450"/>
      <c r="J2610" s="450"/>
      <c r="K2610" s="451"/>
    </row>
    <row r="2611" spans="1:11" ht="25.5" hidden="1" customHeight="1" x14ac:dyDescent="0.3">
      <c r="A2611" s="100" t="s">
        <v>1115</v>
      </c>
      <c r="B2611" s="101"/>
      <c r="C2611" s="101"/>
      <c r="D2611" s="101"/>
      <c r="E2611" s="101"/>
      <c r="F2611" s="101"/>
      <c r="G2611" s="102"/>
      <c r="H2611" s="103" t="s">
        <v>1116</v>
      </c>
      <c r="I2611" s="104" t="s">
        <v>1117</v>
      </c>
      <c r="J2611" s="105">
        <f>1+J2556</f>
        <v>45242</v>
      </c>
      <c r="K2611" s="106" t="s">
        <v>1118</v>
      </c>
    </row>
    <row r="2612" spans="1:11" ht="16.5" hidden="1" customHeight="1" x14ac:dyDescent="0.3">
      <c r="A2612" s="443" t="s">
        <v>1119</v>
      </c>
      <c r="B2612" s="444"/>
      <c r="C2612" s="444"/>
      <c r="D2612" s="444"/>
      <c r="E2612" s="444"/>
      <c r="F2612" s="444"/>
      <c r="G2612" s="445"/>
      <c r="H2612" s="107" t="s">
        <v>1120</v>
      </c>
      <c r="I2612" s="108" t="s">
        <v>1121</v>
      </c>
      <c r="J2612" s="109" t="s">
        <v>1122</v>
      </c>
      <c r="K2612" s="110" t="s">
        <v>1123</v>
      </c>
    </row>
    <row r="2613" spans="1:11" ht="12" hidden="1" customHeight="1" x14ac:dyDescent="0.3">
      <c r="A2613" s="446"/>
      <c r="B2613" s="447"/>
      <c r="C2613" s="447"/>
      <c r="D2613" s="447"/>
      <c r="E2613" s="447"/>
      <c r="F2613" s="447"/>
      <c r="G2613" s="448"/>
      <c r="H2613" s="107" t="s">
        <v>1124</v>
      </c>
      <c r="I2613" s="111" t="s">
        <v>1125</v>
      </c>
      <c r="J2613" s="112"/>
      <c r="K2613" s="113"/>
    </row>
    <row r="2614" spans="1:11" ht="15" hidden="1" thickBot="1" x14ac:dyDescent="0.35">
      <c r="A2614" s="114" t="s">
        <v>1103</v>
      </c>
      <c r="B2614" s="115"/>
      <c r="C2614" s="115"/>
      <c r="D2614" s="115"/>
      <c r="E2614" s="115"/>
      <c r="F2614" s="115"/>
      <c r="G2614" s="116"/>
      <c r="H2614" s="117" t="s">
        <v>1126</v>
      </c>
      <c r="I2614" s="117" t="s">
        <v>1125</v>
      </c>
      <c r="J2614" s="118"/>
      <c r="K2614" s="119"/>
    </row>
    <row r="2615" spans="1:11" ht="15" hidden="1" x14ac:dyDescent="0.3">
      <c r="A2615" s="440" t="s">
        <v>1127</v>
      </c>
      <c r="B2615" s="439"/>
      <c r="C2615" s="437"/>
      <c r="D2615" s="437"/>
      <c r="E2615" s="437"/>
      <c r="F2615" s="437"/>
      <c r="G2615" s="437"/>
      <c r="H2615" s="437"/>
      <c r="I2615" s="437"/>
      <c r="J2615" s="437"/>
      <c r="K2615" s="438"/>
    </row>
    <row r="2616" spans="1:11" ht="15" hidden="1" x14ac:dyDescent="0.3">
      <c r="A2616" s="441"/>
      <c r="B2616" s="458"/>
      <c r="C2616" s="456"/>
      <c r="D2616" s="456"/>
      <c r="E2616" s="456"/>
      <c r="F2616" s="456"/>
      <c r="G2616" s="456"/>
      <c r="H2616" s="456"/>
      <c r="I2616" s="456"/>
      <c r="J2616" s="456"/>
      <c r="K2616" s="457"/>
    </row>
    <row r="2617" spans="1:11" ht="15" hidden="1" x14ac:dyDescent="0.3">
      <c r="A2617" s="441"/>
      <c r="B2617" s="458"/>
      <c r="C2617" s="456"/>
      <c r="D2617" s="456"/>
      <c r="E2617" s="456"/>
      <c r="F2617" s="456"/>
      <c r="G2617" s="456"/>
      <c r="H2617" s="456"/>
      <c r="I2617" s="456"/>
      <c r="J2617" s="456"/>
      <c r="K2617" s="457"/>
    </row>
    <row r="2618" spans="1:11" ht="15" hidden="1" x14ac:dyDescent="0.3">
      <c r="A2618" s="441"/>
      <c r="B2618" s="458"/>
      <c r="C2618" s="456"/>
      <c r="D2618" s="456"/>
      <c r="E2618" s="456"/>
      <c r="F2618" s="456"/>
      <c r="G2618" s="456"/>
      <c r="H2618" s="456"/>
      <c r="I2618" s="456"/>
      <c r="J2618" s="456"/>
      <c r="K2618" s="457"/>
    </row>
    <row r="2619" spans="1:11" ht="15.6" hidden="1" thickBot="1" x14ac:dyDescent="0.35">
      <c r="A2619" s="442"/>
      <c r="B2619" s="477"/>
      <c r="C2619" s="475"/>
      <c r="D2619" s="475"/>
      <c r="E2619" s="475"/>
      <c r="F2619" s="475"/>
      <c r="G2619" s="475"/>
      <c r="H2619" s="475"/>
      <c r="I2619" s="475"/>
      <c r="J2619" s="475"/>
      <c r="K2619" s="476"/>
    </row>
    <row r="2620" spans="1:11" ht="15.6" hidden="1" thickBot="1" x14ac:dyDescent="0.35">
      <c r="A2620" s="465" t="s">
        <v>1128</v>
      </c>
      <c r="B2620" s="474" t="s">
        <v>1129</v>
      </c>
      <c r="C2620" s="472"/>
      <c r="D2620" s="472"/>
      <c r="E2620" s="472"/>
      <c r="F2620" s="120" t="s">
        <v>1130</v>
      </c>
      <c r="G2620" s="472" t="s">
        <v>1129</v>
      </c>
      <c r="H2620" s="472"/>
      <c r="I2620" s="472"/>
      <c r="J2620" s="473"/>
      <c r="K2620" s="121" t="s">
        <v>1130</v>
      </c>
    </row>
    <row r="2621" spans="1:11" ht="15" hidden="1" x14ac:dyDescent="0.3">
      <c r="A2621" s="466"/>
      <c r="B2621" s="471" t="s">
        <v>1131</v>
      </c>
      <c r="C2621" s="469"/>
      <c r="D2621" s="469"/>
      <c r="E2621" s="470"/>
      <c r="F2621" s="122"/>
      <c r="G2621" s="468" t="s">
        <v>1132</v>
      </c>
      <c r="H2621" s="469"/>
      <c r="I2621" s="469"/>
      <c r="J2621" s="470"/>
      <c r="K2621" s="123"/>
    </row>
    <row r="2622" spans="1:11" ht="15" hidden="1" x14ac:dyDescent="0.3">
      <c r="A2622" s="466"/>
      <c r="B2622" s="480" t="s">
        <v>1133</v>
      </c>
      <c r="C2622" s="481"/>
      <c r="D2622" s="481"/>
      <c r="E2622" s="482"/>
      <c r="F2622" s="124"/>
      <c r="G2622" s="483" t="s">
        <v>1134</v>
      </c>
      <c r="H2622" s="481"/>
      <c r="I2622" s="481"/>
      <c r="J2622" s="482"/>
      <c r="K2622" s="125"/>
    </row>
    <row r="2623" spans="1:11" ht="15" hidden="1" x14ac:dyDescent="0.3">
      <c r="A2623" s="466"/>
      <c r="B2623" s="480" t="s">
        <v>1135</v>
      </c>
      <c r="C2623" s="481"/>
      <c r="D2623" s="481"/>
      <c r="E2623" s="482"/>
      <c r="F2623" s="124"/>
      <c r="G2623" s="478" t="s">
        <v>1136</v>
      </c>
      <c r="H2623" s="460"/>
      <c r="I2623" s="460"/>
      <c r="J2623" s="479"/>
      <c r="K2623" s="125"/>
    </row>
    <row r="2624" spans="1:11" ht="15" hidden="1" x14ac:dyDescent="0.3">
      <c r="A2624" s="466"/>
      <c r="B2624" s="480" t="s">
        <v>1137</v>
      </c>
      <c r="C2624" s="481"/>
      <c r="D2624" s="481"/>
      <c r="E2624" s="482"/>
      <c r="F2624" s="124"/>
      <c r="G2624" s="478" t="s">
        <v>1138</v>
      </c>
      <c r="H2624" s="460"/>
      <c r="I2624" s="460"/>
      <c r="J2624" s="479"/>
      <c r="K2624" s="125"/>
    </row>
    <row r="2625" spans="1:11" ht="15" hidden="1" x14ac:dyDescent="0.3">
      <c r="A2625" s="466"/>
      <c r="B2625" s="480" t="s">
        <v>1139</v>
      </c>
      <c r="C2625" s="481"/>
      <c r="D2625" s="481"/>
      <c r="E2625" s="482"/>
      <c r="F2625" s="124"/>
      <c r="G2625" s="478" t="s">
        <v>1140</v>
      </c>
      <c r="H2625" s="460"/>
      <c r="I2625" s="460"/>
      <c r="J2625" s="479"/>
      <c r="K2625" s="125"/>
    </row>
    <row r="2626" spans="1:11" ht="15.6" hidden="1" thickBot="1" x14ac:dyDescent="0.35">
      <c r="A2626" s="467"/>
      <c r="B2626" s="487" t="s">
        <v>1141</v>
      </c>
      <c r="C2626" s="488"/>
      <c r="D2626" s="488"/>
      <c r="E2626" s="489"/>
      <c r="F2626" s="127"/>
      <c r="G2626" s="484" t="s">
        <v>1142</v>
      </c>
      <c r="H2626" s="485"/>
      <c r="I2626" s="485"/>
      <c r="J2626" s="486"/>
      <c r="K2626" s="128"/>
    </row>
    <row r="2627" spans="1:11" ht="15" hidden="1" x14ac:dyDescent="0.3">
      <c r="A2627" s="465" t="s">
        <v>1143</v>
      </c>
      <c r="B2627" s="459" t="s">
        <v>1157</v>
      </c>
      <c r="C2627" s="460"/>
      <c r="D2627" s="460"/>
      <c r="E2627" s="460"/>
      <c r="F2627" s="460"/>
      <c r="G2627" s="460"/>
      <c r="H2627" s="460"/>
      <c r="I2627" s="460"/>
      <c r="J2627" s="460"/>
      <c r="K2627" s="461"/>
    </row>
    <row r="2628" spans="1:11" ht="15" hidden="1" x14ac:dyDescent="0.3">
      <c r="A2628" s="466"/>
      <c r="B2628" s="459" t="s">
        <v>1154</v>
      </c>
      <c r="C2628" s="460"/>
      <c r="D2628" s="460"/>
      <c r="E2628" s="460"/>
      <c r="F2628" s="460"/>
      <c r="G2628" s="460"/>
      <c r="H2628" s="460"/>
      <c r="I2628" s="460"/>
      <c r="J2628" s="460"/>
      <c r="K2628" s="461"/>
    </row>
    <row r="2629" spans="1:11" ht="15" hidden="1" x14ac:dyDescent="0.3">
      <c r="A2629" s="466"/>
      <c r="B2629" s="459" t="s">
        <v>1155</v>
      </c>
      <c r="C2629" s="460"/>
      <c r="D2629" s="460"/>
      <c r="E2629" s="460"/>
      <c r="F2629" s="460"/>
      <c r="G2629" s="460"/>
      <c r="H2629" s="460"/>
      <c r="I2629" s="460"/>
      <c r="J2629" s="460"/>
      <c r="K2629" s="461"/>
    </row>
    <row r="2630" spans="1:11" ht="15" hidden="1" x14ac:dyDescent="0.3">
      <c r="A2630" s="466"/>
      <c r="B2630" s="459" t="s">
        <v>1156</v>
      </c>
      <c r="C2630" s="460"/>
      <c r="D2630" s="460"/>
      <c r="E2630" s="460"/>
      <c r="F2630" s="460"/>
      <c r="G2630" s="460"/>
      <c r="H2630" s="460"/>
      <c r="I2630" s="460"/>
      <c r="J2630" s="460"/>
      <c r="K2630" s="461"/>
    </row>
    <row r="2631" spans="1:11" ht="15" hidden="1" x14ac:dyDescent="0.3">
      <c r="A2631" s="466"/>
      <c r="B2631" s="459"/>
      <c r="C2631" s="460"/>
      <c r="D2631" s="460"/>
      <c r="E2631" s="460"/>
      <c r="F2631" s="460"/>
      <c r="G2631" s="460"/>
      <c r="H2631" s="460"/>
      <c r="I2631" s="460"/>
      <c r="J2631" s="460"/>
      <c r="K2631" s="461"/>
    </row>
    <row r="2632" spans="1:11" ht="15" hidden="1" x14ac:dyDescent="0.3">
      <c r="A2632" s="466"/>
      <c r="B2632" s="459"/>
      <c r="C2632" s="460"/>
      <c r="D2632" s="460"/>
      <c r="E2632" s="460"/>
      <c r="F2632" s="460"/>
      <c r="G2632" s="460"/>
      <c r="H2632" s="460"/>
      <c r="I2632" s="460"/>
      <c r="J2632" s="460"/>
      <c r="K2632" s="461"/>
    </row>
    <row r="2633" spans="1:11" ht="15" hidden="1" x14ac:dyDescent="0.3">
      <c r="A2633" s="466"/>
      <c r="B2633" s="459"/>
      <c r="C2633" s="460"/>
      <c r="D2633" s="460"/>
      <c r="E2633" s="460"/>
      <c r="F2633" s="460"/>
      <c r="G2633" s="460"/>
      <c r="H2633" s="460"/>
      <c r="I2633" s="460"/>
      <c r="J2633" s="460"/>
      <c r="K2633" s="461"/>
    </row>
    <row r="2634" spans="1:11" ht="15" hidden="1" x14ac:dyDescent="0.3">
      <c r="A2634" s="466"/>
      <c r="B2634" s="459"/>
      <c r="C2634" s="460"/>
      <c r="D2634" s="460"/>
      <c r="E2634" s="460"/>
      <c r="F2634" s="460"/>
      <c r="G2634" s="460"/>
      <c r="H2634" s="460"/>
      <c r="I2634" s="460"/>
      <c r="J2634" s="460"/>
      <c r="K2634" s="461"/>
    </row>
    <row r="2635" spans="1:11" ht="15" hidden="1" x14ac:dyDescent="0.3">
      <c r="A2635" s="466"/>
      <c r="B2635" s="458"/>
      <c r="C2635" s="456"/>
      <c r="D2635" s="456"/>
      <c r="E2635" s="456"/>
      <c r="F2635" s="456"/>
      <c r="G2635" s="456"/>
      <c r="H2635" s="456"/>
      <c r="I2635" s="456"/>
      <c r="J2635" s="456"/>
      <c r="K2635" s="457"/>
    </row>
    <row r="2636" spans="1:11" ht="15" hidden="1" x14ac:dyDescent="0.3">
      <c r="A2636" s="466"/>
      <c r="B2636" s="458"/>
      <c r="C2636" s="456"/>
      <c r="D2636" s="456"/>
      <c r="E2636" s="456"/>
      <c r="F2636" s="456"/>
      <c r="G2636" s="456"/>
      <c r="H2636" s="456"/>
      <c r="I2636" s="456"/>
      <c r="J2636" s="456"/>
      <c r="K2636" s="457"/>
    </row>
    <row r="2637" spans="1:11" ht="15" hidden="1" x14ac:dyDescent="0.3">
      <c r="A2637" s="466"/>
      <c r="B2637" s="458"/>
      <c r="C2637" s="456"/>
      <c r="D2637" s="456"/>
      <c r="E2637" s="456"/>
      <c r="F2637" s="456"/>
      <c r="G2637" s="456"/>
      <c r="H2637" s="456"/>
      <c r="I2637" s="456"/>
      <c r="J2637" s="456"/>
      <c r="K2637" s="457"/>
    </row>
    <row r="2638" spans="1:11" ht="15" hidden="1" x14ac:dyDescent="0.3">
      <c r="A2638" s="466"/>
      <c r="B2638" s="458"/>
      <c r="C2638" s="456"/>
      <c r="D2638" s="456"/>
      <c r="E2638" s="456"/>
      <c r="F2638" s="456"/>
      <c r="G2638" s="456"/>
      <c r="H2638" s="456"/>
      <c r="I2638" s="456"/>
      <c r="J2638" s="456"/>
      <c r="K2638" s="457"/>
    </row>
    <row r="2639" spans="1:11" ht="15" hidden="1" x14ac:dyDescent="0.3">
      <c r="A2639" s="466"/>
      <c r="B2639" s="458"/>
      <c r="C2639" s="456"/>
      <c r="D2639" s="456"/>
      <c r="E2639" s="456"/>
      <c r="F2639" s="456"/>
      <c r="G2639" s="456"/>
      <c r="H2639" s="456"/>
      <c r="I2639" s="456"/>
      <c r="J2639" s="456"/>
      <c r="K2639" s="457"/>
    </row>
    <row r="2640" spans="1:11" ht="15" hidden="1" x14ac:dyDescent="0.3">
      <c r="A2640" s="466"/>
      <c r="B2640" s="458"/>
      <c r="C2640" s="456"/>
      <c r="D2640" s="456"/>
      <c r="E2640" s="456"/>
      <c r="F2640" s="456"/>
      <c r="G2640" s="456"/>
      <c r="H2640" s="456"/>
      <c r="I2640" s="456"/>
      <c r="J2640" s="456"/>
      <c r="K2640" s="457"/>
    </row>
    <row r="2641" spans="1:11" ht="15.6" hidden="1" thickBot="1" x14ac:dyDescent="0.35">
      <c r="A2641" s="467"/>
      <c r="B2641" s="477"/>
      <c r="C2641" s="475"/>
      <c r="D2641" s="475"/>
      <c r="E2641" s="475"/>
      <c r="F2641" s="475"/>
      <c r="G2641" s="475"/>
      <c r="H2641" s="475"/>
      <c r="I2641" s="475"/>
      <c r="J2641" s="475"/>
      <c r="K2641" s="476"/>
    </row>
    <row r="2642" spans="1:11" ht="15" hidden="1" x14ac:dyDescent="0.3">
      <c r="A2642" s="465" t="s">
        <v>1144</v>
      </c>
      <c r="B2642" s="439"/>
      <c r="C2642" s="437"/>
      <c r="D2642" s="437"/>
      <c r="E2642" s="437"/>
      <c r="F2642" s="437"/>
      <c r="G2642" s="437"/>
      <c r="H2642" s="437"/>
      <c r="I2642" s="437"/>
      <c r="J2642" s="437"/>
      <c r="K2642" s="438"/>
    </row>
    <row r="2643" spans="1:11" ht="15" hidden="1" x14ac:dyDescent="0.3">
      <c r="A2643" s="466"/>
      <c r="B2643" s="458"/>
      <c r="C2643" s="456"/>
      <c r="D2643" s="456"/>
      <c r="E2643" s="456"/>
      <c r="F2643" s="456"/>
      <c r="G2643" s="456"/>
      <c r="H2643" s="456"/>
      <c r="I2643" s="456"/>
      <c r="J2643" s="456"/>
      <c r="K2643" s="457"/>
    </row>
    <row r="2644" spans="1:11" ht="15" hidden="1" x14ac:dyDescent="0.3">
      <c r="A2644" s="466"/>
      <c r="B2644" s="458"/>
      <c r="C2644" s="456"/>
      <c r="D2644" s="456"/>
      <c r="E2644" s="456"/>
      <c r="F2644" s="456"/>
      <c r="G2644" s="456"/>
      <c r="H2644" s="456"/>
      <c r="I2644" s="456"/>
      <c r="J2644" s="456"/>
      <c r="K2644" s="457"/>
    </row>
    <row r="2645" spans="1:11" ht="15" hidden="1" x14ac:dyDescent="0.3">
      <c r="A2645" s="466"/>
      <c r="B2645" s="458"/>
      <c r="C2645" s="456"/>
      <c r="D2645" s="456"/>
      <c r="E2645" s="456"/>
      <c r="F2645" s="456"/>
      <c r="G2645" s="456"/>
      <c r="H2645" s="456"/>
      <c r="I2645" s="456"/>
      <c r="J2645" s="456"/>
      <c r="K2645" s="457"/>
    </row>
    <row r="2646" spans="1:11" ht="15" hidden="1" x14ac:dyDescent="0.3">
      <c r="A2646" s="466"/>
      <c r="B2646" s="458"/>
      <c r="C2646" s="456"/>
      <c r="D2646" s="456"/>
      <c r="E2646" s="456"/>
      <c r="F2646" s="456"/>
      <c r="G2646" s="456"/>
      <c r="H2646" s="456"/>
      <c r="I2646" s="456"/>
      <c r="J2646" s="456"/>
      <c r="K2646" s="457"/>
    </row>
    <row r="2647" spans="1:11" ht="15" hidden="1" x14ac:dyDescent="0.3">
      <c r="A2647" s="466"/>
      <c r="B2647" s="458"/>
      <c r="C2647" s="456"/>
      <c r="D2647" s="456"/>
      <c r="E2647" s="456"/>
      <c r="F2647" s="456"/>
      <c r="G2647" s="456"/>
      <c r="H2647" s="456"/>
      <c r="I2647" s="456"/>
      <c r="J2647" s="456"/>
      <c r="K2647" s="457"/>
    </row>
    <row r="2648" spans="1:11" ht="15" hidden="1" x14ac:dyDescent="0.3">
      <c r="A2648" s="466"/>
      <c r="B2648" s="458"/>
      <c r="C2648" s="456"/>
      <c r="D2648" s="456"/>
      <c r="E2648" s="456"/>
      <c r="F2648" s="456"/>
      <c r="G2648" s="456"/>
      <c r="H2648" s="456"/>
      <c r="I2648" s="456"/>
      <c r="J2648" s="456"/>
      <c r="K2648" s="457"/>
    </row>
    <row r="2649" spans="1:11" ht="15" hidden="1" x14ac:dyDescent="0.3">
      <c r="A2649" s="466"/>
      <c r="B2649" s="458"/>
      <c r="C2649" s="456"/>
      <c r="D2649" s="456"/>
      <c r="E2649" s="456"/>
      <c r="F2649" s="456"/>
      <c r="G2649" s="456"/>
      <c r="H2649" s="456"/>
      <c r="I2649" s="456"/>
      <c r="J2649" s="456"/>
      <c r="K2649" s="457"/>
    </row>
    <row r="2650" spans="1:11" ht="15" hidden="1" x14ac:dyDescent="0.3">
      <c r="A2650" s="466"/>
      <c r="B2650" s="458"/>
      <c r="C2650" s="456"/>
      <c r="D2650" s="456"/>
      <c r="E2650" s="456"/>
      <c r="F2650" s="456"/>
      <c r="G2650" s="456"/>
      <c r="H2650" s="456"/>
      <c r="I2650" s="456"/>
      <c r="J2650" s="456"/>
      <c r="K2650" s="457"/>
    </row>
    <row r="2651" spans="1:11" ht="15" hidden="1" x14ac:dyDescent="0.3">
      <c r="A2651" s="466"/>
      <c r="B2651" s="458"/>
      <c r="C2651" s="456"/>
      <c r="D2651" s="456"/>
      <c r="E2651" s="456"/>
      <c r="F2651" s="456"/>
      <c r="G2651" s="456"/>
      <c r="H2651" s="456"/>
      <c r="I2651" s="456"/>
      <c r="J2651" s="456"/>
      <c r="K2651" s="457"/>
    </row>
    <row r="2652" spans="1:11" ht="15" hidden="1" x14ac:dyDescent="0.3">
      <c r="A2652" s="466"/>
      <c r="B2652" s="458"/>
      <c r="C2652" s="456"/>
      <c r="D2652" s="456"/>
      <c r="E2652" s="456"/>
      <c r="F2652" s="456"/>
      <c r="G2652" s="456"/>
      <c r="H2652" s="456"/>
      <c r="I2652" s="456"/>
      <c r="J2652" s="456"/>
      <c r="K2652" s="457"/>
    </row>
    <row r="2653" spans="1:11" ht="15" hidden="1" x14ac:dyDescent="0.3">
      <c r="A2653" s="466"/>
      <c r="B2653" s="458"/>
      <c r="C2653" s="456"/>
      <c r="D2653" s="456"/>
      <c r="E2653" s="456"/>
      <c r="F2653" s="456"/>
      <c r="G2653" s="456"/>
      <c r="H2653" s="456"/>
      <c r="I2653" s="456"/>
      <c r="J2653" s="456"/>
      <c r="K2653" s="457"/>
    </row>
    <row r="2654" spans="1:11" ht="15" hidden="1" x14ac:dyDescent="0.3">
      <c r="A2654" s="466"/>
      <c r="B2654" s="458"/>
      <c r="C2654" s="456"/>
      <c r="D2654" s="456"/>
      <c r="E2654" s="456"/>
      <c r="F2654" s="456"/>
      <c r="G2654" s="456"/>
      <c r="H2654" s="456"/>
      <c r="I2654" s="456"/>
      <c r="J2654" s="456"/>
      <c r="K2654" s="457"/>
    </row>
    <row r="2655" spans="1:11" ht="15" hidden="1" x14ac:dyDescent="0.3">
      <c r="A2655" s="466"/>
      <c r="B2655" s="458"/>
      <c r="C2655" s="456"/>
      <c r="D2655" s="456"/>
      <c r="E2655" s="456"/>
      <c r="F2655" s="456"/>
      <c r="G2655" s="456"/>
      <c r="H2655" s="456"/>
      <c r="I2655" s="456"/>
      <c r="J2655" s="456"/>
      <c r="K2655" s="457"/>
    </row>
    <row r="2656" spans="1:11" ht="15.6" hidden="1" thickBot="1" x14ac:dyDescent="0.35">
      <c r="A2656" s="467"/>
      <c r="B2656" s="502"/>
      <c r="C2656" s="503"/>
      <c r="D2656" s="503"/>
      <c r="E2656" s="503"/>
      <c r="F2656" s="503"/>
      <c r="G2656" s="503"/>
      <c r="H2656" s="503"/>
      <c r="I2656" s="503"/>
      <c r="J2656" s="503"/>
      <c r="K2656" s="504"/>
    </row>
    <row r="2657" spans="1:11" hidden="1" x14ac:dyDescent="0.3">
      <c r="A2657" s="499" t="s">
        <v>1145</v>
      </c>
      <c r="B2657" s="491"/>
      <c r="C2657" s="491"/>
      <c r="D2657" s="491"/>
      <c r="E2657" s="491"/>
      <c r="F2657" s="491"/>
      <c r="G2657" s="490" t="s">
        <v>1146</v>
      </c>
      <c r="H2657" s="491"/>
      <c r="I2657" s="491"/>
      <c r="J2657" s="491"/>
      <c r="K2657" s="492"/>
    </row>
    <row r="2658" spans="1:11" hidden="1" x14ac:dyDescent="0.3">
      <c r="A2658" s="500"/>
      <c r="B2658" s="494"/>
      <c r="C2658" s="494"/>
      <c r="D2658" s="494"/>
      <c r="E2658" s="494"/>
      <c r="F2658" s="494"/>
      <c r="G2658" s="493"/>
      <c r="H2658" s="494"/>
      <c r="I2658" s="494"/>
      <c r="J2658" s="494"/>
      <c r="K2658" s="495"/>
    </row>
    <row r="2659" spans="1:11" hidden="1" x14ac:dyDescent="0.3">
      <c r="A2659" s="500"/>
      <c r="B2659" s="494"/>
      <c r="C2659" s="494"/>
      <c r="D2659" s="494"/>
      <c r="E2659" s="494"/>
      <c r="F2659" s="494"/>
      <c r="G2659" s="493"/>
      <c r="H2659" s="494"/>
      <c r="I2659" s="494"/>
      <c r="J2659" s="494"/>
      <c r="K2659" s="495"/>
    </row>
    <row r="2660" spans="1:11" ht="15" hidden="1" thickBot="1" x14ac:dyDescent="0.35">
      <c r="A2660" s="501"/>
      <c r="B2660" s="497"/>
      <c r="C2660" s="497"/>
      <c r="D2660" s="497"/>
      <c r="E2660" s="497"/>
      <c r="F2660" s="497"/>
      <c r="G2660" s="496"/>
      <c r="H2660" s="497"/>
      <c r="I2660" s="497"/>
      <c r="J2660" s="497"/>
      <c r="K2660" s="498"/>
    </row>
    <row r="2661" spans="1:11" hidden="1" x14ac:dyDescent="0.3">
      <c r="A2661" s="34"/>
      <c r="J2661" s="131"/>
    </row>
    <row r="2662" spans="1:11" x14ac:dyDescent="0.3">
      <c r="A2662" s="452"/>
      <c r="B2662" s="452"/>
      <c r="C2662" s="452"/>
      <c r="D2662" s="452"/>
      <c r="E2662" s="454" t="s">
        <v>1113</v>
      </c>
      <c r="F2662" s="454"/>
      <c r="G2662" s="454"/>
      <c r="H2662" s="454"/>
      <c r="I2662" s="452"/>
      <c r="J2662" s="452"/>
      <c r="K2662" s="452"/>
    </row>
    <row r="2663" spans="1:11" x14ac:dyDescent="0.3">
      <c r="A2663" s="452"/>
      <c r="B2663" s="452"/>
      <c r="C2663" s="452"/>
      <c r="D2663" s="452"/>
      <c r="E2663" s="454"/>
      <c r="F2663" s="454"/>
      <c r="G2663" s="454"/>
      <c r="H2663" s="454"/>
      <c r="I2663" s="452"/>
      <c r="J2663" s="452"/>
      <c r="K2663" s="452"/>
    </row>
    <row r="2664" spans="1:11" x14ac:dyDescent="0.3">
      <c r="A2664" s="453"/>
      <c r="B2664" s="453"/>
      <c r="C2664" s="453"/>
      <c r="D2664" s="453"/>
      <c r="E2664" s="455"/>
      <c r="F2664" s="455"/>
      <c r="G2664" s="455"/>
      <c r="H2664" s="455"/>
      <c r="I2664" s="453"/>
      <c r="J2664" s="453"/>
      <c r="K2664" s="453"/>
    </row>
    <row r="2665" spans="1:11" s="99" customFormat="1" ht="15" customHeight="1" x14ac:dyDescent="0.3">
      <c r="A2665" s="505" t="s">
        <v>1114</v>
      </c>
      <c r="B2665" s="450"/>
      <c r="C2665" s="450"/>
      <c r="D2665" s="450"/>
      <c r="E2665" s="450"/>
      <c r="F2665" s="450"/>
      <c r="G2665" s="450"/>
      <c r="H2665" s="450"/>
      <c r="I2665" s="450"/>
      <c r="J2665" s="450"/>
      <c r="K2665" s="451"/>
    </row>
    <row r="2666" spans="1:11" ht="25.5" customHeight="1" x14ac:dyDescent="0.3">
      <c r="A2666" s="100" t="s">
        <v>0</v>
      </c>
      <c r="B2666" s="101"/>
      <c r="C2666" s="101"/>
      <c r="D2666" s="101"/>
      <c r="E2666" s="101"/>
      <c r="F2666" s="101"/>
      <c r="G2666" s="102"/>
      <c r="H2666" s="103" t="s">
        <v>1191</v>
      </c>
      <c r="I2666" s="104" t="s">
        <v>1117</v>
      </c>
      <c r="J2666" s="105">
        <f>1+J2611</f>
        <v>45243</v>
      </c>
      <c r="K2666" s="106" t="s">
        <v>1118</v>
      </c>
    </row>
    <row r="2667" spans="1:11" ht="16.5" customHeight="1" x14ac:dyDescent="0.3">
      <c r="A2667" s="443" t="s">
        <v>2</v>
      </c>
      <c r="B2667" s="444"/>
      <c r="C2667" s="444"/>
      <c r="D2667" s="444"/>
      <c r="E2667" s="444"/>
      <c r="F2667" s="444"/>
      <c r="G2667" s="445"/>
      <c r="H2667" s="107" t="s">
        <v>1120</v>
      </c>
      <c r="I2667" s="108" t="s">
        <v>1121</v>
      </c>
      <c r="J2667" s="109" t="s">
        <v>1122</v>
      </c>
      <c r="K2667" s="110" t="s">
        <v>1123</v>
      </c>
    </row>
    <row r="2668" spans="1:11" ht="12" customHeight="1" x14ac:dyDescent="0.3">
      <c r="A2668" s="446"/>
      <c r="B2668" s="447"/>
      <c r="C2668" s="447"/>
      <c r="D2668" s="447"/>
      <c r="E2668" s="447"/>
      <c r="F2668" s="447"/>
      <c r="G2668" s="448"/>
      <c r="H2668" s="107" t="s">
        <v>1124</v>
      </c>
      <c r="I2668" s="111" t="s">
        <v>1125</v>
      </c>
      <c r="J2668" s="112"/>
      <c r="K2668" s="113"/>
    </row>
    <row r="2669" spans="1:11" ht="15" thickBot="1" x14ac:dyDescent="0.35">
      <c r="A2669" s="114" t="s">
        <v>1103</v>
      </c>
      <c r="B2669" s="115"/>
      <c r="C2669" s="115"/>
      <c r="D2669" s="115"/>
      <c r="E2669" s="115"/>
      <c r="F2669" s="115"/>
      <c r="G2669" s="116"/>
      <c r="H2669" s="117" t="s">
        <v>1126</v>
      </c>
      <c r="I2669" s="117" t="s">
        <v>1125</v>
      </c>
      <c r="J2669" s="118"/>
      <c r="K2669" s="119"/>
    </row>
    <row r="2670" spans="1:11" ht="15" x14ac:dyDescent="0.3">
      <c r="A2670" s="440" t="s">
        <v>1127</v>
      </c>
      <c r="B2670" s="439"/>
      <c r="C2670" s="437"/>
      <c r="D2670" s="437"/>
      <c r="E2670" s="437"/>
      <c r="F2670" s="437"/>
      <c r="G2670" s="437"/>
      <c r="H2670" s="437"/>
      <c r="I2670" s="437"/>
      <c r="J2670" s="437"/>
      <c r="K2670" s="438"/>
    </row>
    <row r="2671" spans="1:11" ht="15" x14ac:dyDescent="0.3">
      <c r="A2671" s="441"/>
      <c r="B2671" s="458"/>
      <c r="C2671" s="456"/>
      <c r="D2671" s="456"/>
      <c r="E2671" s="456"/>
      <c r="F2671" s="456"/>
      <c r="G2671" s="456"/>
      <c r="H2671" s="456"/>
      <c r="I2671" s="456"/>
      <c r="J2671" s="456"/>
      <c r="K2671" s="457"/>
    </row>
    <row r="2672" spans="1:11" ht="15" x14ac:dyDescent="0.3">
      <c r="A2672" s="441"/>
      <c r="B2672" s="458"/>
      <c r="C2672" s="456"/>
      <c r="D2672" s="456"/>
      <c r="E2672" s="456"/>
      <c r="F2672" s="456"/>
      <c r="G2672" s="456"/>
      <c r="H2672" s="456"/>
      <c r="I2672" s="456"/>
      <c r="J2672" s="456"/>
      <c r="K2672" s="457"/>
    </row>
    <row r="2673" spans="1:11" ht="15" x14ac:dyDescent="0.3">
      <c r="A2673" s="441"/>
      <c r="B2673" s="458"/>
      <c r="C2673" s="456"/>
      <c r="D2673" s="456"/>
      <c r="E2673" s="456"/>
      <c r="F2673" s="456"/>
      <c r="G2673" s="456"/>
      <c r="H2673" s="456"/>
      <c r="I2673" s="456"/>
      <c r="J2673" s="456"/>
      <c r="K2673" s="457"/>
    </row>
    <row r="2674" spans="1:11" ht="15.6" thickBot="1" x14ac:dyDescent="0.35">
      <c r="A2674" s="442"/>
      <c r="B2674" s="477"/>
      <c r="C2674" s="475"/>
      <c r="D2674" s="475"/>
      <c r="E2674" s="475"/>
      <c r="F2674" s="475"/>
      <c r="G2674" s="475"/>
      <c r="H2674" s="475"/>
      <c r="I2674" s="475"/>
      <c r="J2674" s="475"/>
      <c r="K2674" s="476"/>
    </row>
    <row r="2675" spans="1:11" ht="15.6" thickBot="1" x14ac:dyDescent="0.35">
      <c r="A2675" s="465" t="s">
        <v>1128</v>
      </c>
      <c r="B2675" s="474" t="s">
        <v>1129</v>
      </c>
      <c r="C2675" s="472"/>
      <c r="D2675" s="472"/>
      <c r="E2675" s="472"/>
      <c r="F2675" s="120" t="s">
        <v>1130</v>
      </c>
      <c r="G2675" s="472" t="s">
        <v>1129</v>
      </c>
      <c r="H2675" s="472"/>
      <c r="I2675" s="472"/>
      <c r="J2675" s="473"/>
      <c r="K2675" s="121" t="s">
        <v>1130</v>
      </c>
    </row>
    <row r="2676" spans="1:11" ht="15" x14ac:dyDescent="0.3">
      <c r="A2676" s="466"/>
      <c r="B2676" s="471" t="s">
        <v>1131</v>
      </c>
      <c r="C2676" s="469"/>
      <c r="D2676" s="469"/>
      <c r="E2676" s="470"/>
      <c r="F2676" s="122"/>
      <c r="G2676" s="468" t="s">
        <v>1132</v>
      </c>
      <c r="H2676" s="469"/>
      <c r="I2676" s="469"/>
      <c r="J2676" s="470"/>
      <c r="K2676" s="123"/>
    </row>
    <row r="2677" spans="1:11" ht="15" x14ac:dyDescent="0.3">
      <c r="A2677" s="466"/>
      <c r="B2677" s="480" t="s">
        <v>1133</v>
      </c>
      <c r="C2677" s="481"/>
      <c r="D2677" s="481"/>
      <c r="E2677" s="482"/>
      <c r="F2677" s="124"/>
      <c r="G2677" s="483" t="s">
        <v>1134</v>
      </c>
      <c r="H2677" s="481"/>
      <c r="I2677" s="481"/>
      <c r="J2677" s="482"/>
      <c r="K2677" s="125"/>
    </row>
    <row r="2678" spans="1:11" ht="15" x14ac:dyDescent="0.3">
      <c r="A2678" s="466"/>
      <c r="B2678" s="480" t="s">
        <v>1135</v>
      </c>
      <c r="C2678" s="481"/>
      <c r="D2678" s="481"/>
      <c r="E2678" s="482"/>
      <c r="F2678" s="124"/>
      <c r="G2678" s="478" t="s">
        <v>1136</v>
      </c>
      <c r="H2678" s="460"/>
      <c r="I2678" s="460"/>
      <c r="J2678" s="479"/>
      <c r="K2678" s="125"/>
    </row>
    <row r="2679" spans="1:11" ht="15" x14ac:dyDescent="0.3">
      <c r="A2679" s="466"/>
      <c r="B2679" s="480" t="s">
        <v>1137</v>
      </c>
      <c r="C2679" s="481"/>
      <c r="D2679" s="481"/>
      <c r="E2679" s="482"/>
      <c r="F2679" s="124">
        <v>1</v>
      </c>
      <c r="G2679" s="478" t="s">
        <v>1138</v>
      </c>
      <c r="H2679" s="460"/>
      <c r="I2679" s="460"/>
      <c r="J2679" s="479"/>
      <c r="K2679" s="125"/>
    </row>
    <row r="2680" spans="1:11" ht="15" x14ac:dyDescent="0.3">
      <c r="A2680" s="466"/>
      <c r="B2680" s="480" t="s">
        <v>1139</v>
      </c>
      <c r="C2680" s="481"/>
      <c r="D2680" s="481"/>
      <c r="E2680" s="482"/>
      <c r="F2680" s="124"/>
      <c r="G2680" s="478" t="s">
        <v>1140</v>
      </c>
      <c r="H2680" s="460"/>
      <c r="I2680" s="460"/>
      <c r="J2680" s="479"/>
      <c r="K2680" s="125"/>
    </row>
    <row r="2681" spans="1:11" ht="15.6" thickBot="1" x14ac:dyDescent="0.35">
      <c r="A2681" s="467"/>
      <c r="B2681" s="487" t="s">
        <v>1141</v>
      </c>
      <c r="C2681" s="488"/>
      <c r="D2681" s="488"/>
      <c r="E2681" s="489"/>
      <c r="F2681" s="127">
        <v>1</v>
      </c>
      <c r="G2681" s="484" t="s">
        <v>1142</v>
      </c>
      <c r="H2681" s="485"/>
      <c r="I2681" s="485"/>
      <c r="J2681" s="486"/>
      <c r="K2681" s="128"/>
    </row>
    <row r="2682" spans="1:11" ht="15.6" x14ac:dyDescent="0.3">
      <c r="A2682" s="465" t="s">
        <v>1143</v>
      </c>
      <c r="B2682" s="434" t="s">
        <v>1180</v>
      </c>
      <c r="C2682" s="435"/>
      <c r="D2682" s="435"/>
      <c r="E2682" s="435"/>
      <c r="F2682" s="435"/>
      <c r="G2682" s="435"/>
      <c r="H2682" s="435"/>
      <c r="I2682" s="435"/>
      <c r="J2682" s="435"/>
      <c r="K2682" s="436"/>
    </row>
    <row r="2683" spans="1:11" ht="15" x14ac:dyDescent="0.3">
      <c r="A2683" s="466"/>
      <c r="B2683" s="422" t="s">
        <v>1165</v>
      </c>
      <c r="C2683" s="423"/>
      <c r="D2683" s="423"/>
      <c r="E2683" s="423"/>
      <c r="F2683" s="423"/>
      <c r="G2683" s="423"/>
      <c r="H2683" s="423"/>
      <c r="I2683" s="423"/>
      <c r="J2683" s="423"/>
      <c r="K2683" s="424"/>
    </row>
    <row r="2684" spans="1:11" ht="15" x14ac:dyDescent="0.3">
      <c r="A2684" s="466"/>
      <c r="B2684" s="422" t="s">
        <v>1166</v>
      </c>
      <c r="C2684" s="423"/>
      <c r="D2684" s="423"/>
      <c r="E2684" s="423"/>
      <c r="F2684" s="423"/>
      <c r="G2684" s="423"/>
      <c r="H2684" s="423"/>
      <c r="I2684" s="423"/>
      <c r="J2684" s="423"/>
      <c r="K2684" s="424"/>
    </row>
    <row r="2685" spans="1:11" ht="15" x14ac:dyDescent="0.3">
      <c r="A2685" s="466"/>
      <c r="B2685" s="422" t="s">
        <v>1167</v>
      </c>
      <c r="C2685" s="423"/>
      <c r="D2685" s="423"/>
      <c r="E2685" s="423"/>
      <c r="F2685" s="423"/>
      <c r="G2685" s="423"/>
      <c r="H2685" s="423"/>
      <c r="I2685" s="423"/>
      <c r="J2685" s="423"/>
      <c r="K2685" s="424"/>
    </row>
    <row r="2686" spans="1:11" ht="15" x14ac:dyDescent="0.3">
      <c r="A2686" s="466"/>
      <c r="B2686" s="422" t="s">
        <v>1169</v>
      </c>
      <c r="C2686" s="423"/>
      <c r="D2686" s="423"/>
      <c r="E2686" s="423"/>
      <c r="F2686" s="423"/>
      <c r="G2686" s="423"/>
      <c r="H2686" s="423"/>
      <c r="I2686" s="423"/>
      <c r="J2686" s="423"/>
      <c r="K2686" s="424"/>
    </row>
    <row r="2687" spans="1:11" ht="15" x14ac:dyDescent="0.3">
      <c r="A2687" s="466"/>
      <c r="B2687" s="422" t="s">
        <v>1184</v>
      </c>
      <c r="C2687" s="423"/>
      <c r="D2687" s="423"/>
      <c r="E2687" s="423"/>
      <c r="F2687" s="423"/>
      <c r="G2687" s="423"/>
      <c r="H2687" s="423"/>
      <c r="I2687" s="423"/>
      <c r="J2687" s="423"/>
      <c r="K2687" s="424"/>
    </row>
    <row r="2688" spans="1:11" ht="15.6" x14ac:dyDescent="0.3">
      <c r="A2688" s="466"/>
      <c r="B2688" s="434" t="s">
        <v>1185</v>
      </c>
      <c r="C2688" s="435"/>
      <c r="D2688" s="435"/>
      <c r="E2688" s="435"/>
      <c r="F2688" s="435"/>
      <c r="G2688" s="435"/>
      <c r="H2688" s="435"/>
      <c r="I2688" s="435"/>
      <c r="J2688" s="435"/>
      <c r="K2688" s="436"/>
    </row>
    <row r="2689" spans="1:11" ht="15" x14ac:dyDescent="0.3">
      <c r="A2689" s="466"/>
      <c r="B2689" s="416" t="s">
        <v>1164</v>
      </c>
      <c r="C2689" s="417"/>
      <c r="D2689" s="417"/>
      <c r="E2689" s="417"/>
      <c r="F2689" s="417"/>
      <c r="G2689" s="417"/>
      <c r="H2689" s="417"/>
      <c r="I2689" s="417"/>
      <c r="J2689" s="417"/>
      <c r="K2689" s="418"/>
    </row>
    <row r="2690" spans="1:11" ht="15" x14ac:dyDescent="0.3">
      <c r="A2690" s="466"/>
      <c r="B2690" s="422" t="s">
        <v>1167</v>
      </c>
      <c r="C2690" s="423"/>
      <c r="D2690" s="423"/>
      <c r="E2690" s="423"/>
      <c r="F2690" s="423"/>
      <c r="G2690" s="423"/>
      <c r="H2690" s="423"/>
      <c r="I2690" s="423"/>
      <c r="J2690" s="423"/>
      <c r="K2690" s="424"/>
    </row>
    <row r="2691" spans="1:11" ht="15" x14ac:dyDescent="0.3">
      <c r="A2691" s="466"/>
      <c r="B2691" s="416"/>
      <c r="C2691" s="417"/>
      <c r="D2691" s="417"/>
      <c r="E2691" s="417"/>
      <c r="F2691" s="417"/>
      <c r="G2691" s="417"/>
      <c r="H2691" s="417"/>
      <c r="I2691" s="417"/>
      <c r="J2691" s="417"/>
      <c r="K2691" s="418"/>
    </row>
    <row r="2692" spans="1:11" ht="15" x14ac:dyDescent="0.3">
      <c r="A2692" s="466"/>
      <c r="B2692" s="458"/>
      <c r="C2692" s="456"/>
      <c r="D2692" s="456"/>
      <c r="E2692" s="456"/>
      <c r="F2692" s="456"/>
      <c r="G2692" s="456"/>
      <c r="H2692" s="456"/>
      <c r="I2692" s="456"/>
      <c r="J2692" s="456"/>
      <c r="K2692" s="457"/>
    </row>
    <row r="2693" spans="1:11" ht="15" x14ac:dyDescent="0.3">
      <c r="A2693" s="466"/>
      <c r="B2693" s="416"/>
      <c r="C2693" s="417"/>
      <c r="D2693" s="417"/>
      <c r="E2693" s="417"/>
      <c r="F2693" s="417"/>
      <c r="G2693" s="417"/>
      <c r="H2693" s="417"/>
      <c r="I2693" s="417"/>
      <c r="J2693" s="417"/>
      <c r="K2693" s="418"/>
    </row>
    <row r="2694" spans="1:11" ht="15" x14ac:dyDescent="0.3">
      <c r="A2694" s="466"/>
      <c r="B2694" s="416"/>
      <c r="C2694" s="417"/>
      <c r="D2694" s="417"/>
      <c r="E2694" s="417"/>
      <c r="F2694" s="417"/>
      <c r="G2694" s="417"/>
      <c r="H2694" s="417"/>
      <c r="I2694" s="417"/>
      <c r="J2694" s="417"/>
      <c r="K2694" s="418"/>
    </row>
    <row r="2695" spans="1:11" ht="15.6" thickBot="1" x14ac:dyDescent="0.35">
      <c r="A2695" s="467"/>
      <c r="B2695" s="477"/>
      <c r="C2695" s="475"/>
      <c r="D2695" s="475"/>
      <c r="E2695" s="475"/>
      <c r="F2695" s="475"/>
      <c r="G2695" s="475"/>
      <c r="H2695" s="475"/>
      <c r="I2695" s="475"/>
      <c r="J2695" s="475"/>
      <c r="K2695" s="476"/>
    </row>
    <row r="2696" spans="1:11" ht="15" x14ac:dyDescent="0.3">
      <c r="A2696" s="465" t="s">
        <v>1144</v>
      </c>
      <c r="B2696" s="439"/>
      <c r="C2696" s="437"/>
      <c r="D2696" s="437"/>
      <c r="E2696" s="437"/>
      <c r="F2696" s="437"/>
      <c r="G2696" s="437"/>
      <c r="H2696" s="437"/>
      <c r="I2696" s="437"/>
      <c r="J2696" s="437"/>
      <c r="K2696" s="438"/>
    </row>
    <row r="2697" spans="1:11" ht="15" x14ac:dyDescent="0.3">
      <c r="A2697" s="466"/>
      <c r="B2697" s="458"/>
      <c r="C2697" s="456"/>
      <c r="D2697" s="456"/>
      <c r="E2697" s="456"/>
      <c r="F2697" s="456"/>
      <c r="G2697" s="456"/>
      <c r="H2697" s="456"/>
      <c r="I2697" s="456"/>
      <c r="J2697" s="456"/>
      <c r="K2697" s="457"/>
    </row>
    <row r="2698" spans="1:11" ht="15" x14ac:dyDescent="0.3">
      <c r="A2698" s="466"/>
      <c r="B2698" s="458"/>
      <c r="C2698" s="456"/>
      <c r="D2698" s="456"/>
      <c r="E2698" s="456"/>
      <c r="F2698" s="456"/>
      <c r="G2698" s="456"/>
      <c r="H2698" s="456"/>
      <c r="I2698" s="456"/>
      <c r="J2698" s="456"/>
      <c r="K2698" s="457"/>
    </row>
    <row r="2699" spans="1:11" ht="15" x14ac:dyDescent="0.3">
      <c r="A2699" s="466"/>
      <c r="B2699" s="459"/>
      <c r="C2699" s="460"/>
      <c r="D2699" s="460"/>
      <c r="E2699" s="460"/>
      <c r="F2699" s="460"/>
      <c r="G2699" s="460"/>
      <c r="H2699" s="460"/>
      <c r="I2699" s="460"/>
      <c r="J2699" s="460"/>
      <c r="K2699" s="461"/>
    </row>
    <row r="2700" spans="1:11" ht="15" x14ac:dyDescent="0.3">
      <c r="A2700" s="466"/>
      <c r="B2700" s="458"/>
      <c r="C2700" s="456"/>
      <c r="D2700" s="456"/>
      <c r="E2700" s="456"/>
      <c r="F2700" s="456"/>
      <c r="G2700" s="456"/>
      <c r="H2700" s="456"/>
      <c r="I2700" s="456"/>
      <c r="J2700" s="456"/>
      <c r="K2700" s="457"/>
    </row>
    <row r="2701" spans="1:11" ht="15" x14ac:dyDescent="0.3">
      <c r="A2701" s="466"/>
      <c r="B2701" s="459"/>
      <c r="C2701" s="460"/>
      <c r="D2701" s="460"/>
      <c r="E2701" s="460"/>
      <c r="F2701" s="460"/>
      <c r="G2701" s="460"/>
      <c r="H2701" s="460"/>
      <c r="I2701" s="460"/>
      <c r="J2701" s="460"/>
      <c r="K2701" s="461"/>
    </row>
    <row r="2702" spans="1:11" ht="15" x14ac:dyDescent="0.3">
      <c r="A2702" s="466"/>
      <c r="B2702" s="458"/>
      <c r="C2702" s="456"/>
      <c r="D2702" s="456"/>
      <c r="E2702" s="456"/>
      <c r="F2702" s="456"/>
      <c r="G2702" s="456"/>
      <c r="H2702" s="456"/>
      <c r="I2702" s="456"/>
      <c r="J2702" s="456"/>
      <c r="K2702" s="457"/>
    </row>
    <row r="2703" spans="1:11" ht="15" x14ac:dyDescent="0.3">
      <c r="A2703" s="466"/>
      <c r="B2703" s="458"/>
      <c r="C2703" s="456"/>
      <c r="D2703" s="456"/>
      <c r="E2703" s="456"/>
      <c r="F2703" s="456"/>
      <c r="G2703" s="456"/>
      <c r="H2703" s="456"/>
      <c r="I2703" s="456"/>
      <c r="J2703" s="456"/>
      <c r="K2703" s="457"/>
    </row>
    <row r="2704" spans="1:11" ht="15" x14ac:dyDescent="0.3">
      <c r="A2704" s="466"/>
      <c r="B2704" s="458"/>
      <c r="C2704" s="456"/>
      <c r="D2704" s="456"/>
      <c r="E2704" s="456"/>
      <c r="F2704" s="456"/>
      <c r="G2704" s="456"/>
      <c r="H2704" s="456"/>
      <c r="I2704" s="456"/>
      <c r="J2704" s="456"/>
      <c r="K2704" s="457"/>
    </row>
    <row r="2705" spans="1:11" ht="15" x14ac:dyDescent="0.3">
      <c r="A2705" s="466"/>
      <c r="B2705" s="458"/>
      <c r="C2705" s="456"/>
      <c r="D2705" s="456"/>
      <c r="E2705" s="456"/>
      <c r="F2705" s="456"/>
      <c r="G2705" s="456"/>
      <c r="H2705" s="456"/>
      <c r="I2705" s="456"/>
      <c r="J2705" s="456"/>
      <c r="K2705" s="457"/>
    </row>
    <row r="2706" spans="1:11" ht="15" x14ac:dyDescent="0.3">
      <c r="A2706" s="466"/>
      <c r="B2706" s="458"/>
      <c r="C2706" s="456"/>
      <c r="D2706" s="456"/>
      <c r="E2706" s="456"/>
      <c r="F2706" s="456"/>
      <c r="G2706" s="456"/>
      <c r="H2706" s="456"/>
      <c r="I2706" s="456"/>
      <c r="J2706" s="456"/>
      <c r="K2706" s="457"/>
    </row>
    <row r="2707" spans="1:11" ht="15" x14ac:dyDescent="0.3">
      <c r="A2707" s="466"/>
      <c r="B2707" s="458"/>
      <c r="C2707" s="456"/>
      <c r="D2707" s="456"/>
      <c r="E2707" s="456"/>
      <c r="F2707" s="456"/>
      <c r="G2707" s="456"/>
      <c r="H2707" s="456"/>
      <c r="I2707" s="456"/>
      <c r="J2707" s="456"/>
      <c r="K2707" s="457"/>
    </row>
    <row r="2708" spans="1:11" ht="15" x14ac:dyDescent="0.3">
      <c r="A2708" s="466"/>
      <c r="B2708" s="458"/>
      <c r="C2708" s="456"/>
      <c r="D2708" s="456"/>
      <c r="E2708" s="456"/>
      <c r="F2708" s="456"/>
      <c r="G2708" s="456"/>
      <c r="H2708" s="456"/>
      <c r="I2708" s="456"/>
      <c r="J2708" s="456"/>
      <c r="K2708" s="457"/>
    </row>
    <row r="2709" spans="1:11" ht="15" x14ac:dyDescent="0.3">
      <c r="A2709" s="466"/>
      <c r="B2709" s="458"/>
      <c r="C2709" s="456"/>
      <c r="D2709" s="456"/>
      <c r="E2709" s="456"/>
      <c r="F2709" s="456"/>
      <c r="G2709" s="456"/>
      <c r="H2709" s="456"/>
      <c r="I2709" s="456"/>
      <c r="J2709" s="456"/>
      <c r="K2709" s="457"/>
    </row>
    <row r="2710" spans="1:11" ht="15.6" thickBot="1" x14ac:dyDescent="0.35">
      <c r="A2710" s="467"/>
      <c r="B2710" s="502"/>
      <c r="C2710" s="503"/>
      <c r="D2710" s="503"/>
      <c r="E2710" s="503"/>
      <c r="F2710" s="503"/>
      <c r="G2710" s="503"/>
      <c r="H2710" s="503"/>
      <c r="I2710" s="503"/>
      <c r="J2710" s="503"/>
      <c r="K2710" s="504"/>
    </row>
    <row r="2711" spans="1:11" x14ac:dyDescent="0.3">
      <c r="A2711" s="499" t="s">
        <v>1145</v>
      </c>
      <c r="B2711" s="491"/>
      <c r="C2711" s="491"/>
      <c r="D2711" s="491"/>
      <c r="E2711" s="491"/>
      <c r="F2711" s="491"/>
      <c r="G2711" s="490" t="s">
        <v>1146</v>
      </c>
      <c r="H2711" s="491"/>
      <c r="I2711" s="491"/>
      <c r="J2711" s="491"/>
      <c r="K2711" s="492"/>
    </row>
    <row r="2712" spans="1:11" x14ac:dyDescent="0.3">
      <c r="A2712" s="500"/>
      <c r="B2712" s="494"/>
      <c r="C2712" s="494"/>
      <c r="D2712" s="494"/>
      <c r="E2712" s="494"/>
      <c r="F2712" s="494"/>
      <c r="G2712" s="493"/>
      <c r="H2712" s="494"/>
      <c r="I2712" s="494"/>
      <c r="J2712" s="494"/>
      <c r="K2712" s="495"/>
    </row>
    <row r="2713" spans="1:11" x14ac:dyDescent="0.3">
      <c r="A2713" s="500"/>
      <c r="B2713" s="494"/>
      <c r="C2713" s="494"/>
      <c r="D2713" s="494"/>
      <c r="E2713" s="494"/>
      <c r="F2713" s="494"/>
      <c r="G2713" s="493"/>
      <c r="H2713" s="494"/>
      <c r="I2713" s="494"/>
      <c r="J2713" s="494"/>
      <c r="K2713" s="495"/>
    </row>
    <row r="2714" spans="1:11" ht="15" thickBot="1" x14ac:dyDescent="0.35">
      <c r="A2714" s="501"/>
      <c r="B2714" s="497"/>
      <c r="C2714" s="497"/>
      <c r="D2714" s="497"/>
      <c r="E2714" s="497"/>
      <c r="F2714" s="497"/>
      <c r="G2714" s="496"/>
      <c r="H2714" s="497"/>
      <c r="I2714" s="497"/>
      <c r="J2714" s="497"/>
      <c r="K2714" s="498"/>
    </row>
    <row r="2715" spans="1:11" x14ac:dyDescent="0.3">
      <c r="A2715" s="34"/>
      <c r="J2715" s="131"/>
    </row>
    <row r="2716" spans="1:11" x14ac:dyDescent="0.3">
      <c r="A2716" s="452"/>
      <c r="B2716" s="452"/>
      <c r="C2716" s="452"/>
      <c r="D2716" s="452"/>
      <c r="E2716" s="454" t="s">
        <v>1113</v>
      </c>
      <c r="F2716" s="454"/>
      <c r="G2716" s="454"/>
      <c r="H2716" s="454"/>
      <c r="I2716" s="452"/>
      <c r="J2716" s="452"/>
      <c r="K2716" s="452"/>
    </row>
    <row r="2717" spans="1:11" x14ac:dyDescent="0.3">
      <c r="A2717" s="452"/>
      <c r="B2717" s="452"/>
      <c r="C2717" s="452"/>
      <c r="D2717" s="452"/>
      <c r="E2717" s="454"/>
      <c r="F2717" s="454"/>
      <c r="G2717" s="454"/>
      <c r="H2717" s="454"/>
      <c r="I2717" s="452"/>
      <c r="J2717" s="452"/>
      <c r="K2717" s="452"/>
    </row>
    <row r="2718" spans="1:11" x14ac:dyDescent="0.3">
      <c r="A2718" s="453"/>
      <c r="B2718" s="453"/>
      <c r="C2718" s="453"/>
      <c r="D2718" s="453"/>
      <c r="E2718" s="455"/>
      <c r="F2718" s="455"/>
      <c r="G2718" s="455"/>
      <c r="H2718" s="455"/>
      <c r="I2718" s="453"/>
      <c r="J2718" s="453"/>
      <c r="K2718" s="453"/>
    </row>
    <row r="2719" spans="1:11" x14ac:dyDescent="0.3">
      <c r="A2719" s="449" t="s">
        <v>1147</v>
      </c>
      <c r="B2719" s="450"/>
      <c r="C2719" s="450"/>
      <c r="D2719" s="450"/>
      <c r="E2719" s="450"/>
      <c r="F2719" s="450"/>
      <c r="G2719" s="450"/>
      <c r="H2719" s="450"/>
      <c r="I2719" s="450"/>
      <c r="J2719" s="450"/>
      <c r="K2719" s="451"/>
    </row>
    <row r="2720" spans="1:11" ht="25.5" customHeight="1" x14ac:dyDescent="0.3">
      <c r="A2720" s="100" t="s">
        <v>0</v>
      </c>
      <c r="B2720" s="101"/>
      <c r="C2720" s="101"/>
      <c r="D2720" s="101"/>
      <c r="E2720" s="101"/>
      <c r="F2720" s="101"/>
      <c r="G2720" s="102"/>
      <c r="H2720" s="103" t="s">
        <v>1191</v>
      </c>
      <c r="I2720" s="104" t="s">
        <v>1117</v>
      </c>
      <c r="J2720" s="105">
        <f>1+J2666</f>
        <v>45244</v>
      </c>
      <c r="K2720" s="106" t="s">
        <v>1118</v>
      </c>
    </row>
    <row r="2721" spans="1:11" ht="16.5" customHeight="1" x14ac:dyDescent="0.3">
      <c r="A2721" s="443" t="s">
        <v>2</v>
      </c>
      <c r="B2721" s="444"/>
      <c r="C2721" s="444"/>
      <c r="D2721" s="444"/>
      <c r="E2721" s="444"/>
      <c r="F2721" s="444"/>
      <c r="G2721" s="445"/>
      <c r="H2721" s="107" t="s">
        <v>1120</v>
      </c>
      <c r="I2721" s="108" t="s">
        <v>1121</v>
      </c>
      <c r="J2721" s="109" t="s">
        <v>1122</v>
      </c>
      <c r="K2721" s="110" t="s">
        <v>1123</v>
      </c>
    </row>
    <row r="2722" spans="1:11" ht="12" customHeight="1" x14ac:dyDescent="0.3">
      <c r="A2722" s="446"/>
      <c r="B2722" s="447"/>
      <c r="C2722" s="447"/>
      <c r="D2722" s="447"/>
      <c r="E2722" s="447"/>
      <c r="F2722" s="447"/>
      <c r="G2722" s="448"/>
      <c r="H2722" s="107" t="s">
        <v>1124</v>
      </c>
      <c r="I2722" s="111" t="s">
        <v>1125</v>
      </c>
      <c r="J2722" s="112"/>
      <c r="K2722" s="113"/>
    </row>
    <row r="2723" spans="1:11" ht="15" thickBot="1" x14ac:dyDescent="0.35">
      <c r="A2723" s="114" t="s">
        <v>1103</v>
      </c>
      <c r="B2723" s="115"/>
      <c r="C2723" s="115"/>
      <c r="D2723" s="115"/>
      <c r="E2723" s="115"/>
      <c r="F2723" s="115"/>
      <c r="G2723" s="116"/>
      <c r="H2723" s="117" t="s">
        <v>1126</v>
      </c>
      <c r="I2723" s="117" t="s">
        <v>1125</v>
      </c>
      <c r="J2723" s="118"/>
      <c r="K2723" s="119"/>
    </row>
    <row r="2724" spans="1:11" ht="15" x14ac:dyDescent="0.3">
      <c r="A2724" s="440" t="s">
        <v>1127</v>
      </c>
      <c r="B2724" s="439"/>
      <c r="C2724" s="437"/>
      <c r="D2724" s="437"/>
      <c r="E2724" s="437"/>
      <c r="F2724" s="437"/>
      <c r="G2724" s="437"/>
      <c r="H2724" s="437"/>
      <c r="I2724" s="437"/>
      <c r="J2724" s="437"/>
      <c r="K2724" s="438"/>
    </row>
    <row r="2725" spans="1:11" ht="15" x14ac:dyDescent="0.3">
      <c r="A2725" s="441"/>
      <c r="B2725" s="458"/>
      <c r="C2725" s="456"/>
      <c r="D2725" s="456"/>
      <c r="E2725" s="456"/>
      <c r="F2725" s="456"/>
      <c r="G2725" s="456"/>
      <c r="H2725" s="456"/>
      <c r="I2725" s="456"/>
      <c r="J2725" s="456"/>
      <c r="K2725" s="457"/>
    </row>
    <row r="2726" spans="1:11" ht="15" x14ac:dyDescent="0.3">
      <c r="A2726" s="441"/>
      <c r="B2726" s="458"/>
      <c r="C2726" s="456"/>
      <c r="D2726" s="456"/>
      <c r="E2726" s="456"/>
      <c r="F2726" s="456"/>
      <c r="G2726" s="456"/>
      <c r="H2726" s="456"/>
      <c r="I2726" s="456"/>
      <c r="J2726" s="456"/>
      <c r="K2726" s="457"/>
    </row>
    <row r="2727" spans="1:11" ht="15" x14ac:dyDescent="0.3">
      <c r="A2727" s="441"/>
      <c r="B2727" s="458"/>
      <c r="C2727" s="456"/>
      <c r="D2727" s="456"/>
      <c r="E2727" s="456"/>
      <c r="F2727" s="456"/>
      <c r="G2727" s="456"/>
      <c r="H2727" s="456"/>
      <c r="I2727" s="456"/>
      <c r="J2727" s="456"/>
      <c r="K2727" s="457"/>
    </row>
    <row r="2728" spans="1:11" ht="15.6" thickBot="1" x14ac:dyDescent="0.35">
      <c r="A2728" s="442"/>
      <c r="B2728" s="477"/>
      <c r="C2728" s="475"/>
      <c r="D2728" s="475"/>
      <c r="E2728" s="475"/>
      <c r="F2728" s="475"/>
      <c r="G2728" s="475"/>
      <c r="H2728" s="475"/>
      <c r="I2728" s="475"/>
      <c r="J2728" s="475"/>
      <c r="K2728" s="476"/>
    </row>
    <row r="2729" spans="1:11" ht="15.6" thickBot="1" x14ac:dyDescent="0.35">
      <c r="A2729" s="465" t="s">
        <v>1128</v>
      </c>
      <c r="B2729" s="474" t="s">
        <v>1129</v>
      </c>
      <c r="C2729" s="472"/>
      <c r="D2729" s="472"/>
      <c r="E2729" s="472"/>
      <c r="F2729" s="120" t="s">
        <v>1130</v>
      </c>
      <c r="G2729" s="472" t="s">
        <v>1129</v>
      </c>
      <c r="H2729" s="472"/>
      <c r="I2729" s="472"/>
      <c r="J2729" s="473"/>
      <c r="K2729" s="121" t="s">
        <v>1130</v>
      </c>
    </row>
    <row r="2730" spans="1:11" ht="15" x14ac:dyDescent="0.3">
      <c r="A2730" s="466"/>
      <c r="B2730" s="471" t="s">
        <v>1131</v>
      </c>
      <c r="C2730" s="469"/>
      <c r="D2730" s="469"/>
      <c r="E2730" s="470"/>
      <c r="F2730" s="122"/>
      <c r="G2730" s="468" t="s">
        <v>1132</v>
      </c>
      <c r="H2730" s="469"/>
      <c r="I2730" s="469"/>
      <c r="J2730" s="470"/>
      <c r="K2730" s="123"/>
    </row>
    <row r="2731" spans="1:11" ht="15" x14ac:dyDescent="0.3">
      <c r="A2731" s="466"/>
      <c r="B2731" s="480" t="s">
        <v>1133</v>
      </c>
      <c r="C2731" s="481"/>
      <c r="D2731" s="481"/>
      <c r="E2731" s="482"/>
      <c r="F2731" s="124"/>
      <c r="G2731" s="483" t="s">
        <v>1134</v>
      </c>
      <c r="H2731" s="481"/>
      <c r="I2731" s="481"/>
      <c r="J2731" s="482"/>
      <c r="K2731" s="125"/>
    </row>
    <row r="2732" spans="1:11" ht="15" x14ac:dyDescent="0.3">
      <c r="A2732" s="466"/>
      <c r="B2732" s="480" t="s">
        <v>1135</v>
      </c>
      <c r="C2732" s="481"/>
      <c r="D2732" s="481"/>
      <c r="E2732" s="482"/>
      <c r="F2732" s="124"/>
      <c r="G2732" s="478" t="s">
        <v>1136</v>
      </c>
      <c r="H2732" s="460"/>
      <c r="I2732" s="460"/>
      <c r="J2732" s="479"/>
      <c r="K2732" s="125"/>
    </row>
    <row r="2733" spans="1:11" ht="15" x14ac:dyDescent="0.3">
      <c r="A2733" s="466"/>
      <c r="B2733" s="480" t="s">
        <v>1137</v>
      </c>
      <c r="C2733" s="481"/>
      <c r="D2733" s="481"/>
      <c r="E2733" s="482"/>
      <c r="F2733" s="124">
        <v>1</v>
      </c>
      <c r="G2733" s="478" t="s">
        <v>1138</v>
      </c>
      <c r="H2733" s="460"/>
      <c r="I2733" s="460"/>
      <c r="J2733" s="479"/>
      <c r="K2733" s="125"/>
    </row>
    <row r="2734" spans="1:11" ht="15" x14ac:dyDescent="0.3">
      <c r="A2734" s="466"/>
      <c r="B2734" s="480" t="s">
        <v>1139</v>
      </c>
      <c r="C2734" s="481"/>
      <c r="D2734" s="481"/>
      <c r="E2734" s="482"/>
      <c r="F2734" s="124"/>
      <c r="G2734" s="478" t="s">
        <v>1140</v>
      </c>
      <c r="H2734" s="460"/>
      <c r="I2734" s="460"/>
      <c r="J2734" s="479"/>
      <c r="K2734" s="125"/>
    </row>
    <row r="2735" spans="1:11" ht="15.6" thickBot="1" x14ac:dyDescent="0.35">
      <c r="A2735" s="467"/>
      <c r="B2735" s="487" t="s">
        <v>1141</v>
      </c>
      <c r="C2735" s="488"/>
      <c r="D2735" s="488"/>
      <c r="E2735" s="489"/>
      <c r="F2735" s="127">
        <v>1</v>
      </c>
      <c r="G2735" s="484" t="s">
        <v>1142</v>
      </c>
      <c r="H2735" s="485"/>
      <c r="I2735" s="485"/>
      <c r="J2735" s="486"/>
      <c r="K2735" s="128"/>
    </row>
    <row r="2736" spans="1:11" ht="15.6" x14ac:dyDescent="0.3">
      <c r="A2736" s="465" t="s">
        <v>1143</v>
      </c>
      <c r="B2736" s="434" t="s">
        <v>1185</v>
      </c>
      <c r="C2736" s="435"/>
      <c r="D2736" s="435"/>
      <c r="E2736" s="435"/>
      <c r="F2736" s="435"/>
      <c r="G2736" s="435"/>
      <c r="H2736" s="435"/>
      <c r="I2736" s="435"/>
      <c r="J2736" s="435"/>
      <c r="K2736" s="436"/>
    </row>
    <row r="2737" spans="1:11" ht="15" x14ac:dyDescent="0.3">
      <c r="A2737" s="466"/>
      <c r="B2737" s="422" t="s">
        <v>1167</v>
      </c>
      <c r="C2737" s="423"/>
      <c r="D2737" s="423"/>
      <c r="E2737" s="423"/>
      <c r="F2737" s="423"/>
      <c r="G2737" s="423"/>
      <c r="H2737" s="423"/>
      <c r="I2737" s="423"/>
      <c r="J2737" s="423"/>
      <c r="K2737" s="424"/>
    </row>
    <row r="2738" spans="1:11" ht="15" x14ac:dyDescent="0.3">
      <c r="A2738" s="466"/>
      <c r="B2738" s="422" t="s">
        <v>1166</v>
      </c>
      <c r="C2738" s="423"/>
      <c r="D2738" s="423"/>
      <c r="E2738" s="423"/>
      <c r="F2738" s="423"/>
      <c r="G2738" s="423"/>
      <c r="H2738" s="423"/>
      <c r="I2738" s="423"/>
      <c r="J2738" s="423"/>
      <c r="K2738" s="424"/>
    </row>
    <row r="2739" spans="1:11" ht="15" x14ac:dyDescent="0.3">
      <c r="A2739" s="466"/>
      <c r="B2739" s="416" t="s">
        <v>1165</v>
      </c>
      <c r="C2739" s="417"/>
      <c r="D2739" s="417"/>
      <c r="E2739" s="417"/>
      <c r="F2739" s="417"/>
      <c r="G2739" s="417"/>
      <c r="H2739" s="417"/>
      <c r="I2739" s="417"/>
      <c r="J2739" s="417"/>
      <c r="K2739" s="418"/>
    </row>
    <row r="2740" spans="1:11" ht="15" x14ac:dyDescent="0.3">
      <c r="A2740" s="466"/>
      <c r="B2740" s="459"/>
      <c r="C2740" s="460"/>
      <c r="D2740" s="460"/>
      <c r="E2740" s="460"/>
      <c r="F2740" s="460"/>
      <c r="G2740" s="460"/>
      <c r="H2740" s="460"/>
      <c r="I2740" s="460"/>
      <c r="J2740" s="460"/>
      <c r="K2740" s="461"/>
    </row>
    <row r="2741" spans="1:11" ht="15" x14ac:dyDescent="0.3">
      <c r="A2741" s="466"/>
      <c r="B2741" s="459"/>
      <c r="C2741" s="460"/>
      <c r="D2741" s="460"/>
      <c r="E2741" s="460"/>
      <c r="F2741" s="460"/>
      <c r="G2741" s="460"/>
      <c r="H2741" s="460"/>
      <c r="I2741" s="460"/>
      <c r="J2741" s="460"/>
      <c r="K2741" s="461"/>
    </row>
    <row r="2742" spans="1:11" ht="15" x14ac:dyDescent="0.3">
      <c r="A2742" s="466"/>
      <c r="B2742" s="458"/>
      <c r="C2742" s="456"/>
      <c r="D2742" s="456"/>
      <c r="E2742" s="456"/>
      <c r="F2742" s="456"/>
      <c r="G2742" s="456"/>
      <c r="H2742" s="456"/>
      <c r="I2742" s="456"/>
      <c r="J2742" s="456"/>
      <c r="K2742" s="457"/>
    </row>
    <row r="2743" spans="1:11" ht="15" x14ac:dyDescent="0.3">
      <c r="A2743" s="466"/>
      <c r="B2743" s="459"/>
      <c r="C2743" s="460"/>
      <c r="D2743" s="460"/>
      <c r="E2743" s="460"/>
      <c r="F2743" s="460"/>
      <c r="G2743" s="460"/>
      <c r="H2743" s="460"/>
      <c r="I2743" s="460"/>
      <c r="J2743" s="460"/>
      <c r="K2743" s="461"/>
    </row>
    <row r="2744" spans="1:11" ht="15" x14ac:dyDescent="0.3">
      <c r="A2744" s="466"/>
      <c r="B2744" s="458"/>
      <c r="C2744" s="456"/>
      <c r="D2744" s="456"/>
      <c r="E2744" s="456"/>
      <c r="F2744" s="456"/>
      <c r="G2744" s="456"/>
      <c r="H2744" s="456"/>
      <c r="I2744" s="456"/>
      <c r="J2744" s="456"/>
      <c r="K2744" s="457"/>
    </row>
    <row r="2745" spans="1:11" ht="15" x14ac:dyDescent="0.3">
      <c r="A2745" s="466"/>
      <c r="B2745" s="458"/>
      <c r="C2745" s="456"/>
      <c r="D2745" s="456"/>
      <c r="E2745" s="456"/>
      <c r="F2745" s="456"/>
      <c r="G2745" s="456"/>
      <c r="H2745" s="456"/>
      <c r="I2745" s="456"/>
      <c r="J2745" s="456"/>
      <c r="K2745" s="457"/>
    </row>
    <row r="2746" spans="1:11" ht="15" x14ac:dyDescent="0.3">
      <c r="A2746" s="466"/>
      <c r="B2746" s="458"/>
      <c r="C2746" s="456"/>
      <c r="D2746" s="456"/>
      <c r="E2746" s="456"/>
      <c r="F2746" s="456"/>
      <c r="G2746" s="456"/>
      <c r="H2746" s="456"/>
      <c r="I2746" s="456"/>
      <c r="J2746" s="456"/>
      <c r="K2746" s="457"/>
    </row>
    <row r="2747" spans="1:11" ht="15" x14ac:dyDescent="0.3">
      <c r="A2747" s="466"/>
      <c r="B2747" s="458"/>
      <c r="C2747" s="456"/>
      <c r="D2747" s="456"/>
      <c r="E2747" s="456"/>
      <c r="F2747" s="456"/>
      <c r="G2747" s="456"/>
      <c r="H2747" s="456"/>
      <c r="I2747" s="456"/>
      <c r="J2747" s="456"/>
      <c r="K2747" s="457"/>
    </row>
    <row r="2748" spans="1:11" ht="15" x14ac:dyDescent="0.3">
      <c r="A2748" s="466"/>
      <c r="B2748" s="458"/>
      <c r="C2748" s="456"/>
      <c r="D2748" s="456"/>
      <c r="E2748" s="456"/>
      <c r="F2748" s="456"/>
      <c r="G2748" s="456"/>
      <c r="H2748" s="456"/>
      <c r="I2748" s="456"/>
      <c r="J2748" s="456"/>
      <c r="K2748" s="457"/>
    </row>
    <row r="2749" spans="1:11" ht="15.6" thickBot="1" x14ac:dyDescent="0.35">
      <c r="A2749" s="467"/>
      <c r="B2749" s="477"/>
      <c r="C2749" s="475"/>
      <c r="D2749" s="475"/>
      <c r="E2749" s="475"/>
      <c r="F2749" s="475"/>
      <c r="G2749" s="475"/>
      <c r="H2749" s="475"/>
      <c r="I2749" s="475"/>
      <c r="J2749" s="475"/>
      <c r="K2749" s="476"/>
    </row>
    <row r="2750" spans="1:11" ht="15" x14ac:dyDescent="0.3">
      <c r="A2750" s="465" t="s">
        <v>1144</v>
      </c>
      <c r="B2750" s="439"/>
      <c r="C2750" s="437"/>
      <c r="D2750" s="437"/>
      <c r="E2750" s="437"/>
      <c r="F2750" s="437"/>
      <c r="G2750" s="437"/>
      <c r="H2750" s="437"/>
      <c r="I2750" s="437"/>
      <c r="J2750" s="437"/>
      <c r="K2750" s="438"/>
    </row>
    <row r="2751" spans="1:11" ht="15" x14ac:dyDescent="0.3">
      <c r="A2751" s="466"/>
      <c r="B2751" s="458"/>
      <c r="C2751" s="456"/>
      <c r="D2751" s="456"/>
      <c r="E2751" s="456"/>
      <c r="F2751" s="456"/>
      <c r="G2751" s="456"/>
      <c r="H2751" s="456"/>
      <c r="I2751" s="456"/>
      <c r="J2751" s="456"/>
      <c r="K2751" s="457"/>
    </row>
    <row r="2752" spans="1:11" ht="15" x14ac:dyDescent="0.3">
      <c r="A2752" s="466"/>
      <c r="B2752" s="458"/>
      <c r="C2752" s="456"/>
      <c r="D2752" s="456"/>
      <c r="E2752" s="456"/>
      <c r="F2752" s="456"/>
      <c r="G2752" s="456"/>
      <c r="H2752" s="456"/>
      <c r="I2752" s="456"/>
      <c r="J2752" s="456"/>
      <c r="K2752" s="457"/>
    </row>
    <row r="2753" spans="1:11" ht="15" x14ac:dyDescent="0.3">
      <c r="A2753" s="466"/>
      <c r="B2753" s="458"/>
      <c r="C2753" s="456"/>
      <c r="D2753" s="456"/>
      <c r="E2753" s="456"/>
      <c r="F2753" s="456"/>
      <c r="G2753" s="456"/>
      <c r="H2753" s="456"/>
      <c r="I2753" s="456"/>
      <c r="J2753" s="456"/>
      <c r="K2753" s="457"/>
    </row>
    <row r="2754" spans="1:11" ht="15" x14ac:dyDescent="0.3">
      <c r="A2754" s="466"/>
      <c r="B2754" s="458"/>
      <c r="C2754" s="456"/>
      <c r="D2754" s="456"/>
      <c r="E2754" s="456"/>
      <c r="F2754" s="456"/>
      <c r="G2754" s="456"/>
      <c r="H2754" s="456"/>
      <c r="I2754" s="456"/>
      <c r="J2754" s="456"/>
      <c r="K2754" s="457"/>
    </row>
    <row r="2755" spans="1:11" ht="15" x14ac:dyDescent="0.3">
      <c r="A2755" s="466"/>
      <c r="B2755" s="458"/>
      <c r="C2755" s="456"/>
      <c r="D2755" s="456"/>
      <c r="E2755" s="456"/>
      <c r="F2755" s="456"/>
      <c r="G2755" s="456"/>
      <c r="H2755" s="456"/>
      <c r="I2755" s="456"/>
      <c r="J2755" s="456"/>
      <c r="K2755" s="457"/>
    </row>
    <row r="2756" spans="1:11" ht="15" x14ac:dyDescent="0.3">
      <c r="A2756" s="466"/>
      <c r="B2756" s="458"/>
      <c r="C2756" s="456"/>
      <c r="D2756" s="456"/>
      <c r="E2756" s="456"/>
      <c r="F2756" s="456"/>
      <c r="G2756" s="456"/>
      <c r="H2756" s="456"/>
      <c r="I2756" s="456"/>
      <c r="J2756" s="456"/>
      <c r="K2756" s="457"/>
    </row>
    <row r="2757" spans="1:11" ht="15" x14ac:dyDescent="0.3">
      <c r="A2757" s="466"/>
      <c r="B2757" s="458"/>
      <c r="C2757" s="456"/>
      <c r="D2757" s="456"/>
      <c r="E2757" s="456"/>
      <c r="F2757" s="456"/>
      <c r="G2757" s="456"/>
      <c r="H2757" s="456"/>
      <c r="I2757" s="456"/>
      <c r="J2757" s="456"/>
      <c r="K2757" s="457"/>
    </row>
    <row r="2758" spans="1:11" ht="15" x14ac:dyDescent="0.3">
      <c r="A2758" s="466"/>
      <c r="B2758" s="458"/>
      <c r="C2758" s="456"/>
      <c r="D2758" s="456"/>
      <c r="E2758" s="456"/>
      <c r="F2758" s="456"/>
      <c r="G2758" s="456"/>
      <c r="H2758" s="456"/>
      <c r="I2758" s="456"/>
      <c r="J2758" s="456"/>
      <c r="K2758" s="457"/>
    </row>
    <row r="2759" spans="1:11" ht="15" x14ac:dyDescent="0.3">
      <c r="A2759" s="466"/>
      <c r="B2759" s="458"/>
      <c r="C2759" s="456"/>
      <c r="D2759" s="456"/>
      <c r="E2759" s="456"/>
      <c r="F2759" s="456"/>
      <c r="G2759" s="456"/>
      <c r="H2759" s="456"/>
      <c r="I2759" s="456"/>
      <c r="J2759" s="456"/>
      <c r="K2759" s="457"/>
    </row>
    <row r="2760" spans="1:11" ht="15" x14ac:dyDescent="0.3">
      <c r="A2760" s="466"/>
      <c r="B2760" s="458"/>
      <c r="C2760" s="456"/>
      <c r="D2760" s="456"/>
      <c r="E2760" s="456"/>
      <c r="F2760" s="456"/>
      <c r="G2760" s="456"/>
      <c r="H2760" s="456"/>
      <c r="I2760" s="456"/>
      <c r="J2760" s="456"/>
      <c r="K2760" s="457"/>
    </row>
    <row r="2761" spans="1:11" ht="15" x14ac:dyDescent="0.3">
      <c r="A2761" s="466"/>
      <c r="B2761" s="458"/>
      <c r="C2761" s="456"/>
      <c r="D2761" s="456"/>
      <c r="E2761" s="456"/>
      <c r="F2761" s="456"/>
      <c r="G2761" s="456"/>
      <c r="H2761" s="456"/>
      <c r="I2761" s="456"/>
      <c r="J2761" s="456"/>
      <c r="K2761" s="457"/>
    </row>
    <row r="2762" spans="1:11" ht="15" x14ac:dyDescent="0.3">
      <c r="A2762" s="466"/>
      <c r="B2762" s="458"/>
      <c r="C2762" s="456"/>
      <c r="D2762" s="456"/>
      <c r="E2762" s="456"/>
      <c r="F2762" s="456"/>
      <c r="G2762" s="456"/>
      <c r="H2762" s="456"/>
      <c r="I2762" s="456"/>
      <c r="J2762" s="456"/>
      <c r="K2762" s="457"/>
    </row>
    <row r="2763" spans="1:11" ht="15" x14ac:dyDescent="0.3">
      <c r="A2763" s="466"/>
      <c r="B2763" s="458"/>
      <c r="C2763" s="456"/>
      <c r="D2763" s="456"/>
      <c r="E2763" s="456"/>
      <c r="F2763" s="456"/>
      <c r="G2763" s="456"/>
      <c r="H2763" s="456"/>
      <c r="I2763" s="456"/>
      <c r="J2763" s="456"/>
      <c r="K2763" s="457"/>
    </row>
    <row r="2764" spans="1:11" ht="15.6" thickBot="1" x14ac:dyDescent="0.35">
      <c r="A2764" s="467"/>
      <c r="B2764" s="502"/>
      <c r="C2764" s="503"/>
      <c r="D2764" s="503"/>
      <c r="E2764" s="503"/>
      <c r="F2764" s="503"/>
      <c r="G2764" s="503"/>
      <c r="H2764" s="503"/>
      <c r="I2764" s="503"/>
      <c r="J2764" s="503"/>
      <c r="K2764" s="504"/>
    </row>
    <row r="2765" spans="1:11" x14ac:dyDescent="0.3">
      <c r="A2765" s="499" t="s">
        <v>1145</v>
      </c>
      <c r="B2765" s="491"/>
      <c r="C2765" s="491"/>
      <c r="D2765" s="491"/>
      <c r="E2765" s="491"/>
      <c r="F2765" s="491"/>
      <c r="G2765" s="490" t="s">
        <v>1146</v>
      </c>
      <c r="H2765" s="491"/>
      <c r="I2765" s="491"/>
      <c r="J2765" s="491"/>
      <c r="K2765" s="492"/>
    </row>
    <row r="2766" spans="1:11" x14ac:dyDescent="0.3">
      <c r="A2766" s="500"/>
      <c r="B2766" s="494"/>
      <c r="C2766" s="494"/>
      <c r="D2766" s="494"/>
      <c r="E2766" s="494"/>
      <c r="F2766" s="494"/>
      <c r="G2766" s="493"/>
      <c r="H2766" s="494"/>
      <c r="I2766" s="494"/>
      <c r="J2766" s="494"/>
      <c r="K2766" s="495"/>
    </row>
    <row r="2767" spans="1:11" x14ac:dyDescent="0.3">
      <c r="A2767" s="500"/>
      <c r="B2767" s="494"/>
      <c r="C2767" s="494"/>
      <c r="D2767" s="494"/>
      <c r="E2767" s="494"/>
      <c r="F2767" s="494"/>
      <c r="G2767" s="493"/>
      <c r="H2767" s="494"/>
      <c r="I2767" s="494"/>
      <c r="J2767" s="494"/>
      <c r="K2767" s="495"/>
    </row>
    <row r="2768" spans="1:11" ht="15" thickBot="1" x14ac:dyDescent="0.35">
      <c r="A2768" s="501"/>
      <c r="B2768" s="497"/>
      <c r="C2768" s="497"/>
      <c r="D2768" s="497"/>
      <c r="E2768" s="497"/>
      <c r="F2768" s="497"/>
      <c r="G2768" s="496"/>
      <c r="H2768" s="497"/>
      <c r="I2768" s="497"/>
      <c r="J2768" s="497"/>
      <c r="K2768" s="498"/>
    </row>
    <row r="2770" spans="1:11" x14ac:dyDescent="0.3">
      <c r="A2770" s="452"/>
      <c r="B2770" s="452"/>
      <c r="C2770" s="452"/>
      <c r="D2770" s="452"/>
      <c r="E2770" s="454" t="s">
        <v>1113</v>
      </c>
      <c r="F2770" s="454"/>
      <c r="G2770" s="454"/>
      <c r="H2770" s="454"/>
      <c r="I2770" s="452"/>
      <c r="J2770" s="452"/>
      <c r="K2770" s="452"/>
    </row>
    <row r="2771" spans="1:11" x14ac:dyDescent="0.3">
      <c r="A2771" s="452"/>
      <c r="B2771" s="452"/>
      <c r="C2771" s="452"/>
      <c r="D2771" s="452"/>
      <c r="E2771" s="454"/>
      <c r="F2771" s="454"/>
      <c r="G2771" s="454"/>
      <c r="H2771" s="454"/>
      <c r="I2771" s="452"/>
      <c r="J2771" s="452"/>
      <c r="K2771" s="452"/>
    </row>
    <row r="2772" spans="1:11" x14ac:dyDescent="0.3">
      <c r="A2772" s="453"/>
      <c r="B2772" s="453"/>
      <c r="C2772" s="453"/>
      <c r="D2772" s="453"/>
      <c r="E2772" s="455"/>
      <c r="F2772" s="455"/>
      <c r="G2772" s="455"/>
      <c r="H2772" s="455"/>
      <c r="I2772" s="453"/>
      <c r="J2772" s="453"/>
      <c r="K2772" s="453"/>
    </row>
    <row r="2773" spans="1:11" x14ac:dyDescent="0.3">
      <c r="A2773" s="449" t="s">
        <v>1147</v>
      </c>
      <c r="B2773" s="450"/>
      <c r="C2773" s="450"/>
      <c r="D2773" s="450"/>
      <c r="E2773" s="450"/>
      <c r="F2773" s="450"/>
      <c r="G2773" s="450"/>
      <c r="H2773" s="450"/>
      <c r="I2773" s="450"/>
      <c r="J2773" s="450"/>
      <c r="K2773" s="451"/>
    </row>
    <row r="2774" spans="1:11" ht="25.5" customHeight="1" x14ac:dyDescent="0.3">
      <c r="A2774" s="100" t="s">
        <v>0</v>
      </c>
      <c r="B2774" s="101"/>
      <c r="C2774" s="101"/>
      <c r="D2774" s="101"/>
      <c r="E2774" s="101"/>
      <c r="F2774" s="101"/>
      <c r="G2774" s="102"/>
      <c r="H2774" s="103" t="s">
        <v>1191</v>
      </c>
      <c r="I2774" s="104" t="s">
        <v>1117</v>
      </c>
      <c r="J2774" s="105">
        <f>1+J2720</f>
        <v>45245</v>
      </c>
      <c r="K2774" s="106" t="s">
        <v>1118</v>
      </c>
    </row>
    <row r="2775" spans="1:11" ht="16.5" customHeight="1" x14ac:dyDescent="0.3">
      <c r="A2775" s="443" t="s">
        <v>2</v>
      </c>
      <c r="B2775" s="444"/>
      <c r="C2775" s="444"/>
      <c r="D2775" s="444"/>
      <c r="E2775" s="444"/>
      <c r="F2775" s="444"/>
      <c r="G2775" s="445"/>
      <c r="H2775" s="107" t="s">
        <v>1120</v>
      </c>
      <c r="I2775" s="108" t="s">
        <v>1121</v>
      </c>
      <c r="J2775" s="109" t="s">
        <v>1122</v>
      </c>
      <c r="K2775" s="110" t="s">
        <v>1123</v>
      </c>
    </row>
    <row r="2776" spans="1:11" ht="12" customHeight="1" x14ac:dyDescent="0.3">
      <c r="A2776" s="446"/>
      <c r="B2776" s="447"/>
      <c r="C2776" s="447"/>
      <c r="D2776" s="447"/>
      <c r="E2776" s="447"/>
      <c r="F2776" s="447"/>
      <c r="G2776" s="448"/>
      <c r="H2776" s="107" t="s">
        <v>1124</v>
      </c>
      <c r="I2776" s="111" t="s">
        <v>1125</v>
      </c>
      <c r="J2776" s="112"/>
      <c r="K2776" s="113"/>
    </row>
    <row r="2777" spans="1:11" ht="15" thickBot="1" x14ac:dyDescent="0.35">
      <c r="A2777" s="114" t="s">
        <v>1103</v>
      </c>
      <c r="B2777" s="115"/>
      <c r="C2777" s="115"/>
      <c r="D2777" s="115"/>
      <c r="E2777" s="115"/>
      <c r="F2777" s="115"/>
      <c r="G2777" s="116"/>
      <c r="H2777" s="117" t="s">
        <v>1126</v>
      </c>
      <c r="I2777" s="117"/>
      <c r="J2777" s="138" t="s">
        <v>1125</v>
      </c>
      <c r="K2777" s="119"/>
    </row>
    <row r="2778" spans="1:11" ht="15" x14ac:dyDescent="0.3">
      <c r="A2778" s="440" t="s">
        <v>1127</v>
      </c>
      <c r="B2778" s="439"/>
      <c r="C2778" s="437"/>
      <c r="D2778" s="437"/>
      <c r="E2778" s="437"/>
      <c r="F2778" s="437"/>
      <c r="G2778" s="437"/>
      <c r="H2778" s="437"/>
      <c r="I2778" s="437"/>
      <c r="J2778" s="437"/>
      <c r="K2778" s="438"/>
    </row>
    <row r="2779" spans="1:11" ht="15" x14ac:dyDescent="0.3">
      <c r="A2779" s="441"/>
      <c r="B2779" s="458"/>
      <c r="C2779" s="456"/>
      <c r="D2779" s="456"/>
      <c r="E2779" s="456"/>
      <c r="F2779" s="456"/>
      <c r="G2779" s="456"/>
      <c r="H2779" s="456"/>
      <c r="I2779" s="456"/>
      <c r="J2779" s="456"/>
      <c r="K2779" s="457"/>
    </row>
    <row r="2780" spans="1:11" ht="15" x14ac:dyDescent="0.3">
      <c r="A2780" s="441"/>
      <c r="B2780" s="458"/>
      <c r="C2780" s="456"/>
      <c r="D2780" s="456"/>
      <c r="E2780" s="456"/>
      <c r="F2780" s="456"/>
      <c r="G2780" s="456"/>
      <c r="H2780" s="456"/>
      <c r="I2780" s="456"/>
      <c r="J2780" s="456"/>
      <c r="K2780" s="457"/>
    </row>
    <row r="2781" spans="1:11" ht="15" x14ac:dyDescent="0.3">
      <c r="A2781" s="441"/>
      <c r="B2781" s="458"/>
      <c r="C2781" s="456"/>
      <c r="D2781" s="456"/>
      <c r="E2781" s="456"/>
      <c r="F2781" s="456"/>
      <c r="G2781" s="456"/>
      <c r="H2781" s="456"/>
      <c r="I2781" s="456"/>
      <c r="J2781" s="456"/>
      <c r="K2781" s="457"/>
    </row>
    <row r="2782" spans="1:11" ht="15.6" thickBot="1" x14ac:dyDescent="0.35">
      <c r="A2782" s="442"/>
      <c r="B2782" s="477"/>
      <c r="C2782" s="475"/>
      <c r="D2782" s="475"/>
      <c r="E2782" s="475"/>
      <c r="F2782" s="475"/>
      <c r="G2782" s="475"/>
      <c r="H2782" s="475"/>
      <c r="I2782" s="475"/>
      <c r="J2782" s="475"/>
      <c r="K2782" s="476"/>
    </row>
    <row r="2783" spans="1:11" ht="15.6" thickBot="1" x14ac:dyDescent="0.35">
      <c r="A2783" s="465" t="s">
        <v>1128</v>
      </c>
      <c r="B2783" s="474" t="s">
        <v>1129</v>
      </c>
      <c r="C2783" s="472"/>
      <c r="D2783" s="472"/>
      <c r="E2783" s="472"/>
      <c r="F2783" s="120" t="s">
        <v>1130</v>
      </c>
      <c r="G2783" s="472" t="s">
        <v>1129</v>
      </c>
      <c r="H2783" s="472"/>
      <c r="I2783" s="472"/>
      <c r="J2783" s="473"/>
      <c r="K2783" s="121" t="s">
        <v>1130</v>
      </c>
    </row>
    <row r="2784" spans="1:11" ht="15" x14ac:dyDescent="0.3">
      <c r="A2784" s="466"/>
      <c r="B2784" s="471" t="s">
        <v>1131</v>
      </c>
      <c r="C2784" s="469"/>
      <c r="D2784" s="469"/>
      <c r="E2784" s="470"/>
      <c r="F2784" s="122"/>
      <c r="G2784" s="468" t="s">
        <v>1132</v>
      </c>
      <c r="H2784" s="469"/>
      <c r="I2784" s="469"/>
      <c r="J2784" s="470"/>
      <c r="K2784" s="123"/>
    </row>
    <row r="2785" spans="1:11" ht="15" x14ac:dyDescent="0.3">
      <c r="A2785" s="466"/>
      <c r="B2785" s="480" t="s">
        <v>1133</v>
      </c>
      <c r="C2785" s="481"/>
      <c r="D2785" s="481"/>
      <c r="E2785" s="482"/>
      <c r="F2785" s="124"/>
      <c r="G2785" s="483" t="s">
        <v>1134</v>
      </c>
      <c r="H2785" s="481"/>
      <c r="I2785" s="481"/>
      <c r="J2785" s="482"/>
      <c r="K2785" s="125"/>
    </row>
    <row r="2786" spans="1:11" ht="15" x14ac:dyDescent="0.3">
      <c r="A2786" s="466"/>
      <c r="B2786" s="480" t="s">
        <v>1135</v>
      </c>
      <c r="C2786" s="481"/>
      <c r="D2786" s="481"/>
      <c r="E2786" s="482"/>
      <c r="F2786" s="124"/>
      <c r="G2786" s="478" t="s">
        <v>1136</v>
      </c>
      <c r="H2786" s="460"/>
      <c r="I2786" s="460"/>
      <c r="J2786" s="479"/>
      <c r="K2786" s="125"/>
    </row>
    <row r="2787" spans="1:11" ht="15" x14ac:dyDescent="0.3">
      <c r="A2787" s="466"/>
      <c r="B2787" s="480" t="s">
        <v>1137</v>
      </c>
      <c r="C2787" s="481"/>
      <c r="D2787" s="481"/>
      <c r="E2787" s="482"/>
      <c r="F2787" s="124">
        <v>1</v>
      </c>
      <c r="G2787" s="478" t="s">
        <v>1138</v>
      </c>
      <c r="H2787" s="460"/>
      <c r="I2787" s="460"/>
      <c r="J2787" s="479"/>
      <c r="K2787" s="125"/>
    </row>
    <row r="2788" spans="1:11" ht="15" x14ac:dyDescent="0.3">
      <c r="A2788" s="466"/>
      <c r="B2788" s="480" t="s">
        <v>1139</v>
      </c>
      <c r="C2788" s="481"/>
      <c r="D2788" s="481"/>
      <c r="E2788" s="482"/>
      <c r="F2788" s="124"/>
      <c r="G2788" s="478" t="s">
        <v>1140</v>
      </c>
      <c r="H2788" s="460"/>
      <c r="I2788" s="460"/>
      <c r="J2788" s="479"/>
      <c r="K2788" s="125"/>
    </row>
    <row r="2789" spans="1:11" ht="15.6" thickBot="1" x14ac:dyDescent="0.35">
      <c r="A2789" s="467"/>
      <c r="B2789" s="487" t="s">
        <v>1141</v>
      </c>
      <c r="C2789" s="488"/>
      <c r="D2789" s="488"/>
      <c r="E2789" s="489"/>
      <c r="F2789" s="127">
        <v>1</v>
      </c>
      <c r="G2789" s="484" t="s">
        <v>1142</v>
      </c>
      <c r="H2789" s="485"/>
      <c r="I2789" s="485"/>
      <c r="J2789" s="486"/>
      <c r="K2789" s="128"/>
    </row>
    <row r="2790" spans="1:11" ht="15.6" x14ac:dyDescent="0.3">
      <c r="A2790" s="465" t="s">
        <v>1143</v>
      </c>
      <c r="B2790" s="434" t="s">
        <v>1185</v>
      </c>
      <c r="C2790" s="435"/>
      <c r="D2790" s="435"/>
      <c r="E2790" s="435"/>
      <c r="F2790" s="435"/>
      <c r="G2790" s="435"/>
      <c r="H2790" s="435"/>
      <c r="I2790" s="435"/>
      <c r="J2790" s="435"/>
      <c r="K2790" s="436"/>
    </row>
    <row r="2791" spans="1:11" ht="15" x14ac:dyDescent="0.3">
      <c r="A2791" s="466"/>
      <c r="B2791" s="422" t="s">
        <v>1167</v>
      </c>
      <c r="C2791" s="423"/>
      <c r="D2791" s="423"/>
      <c r="E2791" s="423"/>
      <c r="F2791" s="423"/>
      <c r="G2791" s="423"/>
      <c r="H2791" s="423"/>
      <c r="I2791" s="423"/>
      <c r="J2791" s="423"/>
      <c r="K2791" s="424"/>
    </row>
    <row r="2792" spans="1:11" ht="15" x14ac:dyDescent="0.3">
      <c r="A2792" s="466"/>
      <c r="B2792" s="422" t="s">
        <v>1166</v>
      </c>
      <c r="C2792" s="423"/>
      <c r="D2792" s="423"/>
      <c r="E2792" s="423"/>
      <c r="F2792" s="423"/>
      <c r="G2792" s="423"/>
      <c r="H2792" s="423"/>
      <c r="I2792" s="423"/>
      <c r="J2792" s="423"/>
      <c r="K2792" s="424"/>
    </row>
    <row r="2793" spans="1:11" ht="15" x14ac:dyDescent="0.3">
      <c r="A2793" s="466"/>
      <c r="B2793" s="416" t="s">
        <v>1165</v>
      </c>
      <c r="C2793" s="417"/>
      <c r="D2793" s="417"/>
      <c r="E2793" s="417"/>
      <c r="F2793" s="417"/>
      <c r="G2793" s="417"/>
      <c r="H2793" s="417"/>
      <c r="I2793" s="417"/>
      <c r="J2793" s="417"/>
      <c r="K2793" s="418"/>
    </row>
    <row r="2794" spans="1:11" ht="15.6" x14ac:dyDescent="0.3">
      <c r="A2794" s="466"/>
      <c r="B2794" s="434" t="s">
        <v>1187</v>
      </c>
      <c r="C2794" s="435"/>
      <c r="D2794" s="435"/>
      <c r="E2794" s="435"/>
      <c r="F2794" s="435"/>
      <c r="G2794" s="435"/>
      <c r="H2794" s="435"/>
      <c r="I2794" s="435"/>
      <c r="J2794" s="435"/>
      <c r="K2794" s="436"/>
    </row>
    <row r="2795" spans="1:11" ht="15" x14ac:dyDescent="0.3">
      <c r="A2795" s="466"/>
      <c r="B2795" s="416" t="s">
        <v>1181</v>
      </c>
      <c r="C2795" s="417"/>
      <c r="D2795" s="417"/>
      <c r="E2795" s="417"/>
      <c r="F2795" s="417"/>
      <c r="G2795" s="417"/>
      <c r="H2795" s="417"/>
      <c r="I2795" s="417"/>
      <c r="J2795" s="417"/>
      <c r="K2795" s="418"/>
    </row>
    <row r="2796" spans="1:11" ht="15" x14ac:dyDescent="0.3">
      <c r="A2796" s="466"/>
      <c r="B2796" s="459"/>
      <c r="C2796" s="460"/>
      <c r="D2796" s="460"/>
      <c r="E2796" s="460"/>
      <c r="F2796" s="460"/>
      <c r="G2796" s="460"/>
      <c r="H2796" s="460"/>
      <c r="I2796" s="460"/>
      <c r="J2796" s="460"/>
      <c r="K2796" s="461"/>
    </row>
    <row r="2797" spans="1:11" ht="15" x14ac:dyDescent="0.3">
      <c r="A2797" s="466"/>
      <c r="B2797" s="458"/>
      <c r="C2797" s="456"/>
      <c r="D2797" s="456"/>
      <c r="E2797" s="456"/>
      <c r="F2797" s="456"/>
      <c r="G2797" s="456"/>
      <c r="H2797" s="456"/>
      <c r="I2797" s="456"/>
      <c r="J2797" s="456"/>
      <c r="K2797" s="457"/>
    </row>
    <row r="2798" spans="1:11" ht="15" x14ac:dyDescent="0.3">
      <c r="A2798" s="466"/>
      <c r="B2798" s="459"/>
      <c r="C2798" s="460"/>
      <c r="D2798" s="460"/>
      <c r="E2798" s="460"/>
      <c r="F2798" s="460"/>
      <c r="G2798" s="460"/>
      <c r="H2798" s="460"/>
      <c r="I2798" s="460"/>
      <c r="J2798" s="460"/>
      <c r="K2798" s="461"/>
    </row>
    <row r="2799" spans="1:11" ht="15" x14ac:dyDescent="0.3">
      <c r="A2799" s="466"/>
      <c r="B2799" s="458"/>
      <c r="C2799" s="456"/>
      <c r="D2799" s="456"/>
      <c r="E2799" s="456"/>
      <c r="F2799" s="456"/>
      <c r="G2799" s="456"/>
      <c r="H2799" s="456"/>
      <c r="I2799" s="456"/>
      <c r="J2799" s="456"/>
      <c r="K2799" s="457"/>
    </row>
    <row r="2800" spans="1:11" ht="15" x14ac:dyDescent="0.3">
      <c r="A2800" s="466"/>
      <c r="B2800" s="458"/>
      <c r="C2800" s="456"/>
      <c r="D2800" s="456"/>
      <c r="E2800" s="456"/>
      <c r="F2800" s="456"/>
      <c r="G2800" s="456"/>
      <c r="H2800" s="456"/>
      <c r="I2800" s="456"/>
      <c r="J2800" s="456"/>
      <c r="K2800" s="457"/>
    </row>
    <row r="2801" spans="1:11" ht="15" x14ac:dyDescent="0.3">
      <c r="A2801" s="466"/>
      <c r="B2801" s="458"/>
      <c r="C2801" s="456"/>
      <c r="D2801" s="456"/>
      <c r="E2801" s="456"/>
      <c r="F2801" s="456"/>
      <c r="G2801" s="456"/>
      <c r="H2801" s="456"/>
      <c r="I2801" s="456"/>
      <c r="J2801" s="456"/>
      <c r="K2801" s="457"/>
    </row>
    <row r="2802" spans="1:11" ht="15" x14ac:dyDescent="0.3">
      <c r="A2802" s="466"/>
      <c r="B2802" s="458"/>
      <c r="C2802" s="456"/>
      <c r="D2802" s="456"/>
      <c r="E2802" s="456"/>
      <c r="F2802" s="456"/>
      <c r="G2802" s="456"/>
      <c r="H2802" s="456"/>
      <c r="I2802" s="456"/>
      <c r="J2802" s="456"/>
      <c r="K2802" s="457"/>
    </row>
    <row r="2803" spans="1:11" ht="15.6" thickBot="1" x14ac:dyDescent="0.35">
      <c r="A2803" s="467"/>
      <c r="B2803" s="477"/>
      <c r="C2803" s="475"/>
      <c r="D2803" s="475"/>
      <c r="E2803" s="475"/>
      <c r="F2803" s="475"/>
      <c r="G2803" s="475"/>
      <c r="H2803" s="475"/>
      <c r="I2803" s="475"/>
      <c r="J2803" s="475"/>
      <c r="K2803" s="476"/>
    </row>
    <row r="2804" spans="1:11" ht="15" x14ac:dyDescent="0.3">
      <c r="A2804" s="465" t="s">
        <v>1144</v>
      </c>
      <c r="B2804" s="439"/>
      <c r="C2804" s="437"/>
      <c r="D2804" s="437"/>
      <c r="E2804" s="437"/>
      <c r="F2804" s="437"/>
      <c r="G2804" s="437"/>
      <c r="H2804" s="437"/>
      <c r="I2804" s="437"/>
      <c r="J2804" s="437"/>
      <c r="K2804" s="438"/>
    </row>
    <row r="2805" spans="1:11" ht="15" x14ac:dyDescent="0.3">
      <c r="A2805" s="466"/>
      <c r="B2805" s="458"/>
      <c r="C2805" s="456"/>
      <c r="D2805" s="456"/>
      <c r="E2805" s="456"/>
      <c r="F2805" s="456"/>
      <c r="G2805" s="456"/>
      <c r="H2805" s="456"/>
      <c r="I2805" s="456"/>
      <c r="J2805" s="456"/>
      <c r="K2805" s="457"/>
    </row>
    <row r="2806" spans="1:11" ht="15" x14ac:dyDescent="0.3">
      <c r="A2806" s="466"/>
      <c r="B2806" s="458"/>
      <c r="C2806" s="456"/>
      <c r="D2806" s="456"/>
      <c r="E2806" s="456"/>
      <c r="F2806" s="456"/>
      <c r="G2806" s="456"/>
      <c r="H2806" s="456"/>
      <c r="I2806" s="456"/>
      <c r="J2806" s="456"/>
      <c r="K2806" s="457"/>
    </row>
    <row r="2807" spans="1:11" ht="15" x14ac:dyDescent="0.3">
      <c r="A2807" s="466"/>
      <c r="B2807" s="458"/>
      <c r="C2807" s="456"/>
      <c r="D2807" s="456"/>
      <c r="E2807" s="456"/>
      <c r="F2807" s="456"/>
      <c r="G2807" s="456"/>
      <c r="H2807" s="456"/>
      <c r="I2807" s="456"/>
      <c r="J2807" s="456"/>
      <c r="K2807" s="457"/>
    </row>
    <row r="2808" spans="1:11" ht="15" x14ac:dyDescent="0.3">
      <c r="A2808" s="466"/>
      <c r="B2808" s="458"/>
      <c r="C2808" s="456"/>
      <c r="D2808" s="456"/>
      <c r="E2808" s="456"/>
      <c r="F2808" s="456"/>
      <c r="G2808" s="456"/>
      <c r="H2808" s="456"/>
      <c r="I2808" s="456"/>
      <c r="J2808" s="456"/>
      <c r="K2808" s="457"/>
    </row>
    <row r="2809" spans="1:11" ht="15" x14ac:dyDescent="0.3">
      <c r="A2809" s="466"/>
      <c r="B2809" s="458"/>
      <c r="C2809" s="456"/>
      <c r="D2809" s="456"/>
      <c r="E2809" s="456"/>
      <c r="F2809" s="456"/>
      <c r="G2809" s="456"/>
      <c r="H2809" s="456"/>
      <c r="I2809" s="456"/>
      <c r="J2809" s="456"/>
      <c r="K2809" s="457"/>
    </row>
    <row r="2810" spans="1:11" ht="15" x14ac:dyDescent="0.3">
      <c r="A2810" s="466"/>
      <c r="B2810" s="458"/>
      <c r="C2810" s="456"/>
      <c r="D2810" s="456"/>
      <c r="E2810" s="456"/>
      <c r="F2810" s="456"/>
      <c r="G2810" s="456"/>
      <c r="H2810" s="456"/>
      <c r="I2810" s="456"/>
      <c r="J2810" s="456"/>
      <c r="K2810" s="457"/>
    </row>
    <row r="2811" spans="1:11" ht="15" x14ac:dyDescent="0.3">
      <c r="A2811" s="466"/>
      <c r="B2811" s="458"/>
      <c r="C2811" s="456"/>
      <c r="D2811" s="456"/>
      <c r="E2811" s="456"/>
      <c r="F2811" s="456"/>
      <c r="G2811" s="456"/>
      <c r="H2811" s="456"/>
      <c r="I2811" s="456"/>
      <c r="J2811" s="456"/>
      <c r="K2811" s="457"/>
    </row>
    <row r="2812" spans="1:11" ht="15" x14ac:dyDescent="0.3">
      <c r="A2812" s="466"/>
      <c r="B2812" s="458"/>
      <c r="C2812" s="456"/>
      <c r="D2812" s="456"/>
      <c r="E2812" s="456"/>
      <c r="F2812" s="456"/>
      <c r="G2812" s="456"/>
      <c r="H2812" s="456"/>
      <c r="I2812" s="456"/>
      <c r="J2812" s="456"/>
      <c r="K2812" s="457"/>
    </row>
    <row r="2813" spans="1:11" ht="15" x14ac:dyDescent="0.3">
      <c r="A2813" s="466"/>
      <c r="B2813" s="458"/>
      <c r="C2813" s="456"/>
      <c r="D2813" s="456"/>
      <c r="E2813" s="456"/>
      <c r="F2813" s="456"/>
      <c r="G2813" s="456"/>
      <c r="H2813" s="456"/>
      <c r="I2813" s="456"/>
      <c r="J2813" s="456"/>
      <c r="K2813" s="457"/>
    </row>
    <row r="2814" spans="1:11" ht="15" x14ac:dyDescent="0.3">
      <c r="A2814" s="466"/>
      <c r="B2814" s="458"/>
      <c r="C2814" s="456"/>
      <c r="D2814" s="456"/>
      <c r="E2814" s="456"/>
      <c r="F2814" s="456"/>
      <c r="G2814" s="456"/>
      <c r="H2814" s="456"/>
      <c r="I2814" s="456"/>
      <c r="J2814" s="456"/>
      <c r="K2814" s="457"/>
    </row>
    <row r="2815" spans="1:11" ht="15" x14ac:dyDescent="0.3">
      <c r="A2815" s="466"/>
      <c r="B2815" s="458"/>
      <c r="C2815" s="456"/>
      <c r="D2815" s="456"/>
      <c r="E2815" s="456"/>
      <c r="F2815" s="456"/>
      <c r="G2815" s="456"/>
      <c r="H2815" s="456"/>
      <c r="I2815" s="456"/>
      <c r="J2815" s="456"/>
      <c r="K2815" s="457"/>
    </row>
    <row r="2816" spans="1:11" ht="15" x14ac:dyDescent="0.3">
      <c r="A2816" s="466"/>
      <c r="B2816" s="458"/>
      <c r="C2816" s="456"/>
      <c r="D2816" s="456"/>
      <c r="E2816" s="456"/>
      <c r="F2816" s="456"/>
      <c r="G2816" s="456"/>
      <c r="H2816" s="456"/>
      <c r="I2816" s="456"/>
      <c r="J2816" s="456"/>
      <c r="K2816" s="457"/>
    </row>
    <row r="2817" spans="1:11" ht="15" x14ac:dyDescent="0.3">
      <c r="A2817" s="466"/>
      <c r="B2817" s="458"/>
      <c r="C2817" s="456"/>
      <c r="D2817" s="456"/>
      <c r="E2817" s="456"/>
      <c r="F2817" s="456"/>
      <c r="G2817" s="456"/>
      <c r="H2817" s="456"/>
      <c r="I2817" s="456"/>
      <c r="J2817" s="456"/>
      <c r="K2817" s="457"/>
    </row>
    <row r="2818" spans="1:11" ht="15.6" thickBot="1" x14ac:dyDescent="0.35">
      <c r="A2818" s="467"/>
      <c r="B2818" s="502"/>
      <c r="C2818" s="503"/>
      <c r="D2818" s="503"/>
      <c r="E2818" s="503"/>
      <c r="F2818" s="503"/>
      <c r="G2818" s="503"/>
      <c r="H2818" s="503"/>
      <c r="I2818" s="503"/>
      <c r="J2818" s="503"/>
      <c r="K2818" s="504"/>
    </row>
    <row r="2819" spans="1:11" x14ac:dyDescent="0.3">
      <c r="A2819" s="499" t="s">
        <v>1145</v>
      </c>
      <c r="B2819" s="491"/>
      <c r="C2819" s="491"/>
      <c r="D2819" s="491"/>
      <c r="E2819" s="491"/>
      <c r="F2819" s="491"/>
      <c r="G2819" s="490" t="s">
        <v>1146</v>
      </c>
      <c r="H2819" s="491"/>
      <c r="I2819" s="491"/>
      <c r="J2819" s="491"/>
      <c r="K2819" s="492"/>
    </row>
    <row r="2820" spans="1:11" x14ac:dyDescent="0.3">
      <c r="A2820" s="500"/>
      <c r="B2820" s="494"/>
      <c r="C2820" s="494"/>
      <c r="D2820" s="494"/>
      <c r="E2820" s="494"/>
      <c r="F2820" s="494"/>
      <c r="G2820" s="493"/>
      <c r="H2820" s="494"/>
      <c r="I2820" s="494"/>
      <c r="J2820" s="494"/>
      <c r="K2820" s="495"/>
    </row>
    <row r="2821" spans="1:11" x14ac:dyDescent="0.3">
      <c r="A2821" s="500"/>
      <c r="B2821" s="494"/>
      <c r="C2821" s="494"/>
      <c r="D2821" s="494"/>
      <c r="E2821" s="494"/>
      <c r="F2821" s="494"/>
      <c r="G2821" s="493"/>
      <c r="H2821" s="494"/>
      <c r="I2821" s="494"/>
      <c r="J2821" s="494"/>
      <c r="K2821" s="495"/>
    </row>
    <row r="2822" spans="1:11" ht="15" thickBot="1" x14ac:dyDescent="0.35">
      <c r="A2822" s="501"/>
      <c r="B2822" s="497"/>
      <c r="C2822" s="497"/>
      <c r="D2822" s="497"/>
      <c r="E2822" s="497"/>
      <c r="F2822" s="497"/>
      <c r="G2822" s="496"/>
      <c r="H2822" s="497"/>
      <c r="I2822" s="497"/>
      <c r="J2822" s="497"/>
      <c r="K2822" s="498"/>
    </row>
    <row r="2823" spans="1:11" x14ac:dyDescent="0.3">
      <c r="A2823" s="34"/>
      <c r="J2823" s="131"/>
    </row>
    <row r="2824" spans="1:11" x14ac:dyDescent="0.3">
      <c r="A2824" s="452"/>
      <c r="B2824" s="452"/>
      <c r="C2824" s="452"/>
      <c r="D2824" s="452"/>
      <c r="E2824" s="454" t="s">
        <v>1113</v>
      </c>
      <c r="F2824" s="454"/>
      <c r="G2824" s="454"/>
      <c r="H2824" s="454"/>
      <c r="I2824" s="452"/>
      <c r="J2824" s="452"/>
      <c r="K2824" s="452"/>
    </row>
    <row r="2825" spans="1:11" x14ac:dyDescent="0.3">
      <c r="A2825" s="452"/>
      <c r="B2825" s="452"/>
      <c r="C2825" s="452"/>
      <c r="D2825" s="452"/>
      <c r="E2825" s="454"/>
      <c r="F2825" s="454"/>
      <c r="G2825" s="454"/>
      <c r="H2825" s="454"/>
      <c r="I2825" s="452"/>
      <c r="J2825" s="452"/>
      <c r="K2825" s="452"/>
    </row>
    <row r="2826" spans="1:11" x14ac:dyDescent="0.3">
      <c r="A2826" s="453"/>
      <c r="B2826" s="453"/>
      <c r="C2826" s="453"/>
      <c r="D2826" s="453"/>
      <c r="E2826" s="455"/>
      <c r="F2826" s="455"/>
      <c r="G2826" s="455"/>
      <c r="H2826" s="455"/>
      <c r="I2826" s="453"/>
      <c r="J2826" s="453"/>
      <c r="K2826" s="453"/>
    </row>
    <row r="2827" spans="1:11" s="99" customFormat="1" ht="15" customHeight="1" x14ac:dyDescent="0.3">
      <c r="A2827" s="505" t="s">
        <v>1114</v>
      </c>
      <c r="B2827" s="450"/>
      <c r="C2827" s="450"/>
      <c r="D2827" s="450"/>
      <c r="E2827" s="450"/>
      <c r="F2827" s="450"/>
      <c r="G2827" s="450"/>
      <c r="H2827" s="450"/>
      <c r="I2827" s="450"/>
      <c r="J2827" s="450"/>
      <c r="K2827" s="451"/>
    </row>
    <row r="2828" spans="1:11" ht="25.5" customHeight="1" x14ac:dyDescent="0.3">
      <c r="A2828" s="100" t="s">
        <v>0</v>
      </c>
      <c r="B2828" s="101"/>
      <c r="C2828" s="101"/>
      <c r="D2828" s="101"/>
      <c r="E2828" s="101"/>
      <c r="F2828" s="101"/>
      <c r="G2828" s="102"/>
      <c r="H2828" s="103" t="s">
        <v>1191</v>
      </c>
      <c r="I2828" s="104" t="s">
        <v>1117</v>
      </c>
      <c r="J2828" s="105">
        <f>1+J2774</f>
        <v>45246</v>
      </c>
      <c r="K2828" s="106" t="s">
        <v>1118</v>
      </c>
    </row>
    <row r="2829" spans="1:11" ht="16.5" customHeight="1" x14ac:dyDescent="0.3">
      <c r="A2829" s="443" t="s">
        <v>2</v>
      </c>
      <c r="B2829" s="444"/>
      <c r="C2829" s="444"/>
      <c r="D2829" s="444"/>
      <c r="E2829" s="444"/>
      <c r="F2829" s="444"/>
      <c r="G2829" s="445"/>
      <c r="H2829" s="107" t="s">
        <v>1120</v>
      </c>
      <c r="I2829" s="108" t="s">
        <v>1121</v>
      </c>
      <c r="J2829" s="109" t="s">
        <v>1122</v>
      </c>
      <c r="K2829" s="110" t="s">
        <v>1123</v>
      </c>
    </row>
    <row r="2830" spans="1:11" ht="12" customHeight="1" x14ac:dyDescent="0.3">
      <c r="A2830" s="446"/>
      <c r="B2830" s="447"/>
      <c r="C2830" s="447"/>
      <c r="D2830" s="447"/>
      <c r="E2830" s="447"/>
      <c r="F2830" s="447"/>
      <c r="G2830" s="448"/>
      <c r="H2830" s="107" t="s">
        <v>1124</v>
      </c>
      <c r="I2830" s="111" t="s">
        <v>1125</v>
      </c>
      <c r="J2830" s="112"/>
      <c r="K2830" s="113"/>
    </row>
    <row r="2831" spans="1:11" ht="15" thickBot="1" x14ac:dyDescent="0.35">
      <c r="A2831" s="114" t="s">
        <v>1103</v>
      </c>
      <c r="B2831" s="115"/>
      <c r="C2831" s="115"/>
      <c r="D2831" s="115"/>
      <c r="E2831" s="115"/>
      <c r="F2831" s="115"/>
      <c r="G2831" s="116"/>
      <c r="H2831" s="117" t="s">
        <v>1126</v>
      </c>
      <c r="I2831" s="117"/>
      <c r="J2831" s="138" t="s">
        <v>1125</v>
      </c>
      <c r="K2831" s="119"/>
    </row>
    <row r="2832" spans="1:11" ht="15" x14ac:dyDescent="0.3">
      <c r="A2832" s="440" t="s">
        <v>1127</v>
      </c>
      <c r="B2832" s="439"/>
      <c r="C2832" s="437"/>
      <c r="D2832" s="437"/>
      <c r="E2832" s="437"/>
      <c r="F2832" s="437"/>
      <c r="G2832" s="437"/>
      <c r="H2832" s="437"/>
      <c r="I2832" s="437"/>
      <c r="J2832" s="437"/>
      <c r="K2832" s="438"/>
    </row>
    <row r="2833" spans="1:11" ht="15" x14ac:dyDescent="0.3">
      <c r="A2833" s="441"/>
      <c r="B2833" s="458"/>
      <c r="C2833" s="456"/>
      <c r="D2833" s="456"/>
      <c r="E2833" s="456"/>
      <c r="F2833" s="456"/>
      <c r="G2833" s="456"/>
      <c r="H2833" s="456"/>
      <c r="I2833" s="456"/>
      <c r="J2833" s="456"/>
      <c r="K2833" s="457"/>
    </row>
    <row r="2834" spans="1:11" ht="15" x14ac:dyDescent="0.3">
      <c r="A2834" s="441"/>
      <c r="B2834" s="458"/>
      <c r="C2834" s="456"/>
      <c r="D2834" s="456"/>
      <c r="E2834" s="456"/>
      <c r="F2834" s="456"/>
      <c r="G2834" s="456"/>
      <c r="H2834" s="456"/>
      <c r="I2834" s="456"/>
      <c r="J2834" s="456"/>
      <c r="K2834" s="457"/>
    </row>
    <row r="2835" spans="1:11" ht="15" x14ac:dyDescent="0.3">
      <c r="A2835" s="441"/>
      <c r="B2835" s="458"/>
      <c r="C2835" s="456"/>
      <c r="D2835" s="456"/>
      <c r="E2835" s="456"/>
      <c r="F2835" s="456"/>
      <c r="G2835" s="456"/>
      <c r="H2835" s="456"/>
      <c r="I2835" s="456"/>
      <c r="J2835" s="456"/>
      <c r="K2835" s="457"/>
    </row>
    <row r="2836" spans="1:11" ht="15.6" thickBot="1" x14ac:dyDescent="0.35">
      <c r="A2836" s="442"/>
      <c r="B2836" s="477"/>
      <c r="C2836" s="475"/>
      <c r="D2836" s="475"/>
      <c r="E2836" s="475"/>
      <c r="F2836" s="475"/>
      <c r="G2836" s="475"/>
      <c r="H2836" s="475"/>
      <c r="I2836" s="475"/>
      <c r="J2836" s="475"/>
      <c r="K2836" s="476"/>
    </row>
    <row r="2837" spans="1:11" ht="15.6" thickBot="1" x14ac:dyDescent="0.35">
      <c r="A2837" s="465" t="s">
        <v>1128</v>
      </c>
      <c r="B2837" s="474" t="s">
        <v>1129</v>
      </c>
      <c r="C2837" s="472"/>
      <c r="D2837" s="472"/>
      <c r="E2837" s="472"/>
      <c r="F2837" s="120" t="s">
        <v>1130</v>
      </c>
      <c r="G2837" s="472" t="s">
        <v>1129</v>
      </c>
      <c r="H2837" s="472"/>
      <c r="I2837" s="472"/>
      <c r="J2837" s="473"/>
      <c r="K2837" s="121" t="s">
        <v>1130</v>
      </c>
    </row>
    <row r="2838" spans="1:11" ht="15" x14ac:dyDescent="0.3">
      <c r="A2838" s="466"/>
      <c r="B2838" s="471" t="s">
        <v>1131</v>
      </c>
      <c r="C2838" s="469"/>
      <c r="D2838" s="469"/>
      <c r="E2838" s="470"/>
      <c r="F2838" s="122"/>
      <c r="G2838" s="468" t="s">
        <v>1132</v>
      </c>
      <c r="H2838" s="469"/>
      <c r="I2838" s="469"/>
      <c r="J2838" s="470"/>
      <c r="K2838" s="123"/>
    </row>
    <row r="2839" spans="1:11" ht="15" x14ac:dyDescent="0.3">
      <c r="A2839" s="466"/>
      <c r="B2839" s="480" t="s">
        <v>1133</v>
      </c>
      <c r="C2839" s="481"/>
      <c r="D2839" s="481"/>
      <c r="E2839" s="482"/>
      <c r="F2839" s="124"/>
      <c r="G2839" s="483" t="s">
        <v>1134</v>
      </c>
      <c r="H2839" s="481"/>
      <c r="I2839" s="481"/>
      <c r="J2839" s="482"/>
      <c r="K2839" s="125"/>
    </row>
    <row r="2840" spans="1:11" ht="15" x14ac:dyDescent="0.3">
      <c r="A2840" s="466"/>
      <c r="B2840" s="480" t="s">
        <v>1135</v>
      </c>
      <c r="C2840" s="481"/>
      <c r="D2840" s="481"/>
      <c r="E2840" s="482"/>
      <c r="F2840" s="124"/>
      <c r="G2840" s="478" t="s">
        <v>1136</v>
      </c>
      <c r="H2840" s="460"/>
      <c r="I2840" s="460"/>
      <c r="J2840" s="479"/>
      <c r="K2840" s="125"/>
    </row>
    <row r="2841" spans="1:11" ht="15" x14ac:dyDescent="0.3">
      <c r="A2841" s="466"/>
      <c r="B2841" s="480" t="s">
        <v>1137</v>
      </c>
      <c r="C2841" s="481"/>
      <c r="D2841" s="481"/>
      <c r="E2841" s="482"/>
      <c r="F2841" s="124">
        <v>1</v>
      </c>
      <c r="G2841" s="478" t="s">
        <v>1138</v>
      </c>
      <c r="H2841" s="460"/>
      <c r="I2841" s="460"/>
      <c r="J2841" s="479"/>
      <c r="K2841" s="125"/>
    </row>
    <row r="2842" spans="1:11" ht="15" x14ac:dyDescent="0.3">
      <c r="A2842" s="466"/>
      <c r="B2842" s="480" t="s">
        <v>1139</v>
      </c>
      <c r="C2842" s="481"/>
      <c r="D2842" s="481"/>
      <c r="E2842" s="482"/>
      <c r="F2842" s="124"/>
      <c r="G2842" s="478" t="s">
        <v>1140</v>
      </c>
      <c r="H2842" s="460"/>
      <c r="I2842" s="460"/>
      <c r="J2842" s="479"/>
      <c r="K2842" s="125"/>
    </row>
    <row r="2843" spans="1:11" ht="15.6" thickBot="1" x14ac:dyDescent="0.35">
      <c r="A2843" s="467"/>
      <c r="B2843" s="487" t="s">
        <v>1141</v>
      </c>
      <c r="C2843" s="488"/>
      <c r="D2843" s="488"/>
      <c r="E2843" s="489"/>
      <c r="F2843" s="127">
        <v>1</v>
      </c>
      <c r="G2843" s="484" t="s">
        <v>1142</v>
      </c>
      <c r="H2843" s="485"/>
      <c r="I2843" s="485"/>
      <c r="J2843" s="486"/>
      <c r="K2843" s="128"/>
    </row>
    <row r="2844" spans="1:11" ht="15.6" x14ac:dyDescent="0.3">
      <c r="A2844" s="465" t="s">
        <v>1143</v>
      </c>
      <c r="B2844" s="434" t="s">
        <v>1185</v>
      </c>
      <c r="C2844" s="435"/>
      <c r="D2844" s="435"/>
      <c r="E2844" s="435"/>
      <c r="F2844" s="435"/>
      <c r="G2844" s="435"/>
      <c r="H2844" s="435"/>
      <c r="I2844" s="435"/>
      <c r="J2844" s="435"/>
      <c r="K2844" s="436"/>
    </row>
    <row r="2845" spans="1:11" ht="15" x14ac:dyDescent="0.3">
      <c r="A2845" s="466"/>
      <c r="B2845" s="422" t="s">
        <v>1167</v>
      </c>
      <c r="C2845" s="423"/>
      <c r="D2845" s="423"/>
      <c r="E2845" s="423"/>
      <c r="F2845" s="423"/>
      <c r="G2845" s="423"/>
      <c r="H2845" s="423"/>
      <c r="I2845" s="423"/>
      <c r="J2845" s="423"/>
      <c r="K2845" s="424"/>
    </row>
    <row r="2846" spans="1:11" ht="15" x14ac:dyDescent="0.3">
      <c r="A2846" s="466"/>
      <c r="B2846" s="422" t="s">
        <v>1166</v>
      </c>
      <c r="C2846" s="423"/>
      <c r="D2846" s="423"/>
      <c r="E2846" s="423"/>
      <c r="F2846" s="423"/>
      <c r="G2846" s="423"/>
      <c r="H2846" s="423"/>
      <c r="I2846" s="423"/>
      <c r="J2846" s="423"/>
      <c r="K2846" s="424"/>
    </row>
    <row r="2847" spans="1:11" ht="15" x14ac:dyDescent="0.3">
      <c r="A2847" s="466"/>
      <c r="B2847" s="416" t="s">
        <v>1165</v>
      </c>
      <c r="C2847" s="417"/>
      <c r="D2847" s="417"/>
      <c r="E2847" s="417"/>
      <c r="F2847" s="417"/>
      <c r="G2847" s="417"/>
      <c r="H2847" s="417"/>
      <c r="I2847" s="417"/>
      <c r="J2847" s="417"/>
      <c r="K2847" s="418"/>
    </row>
    <row r="2848" spans="1:11" ht="15" x14ac:dyDescent="0.3">
      <c r="A2848" s="466"/>
      <c r="B2848" s="422" t="s">
        <v>1169</v>
      </c>
      <c r="C2848" s="423"/>
      <c r="D2848" s="423"/>
      <c r="E2848" s="423"/>
      <c r="F2848" s="423"/>
      <c r="G2848" s="423"/>
      <c r="H2848" s="423"/>
      <c r="I2848" s="423"/>
      <c r="J2848" s="423"/>
      <c r="K2848" s="424"/>
    </row>
    <row r="2849" spans="1:11" ht="15.6" x14ac:dyDescent="0.3">
      <c r="A2849" s="466"/>
      <c r="B2849" s="434" t="s">
        <v>1187</v>
      </c>
      <c r="C2849" s="435"/>
      <c r="D2849" s="435"/>
      <c r="E2849" s="435"/>
      <c r="F2849" s="435"/>
      <c r="G2849" s="435"/>
      <c r="H2849" s="435"/>
      <c r="I2849" s="435"/>
      <c r="J2849" s="435"/>
      <c r="K2849" s="436"/>
    </row>
    <row r="2850" spans="1:11" ht="15" x14ac:dyDescent="0.3">
      <c r="A2850" s="466"/>
      <c r="B2850" s="416" t="s">
        <v>1176</v>
      </c>
      <c r="C2850" s="417"/>
      <c r="D2850" s="417"/>
      <c r="E2850" s="417"/>
      <c r="F2850" s="417"/>
      <c r="G2850" s="417"/>
      <c r="H2850" s="417"/>
      <c r="I2850" s="417"/>
      <c r="J2850" s="417"/>
      <c r="K2850" s="418"/>
    </row>
    <row r="2851" spans="1:11" ht="15" x14ac:dyDescent="0.3">
      <c r="A2851" s="466"/>
      <c r="B2851" s="416" t="s">
        <v>1161</v>
      </c>
      <c r="C2851" s="417"/>
      <c r="D2851" s="417"/>
      <c r="E2851" s="417"/>
      <c r="F2851" s="417"/>
      <c r="G2851" s="417"/>
      <c r="H2851" s="417"/>
      <c r="I2851" s="417"/>
      <c r="J2851" s="417"/>
      <c r="K2851" s="418"/>
    </row>
    <row r="2852" spans="1:11" ht="15" x14ac:dyDescent="0.3">
      <c r="A2852" s="466"/>
      <c r="B2852" s="459"/>
      <c r="C2852" s="460"/>
      <c r="D2852" s="460"/>
      <c r="E2852" s="460"/>
      <c r="F2852" s="460"/>
      <c r="G2852" s="460"/>
      <c r="H2852" s="460"/>
      <c r="I2852" s="460"/>
      <c r="J2852" s="460"/>
      <c r="K2852" s="461"/>
    </row>
    <row r="2853" spans="1:11" ht="15" x14ac:dyDescent="0.3">
      <c r="A2853" s="466"/>
      <c r="B2853" s="458"/>
      <c r="C2853" s="456"/>
      <c r="D2853" s="456"/>
      <c r="E2853" s="456"/>
      <c r="F2853" s="456"/>
      <c r="G2853" s="456"/>
      <c r="H2853" s="456"/>
      <c r="I2853" s="456"/>
      <c r="J2853" s="456"/>
      <c r="K2853" s="457"/>
    </row>
    <row r="2854" spans="1:11" ht="15" x14ac:dyDescent="0.3">
      <c r="A2854" s="466"/>
      <c r="B2854" s="458"/>
      <c r="C2854" s="456"/>
      <c r="D2854" s="456"/>
      <c r="E2854" s="456"/>
      <c r="F2854" s="456"/>
      <c r="G2854" s="456"/>
      <c r="H2854" s="456"/>
      <c r="I2854" s="456"/>
      <c r="J2854" s="456"/>
      <c r="K2854" s="457"/>
    </row>
    <row r="2855" spans="1:11" ht="15" x14ac:dyDescent="0.3">
      <c r="A2855" s="466"/>
      <c r="B2855" s="458"/>
      <c r="C2855" s="456"/>
      <c r="D2855" s="456"/>
      <c r="E2855" s="456"/>
      <c r="F2855" s="456"/>
      <c r="G2855" s="456"/>
      <c r="H2855" s="456"/>
      <c r="I2855" s="456"/>
      <c r="J2855" s="456"/>
      <c r="K2855" s="457"/>
    </row>
    <row r="2856" spans="1:11" ht="15" x14ac:dyDescent="0.3">
      <c r="A2856" s="466"/>
      <c r="B2856" s="458"/>
      <c r="C2856" s="456"/>
      <c r="D2856" s="456"/>
      <c r="E2856" s="456"/>
      <c r="F2856" s="456"/>
      <c r="G2856" s="456"/>
      <c r="H2856" s="456"/>
      <c r="I2856" s="456"/>
      <c r="J2856" s="456"/>
      <c r="K2856" s="457"/>
    </row>
    <row r="2857" spans="1:11" ht="15.6" thickBot="1" x14ac:dyDescent="0.35">
      <c r="A2857" s="467"/>
      <c r="B2857" s="477"/>
      <c r="C2857" s="475"/>
      <c r="D2857" s="475"/>
      <c r="E2857" s="475"/>
      <c r="F2857" s="475"/>
      <c r="G2857" s="475"/>
      <c r="H2857" s="475"/>
      <c r="I2857" s="475"/>
      <c r="J2857" s="475"/>
      <c r="K2857" s="476"/>
    </row>
    <row r="2858" spans="1:11" ht="15" x14ac:dyDescent="0.3">
      <c r="A2858" s="465" t="s">
        <v>1144</v>
      </c>
      <c r="B2858" s="439"/>
      <c r="C2858" s="437"/>
      <c r="D2858" s="437"/>
      <c r="E2858" s="437"/>
      <c r="F2858" s="437"/>
      <c r="G2858" s="437"/>
      <c r="H2858" s="437"/>
      <c r="I2858" s="437"/>
      <c r="J2858" s="437"/>
      <c r="K2858" s="438"/>
    </row>
    <row r="2859" spans="1:11" ht="15" x14ac:dyDescent="0.3">
      <c r="A2859" s="466"/>
      <c r="B2859" s="458"/>
      <c r="C2859" s="456"/>
      <c r="D2859" s="456"/>
      <c r="E2859" s="456"/>
      <c r="F2859" s="456"/>
      <c r="G2859" s="456"/>
      <c r="H2859" s="456"/>
      <c r="I2859" s="456"/>
      <c r="J2859" s="456"/>
      <c r="K2859" s="457"/>
    </row>
    <row r="2860" spans="1:11" ht="15" x14ac:dyDescent="0.3">
      <c r="A2860" s="466"/>
      <c r="B2860" s="458"/>
      <c r="C2860" s="456"/>
      <c r="D2860" s="456"/>
      <c r="E2860" s="456"/>
      <c r="F2860" s="456"/>
      <c r="G2860" s="456"/>
      <c r="H2860" s="456"/>
      <c r="I2860" s="456"/>
      <c r="J2860" s="456"/>
      <c r="K2860" s="457"/>
    </row>
    <row r="2861" spans="1:11" ht="15" x14ac:dyDescent="0.3">
      <c r="A2861" s="466"/>
      <c r="B2861" s="459"/>
      <c r="C2861" s="460"/>
      <c r="D2861" s="460"/>
      <c r="E2861" s="460"/>
      <c r="F2861" s="460"/>
      <c r="G2861" s="460"/>
      <c r="H2861" s="460"/>
      <c r="I2861" s="460"/>
      <c r="J2861" s="460"/>
      <c r="K2861" s="461"/>
    </row>
    <row r="2862" spans="1:11" ht="15" x14ac:dyDescent="0.3">
      <c r="A2862" s="466"/>
      <c r="B2862" s="458"/>
      <c r="C2862" s="456"/>
      <c r="D2862" s="456"/>
      <c r="E2862" s="456"/>
      <c r="F2862" s="456"/>
      <c r="G2862" s="456"/>
      <c r="H2862" s="456"/>
      <c r="I2862" s="456"/>
      <c r="J2862" s="456"/>
      <c r="K2862" s="457"/>
    </row>
    <row r="2863" spans="1:11" ht="15" x14ac:dyDescent="0.3">
      <c r="A2863" s="466"/>
      <c r="B2863" s="459"/>
      <c r="C2863" s="460"/>
      <c r="D2863" s="460"/>
      <c r="E2863" s="460"/>
      <c r="F2863" s="460"/>
      <c r="G2863" s="460"/>
      <c r="H2863" s="460"/>
      <c r="I2863" s="460"/>
      <c r="J2863" s="460"/>
      <c r="K2863" s="461"/>
    </row>
    <row r="2864" spans="1:11" ht="15" x14ac:dyDescent="0.3">
      <c r="A2864" s="466"/>
      <c r="B2864" s="458"/>
      <c r="C2864" s="456"/>
      <c r="D2864" s="456"/>
      <c r="E2864" s="456"/>
      <c r="F2864" s="456"/>
      <c r="G2864" s="456"/>
      <c r="H2864" s="456"/>
      <c r="I2864" s="456"/>
      <c r="J2864" s="456"/>
      <c r="K2864" s="457"/>
    </row>
    <row r="2865" spans="1:11" ht="15" x14ac:dyDescent="0.3">
      <c r="A2865" s="466"/>
      <c r="B2865" s="458"/>
      <c r="C2865" s="456"/>
      <c r="D2865" s="456"/>
      <c r="E2865" s="456"/>
      <c r="F2865" s="456"/>
      <c r="G2865" s="456"/>
      <c r="H2865" s="456"/>
      <c r="I2865" s="456"/>
      <c r="J2865" s="456"/>
      <c r="K2865" s="457"/>
    </row>
    <row r="2866" spans="1:11" ht="15" x14ac:dyDescent="0.3">
      <c r="A2866" s="466"/>
      <c r="B2866" s="458"/>
      <c r="C2866" s="456"/>
      <c r="D2866" s="456"/>
      <c r="E2866" s="456"/>
      <c r="F2866" s="456"/>
      <c r="G2866" s="456"/>
      <c r="H2866" s="456"/>
      <c r="I2866" s="456"/>
      <c r="J2866" s="456"/>
      <c r="K2866" s="457"/>
    </row>
    <row r="2867" spans="1:11" ht="15" x14ac:dyDescent="0.3">
      <c r="A2867" s="466"/>
      <c r="B2867" s="458"/>
      <c r="C2867" s="456"/>
      <c r="D2867" s="456"/>
      <c r="E2867" s="456"/>
      <c r="F2867" s="456"/>
      <c r="G2867" s="456"/>
      <c r="H2867" s="456"/>
      <c r="I2867" s="456"/>
      <c r="J2867" s="456"/>
      <c r="K2867" s="457"/>
    </row>
    <row r="2868" spans="1:11" ht="15" x14ac:dyDescent="0.3">
      <c r="A2868" s="466"/>
      <c r="B2868" s="458"/>
      <c r="C2868" s="456"/>
      <c r="D2868" s="456"/>
      <c r="E2868" s="456"/>
      <c r="F2868" s="456"/>
      <c r="G2868" s="456"/>
      <c r="H2868" s="456"/>
      <c r="I2868" s="456"/>
      <c r="J2868" s="456"/>
      <c r="K2868" s="457"/>
    </row>
    <row r="2869" spans="1:11" ht="15" x14ac:dyDescent="0.3">
      <c r="A2869" s="466"/>
      <c r="B2869" s="458"/>
      <c r="C2869" s="456"/>
      <c r="D2869" s="456"/>
      <c r="E2869" s="456"/>
      <c r="F2869" s="456"/>
      <c r="G2869" s="456"/>
      <c r="H2869" s="456"/>
      <c r="I2869" s="456"/>
      <c r="J2869" s="456"/>
      <c r="K2869" s="457"/>
    </row>
    <row r="2870" spans="1:11" ht="15" x14ac:dyDescent="0.3">
      <c r="A2870" s="466"/>
      <c r="B2870" s="458"/>
      <c r="C2870" s="456"/>
      <c r="D2870" s="456"/>
      <c r="E2870" s="456"/>
      <c r="F2870" s="456"/>
      <c r="G2870" s="456"/>
      <c r="H2870" s="456"/>
      <c r="I2870" s="456"/>
      <c r="J2870" s="456"/>
      <c r="K2870" s="457"/>
    </row>
    <row r="2871" spans="1:11" ht="15" x14ac:dyDescent="0.3">
      <c r="A2871" s="466"/>
      <c r="B2871" s="458"/>
      <c r="C2871" s="456"/>
      <c r="D2871" s="456"/>
      <c r="E2871" s="456"/>
      <c r="F2871" s="456"/>
      <c r="G2871" s="456"/>
      <c r="H2871" s="456"/>
      <c r="I2871" s="456"/>
      <c r="J2871" s="456"/>
      <c r="K2871" s="457"/>
    </row>
    <row r="2872" spans="1:11" ht="15.6" thickBot="1" x14ac:dyDescent="0.35">
      <c r="A2872" s="467"/>
      <c r="B2872" s="502"/>
      <c r="C2872" s="503"/>
      <c r="D2872" s="503"/>
      <c r="E2872" s="503"/>
      <c r="F2872" s="503"/>
      <c r="G2872" s="503"/>
      <c r="H2872" s="503"/>
      <c r="I2872" s="503"/>
      <c r="J2872" s="503"/>
      <c r="K2872" s="504"/>
    </row>
    <row r="2873" spans="1:11" x14ac:dyDescent="0.3">
      <c r="A2873" s="499" t="s">
        <v>1145</v>
      </c>
      <c r="B2873" s="491"/>
      <c r="C2873" s="491"/>
      <c r="D2873" s="491"/>
      <c r="E2873" s="491"/>
      <c r="F2873" s="491"/>
      <c r="G2873" s="490" t="s">
        <v>1146</v>
      </c>
      <c r="H2873" s="491"/>
      <c r="I2873" s="491"/>
      <c r="J2873" s="491"/>
      <c r="K2873" s="492"/>
    </row>
    <row r="2874" spans="1:11" x14ac:dyDescent="0.3">
      <c r="A2874" s="500"/>
      <c r="B2874" s="494"/>
      <c r="C2874" s="494"/>
      <c r="D2874" s="494"/>
      <c r="E2874" s="494"/>
      <c r="F2874" s="494"/>
      <c r="G2874" s="493"/>
      <c r="H2874" s="494"/>
      <c r="I2874" s="494"/>
      <c r="J2874" s="494"/>
      <c r="K2874" s="495"/>
    </row>
    <row r="2875" spans="1:11" x14ac:dyDescent="0.3">
      <c r="A2875" s="500"/>
      <c r="B2875" s="494"/>
      <c r="C2875" s="494"/>
      <c r="D2875" s="494"/>
      <c r="E2875" s="494"/>
      <c r="F2875" s="494"/>
      <c r="G2875" s="493"/>
      <c r="H2875" s="494"/>
      <c r="I2875" s="494"/>
      <c r="J2875" s="494"/>
      <c r="K2875" s="495"/>
    </row>
    <row r="2876" spans="1:11" ht="15" thickBot="1" x14ac:dyDescent="0.35">
      <c r="A2876" s="501"/>
      <c r="B2876" s="497"/>
      <c r="C2876" s="497"/>
      <c r="D2876" s="497"/>
      <c r="E2876" s="497"/>
      <c r="F2876" s="497"/>
      <c r="G2876" s="496"/>
      <c r="H2876" s="497"/>
      <c r="I2876" s="497"/>
      <c r="J2876" s="497"/>
      <c r="K2876" s="498"/>
    </row>
    <row r="2877" spans="1:11" x14ac:dyDescent="0.3">
      <c r="A2877" s="34"/>
      <c r="J2877" s="131"/>
    </row>
    <row r="2878" spans="1:11" x14ac:dyDescent="0.3">
      <c r="A2878" s="452"/>
      <c r="B2878" s="452"/>
      <c r="C2878" s="452"/>
      <c r="D2878" s="452"/>
      <c r="E2878" s="454" t="s">
        <v>1113</v>
      </c>
      <c r="F2878" s="454"/>
      <c r="G2878" s="454"/>
      <c r="H2878" s="454"/>
      <c r="I2878" s="452"/>
      <c r="J2878" s="452"/>
      <c r="K2878" s="452"/>
    </row>
    <row r="2879" spans="1:11" x14ac:dyDescent="0.3">
      <c r="A2879" s="452"/>
      <c r="B2879" s="452"/>
      <c r="C2879" s="452"/>
      <c r="D2879" s="452"/>
      <c r="E2879" s="454"/>
      <c r="F2879" s="454"/>
      <c r="G2879" s="454"/>
      <c r="H2879" s="454"/>
      <c r="I2879" s="452"/>
      <c r="J2879" s="452"/>
      <c r="K2879" s="452"/>
    </row>
    <row r="2880" spans="1:11" x14ac:dyDescent="0.3">
      <c r="A2880" s="453"/>
      <c r="B2880" s="453"/>
      <c r="C2880" s="453"/>
      <c r="D2880" s="453"/>
      <c r="E2880" s="455"/>
      <c r="F2880" s="455"/>
      <c r="G2880" s="455"/>
      <c r="H2880" s="455"/>
      <c r="I2880" s="453"/>
      <c r="J2880" s="453"/>
      <c r="K2880" s="453"/>
    </row>
    <row r="2881" spans="1:11" x14ac:dyDescent="0.3">
      <c r="A2881" s="449" t="s">
        <v>1147</v>
      </c>
      <c r="B2881" s="450"/>
      <c r="C2881" s="450"/>
      <c r="D2881" s="450"/>
      <c r="E2881" s="450"/>
      <c r="F2881" s="450"/>
      <c r="G2881" s="450"/>
      <c r="H2881" s="450"/>
      <c r="I2881" s="450"/>
      <c r="J2881" s="450"/>
      <c r="K2881" s="451"/>
    </row>
    <row r="2882" spans="1:11" ht="25.5" customHeight="1" x14ac:dyDescent="0.3">
      <c r="A2882" s="100" t="s">
        <v>0</v>
      </c>
      <c r="B2882" s="101"/>
      <c r="C2882" s="101"/>
      <c r="D2882" s="101"/>
      <c r="E2882" s="101"/>
      <c r="F2882" s="101"/>
      <c r="G2882" s="102"/>
      <c r="H2882" s="103" t="s">
        <v>1191</v>
      </c>
      <c r="I2882" s="104" t="s">
        <v>1117</v>
      </c>
      <c r="J2882" s="105">
        <f>1+J2828</f>
        <v>45247</v>
      </c>
      <c r="K2882" s="106" t="s">
        <v>1118</v>
      </c>
    </row>
    <row r="2883" spans="1:11" ht="16.5" customHeight="1" x14ac:dyDescent="0.3">
      <c r="A2883" s="443" t="s">
        <v>2</v>
      </c>
      <c r="B2883" s="444"/>
      <c r="C2883" s="444"/>
      <c r="D2883" s="444"/>
      <c r="E2883" s="444"/>
      <c r="F2883" s="444"/>
      <c r="G2883" s="445"/>
      <c r="H2883" s="107" t="s">
        <v>1120</v>
      </c>
      <c r="I2883" s="108" t="s">
        <v>1121</v>
      </c>
      <c r="J2883" s="109" t="s">
        <v>1122</v>
      </c>
      <c r="K2883" s="110" t="s">
        <v>1123</v>
      </c>
    </row>
    <row r="2884" spans="1:11" ht="12" customHeight="1" x14ac:dyDescent="0.3">
      <c r="A2884" s="446"/>
      <c r="B2884" s="447"/>
      <c r="C2884" s="447"/>
      <c r="D2884" s="447"/>
      <c r="E2884" s="447"/>
      <c r="F2884" s="447"/>
      <c r="G2884" s="448"/>
      <c r="H2884" s="107" t="s">
        <v>1124</v>
      </c>
      <c r="I2884" s="111" t="s">
        <v>1103</v>
      </c>
      <c r="J2884" s="112" t="s">
        <v>1125</v>
      </c>
      <c r="K2884" s="113"/>
    </row>
    <row r="2885" spans="1:11" ht="15" thickBot="1" x14ac:dyDescent="0.35">
      <c r="A2885" s="114" t="s">
        <v>1103</v>
      </c>
      <c r="B2885" s="115"/>
      <c r="C2885" s="115"/>
      <c r="D2885" s="115"/>
      <c r="E2885" s="115"/>
      <c r="F2885" s="115"/>
      <c r="G2885" s="116"/>
      <c r="H2885" s="117" t="s">
        <v>1126</v>
      </c>
      <c r="I2885" s="117" t="s">
        <v>1125</v>
      </c>
      <c r="J2885" s="118"/>
      <c r="K2885" s="119"/>
    </row>
    <row r="2886" spans="1:11" ht="15" x14ac:dyDescent="0.3">
      <c r="A2886" s="440" t="s">
        <v>1127</v>
      </c>
      <c r="B2886" s="439"/>
      <c r="C2886" s="437"/>
      <c r="D2886" s="437"/>
      <c r="E2886" s="437"/>
      <c r="F2886" s="437"/>
      <c r="G2886" s="437"/>
      <c r="H2886" s="437"/>
      <c r="I2886" s="437"/>
      <c r="J2886" s="437"/>
      <c r="K2886" s="438"/>
    </row>
    <row r="2887" spans="1:11" ht="15" x14ac:dyDescent="0.3">
      <c r="A2887" s="441"/>
      <c r="B2887" s="458"/>
      <c r="C2887" s="456"/>
      <c r="D2887" s="456"/>
      <c r="E2887" s="456"/>
      <c r="F2887" s="456"/>
      <c r="G2887" s="456"/>
      <c r="H2887" s="456"/>
      <c r="I2887" s="456"/>
      <c r="J2887" s="456"/>
      <c r="K2887" s="457"/>
    </row>
    <row r="2888" spans="1:11" ht="15" x14ac:dyDescent="0.3">
      <c r="A2888" s="441"/>
      <c r="B2888" s="458"/>
      <c r="C2888" s="456"/>
      <c r="D2888" s="456"/>
      <c r="E2888" s="456"/>
      <c r="F2888" s="456"/>
      <c r="G2888" s="456"/>
      <c r="H2888" s="456"/>
      <c r="I2888" s="456"/>
      <c r="J2888" s="456"/>
      <c r="K2888" s="457"/>
    </row>
    <row r="2889" spans="1:11" ht="15" x14ac:dyDescent="0.3">
      <c r="A2889" s="441"/>
      <c r="B2889" s="458"/>
      <c r="C2889" s="456"/>
      <c r="D2889" s="456"/>
      <c r="E2889" s="456"/>
      <c r="F2889" s="456"/>
      <c r="G2889" s="456"/>
      <c r="H2889" s="456"/>
      <c r="I2889" s="456"/>
      <c r="J2889" s="456"/>
      <c r="K2889" s="457"/>
    </row>
    <row r="2890" spans="1:11" ht="15.6" thickBot="1" x14ac:dyDescent="0.35">
      <c r="A2890" s="442"/>
      <c r="B2890" s="477"/>
      <c r="C2890" s="475"/>
      <c r="D2890" s="475"/>
      <c r="E2890" s="475"/>
      <c r="F2890" s="475"/>
      <c r="G2890" s="475"/>
      <c r="H2890" s="475"/>
      <c r="I2890" s="475"/>
      <c r="J2890" s="475"/>
      <c r="K2890" s="476"/>
    </row>
    <row r="2891" spans="1:11" ht="15.6" thickBot="1" x14ac:dyDescent="0.35">
      <c r="A2891" s="465" t="s">
        <v>1128</v>
      </c>
      <c r="B2891" s="474" t="s">
        <v>1129</v>
      </c>
      <c r="C2891" s="472"/>
      <c r="D2891" s="472"/>
      <c r="E2891" s="472"/>
      <c r="F2891" s="120" t="s">
        <v>1130</v>
      </c>
      <c r="G2891" s="472" t="s">
        <v>1129</v>
      </c>
      <c r="H2891" s="472"/>
      <c r="I2891" s="472"/>
      <c r="J2891" s="473"/>
      <c r="K2891" s="121" t="s">
        <v>1130</v>
      </c>
    </row>
    <row r="2892" spans="1:11" ht="15" x14ac:dyDescent="0.3">
      <c r="A2892" s="466"/>
      <c r="B2892" s="471" t="s">
        <v>1131</v>
      </c>
      <c r="C2892" s="469"/>
      <c r="D2892" s="469"/>
      <c r="E2892" s="470"/>
      <c r="F2892" s="122"/>
      <c r="G2892" s="468" t="s">
        <v>1132</v>
      </c>
      <c r="H2892" s="469"/>
      <c r="I2892" s="469"/>
      <c r="J2892" s="470"/>
      <c r="K2892" s="123"/>
    </row>
    <row r="2893" spans="1:11" ht="15" x14ac:dyDescent="0.3">
      <c r="A2893" s="466"/>
      <c r="B2893" s="480" t="s">
        <v>1133</v>
      </c>
      <c r="C2893" s="481"/>
      <c r="D2893" s="481"/>
      <c r="E2893" s="482"/>
      <c r="F2893" s="124"/>
      <c r="G2893" s="483" t="s">
        <v>1134</v>
      </c>
      <c r="H2893" s="481"/>
      <c r="I2893" s="481"/>
      <c r="J2893" s="482"/>
      <c r="K2893" s="125"/>
    </row>
    <row r="2894" spans="1:11" ht="15" x14ac:dyDescent="0.3">
      <c r="A2894" s="466"/>
      <c r="B2894" s="480" t="s">
        <v>1135</v>
      </c>
      <c r="C2894" s="481"/>
      <c r="D2894" s="481"/>
      <c r="E2894" s="482"/>
      <c r="F2894" s="124"/>
      <c r="G2894" s="478" t="s">
        <v>1136</v>
      </c>
      <c r="H2894" s="460"/>
      <c r="I2894" s="460"/>
      <c r="J2894" s="479"/>
      <c r="K2894" s="125"/>
    </row>
    <row r="2895" spans="1:11" ht="15" x14ac:dyDescent="0.3">
      <c r="A2895" s="466"/>
      <c r="B2895" s="480" t="s">
        <v>1137</v>
      </c>
      <c r="C2895" s="481"/>
      <c r="D2895" s="481"/>
      <c r="E2895" s="482"/>
      <c r="F2895" s="124">
        <v>1</v>
      </c>
      <c r="G2895" s="478" t="s">
        <v>1138</v>
      </c>
      <c r="H2895" s="460"/>
      <c r="I2895" s="460"/>
      <c r="J2895" s="479"/>
      <c r="K2895" s="125"/>
    </row>
    <row r="2896" spans="1:11" ht="15" x14ac:dyDescent="0.3">
      <c r="A2896" s="466"/>
      <c r="B2896" s="480" t="s">
        <v>1139</v>
      </c>
      <c r="C2896" s="481"/>
      <c r="D2896" s="481"/>
      <c r="E2896" s="482"/>
      <c r="F2896" s="124"/>
      <c r="G2896" s="478" t="s">
        <v>1140</v>
      </c>
      <c r="H2896" s="460"/>
      <c r="I2896" s="460"/>
      <c r="J2896" s="479"/>
      <c r="K2896" s="125"/>
    </row>
    <row r="2897" spans="1:11" ht="15.6" thickBot="1" x14ac:dyDescent="0.35">
      <c r="A2897" s="467"/>
      <c r="B2897" s="487" t="s">
        <v>1141</v>
      </c>
      <c r="C2897" s="488"/>
      <c r="D2897" s="488"/>
      <c r="E2897" s="489"/>
      <c r="F2897" s="127">
        <v>1</v>
      </c>
      <c r="G2897" s="484" t="s">
        <v>1142</v>
      </c>
      <c r="H2897" s="485"/>
      <c r="I2897" s="485"/>
      <c r="J2897" s="486"/>
      <c r="K2897" s="128"/>
    </row>
    <row r="2898" spans="1:11" ht="15.6" x14ac:dyDescent="0.3">
      <c r="A2898" s="465" t="s">
        <v>1143</v>
      </c>
      <c r="B2898" s="434" t="s">
        <v>1185</v>
      </c>
      <c r="C2898" s="435"/>
      <c r="D2898" s="435"/>
      <c r="E2898" s="435"/>
      <c r="F2898" s="435"/>
      <c r="G2898" s="435"/>
      <c r="H2898" s="435"/>
      <c r="I2898" s="435"/>
      <c r="J2898" s="435"/>
      <c r="K2898" s="436"/>
    </row>
    <row r="2899" spans="1:11" ht="15" x14ac:dyDescent="0.3">
      <c r="A2899" s="466"/>
      <c r="B2899" s="422" t="s">
        <v>1167</v>
      </c>
      <c r="C2899" s="423"/>
      <c r="D2899" s="423"/>
      <c r="E2899" s="423"/>
      <c r="F2899" s="423"/>
      <c r="G2899" s="423"/>
      <c r="H2899" s="423"/>
      <c r="I2899" s="423"/>
      <c r="J2899" s="423"/>
      <c r="K2899" s="424"/>
    </row>
    <row r="2900" spans="1:11" ht="15" x14ac:dyDescent="0.3">
      <c r="A2900" s="466"/>
      <c r="B2900" s="422" t="s">
        <v>1166</v>
      </c>
      <c r="C2900" s="423"/>
      <c r="D2900" s="423"/>
      <c r="E2900" s="423"/>
      <c r="F2900" s="423"/>
      <c r="G2900" s="423"/>
      <c r="H2900" s="423"/>
      <c r="I2900" s="423"/>
      <c r="J2900" s="423"/>
      <c r="K2900" s="424"/>
    </row>
    <row r="2901" spans="1:11" ht="15" x14ac:dyDescent="0.3">
      <c r="A2901" s="466"/>
      <c r="B2901" s="416" t="s">
        <v>1165</v>
      </c>
      <c r="C2901" s="417"/>
      <c r="D2901" s="417"/>
      <c r="E2901" s="417"/>
      <c r="F2901" s="417"/>
      <c r="G2901" s="417"/>
      <c r="H2901" s="417"/>
      <c r="I2901" s="417"/>
      <c r="J2901" s="417"/>
      <c r="K2901" s="418"/>
    </row>
    <row r="2902" spans="1:11" ht="15" x14ac:dyDescent="0.3">
      <c r="A2902" s="466"/>
      <c r="B2902" s="422" t="s">
        <v>1169</v>
      </c>
      <c r="C2902" s="423"/>
      <c r="D2902" s="423"/>
      <c r="E2902" s="423"/>
      <c r="F2902" s="423"/>
      <c r="G2902" s="423"/>
      <c r="H2902" s="423"/>
      <c r="I2902" s="423"/>
      <c r="J2902" s="423"/>
      <c r="K2902" s="424"/>
    </row>
    <row r="2903" spans="1:11" ht="15.6" x14ac:dyDescent="0.3">
      <c r="A2903" s="466"/>
      <c r="B2903" s="434" t="s">
        <v>1187</v>
      </c>
      <c r="C2903" s="435"/>
      <c r="D2903" s="435"/>
      <c r="E2903" s="435"/>
      <c r="F2903" s="435"/>
      <c r="G2903" s="435"/>
      <c r="H2903" s="435"/>
      <c r="I2903" s="435"/>
      <c r="J2903" s="435"/>
      <c r="K2903" s="436"/>
    </row>
    <row r="2904" spans="1:11" ht="15" x14ac:dyDescent="0.3">
      <c r="A2904" s="466"/>
      <c r="B2904" s="416" t="s">
        <v>1182</v>
      </c>
      <c r="C2904" s="417"/>
      <c r="D2904" s="417"/>
      <c r="E2904" s="417"/>
      <c r="F2904" s="417"/>
      <c r="G2904" s="417"/>
      <c r="H2904" s="417"/>
      <c r="I2904" s="417"/>
      <c r="J2904" s="417"/>
      <c r="K2904" s="418"/>
    </row>
    <row r="2905" spans="1:11" ht="15" x14ac:dyDescent="0.3">
      <c r="A2905" s="466"/>
      <c r="B2905" s="416" t="s">
        <v>1177</v>
      </c>
      <c r="C2905" s="417"/>
      <c r="D2905" s="417"/>
      <c r="E2905" s="417"/>
      <c r="F2905" s="417"/>
      <c r="G2905" s="417"/>
      <c r="H2905" s="417"/>
      <c r="I2905" s="417"/>
      <c r="J2905" s="417"/>
      <c r="K2905" s="418"/>
    </row>
    <row r="2906" spans="1:11" ht="15" x14ac:dyDescent="0.3">
      <c r="A2906" s="466"/>
      <c r="B2906" s="422"/>
      <c r="C2906" s="423"/>
      <c r="D2906" s="423"/>
      <c r="E2906" s="423"/>
      <c r="F2906" s="423"/>
      <c r="G2906" s="423"/>
      <c r="H2906" s="423"/>
      <c r="I2906" s="423"/>
      <c r="J2906" s="423"/>
      <c r="K2906" s="424"/>
    </row>
    <row r="2907" spans="1:11" ht="15" x14ac:dyDescent="0.3">
      <c r="A2907" s="466"/>
      <c r="B2907" s="458"/>
      <c r="C2907" s="456"/>
      <c r="D2907" s="456"/>
      <c r="E2907" s="456"/>
      <c r="F2907" s="456"/>
      <c r="G2907" s="456"/>
      <c r="H2907" s="456"/>
      <c r="I2907" s="456"/>
      <c r="J2907" s="456"/>
      <c r="K2907" s="457"/>
    </row>
    <row r="2908" spans="1:11" ht="15" x14ac:dyDescent="0.3">
      <c r="A2908" s="466"/>
      <c r="B2908" s="458"/>
      <c r="C2908" s="456"/>
      <c r="D2908" s="456"/>
      <c r="E2908" s="456"/>
      <c r="F2908" s="456"/>
      <c r="G2908" s="456"/>
      <c r="H2908" s="456"/>
      <c r="I2908" s="456"/>
      <c r="J2908" s="456"/>
      <c r="K2908" s="457"/>
    </row>
    <row r="2909" spans="1:11" ht="15" x14ac:dyDescent="0.3">
      <c r="A2909" s="466"/>
      <c r="B2909" s="458"/>
      <c r="C2909" s="456"/>
      <c r="D2909" s="456"/>
      <c r="E2909" s="456"/>
      <c r="F2909" s="456"/>
      <c r="G2909" s="456"/>
      <c r="H2909" s="456"/>
      <c r="I2909" s="456"/>
      <c r="J2909" s="456"/>
      <c r="K2909" s="457"/>
    </row>
    <row r="2910" spans="1:11" ht="15" x14ac:dyDescent="0.3">
      <c r="A2910" s="466"/>
      <c r="B2910" s="458"/>
      <c r="C2910" s="456"/>
      <c r="D2910" s="456"/>
      <c r="E2910" s="456"/>
      <c r="F2910" s="456"/>
      <c r="G2910" s="456"/>
      <c r="H2910" s="456"/>
      <c r="I2910" s="456"/>
      <c r="J2910" s="456"/>
      <c r="K2910" s="457"/>
    </row>
    <row r="2911" spans="1:11" ht="15.6" thickBot="1" x14ac:dyDescent="0.35">
      <c r="A2911" s="467"/>
      <c r="B2911" s="477"/>
      <c r="C2911" s="475"/>
      <c r="D2911" s="475"/>
      <c r="E2911" s="475"/>
      <c r="F2911" s="475"/>
      <c r="G2911" s="475"/>
      <c r="H2911" s="475"/>
      <c r="I2911" s="475"/>
      <c r="J2911" s="475"/>
      <c r="K2911" s="476"/>
    </row>
    <row r="2912" spans="1:11" ht="15" x14ac:dyDescent="0.3">
      <c r="A2912" s="465" t="s">
        <v>1144</v>
      </c>
      <c r="B2912" s="439"/>
      <c r="C2912" s="437"/>
      <c r="D2912" s="437"/>
      <c r="E2912" s="437"/>
      <c r="F2912" s="437"/>
      <c r="G2912" s="437"/>
      <c r="H2912" s="437"/>
      <c r="I2912" s="437"/>
      <c r="J2912" s="437"/>
      <c r="K2912" s="438"/>
    </row>
    <row r="2913" spans="1:11" ht="15" x14ac:dyDescent="0.3">
      <c r="A2913" s="466"/>
      <c r="B2913" s="458"/>
      <c r="C2913" s="456"/>
      <c r="D2913" s="456"/>
      <c r="E2913" s="456"/>
      <c r="F2913" s="456"/>
      <c r="G2913" s="456"/>
      <c r="H2913" s="456"/>
      <c r="I2913" s="456"/>
      <c r="J2913" s="456"/>
      <c r="K2913" s="457"/>
    </row>
    <row r="2914" spans="1:11" ht="15" x14ac:dyDescent="0.3">
      <c r="A2914" s="466"/>
      <c r="B2914" s="458"/>
      <c r="C2914" s="456"/>
      <c r="D2914" s="456"/>
      <c r="E2914" s="456"/>
      <c r="F2914" s="456"/>
      <c r="G2914" s="456"/>
      <c r="H2914" s="456"/>
      <c r="I2914" s="456"/>
      <c r="J2914" s="456"/>
      <c r="K2914" s="457"/>
    </row>
    <row r="2915" spans="1:11" ht="15" x14ac:dyDescent="0.3">
      <c r="A2915" s="466"/>
      <c r="B2915" s="458"/>
      <c r="C2915" s="456"/>
      <c r="D2915" s="456"/>
      <c r="E2915" s="456"/>
      <c r="F2915" s="456"/>
      <c r="G2915" s="456"/>
      <c r="H2915" s="456"/>
      <c r="I2915" s="456"/>
      <c r="J2915" s="456"/>
      <c r="K2915" s="457"/>
    </row>
    <row r="2916" spans="1:11" ht="15" x14ac:dyDescent="0.3">
      <c r="A2916" s="466"/>
      <c r="B2916" s="458"/>
      <c r="C2916" s="456"/>
      <c r="D2916" s="456"/>
      <c r="E2916" s="456"/>
      <c r="F2916" s="456"/>
      <c r="G2916" s="456"/>
      <c r="H2916" s="456"/>
      <c r="I2916" s="456"/>
      <c r="J2916" s="456"/>
      <c r="K2916" s="457"/>
    </row>
    <row r="2917" spans="1:11" ht="15" x14ac:dyDescent="0.3">
      <c r="A2917" s="466"/>
      <c r="B2917" s="458"/>
      <c r="C2917" s="456"/>
      <c r="D2917" s="456"/>
      <c r="E2917" s="456"/>
      <c r="F2917" s="456"/>
      <c r="G2917" s="456"/>
      <c r="H2917" s="456"/>
      <c r="I2917" s="456"/>
      <c r="J2917" s="456"/>
      <c r="K2917" s="457"/>
    </row>
    <row r="2918" spans="1:11" ht="15" x14ac:dyDescent="0.3">
      <c r="A2918" s="466"/>
      <c r="B2918" s="458"/>
      <c r="C2918" s="456"/>
      <c r="D2918" s="456"/>
      <c r="E2918" s="456"/>
      <c r="F2918" s="456"/>
      <c r="G2918" s="456"/>
      <c r="H2918" s="456"/>
      <c r="I2918" s="456"/>
      <c r="J2918" s="456"/>
      <c r="K2918" s="457"/>
    </row>
    <row r="2919" spans="1:11" ht="15" x14ac:dyDescent="0.3">
      <c r="A2919" s="466"/>
      <c r="B2919" s="458"/>
      <c r="C2919" s="456"/>
      <c r="D2919" s="456"/>
      <c r="E2919" s="456"/>
      <c r="F2919" s="456"/>
      <c r="G2919" s="456"/>
      <c r="H2919" s="456"/>
      <c r="I2919" s="456"/>
      <c r="J2919" s="456"/>
      <c r="K2919" s="457"/>
    </row>
    <row r="2920" spans="1:11" ht="15" x14ac:dyDescent="0.3">
      <c r="A2920" s="466"/>
      <c r="B2920" s="458"/>
      <c r="C2920" s="456"/>
      <c r="D2920" s="456"/>
      <c r="E2920" s="456"/>
      <c r="F2920" s="456"/>
      <c r="G2920" s="456"/>
      <c r="H2920" s="456"/>
      <c r="I2920" s="456"/>
      <c r="J2920" s="456"/>
      <c r="K2920" s="457"/>
    </row>
    <row r="2921" spans="1:11" ht="15" x14ac:dyDescent="0.3">
      <c r="A2921" s="466"/>
      <c r="B2921" s="458"/>
      <c r="C2921" s="456"/>
      <c r="D2921" s="456"/>
      <c r="E2921" s="456"/>
      <c r="F2921" s="456"/>
      <c r="G2921" s="456"/>
      <c r="H2921" s="456"/>
      <c r="I2921" s="456"/>
      <c r="J2921" s="456"/>
      <c r="K2921" s="457"/>
    </row>
    <row r="2922" spans="1:11" ht="15" x14ac:dyDescent="0.3">
      <c r="A2922" s="466"/>
      <c r="B2922" s="458"/>
      <c r="C2922" s="456"/>
      <c r="D2922" s="456"/>
      <c r="E2922" s="456"/>
      <c r="F2922" s="456"/>
      <c r="G2922" s="456"/>
      <c r="H2922" s="456"/>
      <c r="I2922" s="456"/>
      <c r="J2922" s="456"/>
      <c r="K2922" s="457"/>
    </row>
    <row r="2923" spans="1:11" ht="15" x14ac:dyDescent="0.3">
      <c r="A2923" s="466"/>
      <c r="B2923" s="458"/>
      <c r="C2923" s="456"/>
      <c r="D2923" s="456"/>
      <c r="E2923" s="456"/>
      <c r="F2923" s="456"/>
      <c r="G2923" s="456"/>
      <c r="H2923" s="456"/>
      <c r="I2923" s="456"/>
      <c r="J2923" s="456"/>
      <c r="K2923" s="457"/>
    </row>
    <row r="2924" spans="1:11" ht="15" x14ac:dyDescent="0.3">
      <c r="A2924" s="466"/>
      <c r="B2924" s="458"/>
      <c r="C2924" s="456"/>
      <c r="D2924" s="456"/>
      <c r="E2924" s="456"/>
      <c r="F2924" s="456"/>
      <c r="G2924" s="456"/>
      <c r="H2924" s="456"/>
      <c r="I2924" s="456"/>
      <c r="J2924" s="456"/>
      <c r="K2924" s="457"/>
    </row>
    <row r="2925" spans="1:11" ht="15" x14ac:dyDescent="0.3">
      <c r="A2925" s="466"/>
      <c r="B2925" s="458"/>
      <c r="C2925" s="456"/>
      <c r="D2925" s="456"/>
      <c r="E2925" s="456"/>
      <c r="F2925" s="456"/>
      <c r="G2925" s="456"/>
      <c r="H2925" s="456"/>
      <c r="I2925" s="456"/>
      <c r="J2925" s="456"/>
      <c r="K2925" s="457"/>
    </row>
    <row r="2926" spans="1:11" ht="15.6" thickBot="1" x14ac:dyDescent="0.35">
      <c r="A2926" s="467"/>
      <c r="B2926" s="502"/>
      <c r="C2926" s="503"/>
      <c r="D2926" s="503"/>
      <c r="E2926" s="503"/>
      <c r="F2926" s="503"/>
      <c r="G2926" s="503"/>
      <c r="H2926" s="503"/>
      <c r="I2926" s="503"/>
      <c r="J2926" s="503"/>
      <c r="K2926" s="504"/>
    </row>
    <row r="2927" spans="1:11" x14ac:dyDescent="0.3">
      <c r="A2927" s="499" t="s">
        <v>1145</v>
      </c>
      <c r="B2927" s="491"/>
      <c r="C2927" s="491"/>
      <c r="D2927" s="491"/>
      <c r="E2927" s="491"/>
      <c r="F2927" s="491"/>
      <c r="G2927" s="490" t="s">
        <v>1146</v>
      </c>
      <c r="H2927" s="491"/>
      <c r="I2927" s="491"/>
      <c r="J2927" s="491"/>
      <c r="K2927" s="492"/>
    </row>
    <row r="2928" spans="1:11" x14ac:dyDescent="0.3">
      <c r="A2928" s="500"/>
      <c r="B2928" s="494"/>
      <c r="C2928" s="494"/>
      <c r="D2928" s="494"/>
      <c r="E2928" s="494"/>
      <c r="F2928" s="494"/>
      <c r="G2928" s="493"/>
      <c r="H2928" s="494"/>
      <c r="I2928" s="494"/>
      <c r="J2928" s="494"/>
      <c r="K2928" s="495"/>
    </row>
    <row r="2929" spans="1:11" x14ac:dyDescent="0.3">
      <c r="A2929" s="500"/>
      <c r="B2929" s="494"/>
      <c r="C2929" s="494"/>
      <c r="D2929" s="494"/>
      <c r="E2929" s="494"/>
      <c r="F2929" s="494"/>
      <c r="G2929" s="493"/>
      <c r="H2929" s="494"/>
      <c r="I2929" s="494"/>
      <c r="J2929" s="494"/>
      <c r="K2929" s="495"/>
    </row>
    <row r="2930" spans="1:11" ht="15" thickBot="1" x14ac:dyDescent="0.35">
      <c r="A2930" s="501"/>
      <c r="B2930" s="497"/>
      <c r="C2930" s="497"/>
      <c r="D2930" s="497"/>
      <c r="E2930" s="497"/>
      <c r="F2930" s="497"/>
      <c r="G2930" s="496"/>
      <c r="H2930" s="497"/>
      <c r="I2930" s="497"/>
      <c r="J2930" s="497"/>
      <c r="K2930" s="498"/>
    </row>
    <row r="2932" spans="1:11" hidden="1" x14ac:dyDescent="0.3">
      <c r="A2932" s="452"/>
      <c r="B2932" s="452"/>
      <c r="C2932" s="452"/>
      <c r="D2932" s="452"/>
      <c r="E2932" s="454" t="s">
        <v>1113</v>
      </c>
      <c r="F2932" s="454"/>
      <c r="G2932" s="454"/>
      <c r="H2932" s="454"/>
      <c r="I2932" s="452"/>
      <c r="J2932" s="452"/>
      <c r="K2932" s="452"/>
    </row>
    <row r="2933" spans="1:11" hidden="1" x14ac:dyDescent="0.3">
      <c r="A2933" s="452"/>
      <c r="B2933" s="452"/>
      <c r="C2933" s="452"/>
      <c r="D2933" s="452"/>
      <c r="E2933" s="454"/>
      <c r="F2933" s="454"/>
      <c r="G2933" s="454"/>
      <c r="H2933" s="454"/>
      <c r="I2933" s="452"/>
      <c r="J2933" s="452"/>
      <c r="K2933" s="452"/>
    </row>
    <row r="2934" spans="1:11" hidden="1" x14ac:dyDescent="0.3">
      <c r="A2934" s="453"/>
      <c r="B2934" s="453"/>
      <c r="C2934" s="453"/>
      <c r="D2934" s="453"/>
      <c r="E2934" s="455"/>
      <c r="F2934" s="455"/>
      <c r="G2934" s="455"/>
      <c r="H2934" s="455"/>
      <c r="I2934" s="453"/>
      <c r="J2934" s="453"/>
      <c r="K2934" s="453"/>
    </row>
    <row r="2935" spans="1:11" hidden="1" x14ac:dyDescent="0.3">
      <c r="A2935" s="449" t="s">
        <v>1147</v>
      </c>
      <c r="B2935" s="450"/>
      <c r="C2935" s="450"/>
      <c r="D2935" s="450"/>
      <c r="E2935" s="450"/>
      <c r="F2935" s="450"/>
      <c r="G2935" s="450"/>
      <c r="H2935" s="450"/>
      <c r="I2935" s="450"/>
      <c r="J2935" s="450"/>
      <c r="K2935" s="451"/>
    </row>
    <row r="2936" spans="1:11" ht="25.5" hidden="1" customHeight="1" x14ac:dyDescent="0.3">
      <c r="A2936" s="100" t="s">
        <v>1115</v>
      </c>
      <c r="B2936" s="101"/>
      <c r="C2936" s="101"/>
      <c r="D2936" s="101"/>
      <c r="E2936" s="101"/>
      <c r="F2936" s="101"/>
      <c r="G2936" s="102"/>
      <c r="H2936" s="103" t="s">
        <v>1116</v>
      </c>
      <c r="I2936" s="104" t="s">
        <v>1117</v>
      </c>
      <c r="J2936" s="105">
        <f>1+J2882</f>
        <v>45248</v>
      </c>
      <c r="K2936" s="106" t="s">
        <v>1118</v>
      </c>
    </row>
    <row r="2937" spans="1:11" ht="16.5" hidden="1" customHeight="1" x14ac:dyDescent="0.3">
      <c r="A2937" s="443" t="s">
        <v>1119</v>
      </c>
      <c r="B2937" s="444"/>
      <c r="C2937" s="444"/>
      <c r="D2937" s="444"/>
      <c r="E2937" s="444"/>
      <c r="F2937" s="444"/>
      <c r="G2937" s="445"/>
      <c r="H2937" s="107" t="s">
        <v>1120</v>
      </c>
      <c r="I2937" s="108" t="s">
        <v>1121</v>
      </c>
      <c r="J2937" s="109" t="s">
        <v>1122</v>
      </c>
      <c r="K2937" s="110" t="s">
        <v>1123</v>
      </c>
    </row>
    <row r="2938" spans="1:11" ht="12" hidden="1" customHeight="1" x14ac:dyDescent="0.3">
      <c r="A2938" s="446"/>
      <c r="B2938" s="447"/>
      <c r="C2938" s="447"/>
      <c r="D2938" s="447"/>
      <c r="E2938" s="447"/>
      <c r="F2938" s="447"/>
      <c r="G2938" s="448"/>
      <c r="H2938" s="107" t="s">
        <v>1124</v>
      </c>
      <c r="I2938" s="111" t="s">
        <v>1125</v>
      </c>
      <c r="J2938" s="112"/>
      <c r="K2938" s="113"/>
    </row>
    <row r="2939" spans="1:11" ht="15" hidden="1" thickBot="1" x14ac:dyDescent="0.35">
      <c r="A2939" s="114" t="s">
        <v>1103</v>
      </c>
      <c r="B2939" s="115"/>
      <c r="C2939" s="115"/>
      <c r="D2939" s="115"/>
      <c r="E2939" s="115"/>
      <c r="F2939" s="115"/>
      <c r="G2939" s="116"/>
      <c r="H2939" s="117" t="s">
        <v>1126</v>
      </c>
      <c r="I2939" s="117" t="s">
        <v>1125</v>
      </c>
      <c r="J2939" s="118"/>
      <c r="K2939" s="119"/>
    </row>
    <row r="2940" spans="1:11" ht="15" hidden="1" x14ac:dyDescent="0.3">
      <c r="A2940" s="440" t="s">
        <v>1127</v>
      </c>
      <c r="B2940" s="439"/>
      <c r="C2940" s="437"/>
      <c r="D2940" s="437"/>
      <c r="E2940" s="437"/>
      <c r="F2940" s="437"/>
      <c r="G2940" s="437"/>
      <c r="H2940" s="437"/>
      <c r="I2940" s="437"/>
      <c r="J2940" s="437"/>
      <c r="K2940" s="438"/>
    </row>
    <row r="2941" spans="1:11" ht="15" hidden="1" x14ac:dyDescent="0.3">
      <c r="A2941" s="441"/>
      <c r="B2941" s="458"/>
      <c r="C2941" s="456"/>
      <c r="D2941" s="456"/>
      <c r="E2941" s="456"/>
      <c r="F2941" s="456"/>
      <c r="G2941" s="456"/>
      <c r="H2941" s="456"/>
      <c r="I2941" s="456"/>
      <c r="J2941" s="456"/>
      <c r="K2941" s="457"/>
    </row>
    <row r="2942" spans="1:11" ht="15" hidden="1" x14ac:dyDescent="0.3">
      <c r="A2942" s="441"/>
      <c r="B2942" s="458"/>
      <c r="C2942" s="456"/>
      <c r="D2942" s="456"/>
      <c r="E2942" s="456"/>
      <c r="F2942" s="456"/>
      <c r="G2942" s="456"/>
      <c r="H2942" s="456"/>
      <c r="I2942" s="456"/>
      <c r="J2942" s="456"/>
      <c r="K2942" s="457"/>
    </row>
    <row r="2943" spans="1:11" ht="15" hidden="1" x14ac:dyDescent="0.3">
      <c r="A2943" s="441"/>
      <c r="B2943" s="458"/>
      <c r="C2943" s="456"/>
      <c r="D2943" s="456"/>
      <c r="E2943" s="456"/>
      <c r="F2943" s="456"/>
      <c r="G2943" s="456"/>
      <c r="H2943" s="456"/>
      <c r="I2943" s="456"/>
      <c r="J2943" s="456"/>
      <c r="K2943" s="457"/>
    </row>
    <row r="2944" spans="1:11" ht="15.6" hidden="1" thickBot="1" x14ac:dyDescent="0.35">
      <c r="A2944" s="442"/>
      <c r="B2944" s="477"/>
      <c r="C2944" s="475"/>
      <c r="D2944" s="475"/>
      <c r="E2944" s="475"/>
      <c r="F2944" s="475"/>
      <c r="G2944" s="475"/>
      <c r="H2944" s="475"/>
      <c r="I2944" s="475"/>
      <c r="J2944" s="475"/>
      <c r="K2944" s="476"/>
    </row>
    <row r="2945" spans="1:11" ht="15.6" hidden="1" thickBot="1" x14ac:dyDescent="0.35">
      <c r="A2945" s="465" t="s">
        <v>1128</v>
      </c>
      <c r="B2945" s="474" t="s">
        <v>1129</v>
      </c>
      <c r="C2945" s="472"/>
      <c r="D2945" s="472"/>
      <c r="E2945" s="472"/>
      <c r="F2945" s="120" t="s">
        <v>1130</v>
      </c>
      <c r="G2945" s="472" t="s">
        <v>1129</v>
      </c>
      <c r="H2945" s="472"/>
      <c r="I2945" s="472"/>
      <c r="J2945" s="473"/>
      <c r="K2945" s="121" t="s">
        <v>1130</v>
      </c>
    </row>
    <row r="2946" spans="1:11" ht="15" hidden="1" x14ac:dyDescent="0.3">
      <c r="A2946" s="466"/>
      <c r="B2946" s="471" t="s">
        <v>1131</v>
      </c>
      <c r="C2946" s="469"/>
      <c r="D2946" s="469"/>
      <c r="E2946" s="470"/>
      <c r="F2946" s="122"/>
      <c r="G2946" s="468" t="s">
        <v>1132</v>
      </c>
      <c r="H2946" s="469"/>
      <c r="I2946" s="469"/>
      <c r="J2946" s="470"/>
      <c r="K2946" s="123"/>
    </row>
    <row r="2947" spans="1:11" ht="15" hidden="1" x14ac:dyDescent="0.3">
      <c r="A2947" s="466"/>
      <c r="B2947" s="480" t="s">
        <v>1133</v>
      </c>
      <c r="C2947" s="481"/>
      <c r="D2947" s="481"/>
      <c r="E2947" s="482"/>
      <c r="F2947" s="124"/>
      <c r="G2947" s="483" t="s">
        <v>1134</v>
      </c>
      <c r="H2947" s="481"/>
      <c r="I2947" s="481"/>
      <c r="J2947" s="482"/>
      <c r="K2947" s="125"/>
    </row>
    <row r="2948" spans="1:11" ht="15" hidden="1" x14ac:dyDescent="0.3">
      <c r="A2948" s="466"/>
      <c r="B2948" s="480" t="s">
        <v>1135</v>
      </c>
      <c r="C2948" s="481"/>
      <c r="D2948" s="481"/>
      <c r="E2948" s="482"/>
      <c r="F2948" s="124"/>
      <c r="G2948" s="478" t="s">
        <v>1136</v>
      </c>
      <c r="H2948" s="460"/>
      <c r="I2948" s="460"/>
      <c r="J2948" s="479"/>
      <c r="K2948" s="125"/>
    </row>
    <row r="2949" spans="1:11" ht="15" hidden="1" x14ac:dyDescent="0.3">
      <c r="A2949" s="466"/>
      <c r="B2949" s="480" t="s">
        <v>1137</v>
      </c>
      <c r="C2949" s="481"/>
      <c r="D2949" s="481"/>
      <c r="E2949" s="482"/>
      <c r="F2949" s="124"/>
      <c r="G2949" s="478" t="s">
        <v>1138</v>
      </c>
      <c r="H2949" s="460"/>
      <c r="I2949" s="460"/>
      <c r="J2949" s="479"/>
      <c r="K2949" s="125"/>
    </row>
    <row r="2950" spans="1:11" ht="15" hidden="1" x14ac:dyDescent="0.3">
      <c r="A2950" s="466"/>
      <c r="B2950" s="480" t="s">
        <v>1139</v>
      </c>
      <c r="C2950" s="481"/>
      <c r="D2950" s="481"/>
      <c r="E2950" s="482"/>
      <c r="F2950" s="124"/>
      <c r="G2950" s="478" t="s">
        <v>1140</v>
      </c>
      <c r="H2950" s="460"/>
      <c r="I2950" s="460"/>
      <c r="J2950" s="479"/>
      <c r="K2950" s="125"/>
    </row>
    <row r="2951" spans="1:11" ht="15.6" hidden="1" thickBot="1" x14ac:dyDescent="0.35">
      <c r="A2951" s="467"/>
      <c r="B2951" s="487" t="s">
        <v>1141</v>
      </c>
      <c r="C2951" s="488"/>
      <c r="D2951" s="488"/>
      <c r="E2951" s="489"/>
      <c r="F2951" s="127"/>
      <c r="G2951" s="484" t="s">
        <v>1142</v>
      </c>
      <c r="H2951" s="485"/>
      <c r="I2951" s="485"/>
      <c r="J2951" s="486"/>
      <c r="K2951" s="128"/>
    </row>
    <row r="2952" spans="1:11" ht="15" hidden="1" x14ac:dyDescent="0.3">
      <c r="A2952" s="465" t="s">
        <v>1143</v>
      </c>
      <c r="B2952" s="459" t="s">
        <v>1157</v>
      </c>
      <c r="C2952" s="460"/>
      <c r="D2952" s="460"/>
      <c r="E2952" s="460"/>
      <c r="F2952" s="460"/>
      <c r="G2952" s="460"/>
      <c r="H2952" s="460"/>
      <c r="I2952" s="460"/>
      <c r="J2952" s="460"/>
      <c r="K2952" s="461"/>
    </row>
    <row r="2953" spans="1:11" ht="15" hidden="1" x14ac:dyDescent="0.3">
      <c r="A2953" s="466"/>
      <c r="B2953" s="459" t="s">
        <v>1154</v>
      </c>
      <c r="C2953" s="460"/>
      <c r="D2953" s="460"/>
      <c r="E2953" s="460"/>
      <c r="F2953" s="460"/>
      <c r="G2953" s="460"/>
      <c r="H2953" s="460"/>
      <c r="I2953" s="460"/>
      <c r="J2953" s="460"/>
      <c r="K2953" s="461"/>
    </row>
    <row r="2954" spans="1:11" ht="15" hidden="1" x14ac:dyDescent="0.3">
      <c r="A2954" s="466"/>
      <c r="B2954" s="459" t="s">
        <v>1155</v>
      </c>
      <c r="C2954" s="460"/>
      <c r="D2954" s="460"/>
      <c r="E2954" s="460"/>
      <c r="F2954" s="460"/>
      <c r="G2954" s="460"/>
      <c r="H2954" s="460"/>
      <c r="I2954" s="460"/>
      <c r="J2954" s="460"/>
      <c r="K2954" s="461"/>
    </row>
    <row r="2955" spans="1:11" ht="15" hidden="1" x14ac:dyDescent="0.3">
      <c r="A2955" s="466"/>
      <c r="B2955" s="459" t="s">
        <v>1156</v>
      </c>
      <c r="C2955" s="460"/>
      <c r="D2955" s="460"/>
      <c r="E2955" s="460"/>
      <c r="F2955" s="460"/>
      <c r="G2955" s="460"/>
      <c r="H2955" s="460"/>
      <c r="I2955" s="460"/>
      <c r="J2955" s="460"/>
      <c r="K2955" s="461"/>
    </row>
    <row r="2956" spans="1:11" ht="15" hidden="1" x14ac:dyDescent="0.3">
      <c r="A2956" s="466"/>
      <c r="B2956" s="459" t="s">
        <v>1158</v>
      </c>
      <c r="C2956" s="460"/>
      <c r="D2956" s="460"/>
      <c r="E2956" s="460"/>
      <c r="F2956" s="460"/>
      <c r="G2956" s="460"/>
      <c r="H2956" s="460"/>
      <c r="I2956" s="460"/>
      <c r="J2956" s="460"/>
      <c r="K2956" s="461"/>
    </row>
    <row r="2957" spans="1:11" ht="15" hidden="1" x14ac:dyDescent="0.3">
      <c r="A2957" s="466"/>
      <c r="B2957" s="459"/>
      <c r="C2957" s="460"/>
      <c r="D2957" s="460"/>
      <c r="E2957" s="460"/>
      <c r="F2957" s="460"/>
      <c r="G2957" s="460"/>
      <c r="H2957" s="460"/>
      <c r="I2957" s="460"/>
      <c r="J2957" s="460"/>
      <c r="K2957" s="461"/>
    </row>
    <row r="2958" spans="1:11" ht="15" hidden="1" x14ac:dyDescent="0.3">
      <c r="A2958" s="466"/>
      <c r="B2958" s="459"/>
      <c r="C2958" s="460"/>
      <c r="D2958" s="460"/>
      <c r="E2958" s="460"/>
      <c r="F2958" s="460"/>
      <c r="G2958" s="460"/>
      <c r="H2958" s="460"/>
      <c r="I2958" s="460"/>
      <c r="J2958" s="460"/>
      <c r="K2958" s="461"/>
    </row>
    <row r="2959" spans="1:11" ht="15" hidden="1" x14ac:dyDescent="0.3">
      <c r="A2959" s="466"/>
      <c r="B2959" s="459"/>
      <c r="C2959" s="460"/>
      <c r="D2959" s="460"/>
      <c r="E2959" s="460"/>
      <c r="F2959" s="460"/>
      <c r="G2959" s="460"/>
      <c r="H2959" s="460"/>
      <c r="I2959" s="460"/>
      <c r="J2959" s="460"/>
      <c r="K2959" s="461"/>
    </row>
    <row r="2960" spans="1:11" ht="15" hidden="1" x14ac:dyDescent="0.3">
      <c r="A2960" s="466"/>
      <c r="B2960" s="458"/>
      <c r="C2960" s="456"/>
      <c r="D2960" s="456"/>
      <c r="E2960" s="456"/>
      <c r="F2960" s="456"/>
      <c r="G2960" s="456"/>
      <c r="H2960" s="456"/>
      <c r="I2960" s="456"/>
      <c r="J2960" s="456"/>
      <c r="K2960" s="457"/>
    </row>
    <row r="2961" spans="1:11" ht="15" hidden="1" x14ac:dyDescent="0.3">
      <c r="A2961" s="466"/>
      <c r="B2961" s="458"/>
      <c r="C2961" s="456"/>
      <c r="D2961" s="456"/>
      <c r="E2961" s="456"/>
      <c r="F2961" s="456"/>
      <c r="G2961" s="456"/>
      <c r="H2961" s="456"/>
      <c r="I2961" s="456"/>
      <c r="J2961" s="456"/>
      <c r="K2961" s="457"/>
    </row>
    <row r="2962" spans="1:11" ht="15" hidden="1" x14ac:dyDescent="0.3">
      <c r="A2962" s="466"/>
      <c r="B2962" s="458"/>
      <c r="C2962" s="456"/>
      <c r="D2962" s="456"/>
      <c r="E2962" s="456"/>
      <c r="F2962" s="456"/>
      <c r="G2962" s="456"/>
      <c r="H2962" s="456"/>
      <c r="I2962" s="456"/>
      <c r="J2962" s="456"/>
      <c r="K2962" s="457"/>
    </row>
    <row r="2963" spans="1:11" ht="15" hidden="1" x14ac:dyDescent="0.3">
      <c r="A2963" s="466"/>
      <c r="B2963" s="458"/>
      <c r="C2963" s="456"/>
      <c r="D2963" s="456"/>
      <c r="E2963" s="456"/>
      <c r="F2963" s="456"/>
      <c r="G2963" s="456"/>
      <c r="H2963" s="456"/>
      <c r="I2963" s="456"/>
      <c r="J2963" s="456"/>
      <c r="K2963" s="457"/>
    </row>
    <row r="2964" spans="1:11" ht="15" hidden="1" x14ac:dyDescent="0.3">
      <c r="A2964" s="466"/>
      <c r="B2964" s="458"/>
      <c r="C2964" s="456"/>
      <c r="D2964" s="456"/>
      <c r="E2964" s="456"/>
      <c r="F2964" s="456"/>
      <c r="G2964" s="456"/>
      <c r="H2964" s="456"/>
      <c r="I2964" s="456"/>
      <c r="J2964" s="456"/>
      <c r="K2964" s="457"/>
    </row>
    <row r="2965" spans="1:11" ht="15" hidden="1" x14ac:dyDescent="0.3">
      <c r="A2965" s="466"/>
      <c r="B2965" s="458"/>
      <c r="C2965" s="456"/>
      <c r="D2965" s="456"/>
      <c r="E2965" s="456"/>
      <c r="F2965" s="456"/>
      <c r="G2965" s="456"/>
      <c r="H2965" s="456"/>
      <c r="I2965" s="456"/>
      <c r="J2965" s="456"/>
      <c r="K2965" s="457"/>
    </row>
    <row r="2966" spans="1:11" ht="15.6" hidden="1" thickBot="1" x14ac:dyDescent="0.35">
      <c r="A2966" s="467"/>
      <c r="B2966" s="477"/>
      <c r="C2966" s="475"/>
      <c r="D2966" s="475"/>
      <c r="E2966" s="475"/>
      <c r="F2966" s="475"/>
      <c r="G2966" s="475"/>
      <c r="H2966" s="475"/>
      <c r="I2966" s="475"/>
      <c r="J2966" s="475"/>
      <c r="K2966" s="476"/>
    </row>
    <row r="2967" spans="1:11" ht="15" hidden="1" x14ac:dyDescent="0.3">
      <c r="A2967" s="465" t="s">
        <v>1144</v>
      </c>
      <c r="B2967" s="439"/>
      <c r="C2967" s="437"/>
      <c r="D2967" s="437"/>
      <c r="E2967" s="437"/>
      <c r="F2967" s="437"/>
      <c r="G2967" s="437"/>
      <c r="H2967" s="437"/>
      <c r="I2967" s="437"/>
      <c r="J2967" s="437"/>
      <c r="K2967" s="438"/>
    </row>
    <row r="2968" spans="1:11" ht="15" hidden="1" x14ac:dyDescent="0.3">
      <c r="A2968" s="466"/>
      <c r="B2968" s="458"/>
      <c r="C2968" s="456"/>
      <c r="D2968" s="456"/>
      <c r="E2968" s="456"/>
      <c r="F2968" s="456"/>
      <c r="G2968" s="456"/>
      <c r="H2968" s="456"/>
      <c r="I2968" s="456"/>
      <c r="J2968" s="456"/>
      <c r="K2968" s="457"/>
    </row>
    <row r="2969" spans="1:11" ht="15" hidden="1" x14ac:dyDescent="0.3">
      <c r="A2969" s="466"/>
      <c r="B2969" s="458"/>
      <c r="C2969" s="456"/>
      <c r="D2969" s="456"/>
      <c r="E2969" s="456"/>
      <c r="F2969" s="456"/>
      <c r="G2969" s="456"/>
      <c r="H2969" s="456"/>
      <c r="I2969" s="456"/>
      <c r="J2969" s="456"/>
      <c r="K2969" s="457"/>
    </row>
    <row r="2970" spans="1:11" ht="15" hidden="1" x14ac:dyDescent="0.3">
      <c r="A2970" s="466"/>
      <c r="B2970" s="458"/>
      <c r="C2970" s="456"/>
      <c r="D2970" s="456"/>
      <c r="E2970" s="456"/>
      <c r="F2970" s="456"/>
      <c r="G2970" s="456"/>
      <c r="H2970" s="456"/>
      <c r="I2970" s="456"/>
      <c r="J2970" s="456"/>
      <c r="K2970" s="457"/>
    </row>
    <row r="2971" spans="1:11" ht="15" hidden="1" x14ac:dyDescent="0.3">
      <c r="A2971" s="466"/>
      <c r="B2971" s="458"/>
      <c r="C2971" s="456"/>
      <c r="D2971" s="456"/>
      <c r="E2971" s="456"/>
      <c r="F2971" s="456"/>
      <c r="G2971" s="456"/>
      <c r="H2971" s="456"/>
      <c r="I2971" s="456"/>
      <c r="J2971" s="456"/>
      <c r="K2971" s="457"/>
    </row>
    <row r="2972" spans="1:11" ht="15" hidden="1" x14ac:dyDescent="0.3">
      <c r="A2972" s="466"/>
      <c r="B2972" s="458"/>
      <c r="C2972" s="456"/>
      <c r="D2972" s="456"/>
      <c r="E2972" s="456"/>
      <c r="F2972" s="456"/>
      <c r="G2972" s="456"/>
      <c r="H2972" s="456"/>
      <c r="I2972" s="456"/>
      <c r="J2972" s="456"/>
      <c r="K2972" s="457"/>
    </row>
    <row r="2973" spans="1:11" ht="15" hidden="1" x14ac:dyDescent="0.3">
      <c r="A2973" s="466"/>
      <c r="B2973" s="458"/>
      <c r="C2973" s="456"/>
      <c r="D2973" s="456"/>
      <c r="E2973" s="456"/>
      <c r="F2973" s="456"/>
      <c r="G2973" s="456"/>
      <c r="H2973" s="456"/>
      <c r="I2973" s="456"/>
      <c r="J2973" s="456"/>
      <c r="K2973" s="457"/>
    </row>
    <row r="2974" spans="1:11" ht="15" hidden="1" x14ac:dyDescent="0.3">
      <c r="A2974" s="466"/>
      <c r="B2974" s="458"/>
      <c r="C2974" s="456"/>
      <c r="D2974" s="456"/>
      <c r="E2974" s="456"/>
      <c r="F2974" s="456"/>
      <c r="G2974" s="456"/>
      <c r="H2974" s="456"/>
      <c r="I2974" s="456"/>
      <c r="J2974" s="456"/>
      <c r="K2974" s="457"/>
    </row>
    <row r="2975" spans="1:11" ht="15" hidden="1" x14ac:dyDescent="0.3">
      <c r="A2975" s="466"/>
      <c r="B2975" s="458"/>
      <c r="C2975" s="456"/>
      <c r="D2975" s="456"/>
      <c r="E2975" s="456"/>
      <c r="F2975" s="456"/>
      <c r="G2975" s="456"/>
      <c r="H2975" s="456"/>
      <c r="I2975" s="456"/>
      <c r="J2975" s="456"/>
      <c r="K2975" s="457"/>
    </row>
    <row r="2976" spans="1:11" ht="15" hidden="1" x14ac:dyDescent="0.3">
      <c r="A2976" s="466"/>
      <c r="B2976" s="458"/>
      <c r="C2976" s="456"/>
      <c r="D2976" s="456"/>
      <c r="E2976" s="456"/>
      <c r="F2976" s="456"/>
      <c r="G2976" s="456"/>
      <c r="H2976" s="456"/>
      <c r="I2976" s="456"/>
      <c r="J2976" s="456"/>
      <c r="K2976" s="457"/>
    </row>
    <row r="2977" spans="1:11" ht="15" hidden="1" x14ac:dyDescent="0.3">
      <c r="A2977" s="466"/>
      <c r="B2977" s="458"/>
      <c r="C2977" s="456"/>
      <c r="D2977" s="456"/>
      <c r="E2977" s="456"/>
      <c r="F2977" s="456"/>
      <c r="G2977" s="456"/>
      <c r="H2977" s="456"/>
      <c r="I2977" s="456"/>
      <c r="J2977" s="456"/>
      <c r="K2977" s="457"/>
    </row>
    <row r="2978" spans="1:11" ht="15" hidden="1" x14ac:dyDescent="0.3">
      <c r="A2978" s="466"/>
      <c r="B2978" s="458"/>
      <c r="C2978" s="456"/>
      <c r="D2978" s="456"/>
      <c r="E2978" s="456"/>
      <c r="F2978" s="456"/>
      <c r="G2978" s="456"/>
      <c r="H2978" s="456"/>
      <c r="I2978" s="456"/>
      <c r="J2978" s="456"/>
      <c r="K2978" s="457"/>
    </row>
    <row r="2979" spans="1:11" ht="15" hidden="1" x14ac:dyDescent="0.3">
      <c r="A2979" s="466"/>
      <c r="B2979" s="458"/>
      <c r="C2979" s="456"/>
      <c r="D2979" s="456"/>
      <c r="E2979" s="456"/>
      <c r="F2979" s="456"/>
      <c r="G2979" s="456"/>
      <c r="H2979" s="456"/>
      <c r="I2979" s="456"/>
      <c r="J2979" s="456"/>
      <c r="K2979" s="457"/>
    </row>
    <row r="2980" spans="1:11" ht="15" hidden="1" x14ac:dyDescent="0.3">
      <c r="A2980" s="466"/>
      <c r="B2980" s="458"/>
      <c r="C2980" s="456"/>
      <c r="D2980" s="456"/>
      <c r="E2980" s="456"/>
      <c r="F2980" s="456"/>
      <c r="G2980" s="456"/>
      <c r="H2980" s="456"/>
      <c r="I2980" s="456"/>
      <c r="J2980" s="456"/>
      <c r="K2980" s="457"/>
    </row>
    <row r="2981" spans="1:11" ht="15.6" hidden="1" thickBot="1" x14ac:dyDescent="0.35">
      <c r="A2981" s="467"/>
      <c r="B2981" s="502"/>
      <c r="C2981" s="503"/>
      <c r="D2981" s="503"/>
      <c r="E2981" s="503"/>
      <c r="F2981" s="503"/>
      <c r="G2981" s="503"/>
      <c r="H2981" s="503"/>
      <c r="I2981" s="503"/>
      <c r="J2981" s="503"/>
      <c r="K2981" s="504"/>
    </row>
    <row r="2982" spans="1:11" hidden="1" x14ac:dyDescent="0.3">
      <c r="A2982" s="499" t="s">
        <v>1145</v>
      </c>
      <c r="B2982" s="491"/>
      <c r="C2982" s="491"/>
      <c r="D2982" s="491"/>
      <c r="E2982" s="491"/>
      <c r="F2982" s="491"/>
      <c r="G2982" s="490" t="s">
        <v>1146</v>
      </c>
      <c r="H2982" s="491"/>
      <c r="I2982" s="491"/>
      <c r="J2982" s="491"/>
      <c r="K2982" s="492"/>
    </row>
    <row r="2983" spans="1:11" hidden="1" x14ac:dyDescent="0.3">
      <c r="A2983" s="500"/>
      <c r="B2983" s="494"/>
      <c r="C2983" s="494"/>
      <c r="D2983" s="494"/>
      <c r="E2983" s="494"/>
      <c r="F2983" s="494"/>
      <c r="G2983" s="493"/>
      <c r="H2983" s="494"/>
      <c r="I2983" s="494"/>
      <c r="J2983" s="494"/>
      <c r="K2983" s="495"/>
    </row>
    <row r="2984" spans="1:11" hidden="1" x14ac:dyDescent="0.3">
      <c r="A2984" s="500"/>
      <c r="B2984" s="494"/>
      <c r="C2984" s="494"/>
      <c r="D2984" s="494"/>
      <c r="E2984" s="494"/>
      <c r="F2984" s="494"/>
      <c r="G2984" s="493"/>
      <c r="H2984" s="494"/>
      <c r="I2984" s="494"/>
      <c r="J2984" s="494"/>
      <c r="K2984" s="495"/>
    </row>
    <row r="2985" spans="1:11" ht="15" hidden="1" thickBot="1" x14ac:dyDescent="0.35">
      <c r="A2985" s="501"/>
      <c r="B2985" s="497"/>
      <c r="C2985" s="497"/>
      <c r="D2985" s="497"/>
      <c r="E2985" s="497"/>
      <c r="F2985" s="497"/>
      <c r="G2985" s="496"/>
      <c r="H2985" s="497"/>
      <c r="I2985" s="497"/>
      <c r="J2985" s="497"/>
      <c r="K2985" s="498"/>
    </row>
    <row r="2986" spans="1:11" hidden="1" x14ac:dyDescent="0.3">
      <c r="A2986" s="34"/>
      <c r="J2986" s="131"/>
    </row>
    <row r="2987" spans="1:11" hidden="1" x14ac:dyDescent="0.3">
      <c r="A2987" s="452"/>
      <c r="B2987" s="452"/>
      <c r="C2987" s="452"/>
      <c r="D2987" s="452"/>
      <c r="E2987" s="454" t="s">
        <v>1113</v>
      </c>
      <c r="F2987" s="454"/>
      <c r="G2987" s="454"/>
      <c r="H2987" s="454"/>
      <c r="I2987" s="452"/>
      <c r="J2987" s="452"/>
      <c r="K2987" s="452"/>
    </row>
    <row r="2988" spans="1:11" hidden="1" x14ac:dyDescent="0.3">
      <c r="A2988" s="452"/>
      <c r="B2988" s="452"/>
      <c r="C2988" s="452"/>
      <c r="D2988" s="452"/>
      <c r="E2988" s="454"/>
      <c r="F2988" s="454"/>
      <c r="G2988" s="454"/>
      <c r="H2988" s="454"/>
      <c r="I2988" s="452"/>
      <c r="J2988" s="452"/>
      <c r="K2988" s="452"/>
    </row>
    <row r="2989" spans="1:11" hidden="1" x14ac:dyDescent="0.3">
      <c r="A2989" s="453"/>
      <c r="B2989" s="453"/>
      <c r="C2989" s="453"/>
      <c r="D2989" s="453"/>
      <c r="E2989" s="455"/>
      <c r="F2989" s="455"/>
      <c r="G2989" s="455"/>
      <c r="H2989" s="455"/>
      <c r="I2989" s="453"/>
      <c r="J2989" s="453"/>
      <c r="K2989" s="453"/>
    </row>
    <row r="2990" spans="1:11" s="99" customFormat="1" ht="15" hidden="1" customHeight="1" x14ac:dyDescent="0.3">
      <c r="A2990" s="505" t="s">
        <v>1114</v>
      </c>
      <c r="B2990" s="450"/>
      <c r="C2990" s="450"/>
      <c r="D2990" s="450"/>
      <c r="E2990" s="450"/>
      <c r="F2990" s="450"/>
      <c r="G2990" s="450"/>
      <c r="H2990" s="450"/>
      <c r="I2990" s="450"/>
      <c r="J2990" s="450"/>
      <c r="K2990" s="451"/>
    </row>
    <row r="2991" spans="1:11" ht="25.5" hidden="1" customHeight="1" x14ac:dyDescent="0.3">
      <c r="A2991" s="100" t="s">
        <v>1115</v>
      </c>
      <c r="B2991" s="101"/>
      <c r="C2991" s="101"/>
      <c r="D2991" s="101"/>
      <c r="E2991" s="101"/>
      <c r="F2991" s="101"/>
      <c r="G2991" s="102"/>
      <c r="H2991" s="103" t="s">
        <v>1116</v>
      </c>
      <c r="I2991" s="104" t="s">
        <v>1117</v>
      </c>
      <c r="J2991" s="105">
        <f>1+J2936</f>
        <v>45249</v>
      </c>
      <c r="K2991" s="106" t="s">
        <v>1118</v>
      </c>
    </row>
    <row r="2992" spans="1:11" ht="16.5" hidden="1" customHeight="1" x14ac:dyDescent="0.3">
      <c r="A2992" s="443" t="s">
        <v>1119</v>
      </c>
      <c r="B2992" s="444"/>
      <c r="C2992" s="444"/>
      <c r="D2992" s="444"/>
      <c r="E2992" s="444"/>
      <c r="F2992" s="444"/>
      <c r="G2992" s="445"/>
      <c r="H2992" s="107" t="s">
        <v>1120</v>
      </c>
      <c r="I2992" s="108" t="s">
        <v>1121</v>
      </c>
      <c r="J2992" s="109" t="s">
        <v>1122</v>
      </c>
      <c r="K2992" s="110" t="s">
        <v>1123</v>
      </c>
    </row>
    <row r="2993" spans="1:11" ht="12" hidden="1" customHeight="1" x14ac:dyDescent="0.3">
      <c r="A2993" s="446"/>
      <c r="B2993" s="447"/>
      <c r="C2993" s="447"/>
      <c r="D2993" s="447"/>
      <c r="E2993" s="447"/>
      <c r="F2993" s="447"/>
      <c r="G2993" s="448"/>
      <c r="H2993" s="107" t="s">
        <v>1124</v>
      </c>
      <c r="I2993" s="111" t="s">
        <v>1125</v>
      </c>
      <c r="J2993" s="112"/>
      <c r="K2993" s="113"/>
    </row>
    <row r="2994" spans="1:11" ht="15" hidden="1" thickBot="1" x14ac:dyDescent="0.35">
      <c r="A2994" s="114" t="s">
        <v>1103</v>
      </c>
      <c r="B2994" s="115"/>
      <c r="C2994" s="115"/>
      <c r="D2994" s="115"/>
      <c r="E2994" s="115"/>
      <c r="F2994" s="115"/>
      <c r="G2994" s="116"/>
      <c r="H2994" s="117" t="s">
        <v>1126</v>
      </c>
      <c r="I2994" s="117" t="s">
        <v>1125</v>
      </c>
      <c r="J2994" s="118"/>
      <c r="K2994" s="119"/>
    </row>
    <row r="2995" spans="1:11" ht="15" hidden="1" x14ac:dyDescent="0.3">
      <c r="A2995" s="440" t="s">
        <v>1127</v>
      </c>
      <c r="B2995" s="439"/>
      <c r="C2995" s="437"/>
      <c r="D2995" s="437"/>
      <c r="E2995" s="437"/>
      <c r="F2995" s="437"/>
      <c r="G2995" s="437"/>
      <c r="H2995" s="437"/>
      <c r="I2995" s="437"/>
      <c r="J2995" s="437"/>
      <c r="K2995" s="438"/>
    </row>
    <row r="2996" spans="1:11" ht="15" hidden="1" x14ac:dyDescent="0.3">
      <c r="A2996" s="441"/>
      <c r="B2996" s="458"/>
      <c r="C2996" s="456"/>
      <c r="D2996" s="456"/>
      <c r="E2996" s="456"/>
      <c r="F2996" s="456"/>
      <c r="G2996" s="456"/>
      <c r="H2996" s="456"/>
      <c r="I2996" s="456"/>
      <c r="J2996" s="456"/>
      <c r="K2996" s="457"/>
    </row>
    <row r="2997" spans="1:11" ht="15" hidden="1" x14ac:dyDescent="0.3">
      <c r="A2997" s="441"/>
      <c r="B2997" s="458"/>
      <c r="C2997" s="456"/>
      <c r="D2997" s="456"/>
      <c r="E2997" s="456"/>
      <c r="F2997" s="456"/>
      <c r="G2997" s="456"/>
      <c r="H2997" s="456"/>
      <c r="I2997" s="456"/>
      <c r="J2997" s="456"/>
      <c r="K2997" s="457"/>
    </row>
    <row r="2998" spans="1:11" ht="15" hidden="1" x14ac:dyDescent="0.3">
      <c r="A2998" s="441"/>
      <c r="B2998" s="458"/>
      <c r="C2998" s="456"/>
      <c r="D2998" s="456"/>
      <c r="E2998" s="456"/>
      <c r="F2998" s="456"/>
      <c r="G2998" s="456"/>
      <c r="H2998" s="456"/>
      <c r="I2998" s="456"/>
      <c r="J2998" s="456"/>
      <c r="K2998" s="457"/>
    </row>
    <row r="2999" spans="1:11" ht="15.6" hidden="1" thickBot="1" x14ac:dyDescent="0.35">
      <c r="A2999" s="442"/>
      <c r="B2999" s="477"/>
      <c r="C2999" s="475"/>
      <c r="D2999" s="475"/>
      <c r="E2999" s="475"/>
      <c r="F2999" s="475"/>
      <c r="G2999" s="475"/>
      <c r="H2999" s="475"/>
      <c r="I2999" s="475"/>
      <c r="J2999" s="475"/>
      <c r="K2999" s="476"/>
    </row>
    <row r="3000" spans="1:11" ht="15.6" hidden="1" thickBot="1" x14ac:dyDescent="0.35">
      <c r="A3000" s="465" t="s">
        <v>1128</v>
      </c>
      <c r="B3000" s="474" t="s">
        <v>1129</v>
      </c>
      <c r="C3000" s="472"/>
      <c r="D3000" s="472"/>
      <c r="E3000" s="472"/>
      <c r="F3000" s="120" t="s">
        <v>1130</v>
      </c>
      <c r="G3000" s="472" t="s">
        <v>1129</v>
      </c>
      <c r="H3000" s="472"/>
      <c r="I3000" s="472"/>
      <c r="J3000" s="473"/>
      <c r="K3000" s="121" t="s">
        <v>1130</v>
      </c>
    </row>
    <row r="3001" spans="1:11" ht="15" hidden="1" x14ac:dyDescent="0.3">
      <c r="A3001" s="466"/>
      <c r="B3001" s="471" t="s">
        <v>1131</v>
      </c>
      <c r="C3001" s="469"/>
      <c r="D3001" s="469"/>
      <c r="E3001" s="470"/>
      <c r="F3001" s="122"/>
      <c r="G3001" s="468" t="s">
        <v>1132</v>
      </c>
      <c r="H3001" s="469"/>
      <c r="I3001" s="469"/>
      <c r="J3001" s="470"/>
      <c r="K3001" s="123"/>
    </row>
    <row r="3002" spans="1:11" ht="15" hidden="1" x14ac:dyDescent="0.3">
      <c r="A3002" s="466"/>
      <c r="B3002" s="480" t="s">
        <v>1133</v>
      </c>
      <c r="C3002" s="481"/>
      <c r="D3002" s="481"/>
      <c r="E3002" s="482"/>
      <c r="F3002" s="124"/>
      <c r="G3002" s="483" t="s">
        <v>1134</v>
      </c>
      <c r="H3002" s="481"/>
      <c r="I3002" s="481"/>
      <c r="J3002" s="482"/>
      <c r="K3002" s="125"/>
    </row>
    <row r="3003" spans="1:11" ht="15" hidden="1" x14ac:dyDescent="0.3">
      <c r="A3003" s="466"/>
      <c r="B3003" s="480" t="s">
        <v>1135</v>
      </c>
      <c r="C3003" s="481"/>
      <c r="D3003" s="481"/>
      <c r="E3003" s="482"/>
      <c r="F3003" s="124"/>
      <c r="G3003" s="478" t="s">
        <v>1136</v>
      </c>
      <c r="H3003" s="460"/>
      <c r="I3003" s="460"/>
      <c r="J3003" s="479"/>
      <c r="K3003" s="125"/>
    </row>
    <row r="3004" spans="1:11" ht="15" hidden="1" x14ac:dyDescent="0.3">
      <c r="A3004" s="466"/>
      <c r="B3004" s="480" t="s">
        <v>1137</v>
      </c>
      <c r="C3004" s="481"/>
      <c r="D3004" s="481"/>
      <c r="E3004" s="482"/>
      <c r="F3004" s="124"/>
      <c r="G3004" s="478" t="s">
        <v>1138</v>
      </c>
      <c r="H3004" s="460"/>
      <c r="I3004" s="460"/>
      <c r="J3004" s="479"/>
      <c r="K3004" s="125"/>
    </row>
    <row r="3005" spans="1:11" ht="15" hidden="1" x14ac:dyDescent="0.3">
      <c r="A3005" s="466"/>
      <c r="B3005" s="480" t="s">
        <v>1139</v>
      </c>
      <c r="C3005" s="481"/>
      <c r="D3005" s="481"/>
      <c r="E3005" s="482"/>
      <c r="F3005" s="124"/>
      <c r="G3005" s="478" t="s">
        <v>1140</v>
      </c>
      <c r="H3005" s="460"/>
      <c r="I3005" s="460"/>
      <c r="J3005" s="479"/>
      <c r="K3005" s="125"/>
    </row>
    <row r="3006" spans="1:11" ht="15.6" hidden="1" thickBot="1" x14ac:dyDescent="0.35">
      <c r="A3006" s="467"/>
      <c r="B3006" s="487" t="s">
        <v>1141</v>
      </c>
      <c r="C3006" s="488"/>
      <c r="D3006" s="488"/>
      <c r="E3006" s="489"/>
      <c r="F3006" s="127"/>
      <c r="G3006" s="484" t="s">
        <v>1142</v>
      </c>
      <c r="H3006" s="485"/>
      <c r="I3006" s="485"/>
      <c r="J3006" s="486"/>
      <c r="K3006" s="128"/>
    </row>
    <row r="3007" spans="1:11" ht="15" hidden="1" x14ac:dyDescent="0.3">
      <c r="A3007" s="465" t="s">
        <v>1143</v>
      </c>
      <c r="B3007" s="459" t="s">
        <v>1157</v>
      </c>
      <c r="C3007" s="460"/>
      <c r="D3007" s="460"/>
      <c r="E3007" s="460"/>
      <c r="F3007" s="460"/>
      <c r="G3007" s="460"/>
      <c r="H3007" s="460"/>
      <c r="I3007" s="460"/>
      <c r="J3007" s="460"/>
      <c r="K3007" s="461"/>
    </row>
    <row r="3008" spans="1:11" ht="15" hidden="1" x14ac:dyDescent="0.3">
      <c r="A3008" s="466"/>
      <c r="B3008" s="459" t="s">
        <v>1156</v>
      </c>
      <c r="C3008" s="460"/>
      <c r="D3008" s="460"/>
      <c r="E3008" s="460"/>
      <c r="F3008" s="460"/>
      <c r="G3008" s="460"/>
      <c r="H3008" s="460"/>
      <c r="I3008" s="460"/>
      <c r="J3008" s="460"/>
      <c r="K3008" s="461"/>
    </row>
    <row r="3009" spans="1:11" ht="15" hidden="1" x14ac:dyDescent="0.3">
      <c r="A3009" s="466"/>
      <c r="B3009" s="459" t="s">
        <v>1158</v>
      </c>
      <c r="C3009" s="460"/>
      <c r="D3009" s="460"/>
      <c r="E3009" s="460"/>
      <c r="F3009" s="460"/>
      <c r="G3009" s="460"/>
      <c r="H3009" s="460"/>
      <c r="I3009" s="460"/>
      <c r="J3009" s="460"/>
      <c r="K3009" s="461"/>
    </row>
    <row r="3010" spans="1:11" ht="15" hidden="1" x14ac:dyDescent="0.3">
      <c r="A3010" s="466"/>
      <c r="B3010" s="459" t="s">
        <v>1159</v>
      </c>
      <c r="C3010" s="460"/>
      <c r="D3010" s="460"/>
      <c r="E3010" s="460"/>
      <c r="F3010" s="460"/>
      <c r="G3010" s="460"/>
      <c r="H3010" s="460"/>
      <c r="I3010" s="460"/>
      <c r="J3010" s="460"/>
      <c r="K3010" s="461"/>
    </row>
    <row r="3011" spans="1:11" ht="15" hidden="1" x14ac:dyDescent="0.3">
      <c r="A3011" s="466"/>
      <c r="B3011" s="459"/>
      <c r="C3011" s="460"/>
      <c r="D3011" s="460"/>
      <c r="E3011" s="460"/>
      <c r="F3011" s="460"/>
      <c r="G3011" s="460"/>
      <c r="H3011" s="460"/>
      <c r="I3011" s="460"/>
      <c r="J3011" s="460"/>
      <c r="K3011" s="461"/>
    </row>
    <row r="3012" spans="1:11" ht="15" hidden="1" x14ac:dyDescent="0.3">
      <c r="A3012" s="466"/>
      <c r="B3012" s="459"/>
      <c r="C3012" s="460"/>
      <c r="D3012" s="460"/>
      <c r="E3012" s="460"/>
      <c r="F3012" s="460"/>
      <c r="G3012" s="460"/>
      <c r="H3012" s="460"/>
      <c r="I3012" s="460"/>
      <c r="J3012" s="460"/>
      <c r="K3012" s="461"/>
    </row>
    <row r="3013" spans="1:11" ht="15" hidden="1" x14ac:dyDescent="0.3">
      <c r="A3013" s="466"/>
      <c r="B3013" s="459"/>
      <c r="C3013" s="460"/>
      <c r="D3013" s="460"/>
      <c r="E3013" s="460"/>
      <c r="F3013" s="460"/>
      <c r="G3013" s="460"/>
      <c r="H3013" s="460"/>
      <c r="I3013" s="460"/>
      <c r="J3013" s="460"/>
      <c r="K3013" s="461"/>
    </row>
    <row r="3014" spans="1:11" ht="15" hidden="1" x14ac:dyDescent="0.3">
      <c r="A3014" s="466"/>
      <c r="B3014" s="458"/>
      <c r="C3014" s="456"/>
      <c r="D3014" s="456"/>
      <c r="E3014" s="456"/>
      <c r="F3014" s="456"/>
      <c r="G3014" s="456"/>
      <c r="H3014" s="456"/>
      <c r="I3014" s="456"/>
      <c r="J3014" s="456"/>
      <c r="K3014" s="457"/>
    </row>
    <row r="3015" spans="1:11" ht="15" hidden="1" x14ac:dyDescent="0.3">
      <c r="A3015" s="466"/>
      <c r="B3015" s="459"/>
      <c r="C3015" s="460"/>
      <c r="D3015" s="460"/>
      <c r="E3015" s="460"/>
      <c r="F3015" s="460"/>
      <c r="G3015" s="460"/>
      <c r="H3015" s="460"/>
      <c r="I3015" s="460"/>
      <c r="J3015" s="460"/>
      <c r="K3015" s="461"/>
    </row>
    <row r="3016" spans="1:11" ht="15" hidden="1" x14ac:dyDescent="0.3">
      <c r="A3016" s="466"/>
      <c r="B3016" s="458"/>
      <c r="C3016" s="456"/>
      <c r="D3016" s="456"/>
      <c r="E3016" s="456"/>
      <c r="F3016" s="456"/>
      <c r="G3016" s="456"/>
      <c r="H3016" s="456"/>
      <c r="I3016" s="456"/>
      <c r="J3016" s="456"/>
      <c r="K3016" s="457"/>
    </row>
    <row r="3017" spans="1:11" ht="15" hidden="1" x14ac:dyDescent="0.3">
      <c r="A3017" s="466"/>
      <c r="B3017" s="458"/>
      <c r="C3017" s="456"/>
      <c r="D3017" s="456"/>
      <c r="E3017" s="456"/>
      <c r="F3017" s="456"/>
      <c r="G3017" s="456"/>
      <c r="H3017" s="456"/>
      <c r="I3017" s="456"/>
      <c r="J3017" s="456"/>
      <c r="K3017" s="457"/>
    </row>
    <row r="3018" spans="1:11" ht="15" hidden="1" x14ac:dyDescent="0.3">
      <c r="A3018" s="466"/>
      <c r="B3018" s="458"/>
      <c r="C3018" s="456"/>
      <c r="D3018" s="456"/>
      <c r="E3018" s="456"/>
      <c r="F3018" s="456"/>
      <c r="G3018" s="456"/>
      <c r="H3018" s="456"/>
      <c r="I3018" s="456"/>
      <c r="J3018" s="456"/>
      <c r="K3018" s="457"/>
    </row>
    <row r="3019" spans="1:11" ht="15" hidden="1" x14ac:dyDescent="0.3">
      <c r="A3019" s="466"/>
      <c r="B3019" s="458"/>
      <c r="C3019" s="456"/>
      <c r="D3019" s="456"/>
      <c r="E3019" s="456"/>
      <c r="F3019" s="456"/>
      <c r="G3019" s="456"/>
      <c r="H3019" s="456"/>
      <c r="I3019" s="456"/>
      <c r="J3019" s="456"/>
      <c r="K3019" s="457"/>
    </row>
    <row r="3020" spans="1:11" ht="15" hidden="1" x14ac:dyDescent="0.3">
      <c r="A3020" s="466"/>
      <c r="B3020" s="458"/>
      <c r="C3020" s="456"/>
      <c r="D3020" s="456"/>
      <c r="E3020" s="456"/>
      <c r="F3020" s="456"/>
      <c r="G3020" s="456"/>
      <c r="H3020" s="456"/>
      <c r="I3020" s="456"/>
      <c r="J3020" s="456"/>
      <c r="K3020" s="457"/>
    </row>
    <row r="3021" spans="1:11" ht="15.6" hidden="1" thickBot="1" x14ac:dyDescent="0.35">
      <c r="A3021" s="467"/>
      <c r="B3021" s="477"/>
      <c r="C3021" s="475"/>
      <c r="D3021" s="475"/>
      <c r="E3021" s="475"/>
      <c r="F3021" s="475"/>
      <c r="G3021" s="475"/>
      <c r="H3021" s="475"/>
      <c r="I3021" s="475"/>
      <c r="J3021" s="475"/>
      <c r="K3021" s="476"/>
    </row>
    <row r="3022" spans="1:11" ht="15" hidden="1" x14ac:dyDescent="0.3">
      <c r="A3022" s="465" t="s">
        <v>1144</v>
      </c>
      <c r="B3022" s="439"/>
      <c r="C3022" s="437"/>
      <c r="D3022" s="437"/>
      <c r="E3022" s="437"/>
      <c r="F3022" s="437"/>
      <c r="G3022" s="437"/>
      <c r="H3022" s="437"/>
      <c r="I3022" s="437"/>
      <c r="J3022" s="437"/>
      <c r="K3022" s="438"/>
    </row>
    <row r="3023" spans="1:11" ht="15" hidden="1" x14ac:dyDescent="0.3">
      <c r="A3023" s="466"/>
      <c r="B3023" s="458"/>
      <c r="C3023" s="456"/>
      <c r="D3023" s="456"/>
      <c r="E3023" s="456"/>
      <c r="F3023" s="456"/>
      <c r="G3023" s="456"/>
      <c r="H3023" s="456"/>
      <c r="I3023" s="456"/>
      <c r="J3023" s="456"/>
      <c r="K3023" s="457"/>
    </row>
    <row r="3024" spans="1:11" ht="15" hidden="1" x14ac:dyDescent="0.3">
      <c r="A3024" s="466"/>
      <c r="B3024" s="458"/>
      <c r="C3024" s="456"/>
      <c r="D3024" s="456"/>
      <c r="E3024" s="456"/>
      <c r="F3024" s="456"/>
      <c r="G3024" s="456"/>
      <c r="H3024" s="456"/>
      <c r="I3024" s="456"/>
      <c r="J3024" s="456"/>
      <c r="K3024" s="457"/>
    </row>
    <row r="3025" spans="1:11" ht="15" hidden="1" x14ac:dyDescent="0.3">
      <c r="A3025" s="466"/>
      <c r="B3025" s="459"/>
      <c r="C3025" s="460"/>
      <c r="D3025" s="460"/>
      <c r="E3025" s="460"/>
      <c r="F3025" s="460"/>
      <c r="G3025" s="460"/>
      <c r="H3025" s="460"/>
      <c r="I3025" s="460"/>
      <c r="J3025" s="460"/>
      <c r="K3025" s="461"/>
    </row>
    <row r="3026" spans="1:11" ht="15" hidden="1" x14ac:dyDescent="0.3">
      <c r="A3026" s="466"/>
      <c r="B3026" s="458"/>
      <c r="C3026" s="456"/>
      <c r="D3026" s="456"/>
      <c r="E3026" s="456"/>
      <c r="F3026" s="456"/>
      <c r="G3026" s="456"/>
      <c r="H3026" s="456"/>
      <c r="I3026" s="456"/>
      <c r="J3026" s="456"/>
      <c r="K3026" s="457"/>
    </row>
    <row r="3027" spans="1:11" ht="15" hidden="1" x14ac:dyDescent="0.3">
      <c r="A3027" s="466"/>
      <c r="B3027" s="459"/>
      <c r="C3027" s="460"/>
      <c r="D3027" s="460"/>
      <c r="E3027" s="460"/>
      <c r="F3027" s="460"/>
      <c r="G3027" s="460"/>
      <c r="H3027" s="460"/>
      <c r="I3027" s="460"/>
      <c r="J3027" s="460"/>
      <c r="K3027" s="461"/>
    </row>
    <row r="3028" spans="1:11" ht="15" hidden="1" x14ac:dyDescent="0.3">
      <c r="A3028" s="466"/>
      <c r="B3028" s="458"/>
      <c r="C3028" s="456"/>
      <c r="D3028" s="456"/>
      <c r="E3028" s="456"/>
      <c r="F3028" s="456"/>
      <c r="G3028" s="456"/>
      <c r="H3028" s="456"/>
      <c r="I3028" s="456"/>
      <c r="J3028" s="456"/>
      <c r="K3028" s="457"/>
    </row>
    <row r="3029" spans="1:11" ht="15" hidden="1" x14ac:dyDescent="0.3">
      <c r="A3029" s="466"/>
      <c r="B3029" s="458"/>
      <c r="C3029" s="456"/>
      <c r="D3029" s="456"/>
      <c r="E3029" s="456"/>
      <c r="F3029" s="456"/>
      <c r="G3029" s="456"/>
      <c r="H3029" s="456"/>
      <c r="I3029" s="456"/>
      <c r="J3029" s="456"/>
      <c r="K3029" s="457"/>
    </row>
    <row r="3030" spans="1:11" ht="15" hidden="1" x14ac:dyDescent="0.3">
      <c r="A3030" s="466"/>
      <c r="B3030" s="458"/>
      <c r="C3030" s="456"/>
      <c r="D3030" s="456"/>
      <c r="E3030" s="456"/>
      <c r="F3030" s="456"/>
      <c r="G3030" s="456"/>
      <c r="H3030" s="456"/>
      <c r="I3030" s="456"/>
      <c r="J3030" s="456"/>
      <c r="K3030" s="457"/>
    </row>
    <row r="3031" spans="1:11" ht="15" hidden="1" x14ac:dyDescent="0.3">
      <c r="A3031" s="466"/>
      <c r="B3031" s="458"/>
      <c r="C3031" s="456"/>
      <c r="D3031" s="456"/>
      <c r="E3031" s="456"/>
      <c r="F3031" s="456"/>
      <c r="G3031" s="456"/>
      <c r="H3031" s="456"/>
      <c r="I3031" s="456"/>
      <c r="J3031" s="456"/>
      <c r="K3031" s="457"/>
    </row>
    <row r="3032" spans="1:11" ht="15" hidden="1" x14ac:dyDescent="0.3">
      <c r="A3032" s="466"/>
      <c r="B3032" s="458"/>
      <c r="C3032" s="456"/>
      <c r="D3032" s="456"/>
      <c r="E3032" s="456"/>
      <c r="F3032" s="456"/>
      <c r="G3032" s="456"/>
      <c r="H3032" s="456"/>
      <c r="I3032" s="456"/>
      <c r="J3032" s="456"/>
      <c r="K3032" s="457"/>
    </row>
    <row r="3033" spans="1:11" ht="15" hidden="1" x14ac:dyDescent="0.3">
      <c r="A3033" s="466"/>
      <c r="B3033" s="458"/>
      <c r="C3033" s="456"/>
      <c r="D3033" s="456"/>
      <c r="E3033" s="456"/>
      <c r="F3033" s="456"/>
      <c r="G3033" s="456"/>
      <c r="H3033" s="456"/>
      <c r="I3033" s="456"/>
      <c r="J3033" s="456"/>
      <c r="K3033" s="457"/>
    </row>
    <row r="3034" spans="1:11" ht="15" hidden="1" x14ac:dyDescent="0.3">
      <c r="A3034" s="466"/>
      <c r="B3034" s="458"/>
      <c r="C3034" s="456"/>
      <c r="D3034" s="456"/>
      <c r="E3034" s="456"/>
      <c r="F3034" s="456"/>
      <c r="G3034" s="456"/>
      <c r="H3034" s="456"/>
      <c r="I3034" s="456"/>
      <c r="J3034" s="456"/>
      <c r="K3034" s="457"/>
    </row>
    <row r="3035" spans="1:11" ht="15" hidden="1" x14ac:dyDescent="0.3">
      <c r="A3035" s="466"/>
      <c r="B3035" s="458"/>
      <c r="C3035" s="456"/>
      <c r="D3035" s="456"/>
      <c r="E3035" s="456"/>
      <c r="F3035" s="456"/>
      <c r="G3035" s="456"/>
      <c r="H3035" s="456"/>
      <c r="I3035" s="456"/>
      <c r="J3035" s="456"/>
      <c r="K3035" s="457"/>
    </row>
    <row r="3036" spans="1:11" ht="15.6" hidden="1" thickBot="1" x14ac:dyDescent="0.35">
      <c r="A3036" s="467"/>
      <c r="B3036" s="502"/>
      <c r="C3036" s="503"/>
      <c r="D3036" s="503"/>
      <c r="E3036" s="503"/>
      <c r="F3036" s="503"/>
      <c r="G3036" s="503"/>
      <c r="H3036" s="503"/>
      <c r="I3036" s="503"/>
      <c r="J3036" s="503"/>
      <c r="K3036" s="504"/>
    </row>
    <row r="3037" spans="1:11" hidden="1" x14ac:dyDescent="0.3">
      <c r="A3037" s="499" t="s">
        <v>1145</v>
      </c>
      <c r="B3037" s="491"/>
      <c r="C3037" s="491"/>
      <c r="D3037" s="491"/>
      <c r="E3037" s="491"/>
      <c r="F3037" s="491"/>
      <c r="G3037" s="490" t="s">
        <v>1146</v>
      </c>
      <c r="H3037" s="491"/>
      <c r="I3037" s="491"/>
      <c r="J3037" s="491"/>
      <c r="K3037" s="492"/>
    </row>
    <row r="3038" spans="1:11" hidden="1" x14ac:dyDescent="0.3">
      <c r="A3038" s="500"/>
      <c r="B3038" s="494"/>
      <c r="C3038" s="494"/>
      <c r="D3038" s="494"/>
      <c r="E3038" s="494"/>
      <c r="F3038" s="494"/>
      <c r="G3038" s="493"/>
      <c r="H3038" s="494"/>
      <c r="I3038" s="494"/>
      <c r="J3038" s="494"/>
      <c r="K3038" s="495"/>
    </row>
    <row r="3039" spans="1:11" hidden="1" x14ac:dyDescent="0.3">
      <c r="A3039" s="500"/>
      <c r="B3039" s="494"/>
      <c r="C3039" s="494"/>
      <c r="D3039" s="494"/>
      <c r="E3039" s="494"/>
      <c r="F3039" s="494"/>
      <c r="G3039" s="493"/>
      <c r="H3039" s="494"/>
      <c r="I3039" s="494"/>
      <c r="J3039" s="494"/>
      <c r="K3039" s="495"/>
    </row>
    <row r="3040" spans="1:11" ht="15" hidden="1" thickBot="1" x14ac:dyDescent="0.35">
      <c r="A3040" s="501"/>
      <c r="B3040" s="497"/>
      <c r="C3040" s="497"/>
      <c r="D3040" s="497"/>
      <c r="E3040" s="497"/>
      <c r="F3040" s="497"/>
      <c r="G3040" s="496"/>
      <c r="H3040" s="497"/>
      <c r="I3040" s="497"/>
      <c r="J3040" s="497"/>
      <c r="K3040" s="498"/>
    </row>
    <row r="3041" spans="1:11" hidden="1" x14ac:dyDescent="0.3">
      <c r="A3041" s="34"/>
      <c r="J3041" s="131"/>
    </row>
    <row r="3042" spans="1:11" x14ac:dyDescent="0.3">
      <c r="A3042" s="452"/>
      <c r="B3042" s="452"/>
      <c r="C3042" s="452"/>
      <c r="D3042" s="452"/>
      <c r="E3042" s="454" t="s">
        <v>1113</v>
      </c>
      <c r="F3042" s="454"/>
      <c r="G3042" s="454"/>
      <c r="H3042" s="454"/>
      <c r="I3042" s="452"/>
      <c r="J3042" s="452"/>
      <c r="K3042" s="452"/>
    </row>
    <row r="3043" spans="1:11" x14ac:dyDescent="0.3">
      <c r="A3043" s="452"/>
      <c r="B3043" s="452"/>
      <c r="C3043" s="452"/>
      <c r="D3043" s="452"/>
      <c r="E3043" s="454"/>
      <c r="F3043" s="454"/>
      <c r="G3043" s="454"/>
      <c r="H3043" s="454"/>
      <c r="I3043" s="452"/>
      <c r="J3043" s="452"/>
      <c r="K3043" s="452"/>
    </row>
    <row r="3044" spans="1:11" x14ac:dyDescent="0.3">
      <c r="A3044" s="453"/>
      <c r="B3044" s="453"/>
      <c r="C3044" s="453"/>
      <c r="D3044" s="453"/>
      <c r="E3044" s="455"/>
      <c r="F3044" s="455"/>
      <c r="G3044" s="455"/>
      <c r="H3044" s="455"/>
      <c r="I3044" s="453"/>
      <c r="J3044" s="453"/>
      <c r="K3044" s="453"/>
    </row>
    <row r="3045" spans="1:11" x14ac:dyDescent="0.3">
      <c r="A3045" s="449" t="s">
        <v>1147</v>
      </c>
      <c r="B3045" s="450"/>
      <c r="C3045" s="450"/>
      <c r="D3045" s="450"/>
      <c r="E3045" s="450"/>
      <c r="F3045" s="450"/>
      <c r="G3045" s="450"/>
      <c r="H3045" s="450"/>
      <c r="I3045" s="450"/>
      <c r="J3045" s="450"/>
      <c r="K3045" s="451"/>
    </row>
    <row r="3046" spans="1:11" ht="25.5" customHeight="1" x14ac:dyDescent="0.3">
      <c r="A3046" s="100" t="s">
        <v>0</v>
      </c>
      <c r="B3046" s="101"/>
      <c r="C3046" s="101"/>
      <c r="D3046" s="101"/>
      <c r="E3046" s="101"/>
      <c r="F3046" s="101"/>
      <c r="G3046" s="102"/>
      <c r="H3046" s="103" t="s">
        <v>1191</v>
      </c>
      <c r="I3046" s="104" t="s">
        <v>1117</v>
      </c>
      <c r="J3046" s="105">
        <f>1+J2991</f>
        <v>45250</v>
      </c>
      <c r="K3046" s="106" t="s">
        <v>1118</v>
      </c>
    </row>
    <row r="3047" spans="1:11" ht="16.5" customHeight="1" x14ac:dyDescent="0.3">
      <c r="A3047" s="443" t="s">
        <v>2</v>
      </c>
      <c r="B3047" s="444"/>
      <c r="C3047" s="444"/>
      <c r="D3047" s="444"/>
      <c r="E3047" s="444"/>
      <c r="F3047" s="444"/>
      <c r="G3047" s="445"/>
      <c r="H3047" s="107" t="s">
        <v>1120</v>
      </c>
      <c r="I3047" s="108" t="s">
        <v>1121</v>
      </c>
      <c r="J3047" s="109" t="s">
        <v>1122</v>
      </c>
      <c r="K3047" s="110" t="s">
        <v>1123</v>
      </c>
    </row>
    <row r="3048" spans="1:11" ht="12" customHeight="1" x14ac:dyDescent="0.3">
      <c r="A3048" s="446"/>
      <c r="B3048" s="447"/>
      <c r="C3048" s="447"/>
      <c r="D3048" s="447"/>
      <c r="E3048" s="447"/>
      <c r="F3048" s="447"/>
      <c r="G3048" s="448"/>
      <c r="H3048" s="107" t="s">
        <v>1124</v>
      </c>
      <c r="I3048" s="111"/>
      <c r="J3048" s="112"/>
      <c r="K3048" s="113" t="s">
        <v>1125</v>
      </c>
    </row>
    <row r="3049" spans="1:11" ht="15" thickBot="1" x14ac:dyDescent="0.35">
      <c r="A3049" s="114" t="s">
        <v>1103</v>
      </c>
      <c r="B3049" s="115"/>
      <c r="C3049" s="115"/>
      <c r="D3049" s="115"/>
      <c r="E3049" s="115"/>
      <c r="F3049" s="115"/>
      <c r="G3049" s="116"/>
      <c r="H3049" s="117" t="s">
        <v>1126</v>
      </c>
      <c r="I3049" s="117" t="s">
        <v>1103</v>
      </c>
      <c r="J3049" s="138" t="s">
        <v>1125</v>
      </c>
      <c r="K3049" s="110"/>
    </row>
    <row r="3050" spans="1:11" ht="15" x14ac:dyDescent="0.3">
      <c r="A3050" s="440" t="s">
        <v>1127</v>
      </c>
      <c r="B3050" s="439"/>
      <c r="C3050" s="437"/>
      <c r="D3050" s="437"/>
      <c r="E3050" s="437"/>
      <c r="F3050" s="437"/>
      <c r="G3050" s="437"/>
      <c r="H3050" s="437"/>
      <c r="I3050" s="437"/>
      <c r="J3050" s="437"/>
      <c r="K3050" s="438"/>
    </row>
    <row r="3051" spans="1:11" ht="15" x14ac:dyDescent="0.3">
      <c r="A3051" s="441"/>
      <c r="B3051" s="458"/>
      <c r="C3051" s="456"/>
      <c r="D3051" s="456"/>
      <c r="E3051" s="456"/>
      <c r="F3051" s="456"/>
      <c r="G3051" s="456"/>
      <c r="H3051" s="456"/>
      <c r="I3051" s="456"/>
      <c r="J3051" s="456"/>
      <c r="K3051" s="457"/>
    </row>
    <row r="3052" spans="1:11" ht="15" x14ac:dyDescent="0.3">
      <c r="A3052" s="441"/>
      <c r="B3052" s="458"/>
      <c r="C3052" s="456"/>
      <c r="D3052" s="456"/>
      <c r="E3052" s="456"/>
      <c r="F3052" s="456"/>
      <c r="G3052" s="456"/>
      <c r="H3052" s="456"/>
      <c r="I3052" s="456"/>
      <c r="J3052" s="456"/>
      <c r="K3052" s="457"/>
    </row>
    <row r="3053" spans="1:11" ht="15" x14ac:dyDescent="0.3">
      <c r="A3053" s="441"/>
      <c r="B3053" s="458"/>
      <c r="C3053" s="456"/>
      <c r="D3053" s="456"/>
      <c r="E3053" s="456"/>
      <c r="F3053" s="456"/>
      <c r="G3053" s="456"/>
      <c r="H3053" s="456"/>
      <c r="I3053" s="456"/>
      <c r="J3053" s="456"/>
      <c r="K3053" s="457"/>
    </row>
    <row r="3054" spans="1:11" ht="15.6" thickBot="1" x14ac:dyDescent="0.35">
      <c r="A3054" s="442"/>
      <c r="B3054" s="477"/>
      <c r="C3054" s="475"/>
      <c r="D3054" s="475"/>
      <c r="E3054" s="475"/>
      <c r="F3054" s="475"/>
      <c r="G3054" s="475"/>
      <c r="H3054" s="475"/>
      <c r="I3054" s="475"/>
      <c r="J3054" s="475"/>
      <c r="K3054" s="476"/>
    </row>
    <row r="3055" spans="1:11" ht="15.6" thickBot="1" x14ac:dyDescent="0.35">
      <c r="A3055" s="465" t="s">
        <v>1128</v>
      </c>
      <c r="B3055" s="474" t="s">
        <v>1129</v>
      </c>
      <c r="C3055" s="472"/>
      <c r="D3055" s="472"/>
      <c r="E3055" s="472"/>
      <c r="F3055" s="120" t="s">
        <v>1130</v>
      </c>
      <c r="G3055" s="472" t="s">
        <v>1129</v>
      </c>
      <c r="H3055" s="472"/>
      <c r="I3055" s="472"/>
      <c r="J3055" s="473"/>
      <c r="K3055" s="121" t="s">
        <v>1130</v>
      </c>
    </row>
    <row r="3056" spans="1:11" ht="15" x14ac:dyDescent="0.3">
      <c r="A3056" s="466"/>
      <c r="B3056" s="471" t="s">
        <v>1131</v>
      </c>
      <c r="C3056" s="469"/>
      <c r="D3056" s="469"/>
      <c r="E3056" s="470"/>
      <c r="F3056" s="122"/>
      <c r="G3056" s="468" t="s">
        <v>1132</v>
      </c>
      <c r="H3056" s="469"/>
      <c r="I3056" s="469"/>
      <c r="J3056" s="470"/>
      <c r="K3056" s="123"/>
    </row>
    <row r="3057" spans="1:11" ht="15" x14ac:dyDescent="0.3">
      <c r="A3057" s="466"/>
      <c r="B3057" s="480" t="s">
        <v>1133</v>
      </c>
      <c r="C3057" s="481"/>
      <c r="D3057" s="481"/>
      <c r="E3057" s="482"/>
      <c r="F3057" s="124"/>
      <c r="G3057" s="483" t="s">
        <v>1134</v>
      </c>
      <c r="H3057" s="481"/>
      <c r="I3057" s="481"/>
      <c r="J3057" s="482"/>
      <c r="K3057" s="125"/>
    </row>
    <row r="3058" spans="1:11" ht="15" x14ac:dyDescent="0.3">
      <c r="A3058" s="466"/>
      <c r="B3058" s="480" t="s">
        <v>1135</v>
      </c>
      <c r="C3058" s="481"/>
      <c r="D3058" s="481"/>
      <c r="E3058" s="482"/>
      <c r="F3058" s="124"/>
      <c r="G3058" s="478" t="s">
        <v>1136</v>
      </c>
      <c r="H3058" s="460"/>
      <c r="I3058" s="460"/>
      <c r="J3058" s="479"/>
      <c r="K3058" s="125"/>
    </row>
    <row r="3059" spans="1:11" ht="15" x14ac:dyDescent="0.3">
      <c r="A3059" s="466"/>
      <c r="B3059" s="480" t="s">
        <v>1137</v>
      </c>
      <c r="C3059" s="481"/>
      <c r="D3059" s="481"/>
      <c r="E3059" s="482"/>
      <c r="F3059" s="124">
        <v>1</v>
      </c>
      <c r="G3059" s="478" t="s">
        <v>1138</v>
      </c>
      <c r="H3059" s="460"/>
      <c r="I3059" s="460"/>
      <c r="J3059" s="479"/>
      <c r="K3059" s="125"/>
    </row>
    <row r="3060" spans="1:11" ht="15" x14ac:dyDescent="0.3">
      <c r="A3060" s="466"/>
      <c r="B3060" s="480" t="s">
        <v>1139</v>
      </c>
      <c r="C3060" s="481"/>
      <c r="D3060" s="481"/>
      <c r="E3060" s="482"/>
      <c r="F3060" s="124"/>
      <c r="G3060" s="478" t="s">
        <v>1140</v>
      </c>
      <c r="H3060" s="460"/>
      <c r="I3060" s="460"/>
      <c r="J3060" s="479"/>
      <c r="K3060" s="125"/>
    </row>
    <row r="3061" spans="1:11" ht="15.6" thickBot="1" x14ac:dyDescent="0.35">
      <c r="A3061" s="467"/>
      <c r="B3061" s="487" t="s">
        <v>1141</v>
      </c>
      <c r="C3061" s="488"/>
      <c r="D3061" s="488"/>
      <c r="E3061" s="489"/>
      <c r="F3061" s="127">
        <v>1</v>
      </c>
      <c r="G3061" s="484" t="s">
        <v>1142</v>
      </c>
      <c r="H3061" s="485"/>
      <c r="I3061" s="485"/>
      <c r="J3061" s="486"/>
      <c r="K3061" s="128"/>
    </row>
    <row r="3062" spans="1:11" ht="15.6" x14ac:dyDescent="0.3">
      <c r="A3062" s="465" t="s">
        <v>1143</v>
      </c>
      <c r="B3062" s="434" t="s">
        <v>1185</v>
      </c>
      <c r="C3062" s="435"/>
      <c r="D3062" s="435"/>
      <c r="E3062" s="435"/>
      <c r="F3062" s="435"/>
      <c r="G3062" s="435"/>
      <c r="H3062" s="435"/>
      <c r="I3062" s="435"/>
      <c r="J3062" s="435"/>
      <c r="K3062" s="436"/>
    </row>
    <row r="3063" spans="1:11" ht="15" x14ac:dyDescent="0.3">
      <c r="A3063" s="466"/>
      <c r="B3063" s="422" t="s">
        <v>1167</v>
      </c>
      <c r="C3063" s="423"/>
      <c r="D3063" s="423"/>
      <c r="E3063" s="423"/>
      <c r="F3063" s="423"/>
      <c r="G3063" s="423"/>
      <c r="H3063" s="423"/>
      <c r="I3063" s="423"/>
      <c r="J3063" s="423"/>
      <c r="K3063" s="424"/>
    </row>
    <row r="3064" spans="1:11" ht="15" x14ac:dyDescent="0.3">
      <c r="A3064" s="466"/>
      <c r="B3064" s="422" t="s">
        <v>1166</v>
      </c>
      <c r="C3064" s="423"/>
      <c r="D3064" s="423"/>
      <c r="E3064" s="423"/>
      <c r="F3064" s="423"/>
      <c r="G3064" s="423"/>
      <c r="H3064" s="423"/>
      <c r="I3064" s="423"/>
      <c r="J3064" s="423"/>
      <c r="K3064" s="424"/>
    </row>
    <row r="3065" spans="1:11" ht="15" x14ac:dyDescent="0.3">
      <c r="A3065" s="466"/>
      <c r="B3065" s="416" t="s">
        <v>1165</v>
      </c>
      <c r="C3065" s="417"/>
      <c r="D3065" s="417"/>
      <c r="E3065" s="417"/>
      <c r="F3065" s="417"/>
      <c r="G3065" s="417"/>
      <c r="H3065" s="417"/>
      <c r="I3065" s="417"/>
      <c r="J3065" s="417"/>
      <c r="K3065" s="418"/>
    </row>
    <row r="3066" spans="1:11" ht="15" x14ac:dyDescent="0.3">
      <c r="A3066" s="466"/>
      <c r="B3066" s="422" t="s">
        <v>1169</v>
      </c>
      <c r="C3066" s="423"/>
      <c r="D3066" s="423"/>
      <c r="E3066" s="423"/>
      <c r="F3066" s="423"/>
      <c r="G3066" s="423"/>
      <c r="H3066" s="423"/>
      <c r="I3066" s="423"/>
      <c r="J3066" s="423"/>
      <c r="K3066" s="424"/>
    </row>
    <row r="3067" spans="1:11" ht="15" x14ac:dyDescent="0.3">
      <c r="A3067" s="466"/>
      <c r="B3067" s="422" t="s">
        <v>1173</v>
      </c>
      <c r="C3067" s="423"/>
      <c r="D3067" s="423"/>
      <c r="E3067" s="423"/>
      <c r="F3067" s="423"/>
      <c r="G3067" s="423"/>
      <c r="H3067" s="423"/>
      <c r="I3067" s="423"/>
      <c r="J3067" s="423"/>
      <c r="K3067" s="424"/>
    </row>
    <row r="3068" spans="1:11" ht="15.6" x14ac:dyDescent="0.3">
      <c r="A3068" s="466"/>
      <c r="B3068" s="434" t="s">
        <v>1187</v>
      </c>
      <c r="C3068" s="435"/>
      <c r="D3068" s="435"/>
      <c r="E3068" s="435"/>
      <c r="F3068" s="435"/>
      <c r="G3068" s="435"/>
      <c r="H3068" s="435"/>
      <c r="I3068" s="435"/>
      <c r="J3068" s="435"/>
      <c r="K3068" s="436"/>
    </row>
    <row r="3069" spans="1:11" ht="15" x14ac:dyDescent="0.3">
      <c r="A3069" s="466"/>
      <c r="B3069" s="422" t="s">
        <v>61</v>
      </c>
      <c r="C3069" s="423"/>
      <c r="D3069" s="423"/>
      <c r="E3069" s="423"/>
      <c r="F3069" s="423"/>
      <c r="G3069" s="423"/>
      <c r="H3069" s="423"/>
      <c r="I3069" s="423"/>
      <c r="J3069" s="423"/>
      <c r="K3069" s="424"/>
    </row>
    <row r="3070" spans="1:11" ht="15" x14ac:dyDescent="0.3">
      <c r="A3070" s="466"/>
      <c r="B3070" s="422" t="s">
        <v>1164</v>
      </c>
      <c r="C3070" s="423"/>
      <c r="D3070" s="423"/>
      <c r="E3070" s="423"/>
      <c r="F3070" s="423"/>
      <c r="G3070" s="423"/>
      <c r="H3070" s="423"/>
      <c r="I3070" s="423"/>
      <c r="J3070" s="423"/>
      <c r="K3070" s="424"/>
    </row>
    <row r="3071" spans="1:11" ht="15.6" x14ac:dyDescent="0.3">
      <c r="A3071" s="466"/>
      <c r="B3071" s="434" t="s">
        <v>1188</v>
      </c>
      <c r="C3071" s="435"/>
      <c r="D3071" s="435"/>
      <c r="E3071" s="435"/>
      <c r="F3071" s="435"/>
      <c r="G3071" s="435"/>
      <c r="H3071" s="435"/>
      <c r="I3071" s="435"/>
      <c r="J3071" s="435"/>
      <c r="K3071" s="436"/>
    </row>
    <row r="3072" spans="1:11" ht="15" x14ac:dyDescent="0.3">
      <c r="A3072" s="466"/>
      <c r="B3072" s="416" t="s">
        <v>1189</v>
      </c>
      <c r="C3072" s="417"/>
      <c r="D3072" s="417"/>
      <c r="E3072" s="417"/>
      <c r="F3072" s="417"/>
      <c r="G3072" s="417"/>
      <c r="H3072" s="417"/>
      <c r="I3072" s="417"/>
      <c r="J3072" s="417"/>
      <c r="K3072" s="418"/>
    </row>
    <row r="3073" spans="1:11" ht="15" x14ac:dyDescent="0.3">
      <c r="A3073" s="466"/>
      <c r="B3073" s="416" t="s">
        <v>1176</v>
      </c>
      <c r="C3073" s="417"/>
      <c r="D3073" s="417"/>
      <c r="E3073" s="417"/>
      <c r="F3073" s="417"/>
      <c r="G3073" s="417"/>
      <c r="H3073" s="417"/>
      <c r="I3073" s="417"/>
      <c r="J3073" s="417"/>
      <c r="K3073" s="418"/>
    </row>
    <row r="3074" spans="1:11" ht="15" x14ac:dyDescent="0.3">
      <c r="A3074" s="466"/>
      <c r="B3074" s="508"/>
      <c r="C3074" s="509"/>
      <c r="D3074" s="509"/>
      <c r="E3074" s="509"/>
      <c r="F3074" s="509"/>
      <c r="G3074" s="509"/>
      <c r="H3074" s="509"/>
      <c r="I3074" s="509"/>
      <c r="J3074" s="509"/>
      <c r="K3074" s="510"/>
    </row>
    <row r="3075" spans="1:11" ht="15.6" thickBot="1" x14ac:dyDescent="0.35">
      <c r="A3075" s="467"/>
      <c r="B3075" s="477"/>
      <c r="C3075" s="475"/>
      <c r="D3075" s="475"/>
      <c r="E3075" s="475"/>
      <c r="F3075" s="475"/>
      <c r="G3075" s="475"/>
      <c r="H3075" s="475"/>
      <c r="I3075" s="475"/>
      <c r="J3075" s="475"/>
      <c r="K3075" s="476"/>
    </row>
    <row r="3076" spans="1:11" ht="15" x14ac:dyDescent="0.3">
      <c r="A3076" s="465" t="s">
        <v>1144</v>
      </c>
      <c r="B3076" s="439"/>
      <c r="C3076" s="437"/>
      <c r="D3076" s="437"/>
      <c r="E3076" s="437"/>
      <c r="F3076" s="437"/>
      <c r="G3076" s="437"/>
      <c r="H3076" s="437"/>
      <c r="I3076" s="437"/>
      <c r="J3076" s="437"/>
      <c r="K3076" s="438"/>
    </row>
    <row r="3077" spans="1:11" ht="15" x14ac:dyDescent="0.3">
      <c r="A3077" s="466"/>
      <c r="B3077" s="458"/>
      <c r="C3077" s="456"/>
      <c r="D3077" s="456"/>
      <c r="E3077" s="456"/>
      <c r="F3077" s="456"/>
      <c r="G3077" s="456"/>
      <c r="H3077" s="456"/>
      <c r="I3077" s="456"/>
      <c r="J3077" s="456"/>
      <c r="K3077" s="457"/>
    </row>
    <row r="3078" spans="1:11" ht="15" x14ac:dyDescent="0.3">
      <c r="A3078" s="466"/>
      <c r="B3078" s="458"/>
      <c r="C3078" s="456"/>
      <c r="D3078" s="456"/>
      <c r="E3078" s="456"/>
      <c r="F3078" s="456"/>
      <c r="G3078" s="456"/>
      <c r="H3078" s="456"/>
      <c r="I3078" s="456"/>
      <c r="J3078" s="456"/>
      <c r="K3078" s="457"/>
    </row>
    <row r="3079" spans="1:11" ht="15" x14ac:dyDescent="0.3">
      <c r="A3079" s="466"/>
      <c r="B3079" s="458"/>
      <c r="C3079" s="456"/>
      <c r="D3079" s="456"/>
      <c r="E3079" s="456"/>
      <c r="F3079" s="456"/>
      <c r="G3079" s="456"/>
      <c r="H3079" s="456"/>
      <c r="I3079" s="456"/>
      <c r="J3079" s="456"/>
      <c r="K3079" s="457"/>
    </row>
    <row r="3080" spans="1:11" ht="15" x14ac:dyDescent="0.3">
      <c r="A3080" s="466"/>
      <c r="B3080" s="458"/>
      <c r="C3080" s="456"/>
      <c r="D3080" s="456"/>
      <c r="E3080" s="456"/>
      <c r="F3080" s="456"/>
      <c r="G3080" s="456"/>
      <c r="H3080" s="456"/>
      <c r="I3080" s="456"/>
      <c r="J3080" s="456"/>
      <c r="K3080" s="457"/>
    </row>
    <row r="3081" spans="1:11" ht="15" x14ac:dyDescent="0.3">
      <c r="A3081" s="466"/>
      <c r="B3081" s="458"/>
      <c r="C3081" s="456"/>
      <c r="D3081" s="456"/>
      <c r="E3081" s="456"/>
      <c r="F3081" s="456"/>
      <c r="G3081" s="456"/>
      <c r="H3081" s="456"/>
      <c r="I3081" s="456"/>
      <c r="J3081" s="456"/>
      <c r="K3081" s="457"/>
    </row>
    <row r="3082" spans="1:11" ht="15" x14ac:dyDescent="0.3">
      <c r="A3082" s="466"/>
      <c r="B3082" s="458"/>
      <c r="C3082" s="456"/>
      <c r="D3082" s="456"/>
      <c r="E3082" s="456"/>
      <c r="F3082" s="456"/>
      <c r="G3082" s="456"/>
      <c r="H3082" s="456"/>
      <c r="I3082" s="456"/>
      <c r="J3082" s="456"/>
      <c r="K3082" s="457"/>
    </row>
    <row r="3083" spans="1:11" ht="15" x14ac:dyDescent="0.3">
      <c r="A3083" s="466"/>
      <c r="B3083" s="458"/>
      <c r="C3083" s="456"/>
      <c r="D3083" s="456"/>
      <c r="E3083" s="456"/>
      <c r="F3083" s="456"/>
      <c r="G3083" s="456"/>
      <c r="H3083" s="456"/>
      <c r="I3083" s="456"/>
      <c r="J3083" s="456"/>
      <c r="K3083" s="457"/>
    </row>
    <row r="3084" spans="1:11" ht="15" x14ac:dyDescent="0.3">
      <c r="A3084" s="466"/>
      <c r="B3084" s="458"/>
      <c r="C3084" s="456"/>
      <c r="D3084" s="456"/>
      <c r="E3084" s="456"/>
      <c r="F3084" s="456"/>
      <c r="G3084" s="456"/>
      <c r="H3084" s="456"/>
      <c r="I3084" s="456"/>
      <c r="J3084" s="456"/>
      <c r="K3084" s="457"/>
    </row>
    <row r="3085" spans="1:11" ht="15" x14ac:dyDescent="0.3">
      <c r="A3085" s="466"/>
      <c r="B3085" s="458"/>
      <c r="C3085" s="456"/>
      <c r="D3085" s="456"/>
      <c r="E3085" s="456"/>
      <c r="F3085" s="456"/>
      <c r="G3085" s="456"/>
      <c r="H3085" s="456"/>
      <c r="I3085" s="456"/>
      <c r="J3085" s="456"/>
      <c r="K3085" s="457"/>
    </row>
    <row r="3086" spans="1:11" ht="15" x14ac:dyDescent="0.3">
      <c r="A3086" s="466"/>
      <c r="B3086" s="458"/>
      <c r="C3086" s="456"/>
      <c r="D3086" s="456"/>
      <c r="E3086" s="456"/>
      <c r="F3086" s="456"/>
      <c r="G3086" s="456"/>
      <c r="H3086" s="456"/>
      <c r="I3086" s="456"/>
      <c r="J3086" s="456"/>
      <c r="K3086" s="457"/>
    </row>
    <row r="3087" spans="1:11" ht="15" x14ac:dyDescent="0.3">
      <c r="A3087" s="466"/>
      <c r="B3087" s="458"/>
      <c r="C3087" s="456"/>
      <c r="D3087" s="456"/>
      <c r="E3087" s="456"/>
      <c r="F3087" s="456"/>
      <c r="G3087" s="456"/>
      <c r="H3087" s="456"/>
      <c r="I3087" s="456"/>
      <c r="J3087" s="456"/>
      <c r="K3087" s="457"/>
    </row>
    <row r="3088" spans="1:11" ht="15" x14ac:dyDescent="0.3">
      <c r="A3088" s="466"/>
      <c r="B3088" s="458"/>
      <c r="C3088" s="456"/>
      <c r="D3088" s="456"/>
      <c r="E3088" s="456"/>
      <c r="F3088" s="456"/>
      <c r="G3088" s="456"/>
      <c r="H3088" s="456"/>
      <c r="I3088" s="456"/>
      <c r="J3088" s="456"/>
      <c r="K3088" s="457"/>
    </row>
    <row r="3089" spans="1:11" ht="15" x14ac:dyDescent="0.3">
      <c r="A3089" s="466"/>
      <c r="B3089" s="458"/>
      <c r="C3089" s="456"/>
      <c r="D3089" s="456"/>
      <c r="E3089" s="456"/>
      <c r="F3089" s="456"/>
      <c r="G3089" s="456"/>
      <c r="H3089" s="456"/>
      <c r="I3089" s="456"/>
      <c r="J3089" s="456"/>
      <c r="K3089" s="457"/>
    </row>
    <row r="3090" spans="1:11" ht="15.6" thickBot="1" x14ac:dyDescent="0.35">
      <c r="A3090" s="467"/>
      <c r="B3090" s="502"/>
      <c r="C3090" s="503"/>
      <c r="D3090" s="503"/>
      <c r="E3090" s="503"/>
      <c r="F3090" s="503"/>
      <c r="G3090" s="503"/>
      <c r="H3090" s="503"/>
      <c r="I3090" s="503"/>
      <c r="J3090" s="503"/>
      <c r="K3090" s="504"/>
    </row>
    <row r="3091" spans="1:11" x14ac:dyDescent="0.3">
      <c r="A3091" s="499" t="s">
        <v>1145</v>
      </c>
      <c r="B3091" s="491"/>
      <c r="C3091" s="491"/>
      <c r="D3091" s="491"/>
      <c r="E3091" s="491"/>
      <c r="F3091" s="491"/>
      <c r="G3091" s="490" t="s">
        <v>1146</v>
      </c>
      <c r="H3091" s="491"/>
      <c r="I3091" s="491"/>
      <c r="J3091" s="491"/>
      <c r="K3091" s="492"/>
    </row>
    <row r="3092" spans="1:11" x14ac:dyDescent="0.3">
      <c r="A3092" s="500"/>
      <c r="B3092" s="494"/>
      <c r="C3092" s="494"/>
      <c r="D3092" s="494"/>
      <c r="E3092" s="494"/>
      <c r="F3092" s="494"/>
      <c r="G3092" s="493"/>
      <c r="H3092" s="494"/>
      <c r="I3092" s="494"/>
      <c r="J3092" s="494"/>
      <c r="K3092" s="495"/>
    </row>
    <row r="3093" spans="1:11" x14ac:dyDescent="0.3">
      <c r="A3093" s="500"/>
      <c r="B3093" s="494"/>
      <c r="C3093" s="494"/>
      <c r="D3093" s="494"/>
      <c r="E3093" s="494"/>
      <c r="F3093" s="494"/>
      <c r="G3093" s="493"/>
      <c r="H3093" s="494"/>
      <c r="I3093" s="494"/>
      <c r="J3093" s="494"/>
      <c r="K3093" s="495"/>
    </row>
    <row r="3094" spans="1:11" ht="15" thickBot="1" x14ac:dyDescent="0.35">
      <c r="A3094" s="501"/>
      <c r="B3094" s="497"/>
      <c r="C3094" s="497"/>
      <c r="D3094" s="497"/>
      <c r="E3094" s="497"/>
      <c r="F3094" s="497"/>
      <c r="G3094" s="496"/>
      <c r="H3094" s="497"/>
      <c r="I3094" s="497"/>
      <c r="J3094" s="497"/>
      <c r="K3094" s="498"/>
    </row>
    <row r="3096" spans="1:11" x14ac:dyDescent="0.3">
      <c r="A3096" s="452"/>
      <c r="B3096" s="452"/>
      <c r="C3096" s="452"/>
      <c r="D3096" s="452"/>
      <c r="E3096" s="454" t="s">
        <v>1113</v>
      </c>
      <c r="F3096" s="454"/>
      <c r="G3096" s="454"/>
      <c r="H3096" s="454"/>
      <c r="I3096" s="452"/>
      <c r="J3096" s="452"/>
      <c r="K3096" s="452"/>
    </row>
    <row r="3097" spans="1:11" x14ac:dyDescent="0.3">
      <c r="A3097" s="452"/>
      <c r="B3097" s="452"/>
      <c r="C3097" s="452"/>
      <c r="D3097" s="452"/>
      <c r="E3097" s="454"/>
      <c r="F3097" s="454"/>
      <c r="G3097" s="454"/>
      <c r="H3097" s="454"/>
      <c r="I3097" s="452"/>
      <c r="J3097" s="452"/>
      <c r="K3097" s="452"/>
    </row>
    <row r="3098" spans="1:11" x14ac:dyDescent="0.3">
      <c r="A3098" s="453"/>
      <c r="B3098" s="453"/>
      <c r="C3098" s="453"/>
      <c r="D3098" s="453"/>
      <c r="E3098" s="455"/>
      <c r="F3098" s="455"/>
      <c r="G3098" s="455"/>
      <c r="H3098" s="455"/>
      <c r="I3098" s="453"/>
      <c r="J3098" s="453"/>
      <c r="K3098" s="453"/>
    </row>
    <row r="3099" spans="1:11" x14ac:dyDescent="0.3">
      <c r="A3099" s="449" t="s">
        <v>1147</v>
      </c>
      <c r="B3099" s="450"/>
      <c r="C3099" s="450"/>
      <c r="D3099" s="450"/>
      <c r="E3099" s="450"/>
      <c r="F3099" s="450"/>
      <c r="G3099" s="450"/>
      <c r="H3099" s="450"/>
      <c r="I3099" s="450"/>
      <c r="J3099" s="450"/>
      <c r="K3099" s="451"/>
    </row>
    <row r="3100" spans="1:11" ht="25.5" customHeight="1" x14ac:dyDescent="0.3">
      <c r="A3100" s="100" t="s">
        <v>0</v>
      </c>
      <c r="B3100" s="101"/>
      <c r="C3100" s="101"/>
      <c r="D3100" s="101"/>
      <c r="E3100" s="101"/>
      <c r="F3100" s="101"/>
      <c r="G3100" s="102"/>
      <c r="H3100" s="103" t="s">
        <v>1191</v>
      </c>
      <c r="I3100" s="104" t="s">
        <v>1117</v>
      </c>
      <c r="J3100" s="105">
        <f>1+J3046</f>
        <v>45251</v>
      </c>
      <c r="K3100" s="106" t="s">
        <v>1118</v>
      </c>
    </row>
    <row r="3101" spans="1:11" ht="16.5" customHeight="1" x14ac:dyDescent="0.3">
      <c r="A3101" s="443" t="s">
        <v>2</v>
      </c>
      <c r="B3101" s="444"/>
      <c r="C3101" s="444"/>
      <c r="D3101" s="444"/>
      <c r="E3101" s="444"/>
      <c r="F3101" s="444"/>
      <c r="G3101" s="445"/>
      <c r="H3101" s="107" t="s">
        <v>1120</v>
      </c>
      <c r="I3101" s="108" t="s">
        <v>1121</v>
      </c>
      <c r="J3101" s="109" t="s">
        <v>1122</v>
      </c>
      <c r="K3101" s="110" t="s">
        <v>1123</v>
      </c>
    </row>
    <row r="3102" spans="1:11" ht="12" customHeight="1" x14ac:dyDescent="0.3">
      <c r="A3102" s="446"/>
      <c r="B3102" s="447"/>
      <c r="C3102" s="447"/>
      <c r="D3102" s="447"/>
      <c r="E3102" s="447"/>
      <c r="F3102" s="447"/>
      <c r="G3102" s="448"/>
      <c r="H3102" s="107" t="s">
        <v>1124</v>
      </c>
      <c r="I3102" s="111" t="s">
        <v>1125</v>
      </c>
      <c r="J3102" s="112"/>
      <c r="K3102" s="113"/>
    </row>
    <row r="3103" spans="1:11" ht="15" thickBot="1" x14ac:dyDescent="0.35">
      <c r="A3103" s="114" t="s">
        <v>1103</v>
      </c>
      <c r="B3103" s="115"/>
      <c r="C3103" s="115"/>
      <c r="D3103" s="115"/>
      <c r="E3103" s="115"/>
      <c r="F3103" s="115"/>
      <c r="G3103" s="116"/>
      <c r="H3103" s="117" t="s">
        <v>1126</v>
      </c>
      <c r="I3103" s="117" t="s">
        <v>1125</v>
      </c>
      <c r="J3103" s="118"/>
      <c r="K3103" s="119"/>
    </row>
    <row r="3104" spans="1:11" ht="15" x14ac:dyDescent="0.3">
      <c r="A3104" s="440" t="s">
        <v>1127</v>
      </c>
      <c r="B3104" s="439"/>
      <c r="C3104" s="437"/>
      <c r="D3104" s="437"/>
      <c r="E3104" s="437"/>
      <c r="F3104" s="437"/>
      <c r="G3104" s="437"/>
      <c r="H3104" s="437"/>
      <c r="I3104" s="437"/>
      <c r="J3104" s="437"/>
      <c r="K3104" s="438"/>
    </row>
    <row r="3105" spans="1:11" ht="15" x14ac:dyDescent="0.3">
      <c r="A3105" s="441"/>
      <c r="B3105" s="458"/>
      <c r="C3105" s="456"/>
      <c r="D3105" s="456"/>
      <c r="E3105" s="456"/>
      <c r="F3105" s="456"/>
      <c r="G3105" s="456"/>
      <c r="H3105" s="456"/>
      <c r="I3105" s="456"/>
      <c r="J3105" s="456"/>
      <c r="K3105" s="457"/>
    </row>
    <row r="3106" spans="1:11" ht="15" x14ac:dyDescent="0.3">
      <c r="A3106" s="441"/>
      <c r="B3106" s="458"/>
      <c r="C3106" s="456"/>
      <c r="D3106" s="456"/>
      <c r="E3106" s="456"/>
      <c r="F3106" s="456"/>
      <c r="G3106" s="456"/>
      <c r="H3106" s="456"/>
      <c r="I3106" s="456"/>
      <c r="J3106" s="456"/>
      <c r="K3106" s="457"/>
    </row>
    <row r="3107" spans="1:11" ht="15" x14ac:dyDescent="0.3">
      <c r="A3107" s="441"/>
      <c r="B3107" s="458"/>
      <c r="C3107" s="456"/>
      <c r="D3107" s="456"/>
      <c r="E3107" s="456"/>
      <c r="F3107" s="456"/>
      <c r="G3107" s="456"/>
      <c r="H3107" s="456"/>
      <c r="I3107" s="456"/>
      <c r="J3107" s="456"/>
      <c r="K3107" s="457"/>
    </row>
    <row r="3108" spans="1:11" ht="15.6" thickBot="1" x14ac:dyDescent="0.35">
      <c r="A3108" s="442"/>
      <c r="B3108" s="477"/>
      <c r="C3108" s="475"/>
      <c r="D3108" s="475"/>
      <c r="E3108" s="475"/>
      <c r="F3108" s="475"/>
      <c r="G3108" s="475"/>
      <c r="H3108" s="475"/>
      <c r="I3108" s="475"/>
      <c r="J3108" s="475"/>
      <c r="K3108" s="476"/>
    </row>
    <row r="3109" spans="1:11" ht="15.6" thickBot="1" x14ac:dyDescent="0.35">
      <c r="A3109" s="465" t="s">
        <v>1128</v>
      </c>
      <c r="B3109" s="474" t="s">
        <v>1129</v>
      </c>
      <c r="C3109" s="472"/>
      <c r="D3109" s="472"/>
      <c r="E3109" s="472"/>
      <c r="F3109" s="120" t="s">
        <v>1130</v>
      </c>
      <c r="G3109" s="472" t="s">
        <v>1129</v>
      </c>
      <c r="H3109" s="472"/>
      <c r="I3109" s="472"/>
      <c r="J3109" s="473"/>
      <c r="K3109" s="121" t="s">
        <v>1130</v>
      </c>
    </row>
    <row r="3110" spans="1:11" ht="15" x14ac:dyDescent="0.3">
      <c r="A3110" s="466"/>
      <c r="B3110" s="471" t="s">
        <v>1131</v>
      </c>
      <c r="C3110" s="469"/>
      <c r="D3110" s="469"/>
      <c r="E3110" s="470"/>
      <c r="F3110" s="122"/>
      <c r="G3110" s="468" t="s">
        <v>1132</v>
      </c>
      <c r="H3110" s="469"/>
      <c r="I3110" s="469"/>
      <c r="J3110" s="470"/>
      <c r="K3110" s="123"/>
    </row>
    <row r="3111" spans="1:11" ht="15" x14ac:dyDescent="0.3">
      <c r="A3111" s="466"/>
      <c r="B3111" s="480" t="s">
        <v>1133</v>
      </c>
      <c r="C3111" s="481"/>
      <c r="D3111" s="481"/>
      <c r="E3111" s="482"/>
      <c r="F3111" s="124"/>
      <c r="G3111" s="483" t="s">
        <v>1134</v>
      </c>
      <c r="H3111" s="481"/>
      <c r="I3111" s="481"/>
      <c r="J3111" s="482"/>
      <c r="K3111" s="125"/>
    </row>
    <row r="3112" spans="1:11" ht="15" x14ac:dyDescent="0.3">
      <c r="A3112" s="466"/>
      <c r="B3112" s="480" t="s">
        <v>1135</v>
      </c>
      <c r="C3112" s="481"/>
      <c r="D3112" s="481"/>
      <c r="E3112" s="482"/>
      <c r="F3112" s="124"/>
      <c r="G3112" s="478" t="s">
        <v>1136</v>
      </c>
      <c r="H3112" s="460"/>
      <c r="I3112" s="460"/>
      <c r="J3112" s="479"/>
      <c r="K3112" s="125"/>
    </row>
    <row r="3113" spans="1:11" ht="15" x14ac:dyDescent="0.3">
      <c r="A3113" s="466"/>
      <c r="B3113" s="480" t="s">
        <v>1137</v>
      </c>
      <c r="C3113" s="481"/>
      <c r="D3113" s="481"/>
      <c r="E3113" s="482"/>
      <c r="F3113" s="124">
        <v>1</v>
      </c>
      <c r="G3113" s="478" t="s">
        <v>1138</v>
      </c>
      <c r="H3113" s="460"/>
      <c r="I3113" s="460"/>
      <c r="J3113" s="479"/>
      <c r="K3113" s="125"/>
    </row>
    <row r="3114" spans="1:11" ht="15" x14ac:dyDescent="0.3">
      <c r="A3114" s="466"/>
      <c r="B3114" s="480" t="s">
        <v>1139</v>
      </c>
      <c r="C3114" s="481"/>
      <c r="D3114" s="481"/>
      <c r="E3114" s="482"/>
      <c r="F3114" s="124"/>
      <c r="G3114" s="478" t="s">
        <v>1140</v>
      </c>
      <c r="H3114" s="460"/>
      <c r="I3114" s="460"/>
      <c r="J3114" s="479"/>
      <c r="K3114" s="125"/>
    </row>
    <row r="3115" spans="1:11" ht="15.6" thickBot="1" x14ac:dyDescent="0.35">
      <c r="A3115" s="467"/>
      <c r="B3115" s="487" t="s">
        <v>1141</v>
      </c>
      <c r="C3115" s="488"/>
      <c r="D3115" s="488"/>
      <c r="E3115" s="489"/>
      <c r="F3115" s="127">
        <v>1</v>
      </c>
      <c r="G3115" s="484" t="s">
        <v>1142</v>
      </c>
      <c r="H3115" s="485"/>
      <c r="I3115" s="485"/>
      <c r="J3115" s="486"/>
      <c r="K3115" s="128"/>
    </row>
    <row r="3116" spans="1:11" ht="15.6" x14ac:dyDescent="0.3">
      <c r="A3116" s="465" t="s">
        <v>1143</v>
      </c>
      <c r="B3116" s="434" t="s">
        <v>1187</v>
      </c>
      <c r="C3116" s="435"/>
      <c r="D3116" s="435"/>
      <c r="E3116" s="435"/>
      <c r="F3116" s="435"/>
      <c r="G3116" s="435"/>
      <c r="H3116" s="435"/>
      <c r="I3116" s="435"/>
      <c r="J3116" s="435"/>
      <c r="K3116" s="436"/>
    </row>
    <row r="3117" spans="1:11" ht="15" x14ac:dyDescent="0.3">
      <c r="A3117" s="466"/>
      <c r="B3117" s="422" t="s">
        <v>61</v>
      </c>
      <c r="C3117" s="423"/>
      <c r="D3117" s="423"/>
      <c r="E3117" s="423"/>
      <c r="F3117" s="423"/>
      <c r="G3117" s="423"/>
      <c r="H3117" s="423"/>
      <c r="I3117" s="423"/>
      <c r="J3117" s="423"/>
      <c r="K3117" s="424"/>
    </row>
    <row r="3118" spans="1:11" ht="15" x14ac:dyDescent="0.3">
      <c r="A3118" s="466"/>
      <c r="B3118" s="422" t="s">
        <v>1164</v>
      </c>
      <c r="C3118" s="423"/>
      <c r="D3118" s="423"/>
      <c r="E3118" s="423"/>
      <c r="F3118" s="423"/>
      <c r="G3118" s="423"/>
      <c r="H3118" s="423"/>
      <c r="I3118" s="423"/>
      <c r="J3118" s="423"/>
      <c r="K3118" s="424"/>
    </row>
    <row r="3119" spans="1:11" ht="15" x14ac:dyDescent="0.3">
      <c r="A3119" s="466"/>
      <c r="B3119" s="422" t="s">
        <v>1167</v>
      </c>
      <c r="C3119" s="423"/>
      <c r="D3119" s="423"/>
      <c r="E3119" s="423"/>
      <c r="F3119" s="423"/>
      <c r="G3119" s="423"/>
      <c r="H3119" s="423"/>
      <c r="I3119" s="423"/>
      <c r="J3119" s="423"/>
      <c r="K3119" s="424"/>
    </row>
    <row r="3120" spans="1:11" ht="15" x14ac:dyDescent="0.3">
      <c r="A3120" s="466"/>
      <c r="B3120" s="422" t="s">
        <v>1166</v>
      </c>
      <c r="C3120" s="423"/>
      <c r="D3120" s="423"/>
      <c r="E3120" s="423"/>
      <c r="F3120" s="423"/>
      <c r="G3120" s="423"/>
      <c r="H3120" s="423"/>
      <c r="I3120" s="423"/>
      <c r="J3120" s="423"/>
      <c r="K3120" s="424"/>
    </row>
    <row r="3121" spans="1:11" ht="15" x14ac:dyDescent="0.3">
      <c r="A3121" s="466"/>
      <c r="B3121" s="422" t="s">
        <v>1165</v>
      </c>
      <c r="C3121" s="423"/>
      <c r="D3121" s="423"/>
      <c r="E3121" s="423"/>
      <c r="F3121" s="423"/>
      <c r="G3121" s="423"/>
      <c r="H3121" s="423"/>
      <c r="I3121" s="423"/>
      <c r="J3121" s="423"/>
      <c r="K3121" s="424"/>
    </row>
    <row r="3122" spans="1:11" ht="15.6" x14ac:dyDescent="0.3">
      <c r="A3122" s="466"/>
      <c r="B3122" s="434" t="s">
        <v>1188</v>
      </c>
      <c r="C3122" s="435"/>
      <c r="D3122" s="435"/>
      <c r="E3122" s="435"/>
      <c r="F3122" s="435"/>
      <c r="G3122" s="435"/>
      <c r="H3122" s="435"/>
      <c r="I3122" s="435"/>
      <c r="J3122" s="435"/>
      <c r="K3122" s="436"/>
    </row>
    <row r="3123" spans="1:11" ht="15" x14ac:dyDescent="0.3">
      <c r="A3123" s="466"/>
      <c r="B3123" s="422" t="s">
        <v>1161</v>
      </c>
      <c r="C3123" s="423"/>
      <c r="D3123" s="423"/>
      <c r="E3123" s="423"/>
      <c r="F3123" s="423"/>
      <c r="G3123" s="423"/>
      <c r="H3123" s="423"/>
      <c r="I3123" s="423"/>
      <c r="J3123" s="423"/>
      <c r="K3123" s="424"/>
    </row>
    <row r="3124" spans="1:11" ht="15" x14ac:dyDescent="0.3">
      <c r="A3124" s="466"/>
      <c r="B3124" s="422" t="s">
        <v>1162</v>
      </c>
      <c r="C3124" s="423"/>
      <c r="D3124" s="423"/>
      <c r="E3124" s="423"/>
      <c r="F3124" s="423"/>
      <c r="G3124" s="423"/>
      <c r="H3124" s="423"/>
      <c r="I3124" s="423"/>
      <c r="J3124" s="423"/>
      <c r="K3124" s="424"/>
    </row>
    <row r="3125" spans="1:11" ht="15" x14ac:dyDescent="0.3">
      <c r="A3125" s="466"/>
      <c r="B3125" s="416" t="s">
        <v>1177</v>
      </c>
      <c r="C3125" s="417"/>
      <c r="D3125" s="417"/>
      <c r="E3125" s="417"/>
      <c r="F3125" s="417"/>
      <c r="G3125" s="417"/>
      <c r="H3125" s="417"/>
      <c r="I3125" s="417"/>
      <c r="J3125" s="417"/>
      <c r="K3125" s="418"/>
    </row>
    <row r="3126" spans="1:11" ht="15" x14ac:dyDescent="0.3">
      <c r="A3126" s="466"/>
      <c r="B3126" s="416"/>
      <c r="C3126" s="417"/>
      <c r="D3126" s="417"/>
      <c r="E3126" s="417"/>
      <c r="F3126" s="417"/>
      <c r="G3126" s="417"/>
      <c r="H3126" s="417"/>
      <c r="I3126" s="417"/>
      <c r="J3126" s="417"/>
      <c r="K3126" s="418"/>
    </row>
    <row r="3127" spans="1:11" ht="15" x14ac:dyDescent="0.3">
      <c r="A3127" s="466"/>
      <c r="B3127" s="416"/>
      <c r="C3127" s="417"/>
      <c r="D3127" s="417"/>
      <c r="E3127" s="417"/>
      <c r="F3127" s="417"/>
      <c r="G3127" s="417"/>
      <c r="H3127" s="417"/>
      <c r="I3127" s="417"/>
      <c r="J3127" s="417"/>
      <c r="K3127" s="418"/>
    </row>
    <row r="3128" spans="1:11" ht="15" x14ac:dyDescent="0.3">
      <c r="A3128" s="466"/>
      <c r="B3128" s="416"/>
      <c r="C3128" s="417"/>
      <c r="D3128" s="417"/>
      <c r="E3128" s="417"/>
      <c r="F3128" s="417"/>
      <c r="G3128" s="417"/>
      <c r="H3128" s="417"/>
      <c r="I3128" s="417"/>
      <c r="J3128" s="417"/>
      <c r="K3128" s="418"/>
    </row>
    <row r="3129" spans="1:11" ht="15.6" thickBot="1" x14ac:dyDescent="0.35">
      <c r="A3129" s="467"/>
      <c r="B3129" s="477"/>
      <c r="C3129" s="475"/>
      <c r="D3129" s="475"/>
      <c r="E3129" s="475"/>
      <c r="F3129" s="475"/>
      <c r="G3129" s="475"/>
      <c r="H3129" s="475"/>
      <c r="I3129" s="475"/>
      <c r="J3129" s="475"/>
      <c r="K3129" s="476"/>
    </row>
    <row r="3130" spans="1:11" ht="15" x14ac:dyDescent="0.3">
      <c r="A3130" s="465" t="s">
        <v>1144</v>
      </c>
      <c r="B3130" s="439"/>
      <c r="C3130" s="437"/>
      <c r="D3130" s="437"/>
      <c r="E3130" s="437"/>
      <c r="F3130" s="437"/>
      <c r="G3130" s="437"/>
      <c r="H3130" s="437"/>
      <c r="I3130" s="437"/>
      <c r="J3130" s="437"/>
      <c r="K3130" s="438"/>
    </row>
    <row r="3131" spans="1:11" ht="15" x14ac:dyDescent="0.3">
      <c r="A3131" s="466"/>
      <c r="B3131" s="458"/>
      <c r="C3131" s="456"/>
      <c r="D3131" s="456"/>
      <c r="E3131" s="456"/>
      <c r="F3131" s="456"/>
      <c r="G3131" s="456"/>
      <c r="H3131" s="456"/>
      <c r="I3131" s="456"/>
      <c r="J3131" s="456"/>
      <c r="K3131" s="457"/>
    </row>
    <row r="3132" spans="1:11" ht="15" x14ac:dyDescent="0.3">
      <c r="A3132" s="466"/>
      <c r="B3132" s="458"/>
      <c r="C3132" s="456"/>
      <c r="D3132" s="456"/>
      <c r="E3132" s="456"/>
      <c r="F3132" s="456"/>
      <c r="G3132" s="456"/>
      <c r="H3132" s="456"/>
      <c r="I3132" s="456"/>
      <c r="J3132" s="456"/>
      <c r="K3132" s="457"/>
    </row>
    <row r="3133" spans="1:11" ht="15" x14ac:dyDescent="0.3">
      <c r="A3133" s="466"/>
      <c r="B3133" s="458"/>
      <c r="C3133" s="456"/>
      <c r="D3133" s="456"/>
      <c r="E3133" s="456"/>
      <c r="F3133" s="456"/>
      <c r="G3133" s="456"/>
      <c r="H3133" s="456"/>
      <c r="I3133" s="456"/>
      <c r="J3133" s="456"/>
      <c r="K3133" s="457"/>
    </row>
    <row r="3134" spans="1:11" ht="15" x14ac:dyDescent="0.3">
      <c r="A3134" s="466"/>
      <c r="B3134" s="458"/>
      <c r="C3134" s="456"/>
      <c r="D3134" s="456"/>
      <c r="E3134" s="456"/>
      <c r="F3134" s="456"/>
      <c r="G3134" s="456"/>
      <c r="H3134" s="456"/>
      <c r="I3134" s="456"/>
      <c r="J3134" s="456"/>
      <c r="K3134" s="457"/>
    </row>
    <row r="3135" spans="1:11" ht="15" x14ac:dyDescent="0.3">
      <c r="A3135" s="466"/>
      <c r="B3135" s="458"/>
      <c r="C3135" s="456"/>
      <c r="D3135" s="456"/>
      <c r="E3135" s="456"/>
      <c r="F3135" s="456"/>
      <c r="G3135" s="456"/>
      <c r="H3135" s="456"/>
      <c r="I3135" s="456"/>
      <c r="J3135" s="456"/>
      <c r="K3135" s="457"/>
    </row>
    <row r="3136" spans="1:11" ht="15" x14ac:dyDescent="0.3">
      <c r="A3136" s="466"/>
      <c r="B3136" s="458"/>
      <c r="C3136" s="456"/>
      <c r="D3136" s="456"/>
      <c r="E3136" s="456"/>
      <c r="F3136" s="456"/>
      <c r="G3136" s="456"/>
      <c r="H3136" s="456"/>
      <c r="I3136" s="456"/>
      <c r="J3136" s="456"/>
      <c r="K3136" s="457"/>
    </row>
    <row r="3137" spans="1:11" ht="15" x14ac:dyDescent="0.3">
      <c r="A3137" s="466"/>
      <c r="B3137" s="458"/>
      <c r="C3137" s="456"/>
      <c r="D3137" s="456"/>
      <c r="E3137" s="456"/>
      <c r="F3137" s="456"/>
      <c r="G3137" s="456"/>
      <c r="H3137" s="456"/>
      <c r="I3137" s="456"/>
      <c r="J3137" s="456"/>
      <c r="K3137" s="457"/>
    </row>
    <row r="3138" spans="1:11" ht="15" x14ac:dyDescent="0.3">
      <c r="A3138" s="466"/>
      <c r="B3138" s="458"/>
      <c r="C3138" s="456"/>
      <c r="D3138" s="456"/>
      <c r="E3138" s="456"/>
      <c r="F3138" s="456"/>
      <c r="G3138" s="456"/>
      <c r="H3138" s="456"/>
      <c r="I3138" s="456"/>
      <c r="J3138" s="456"/>
      <c r="K3138" s="457"/>
    </row>
    <row r="3139" spans="1:11" ht="15" x14ac:dyDescent="0.3">
      <c r="A3139" s="466"/>
      <c r="B3139" s="458"/>
      <c r="C3139" s="456"/>
      <c r="D3139" s="456"/>
      <c r="E3139" s="456"/>
      <c r="F3139" s="456"/>
      <c r="G3139" s="456"/>
      <c r="H3139" s="456"/>
      <c r="I3139" s="456"/>
      <c r="J3139" s="456"/>
      <c r="K3139" s="457"/>
    </row>
    <row r="3140" spans="1:11" ht="15" x14ac:dyDescent="0.3">
      <c r="A3140" s="466"/>
      <c r="B3140" s="458"/>
      <c r="C3140" s="456"/>
      <c r="D3140" s="456"/>
      <c r="E3140" s="456"/>
      <c r="F3140" s="456"/>
      <c r="G3140" s="456"/>
      <c r="H3140" s="456"/>
      <c r="I3140" s="456"/>
      <c r="J3140" s="456"/>
      <c r="K3140" s="457"/>
    </row>
    <row r="3141" spans="1:11" ht="15" x14ac:dyDescent="0.3">
      <c r="A3141" s="466"/>
      <c r="B3141" s="458"/>
      <c r="C3141" s="456"/>
      <c r="D3141" s="456"/>
      <c r="E3141" s="456"/>
      <c r="F3141" s="456"/>
      <c r="G3141" s="456"/>
      <c r="H3141" s="456"/>
      <c r="I3141" s="456"/>
      <c r="J3141" s="456"/>
      <c r="K3141" s="457"/>
    </row>
    <row r="3142" spans="1:11" ht="15" x14ac:dyDescent="0.3">
      <c r="A3142" s="466"/>
      <c r="B3142" s="458"/>
      <c r="C3142" s="456"/>
      <c r="D3142" s="456"/>
      <c r="E3142" s="456"/>
      <c r="F3142" s="456"/>
      <c r="G3142" s="456"/>
      <c r="H3142" s="456"/>
      <c r="I3142" s="456"/>
      <c r="J3142" s="456"/>
      <c r="K3142" s="457"/>
    </row>
    <row r="3143" spans="1:11" ht="15" x14ac:dyDescent="0.3">
      <c r="A3143" s="466"/>
      <c r="B3143" s="458"/>
      <c r="C3143" s="456"/>
      <c r="D3143" s="456"/>
      <c r="E3143" s="456"/>
      <c r="F3143" s="456"/>
      <c r="G3143" s="456"/>
      <c r="H3143" s="456"/>
      <c r="I3143" s="456"/>
      <c r="J3143" s="456"/>
      <c r="K3143" s="457"/>
    </row>
    <row r="3144" spans="1:11" ht="15.6" thickBot="1" x14ac:dyDescent="0.35">
      <c r="A3144" s="467"/>
      <c r="B3144" s="502"/>
      <c r="C3144" s="503"/>
      <c r="D3144" s="503"/>
      <c r="E3144" s="503"/>
      <c r="F3144" s="503"/>
      <c r="G3144" s="503"/>
      <c r="H3144" s="503"/>
      <c r="I3144" s="503"/>
      <c r="J3144" s="503"/>
      <c r="K3144" s="504"/>
    </row>
    <row r="3145" spans="1:11" x14ac:dyDescent="0.3">
      <c r="A3145" s="499" t="s">
        <v>1145</v>
      </c>
      <c r="B3145" s="491"/>
      <c r="C3145" s="491"/>
      <c r="D3145" s="491"/>
      <c r="E3145" s="491"/>
      <c r="F3145" s="491"/>
      <c r="G3145" s="490" t="s">
        <v>1146</v>
      </c>
      <c r="H3145" s="491"/>
      <c r="I3145" s="491"/>
      <c r="J3145" s="491"/>
      <c r="K3145" s="492"/>
    </row>
    <row r="3146" spans="1:11" x14ac:dyDescent="0.3">
      <c r="A3146" s="500"/>
      <c r="B3146" s="494"/>
      <c r="C3146" s="494"/>
      <c r="D3146" s="494"/>
      <c r="E3146" s="494"/>
      <c r="F3146" s="494"/>
      <c r="G3146" s="493"/>
      <c r="H3146" s="494"/>
      <c r="I3146" s="494"/>
      <c r="J3146" s="494"/>
      <c r="K3146" s="495"/>
    </row>
    <row r="3147" spans="1:11" x14ac:dyDescent="0.3">
      <c r="A3147" s="500"/>
      <c r="B3147" s="494"/>
      <c r="C3147" s="494"/>
      <c r="D3147" s="494"/>
      <c r="E3147" s="494"/>
      <c r="F3147" s="494"/>
      <c r="G3147" s="493"/>
      <c r="H3147" s="494"/>
      <c r="I3147" s="494"/>
      <c r="J3147" s="494"/>
      <c r="K3147" s="495"/>
    </row>
    <row r="3148" spans="1:11" ht="15" thickBot="1" x14ac:dyDescent="0.35">
      <c r="A3148" s="501"/>
      <c r="B3148" s="497"/>
      <c r="C3148" s="497"/>
      <c r="D3148" s="497"/>
      <c r="E3148" s="497"/>
      <c r="F3148" s="497"/>
      <c r="G3148" s="496"/>
      <c r="H3148" s="497"/>
      <c r="I3148" s="497"/>
      <c r="J3148" s="497"/>
      <c r="K3148" s="498"/>
    </row>
    <row r="3149" spans="1:11" x14ac:dyDescent="0.3">
      <c r="A3149" s="34"/>
      <c r="J3149" s="131"/>
    </row>
    <row r="3150" spans="1:11" x14ac:dyDescent="0.3">
      <c r="A3150" s="452"/>
      <c r="B3150" s="452"/>
      <c r="C3150" s="452"/>
      <c r="D3150" s="452"/>
      <c r="E3150" s="454" t="s">
        <v>1113</v>
      </c>
      <c r="F3150" s="454"/>
      <c r="G3150" s="454"/>
      <c r="H3150" s="454"/>
      <c r="I3150" s="452"/>
      <c r="J3150" s="452"/>
      <c r="K3150" s="452"/>
    </row>
    <row r="3151" spans="1:11" x14ac:dyDescent="0.3">
      <c r="A3151" s="452"/>
      <c r="B3151" s="452"/>
      <c r="C3151" s="452"/>
      <c r="D3151" s="452"/>
      <c r="E3151" s="454"/>
      <c r="F3151" s="454"/>
      <c r="G3151" s="454"/>
      <c r="H3151" s="454"/>
      <c r="I3151" s="452"/>
      <c r="J3151" s="452"/>
      <c r="K3151" s="452"/>
    </row>
    <row r="3152" spans="1:11" x14ac:dyDescent="0.3">
      <c r="A3152" s="453"/>
      <c r="B3152" s="453"/>
      <c r="C3152" s="453"/>
      <c r="D3152" s="453"/>
      <c r="E3152" s="455"/>
      <c r="F3152" s="455"/>
      <c r="G3152" s="455"/>
      <c r="H3152" s="455"/>
      <c r="I3152" s="453"/>
      <c r="J3152" s="453"/>
      <c r="K3152" s="453"/>
    </row>
    <row r="3153" spans="1:11" s="99" customFormat="1" ht="15" customHeight="1" x14ac:dyDescent="0.3">
      <c r="A3153" s="505" t="s">
        <v>1114</v>
      </c>
      <c r="B3153" s="450"/>
      <c r="C3153" s="450"/>
      <c r="D3153" s="450"/>
      <c r="E3153" s="450"/>
      <c r="F3153" s="450"/>
      <c r="G3153" s="450"/>
      <c r="H3153" s="450"/>
      <c r="I3153" s="450"/>
      <c r="J3153" s="450"/>
      <c r="K3153" s="451"/>
    </row>
    <row r="3154" spans="1:11" ht="25.5" customHeight="1" x14ac:dyDescent="0.3">
      <c r="A3154" s="100" t="s">
        <v>0</v>
      </c>
      <c r="B3154" s="101"/>
      <c r="C3154" s="101"/>
      <c r="D3154" s="101"/>
      <c r="E3154" s="101"/>
      <c r="F3154" s="101"/>
      <c r="G3154" s="102"/>
      <c r="H3154" s="103" t="s">
        <v>1191</v>
      </c>
      <c r="I3154" s="104" t="s">
        <v>1117</v>
      </c>
      <c r="J3154" s="105">
        <f>1+J3100</f>
        <v>45252</v>
      </c>
      <c r="K3154" s="106" t="s">
        <v>1118</v>
      </c>
    </row>
    <row r="3155" spans="1:11" ht="16.5" customHeight="1" x14ac:dyDescent="0.3">
      <c r="A3155" s="443" t="s">
        <v>2</v>
      </c>
      <c r="B3155" s="444"/>
      <c r="C3155" s="444"/>
      <c r="D3155" s="444"/>
      <c r="E3155" s="444"/>
      <c r="F3155" s="444"/>
      <c r="G3155" s="445"/>
      <c r="H3155" s="107" t="s">
        <v>1120</v>
      </c>
      <c r="I3155" s="108" t="s">
        <v>1121</v>
      </c>
      <c r="J3155" s="109" t="s">
        <v>1122</v>
      </c>
      <c r="K3155" s="110" t="s">
        <v>1123</v>
      </c>
    </row>
    <row r="3156" spans="1:11" ht="12" customHeight="1" x14ac:dyDescent="0.3">
      <c r="A3156" s="446"/>
      <c r="B3156" s="447"/>
      <c r="C3156" s="447"/>
      <c r="D3156" s="447"/>
      <c r="E3156" s="447"/>
      <c r="F3156" s="447"/>
      <c r="G3156" s="448"/>
      <c r="H3156" s="107" t="s">
        <v>1124</v>
      </c>
      <c r="I3156" s="111" t="s">
        <v>1125</v>
      </c>
      <c r="J3156" s="112"/>
      <c r="K3156" s="113"/>
    </row>
    <row r="3157" spans="1:11" ht="15" thickBot="1" x14ac:dyDescent="0.35">
      <c r="A3157" s="114" t="s">
        <v>1103</v>
      </c>
      <c r="B3157" s="115"/>
      <c r="C3157" s="115"/>
      <c r="D3157" s="115"/>
      <c r="E3157" s="115"/>
      <c r="F3157" s="115"/>
      <c r="G3157" s="116"/>
      <c r="H3157" s="117" t="s">
        <v>1126</v>
      </c>
      <c r="I3157" s="117" t="s">
        <v>1125</v>
      </c>
      <c r="J3157" s="118"/>
      <c r="K3157" s="119"/>
    </row>
    <row r="3158" spans="1:11" ht="15" x14ac:dyDescent="0.3">
      <c r="A3158" s="440" t="s">
        <v>1127</v>
      </c>
      <c r="B3158" s="439"/>
      <c r="C3158" s="437"/>
      <c r="D3158" s="437"/>
      <c r="E3158" s="437"/>
      <c r="F3158" s="437"/>
      <c r="G3158" s="437"/>
      <c r="H3158" s="437"/>
      <c r="I3158" s="437"/>
      <c r="J3158" s="437"/>
      <c r="K3158" s="438"/>
    </row>
    <row r="3159" spans="1:11" ht="15" x14ac:dyDescent="0.3">
      <c r="A3159" s="441"/>
      <c r="B3159" s="458"/>
      <c r="C3159" s="456"/>
      <c r="D3159" s="456"/>
      <c r="E3159" s="456"/>
      <c r="F3159" s="456"/>
      <c r="G3159" s="456"/>
      <c r="H3159" s="456"/>
      <c r="I3159" s="456"/>
      <c r="J3159" s="456"/>
      <c r="K3159" s="457"/>
    </row>
    <row r="3160" spans="1:11" ht="15" x14ac:dyDescent="0.3">
      <c r="A3160" s="441"/>
      <c r="B3160" s="458"/>
      <c r="C3160" s="456"/>
      <c r="D3160" s="456"/>
      <c r="E3160" s="456"/>
      <c r="F3160" s="456"/>
      <c r="G3160" s="456"/>
      <c r="H3160" s="456"/>
      <c r="I3160" s="456"/>
      <c r="J3160" s="456"/>
      <c r="K3160" s="457"/>
    </row>
    <row r="3161" spans="1:11" ht="15" x14ac:dyDescent="0.3">
      <c r="A3161" s="441"/>
      <c r="B3161" s="458"/>
      <c r="C3161" s="456"/>
      <c r="D3161" s="456"/>
      <c r="E3161" s="456"/>
      <c r="F3161" s="456"/>
      <c r="G3161" s="456"/>
      <c r="H3161" s="456"/>
      <c r="I3161" s="456"/>
      <c r="J3161" s="456"/>
      <c r="K3161" s="457"/>
    </row>
    <row r="3162" spans="1:11" ht="15.6" thickBot="1" x14ac:dyDescent="0.35">
      <c r="A3162" s="442"/>
      <c r="B3162" s="477"/>
      <c r="C3162" s="475"/>
      <c r="D3162" s="475"/>
      <c r="E3162" s="475"/>
      <c r="F3162" s="475"/>
      <c r="G3162" s="475"/>
      <c r="H3162" s="475"/>
      <c r="I3162" s="475"/>
      <c r="J3162" s="475"/>
      <c r="K3162" s="476"/>
    </row>
    <row r="3163" spans="1:11" ht="15.6" thickBot="1" x14ac:dyDescent="0.35">
      <c r="A3163" s="465" t="s">
        <v>1128</v>
      </c>
      <c r="B3163" s="474" t="s">
        <v>1129</v>
      </c>
      <c r="C3163" s="472"/>
      <c r="D3163" s="472"/>
      <c r="E3163" s="472"/>
      <c r="F3163" s="120" t="s">
        <v>1130</v>
      </c>
      <c r="G3163" s="472" t="s">
        <v>1129</v>
      </c>
      <c r="H3163" s="472"/>
      <c r="I3163" s="472"/>
      <c r="J3163" s="473"/>
      <c r="K3163" s="121" t="s">
        <v>1130</v>
      </c>
    </row>
    <row r="3164" spans="1:11" ht="15" x14ac:dyDescent="0.3">
      <c r="A3164" s="466"/>
      <c r="B3164" s="471" t="s">
        <v>1131</v>
      </c>
      <c r="C3164" s="469"/>
      <c r="D3164" s="469"/>
      <c r="E3164" s="470"/>
      <c r="F3164" s="122"/>
      <c r="G3164" s="468" t="s">
        <v>1132</v>
      </c>
      <c r="H3164" s="469"/>
      <c r="I3164" s="469"/>
      <c r="J3164" s="470"/>
      <c r="K3164" s="123"/>
    </row>
    <row r="3165" spans="1:11" ht="15" x14ac:dyDescent="0.3">
      <c r="A3165" s="466"/>
      <c r="B3165" s="480" t="s">
        <v>1133</v>
      </c>
      <c r="C3165" s="481"/>
      <c r="D3165" s="481"/>
      <c r="E3165" s="482"/>
      <c r="F3165" s="124"/>
      <c r="G3165" s="483" t="s">
        <v>1134</v>
      </c>
      <c r="H3165" s="481"/>
      <c r="I3165" s="481"/>
      <c r="J3165" s="482"/>
      <c r="K3165" s="125"/>
    </row>
    <row r="3166" spans="1:11" ht="15" x14ac:dyDescent="0.3">
      <c r="A3166" s="466"/>
      <c r="B3166" s="480" t="s">
        <v>1135</v>
      </c>
      <c r="C3166" s="481"/>
      <c r="D3166" s="481"/>
      <c r="E3166" s="482"/>
      <c r="F3166" s="124"/>
      <c r="G3166" s="478" t="s">
        <v>1136</v>
      </c>
      <c r="H3166" s="460"/>
      <c r="I3166" s="460"/>
      <c r="J3166" s="479"/>
      <c r="K3166" s="125"/>
    </row>
    <row r="3167" spans="1:11" ht="15" x14ac:dyDescent="0.3">
      <c r="A3167" s="466"/>
      <c r="B3167" s="480" t="s">
        <v>1137</v>
      </c>
      <c r="C3167" s="481"/>
      <c r="D3167" s="481"/>
      <c r="E3167" s="482"/>
      <c r="F3167" s="124">
        <v>1</v>
      </c>
      <c r="G3167" s="478" t="s">
        <v>1138</v>
      </c>
      <c r="H3167" s="460"/>
      <c r="I3167" s="460"/>
      <c r="J3167" s="479"/>
      <c r="K3167" s="125"/>
    </row>
    <row r="3168" spans="1:11" ht="15" x14ac:dyDescent="0.3">
      <c r="A3168" s="466"/>
      <c r="B3168" s="480" t="s">
        <v>1139</v>
      </c>
      <c r="C3168" s="481"/>
      <c r="D3168" s="481"/>
      <c r="E3168" s="482"/>
      <c r="F3168" s="124"/>
      <c r="G3168" s="478" t="s">
        <v>1140</v>
      </c>
      <c r="H3168" s="460"/>
      <c r="I3168" s="460"/>
      <c r="J3168" s="479"/>
      <c r="K3168" s="125"/>
    </row>
    <row r="3169" spans="1:11" ht="15.6" thickBot="1" x14ac:dyDescent="0.35">
      <c r="A3169" s="467"/>
      <c r="B3169" s="487" t="s">
        <v>1141</v>
      </c>
      <c r="C3169" s="488"/>
      <c r="D3169" s="488"/>
      <c r="E3169" s="489"/>
      <c r="F3169" s="127">
        <v>1</v>
      </c>
      <c r="G3169" s="484" t="s">
        <v>1142</v>
      </c>
      <c r="H3169" s="485"/>
      <c r="I3169" s="485"/>
      <c r="J3169" s="486"/>
      <c r="K3169" s="128"/>
    </row>
    <row r="3170" spans="1:11" ht="15.6" x14ac:dyDescent="0.3">
      <c r="A3170" s="465" t="s">
        <v>1143</v>
      </c>
      <c r="B3170" s="434" t="s">
        <v>1187</v>
      </c>
      <c r="C3170" s="435"/>
      <c r="D3170" s="435"/>
      <c r="E3170" s="435"/>
      <c r="F3170" s="435"/>
      <c r="G3170" s="435"/>
      <c r="H3170" s="435"/>
      <c r="I3170" s="435"/>
      <c r="J3170" s="435"/>
      <c r="K3170" s="436"/>
    </row>
    <row r="3171" spans="1:11" ht="15" x14ac:dyDescent="0.3">
      <c r="A3171" s="466"/>
      <c r="B3171" s="135" t="s">
        <v>1167</v>
      </c>
      <c r="C3171" s="136"/>
      <c r="D3171" s="136"/>
      <c r="E3171" s="136"/>
      <c r="F3171" s="136"/>
      <c r="G3171" s="136"/>
      <c r="H3171" s="136"/>
      <c r="I3171" s="136"/>
      <c r="J3171" s="136"/>
      <c r="K3171" s="137"/>
    </row>
    <row r="3172" spans="1:11" ht="15" x14ac:dyDescent="0.3">
      <c r="A3172" s="466"/>
      <c r="B3172" s="422" t="s">
        <v>1166</v>
      </c>
      <c r="C3172" s="423"/>
      <c r="D3172" s="423"/>
      <c r="E3172" s="423"/>
      <c r="F3172" s="423"/>
      <c r="G3172" s="423"/>
      <c r="H3172" s="423"/>
      <c r="I3172" s="423"/>
      <c r="J3172" s="423"/>
      <c r="K3172" s="424"/>
    </row>
    <row r="3173" spans="1:11" ht="15" x14ac:dyDescent="0.3">
      <c r="A3173" s="466"/>
      <c r="B3173" s="422" t="s">
        <v>1165</v>
      </c>
      <c r="C3173" s="423"/>
      <c r="D3173" s="423"/>
      <c r="E3173" s="423"/>
      <c r="F3173" s="423"/>
      <c r="G3173" s="423"/>
      <c r="H3173" s="423"/>
      <c r="I3173" s="423"/>
      <c r="J3173" s="423"/>
      <c r="K3173" s="424"/>
    </row>
    <row r="3174" spans="1:11" ht="15" x14ac:dyDescent="0.3">
      <c r="A3174" s="466"/>
      <c r="B3174" s="422" t="s">
        <v>1169</v>
      </c>
      <c r="C3174" s="423"/>
      <c r="D3174" s="423"/>
      <c r="E3174" s="423"/>
      <c r="F3174" s="423"/>
      <c r="G3174" s="423"/>
      <c r="H3174" s="423"/>
      <c r="I3174" s="423"/>
      <c r="J3174" s="423"/>
      <c r="K3174" s="424"/>
    </row>
    <row r="3175" spans="1:11" ht="15.6" x14ac:dyDescent="0.3">
      <c r="A3175" s="466"/>
      <c r="B3175" s="434" t="s">
        <v>1188</v>
      </c>
      <c r="C3175" s="435"/>
      <c r="D3175" s="435"/>
      <c r="E3175" s="435"/>
      <c r="F3175" s="435"/>
      <c r="G3175" s="435"/>
      <c r="H3175" s="435"/>
      <c r="I3175" s="435"/>
      <c r="J3175" s="435"/>
      <c r="K3175" s="436"/>
    </row>
    <row r="3176" spans="1:11" ht="15" x14ac:dyDescent="0.3">
      <c r="A3176" s="466"/>
      <c r="B3176" s="422" t="s">
        <v>61</v>
      </c>
      <c r="C3176" s="423"/>
      <c r="D3176" s="423"/>
      <c r="E3176" s="423"/>
      <c r="F3176" s="423"/>
      <c r="G3176" s="423"/>
      <c r="H3176" s="423"/>
      <c r="I3176" s="423"/>
      <c r="J3176" s="423"/>
      <c r="K3176" s="424"/>
    </row>
    <row r="3177" spans="1:11" ht="15" x14ac:dyDescent="0.3">
      <c r="A3177" s="466"/>
      <c r="B3177" s="422" t="s">
        <v>1178</v>
      </c>
      <c r="C3177" s="423"/>
      <c r="D3177" s="423"/>
      <c r="E3177" s="423"/>
      <c r="F3177" s="423"/>
      <c r="G3177" s="423"/>
      <c r="H3177" s="423"/>
      <c r="I3177" s="423"/>
      <c r="J3177" s="423"/>
      <c r="K3177" s="424"/>
    </row>
    <row r="3178" spans="1:11" ht="15.6" x14ac:dyDescent="0.3">
      <c r="A3178" s="466"/>
      <c r="B3178" s="519" t="s">
        <v>1190</v>
      </c>
      <c r="C3178" s="520"/>
      <c r="D3178" s="520"/>
      <c r="E3178" s="520"/>
      <c r="F3178" s="520"/>
      <c r="G3178" s="520"/>
      <c r="H3178" s="520"/>
      <c r="I3178" s="520"/>
      <c r="J3178" s="520"/>
      <c r="K3178" s="521"/>
    </row>
    <row r="3179" spans="1:11" ht="15" x14ac:dyDescent="0.3">
      <c r="A3179" s="466"/>
      <c r="B3179" s="416" t="s">
        <v>1160</v>
      </c>
      <c r="C3179" s="417"/>
      <c r="D3179" s="417"/>
      <c r="E3179" s="417"/>
      <c r="F3179" s="417"/>
      <c r="G3179" s="417"/>
      <c r="H3179" s="417"/>
      <c r="I3179" s="417"/>
      <c r="J3179" s="417"/>
      <c r="K3179" s="418"/>
    </row>
    <row r="3180" spans="1:11" ht="15" x14ac:dyDescent="0.3">
      <c r="A3180" s="466"/>
      <c r="B3180" s="416" t="s">
        <v>1161</v>
      </c>
      <c r="C3180" s="417"/>
      <c r="D3180" s="417"/>
      <c r="E3180" s="417"/>
      <c r="F3180" s="417"/>
      <c r="G3180" s="417"/>
      <c r="H3180" s="417"/>
      <c r="I3180" s="417"/>
      <c r="J3180" s="417"/>
      <c r="K3180" s="418"/>
    </row>
    <row r="3181" spans="1:11" ht="15" x14ac:dyDescent="0.3">
      <c r="A3181" s="466"/>
      <c r="B3181" s="458"/>
      <c r="C3181" s="456"/>
      <c r="D3181" s="456"/>
      <c r="E3181" s="456"/>
      <c r="F3181" s="456"/>
      <c r="G3181" s="456"/>
      <c r="H3181" s="456"/>
      <c r="I3181" s="456"/>
      <c r="J3181" s="456"/>
      <c r="K3181" s="457"/>
    </row>
    <row r="3182" spans="1:11" ht="15" x14ac:dyDescent="0.3">
      <c r="A3182" s="466"/>
      <c r="B3182" s="458"/>
      <c r="C3182" s="456"/>
      <c r="D3182" s="456"/>
      <c r="E3182" s="456"/>
      <c r="F3182" s="456"/>
      <c r="G3182" s="456"/>
      <c r="H3182" s="456"/>
      <c r="I3182" s="456"/>
      <c r="J3182" s="456"/>
      <c r="K3182" s="457"/>
    </row>
    <row r="3183" spans="1:11" ht="15.6" thickBot="1" x14ac:dyDescent="0.35">
      <c r="A3183" s="467"/>
      <c r="B3183" s="477"/>
      <c r="C3183" s="475"/>
      <c r="D3183" s="475"/>
      <c r="E3183" s="475"/>
      <c r="F3183" s="475"/>
      <c r="G3183" s="475"/>
      <c r="H3183" s="475"/>
      <c r="I3183" s="475"/>
      <c r="J3183" s="475"/>
      <c r="K3183" s="476"/>
    </row>
    <row r="3184" spans="1:11" ht="15" x14ac:dyDescent="0.3">
      <c r="A3184" s="465" t="s">
        <v>1144</v>
      </c>
      <c r="B3184" s="439"/>
      <c r="C3184" s="437"/>
      <c r="D3184" s="437"/>
      <c r="E3184" s="437"/>
      <c r="F3184" s="437"/>
      <c r="G3184" s="437"/>
      <c r="H3184" s="437"/>
      <c r="I3184" s="437"/>
      <c r="J3184" s="437"/>
      <c r="K3184" s="438"/>
    </row>
    <row r="3185" spans="1:11" ht="15" x14ac:dyDescent="0.3">
      <c r="A3185" s="466"/>
      <c r="B3185" s="458"/>
      <c r="C3185" s="456"/>
      <c r="D3185" s="456"/>
      <c r="E3185" s="456"/>
      <c r="F3185" s="456"/>
      <c r="G3185" s="456"/>
      <c r="H3185" s="456"/>
      <c r="I3185" s="456"/>
      <c r="J3185" s="456"/>
      <c r="K3185" s="457"/>
    </row>
    <row r="3186" spans="1:11" ht="15" x14ac:dyDescent="0.3">
      <c r="A3186" s="466"/>
      <c r="B3186" s="458"/>
      <c r="C3186" s="456"/>
      <c r="D3186" s="456"/>
      <c r="E3186" s="456"/>
      <c r="F3186" s="456"/>
      <c r="G3186" s="456"/>
      <c r="H3186" s="456"/>
      <c r="I3186" s="456"/>
      <c r="J3186" s="456"/>
      <c r="K3186" s="457"/>
    </row>
    <row r="3187" spans="1:11" ht="15" x14ac:dyDescent="0.3">
      <c r="A3187" s="466"/>
      <c r="B3187" s="459"/>
      <c r="C3187" s="460"/>
      <c r="D3187" s="460"/>
      <c r="E3187" s="460"/>
      <c r="F3187" s="460"/>
      <c r="G3187" s="460"/>
      <c r="H3187" s="460"/>
      <c r="I3187" s="460"/>
      <c r="J3187" s="460"/>
      <c r="K3187" s="461"/>
    </row>
    <row r="3188" spans="1:11" ht="15" x14ac:dyDescent="0.3">
      <c r="A3188" s="466"/>
      <c r="B3188" s="458"/>
      <c r="C3188" s="456"/>
      <c r="D3188" s="456"/>
      <c r="E3188" s="456"/>
      <c r="F3188" s="456"/>
      <c r="G3188" s="456"/>
      <c r="H3188" s="456"/>
      <c r="I3188" s="456"/>
      <c r="J3188" s="456"/>
      <c r="K3188" s="457"/>
    </row>
    <row r="3189" spans="1:11" ht="15" x14ac:dyDescent="0.3">
      <c r="A3189" s="466"/>
      <c r="B3189" s="459"/>
      <c r="C3189" s="460"/>
      <c r="D3189" s="460"/>
      <c r="E3189" s="460"/>
      <c r="F3189" s="460"/>
      <c r="G3189" s="460"/>
      <c r="H3189" s="460"/>
      <c r="I3189" s="460"/>
      <c r="J3189" s="460"/>
      <c r="K3189" s="461"/>
    </row>
    <row r="3190" spans="1:11" ht="15" x14ac:dyDescent="0.3">
      <c r="A3190" s="466"/>
      <c r="B3190" s="458"/>
      <c r="C3190" s="456"/>
      <c r="D3190" s="456"/>
      <c r="E3190" s="456"/>
      <c r="F3190" s="456"/>
      <c r="G3190" s="456"/>
      <c r="H3190" s="456"/>
      <c r="I3190" s="456"/>
      <c r="J3190" s="456"/>
      <c r="K3190" s="457"/>
    </row>
    <row r="3191" spans="1:11" ht="15" x14ac:dyDescent="0.3">
      <c r="A3191" s="466"/>
      <c r="B3191" s="458"/>
      <c r="C3191" s="456"/>
      <c r="D3191" s="456"/>
      <c r="E3191" s="456"/>
      <c r="F3191" s="456"/>
      <c r="G3191" s="456"/>
      <c r="H3191" s="456"/>
      <c r="I3191" s="456"/>
      <c r="J3191" s="456"/>
      <c r="K3191" s="457"/>
    </row>
    <row r="3192" spans="1:11" ht="15" x14ac:dyDescent="0.3">
      <c r="A3192" s="466"/>
      <c r="B3192" s="458"/>
      <c r="C3192" s="456"/>
      <c r="D3192" s="456"/>
      <c r="E3192" s="456"/>
      <c r="F3192" s="456"/>
      <c r="G3192" s="456"/>
      <c r="H3192" s="456"/>
      <c r="I3192" s="456"/>
      <c r="J3192" s="456"/>
      <c r="K3192" s="457"/>
    </row>
    <row r="3193" spans="1:11" ht="15" x14ac:dyDescent="0.3">
      <c r="A3193" s="466"/>
      <c r="B3193" s="458"/>
      <c r="C3193" s="456"/>
      <c r="D3193" s="456"/>
      <c r="E3193" s="456"/>
      <c r="F3193" s="456"/>
      <c r="G3193" s="456"/>
      <c r="H3193" s="456"/>
      <c r="I3193" s="456"/>
      <c r="J3193" s="456"/>
      <c r="K3193" s="457"/>
    </row>
    <row r="3194" spans="1:11" ht="15" x14ac:dyDescent="0.3">
      <c r="A3194" s="466"/>
      <c r="B3194" s="458"/>
      <c r="C3194" s="456"/>
      <c r="D3194" s="456"/>
      <c r="E3194" s="456"/>
      <c r="F3194" s="456"/>
      <c r="G3194" s="456"/>
      <c r="H3194" s="456"/>
      <c r="I3194" s="456"/>
      <c r="J3194" s="456"/>
      <c r="K3194" s="457"/>
    </row>
    <row r="3195" spans="1:11" ht="15" x14ac:dyDescent="0.3">
      <c r="A3195" s="466"/>
      <c r="B3195" s="458"/>
      <c r="C3195" s="456"/>
      <c r="D3195" s="456"/>
      <c r="E3195" s="456"/>
      <c r="F3195" s="456"/>
      <c r="G3195" s="456"/>
      <c r="H3195" s="456"/>
      <c r="I3195" s="456"/>
      <c r="J3195" s="456"/>
      <c r="K3195" s="457"/>
    </row>
    <row r="3196" spans="1:11" ht="15" x14ac:dyDescent="0.3">
      <c r="A3196" s="466"/>
      <c r="B3196" s="458"/>
      <c r="C3196" s="456"/>
      <c r="D3196" s="456"/>
      <c r="E3196" s="456"/>
      <c r="F3196" s="456"/>
      <c r="G3196" s="456"/>
      <c r="H3196" s="456"/>
      <c r="I3196" s="456"/>
      <c r="J3196" s="456"/>
      <c r="K3196" s="457"/>
    </row>
    <row r="3197" spans="1:11" ht="15" x14ac:dyDescent="0.3">
      <c r="A3197" s="466"/>
      <c r="B3197" s="458"/>
      <c r="C3197" s="456"/>
      <c r="D3197" s="456"/>
      <c r="E3197" s="456"/>
      <c r="F3197" s="456"/>
      <c r="G3197" s="456"/>
      <c r="H3197" s="456"/>
      <c r="I3197" s="456"/>
      <c r="J3197" s="456"/>
      <c r="K3197" s="457"/>
    </row>
    <row r="3198" spans="1:11" ht="15.6" thickBot="1" x14ac:dyDescent="0.35">
      <c r="A3198" s="467"/>
      <c r="B3198" s="502"/>
      <c r="C3198" s="503"/>
      <c r="D3198" s="503"/>
      <c r="E3198" s="503"/>
      <c r="F3198" s="503"/>
      <c r="G3198" s="503"/>
      <c r="H3198" s="503"/>
      <c r="I3198" s="503"/>
      <c r="J3198" s="503"/>
      <c r="K3198" s="504"/>
    </row>
    <row r="3199" spans="1:11" x14ac:dyDescent="0.3">
      <c r="A3199" s="499" t="s">
        <v>1145</v>
      </c>
      <c r="B3199" s="491"/>
      <c r="C3199" s="491"/>
      <c r="D3199" s="491"/>
      <c r="E3199" s="491"/>
      <c r="F3199" s="491"/>
      <c r="G3199" s="490" t="s">
        <v>1146</v>
      </c>
      <c r="H3199" s="491"/>
      <c r="I3199" s="491"/>
      <c r="J3199" s="491"/>
      <c r="K3199" s="492"/>
    </row>
    <row r="3200" spans="1:11" x14ac:dyDescent="0.3">
      <c r="A3200" s="500"/>
      <c r="B3200" s="494"/>
      <c r="C3200" s="494"/>
      <c r="D3200" s="494"/>
      <c r="E3200" s="494"/>
      <c r="F3200" s="494"/>
      <c r="G3200" s="493"/>
      <c r="H3200" s="494"/>
      <c r="I3200" s="494"/>
      <c r="J3200" s="494"/>
      <c r="K3200" s="495"/>
    </row>
    <row r="3201" spans="1:11" x14ac:dyDescent="0.3">
      <c r="A3201" s="500"/>
      <c r="B3201" s="494"/>
      <c r="C3201" s="494"/>
      <c r="D3201" s="494"/>
      <c r="E3201" s="494"/>
      <c r="F3201" s="494"/>
      <c r="G3201" s="493"/>
      <c r="H3201" s="494"/>
      <c r="I3201" s="494"/>
      <c r="J3201" s="494"/>
      <c r="K3201" s="495"/>
    </row>
    <row r="3202" spans="1:11" ht="15" thickBot="1" x14ac:dyDescent="0.35">
      <c r="A3202" s="501"/>
      <c r="B3202" s="497"/>
      <c r="C3202" s="497"/>
      <c r="D3202" s="497"/>
      <c r="E3202" s="497"/>
      <c r="F3202" s="497"/>
      <c r="G3202" s="496"/>
      <c r="H3202" s="497"/>
      <c r="I3202" s="497"/>
      <c r="J3202" s="497"/>
      <c r="K3202" s="498"/>
    </row>
    <row r="3203" spans="1:11" x14ac:dyDescent="0.3">
      <c r="A3203" s="34"/>
      <c r="J3203" s="131"/>
    </row>
    <row r="3204" spans="1:11" x14ac:dyDescent="0.3">
      <c r="A3204" s="452"/>
      <c r="B3204" s="452"/>
      <c r="C3204" s="452"/>
      <c r="D3204" s="452"/>
      <c r="E3204" s="454" t="s">
        <v>1113</v>
      </c>
      <c r="F3204" s="454"/>
      <c r="G3204" s="454"/>
      <c r="H3204" s="454"/>
      <c r="I3204" s="452"/>
      <c r="J3204" s="452"/>
      <c r="K3204" s="452"/>
    </row>
    <row r="3205" spans="1:11" x14ac:dyDescent="0.3">
      <c r="A3205" s="452"/>
      <c r="B3205" s="452"/>
      <c r="C3205" s="452"/>
      <c r="D3205" s="452"/>
      <c r="E3205" s="454"/>
      <c r="F3205" s="454"/>
      <c r="G3205" s="454"/>
      <c r="H3205" s="454"/>
      <c r="I3205" s="452"/>
      <c r="J3205" s="452"/>
      <c r="K3205" s="452"/>
    </row>
    <row r="3206" spans="1:11" x14ac:dyDescent="0.3">
      <c r="A3206" s="453"/>
      <c r="B3206" s="453"/>
      <c r="C3206" s="453"/>
      <c r="D3206" s="453"/>
      <c r="E3206" s="455"/>
      <c r="F3206" s="455"/>
      <c r="G3206" s="455"/>
      <c r="H3206" s="455"/>
      <c r="I3206" s="453"/>
      <c r="J3206" s="453"/>
      <c r="K3206" s="453"/>
    </row>
    <row r="3207" spans="1:11" x14ac:dyDescent="0.3">
      <c r="A3207" s="449" t="s">
        <v>1147</v>
      </c>
      <c r="B3207" s="450"/>
      <c r="C3207" s="450"/>
      <c r="D3207" s="450"/>
      <c r="E3207" s="450"/>
      <c r="F3207" s="450"/>
      <c r="G3207" s="450"/>
      <c r="H3207" s="450"/>
      <c r="I3207" s="450"/>
      <c r="J3207" s="450"/>
      <c r="K3207" s="451"/>
    </row>
    <row r="3208" spans="1:11" ht="25.5" customHeight="1" x14ac:dyDescent="0.3">
      <c r="A3208" s="100" t="s">
        <v>0</v>
      </c>
      <c r="B3208" s="101"/>
      <c r="C3208" s="101"/>
      <c r="D3208" s="101"/>
      <c r="E3208" s="101"/>
      <c r="F3208" s="101"/>
      <c r="G3208" s="102"/>
      <c r="H3208" s="103" t="s">
        <v>1191</v>
      </c>
      <c r="I3208" s="104" t="s">
        <v>1117</v>
      </c>
      <c r="J3208" s="105">
        <f>1+J3154</f>
        <v>45253</v>
      </c>
      <c r="K3208" s="106" t="s">
        <v>1118</v>
      </c>
    </row>
    <row r="3209" spans="1:11" ht="16.5" customHeight="1" x14ac:dyDescent="0.3">
      <c r="A3209" s="443" t="s">
        <v>2</v>
      </c>
      <c r="B3209" s="444"/>
      <c r="C3209" s="444"/>
      <c r="D3209" s="444"/>
      <c r="E3209" s="444"/>
      <c r="F3209" s="444"/>
      <c r="G3209" s="445"/>
      <c r="H3209" s="107" t="s">
        <v>1120</v>
      </c>
      <c r="I3209" s="108" t="s">
        <v>1121</v>
      </c>
      <c r="J3209" s="109" t="s">
        <v>1122</v>
      </c>
      <c r="K3209" s="110" t="s">
        <v>1123</v>
      </c>
    </row>
    <row r="3210" spans="1:11" ht="12" customHeight="1" x14ac:dyDescent="0.3">
      <c r="A3210" s="446"/>
      <c r="B3210" s="447"/>
      <c r="C3210" s="447"/>
      <c r="D3210" s="447"/>
      <c r="E3210" s="447"/>
      <c r="F3210" s="447"/>
      <c r="G3210" s="448"/>
      <c r="H3210" s="107" t="s">
        <v>1124</v>
      </c>
      <c r="I3210" s="111" t="s">
        <v>1125</v>
      </c>
      <c r="J3210" s="112"/>
      <c r="K3210" s="113"/>
    </row>
    <row r="3211" spans="1:11" ht="15" thickBot="1" x14ac:dyDescent="0.35">
      <c r="A3211" s="114" t="s">
        <v>1103</v>
      </c>
      <c r="B3211" s="115"/>
      <c r="C3211" s="115"/>
      <c r="D3211" s="115"/>
      <c r="E3211" s="115"/>
      <c r="F3211" s="115"/>
      <c r="G3211" s="116"/>
      <c r="H3211" s="117" t="s">
        <v>1126</v>
      </c>
      <c r="I3211" s="117" t="s">
        <v>1125</v>
      </c>
      <c r="J3211" s="118"/>
      <c r="K3211" s="119"/>
    </row>
    <row r="3212" spans="1:11" ht="15" x14ac:dyDescent="0.3">
      <c r="A3212" s="440" t="s">
        <v>1127</v>
      </c>
      <c r="B3212" s="439"/>
      <c r="C3212" s="437"/>
      <c r="D3212" s="437"/>
      <c r="E3212" s="437"/>
      <c r="F3212" s="437"/>
      <c r="G3212" s="437"/>
      <c r="H3212" s="437"/>
      <c r="I3212" s="437"/>
      <c r="J3212" s="437"/>
      <c r="K3212" s="438"/>
    </row>
    <row r="3213" spans="1:11" ht="15" x14ac:dyDescent="0.3">
      <c r="A3213" s="441"/>
      <c r="B3213" s="458"/>
      <c r="C3213" s="456"/>
      <c r="D3213" s="456"/>
      <c r="E3213" s="456"/>
      <c r="F3213" s="456"/>
      <c r="G3213" s="456"/>
      <c r="H3213" s="456"/>
      <c r="I3213" s="456"/>
      <c r="J3213" s="456"/>
      <c r="K3213" s="457"/>
    </row>
    <row r="3214" spans="1:11" ht="15" x14ac:dyDescent="0.3">
      <c r="A3214" s="441"/>
      <c r="B3214" s="458"/>
      <c r="C3214" s="456"/>
      <c r="D3214" s="456"/>
      <c r="E3214" s="456"/>
      <c r="F3214" s="456"/>
      <c r="G3214" s="456"/>
      <c r="H3214" s="456"/>
      <c r="I3214" s="456"/>
      <c r="J3214" s="456"/>
      <c r="K3214" s="457"/>
    </row>
    <row r="3215" spans="1:11" ht="15" x14ac:dyDescent="0.3">
      <c r="A3215" s="441"/>
      <c r="B3215" s="458"/>
      <c r="C3215" s="456"/>
      <c r="D3215" s="456"/>
      <c r="E3215" s="456"/>
      <c r="F3215" s="456"/>
      <c r="G3215" s="456"/>
      <c r="H3215" s="456"/>
      <c r="I3215" s="456"/>
      <c r="J3215" s="456"/>
      <c r="K3215" s="457"/>
    </row>
    <row r="3216" spans="1:11" ht="15.6" thickBot="1" x14ac:dyDescent="0.35">
      <c r="A3216" s="442"/>
      <c r="B3216" s="477"/>
      <c r="C3216" s="475"/>
      <c r="D3216" s="475"/>
      <c r="E3216" s="475"/>
      <c r="F3216" s="475"/>
      <c r="G3216" s="475"/>
      <c r="H3216" s="475"/>
      <c r="I3216" s="475"/>
      <c r="J3216" s="475"/>
      <c r="K3216" s="476"/>
    </row>
    <row r="3217" spans="1:11" ht="15.6" thickBot="1" x14ac:dyDescent="0.35">
      <c r="A3217" s="465" t="s">
        <v>1128</v>
      </c>
      <c r="B3217" s="474" t="s">
        <v>1129</v>
      </c>
      <c r="C3217" s="472"/>
      <c r="D3217" s="472"/>
      <c r="E3217" s="472"/>
      <c r="F3217" s="120" t="s">
        <v>1130</v>
      </c>
      <c r="G3217" s="472" t="s">
        <v>1129</v>
      </c>
      <c r="H3217" s="472"/>
      <c r="I3217" s="472"/>
      <c r="J3217" s="473"/>
      <c r="K3217" s="121" t="s">
        <v>1130</v>
      </c>
    </row>
    <row r="3218" spans="1:11" ht="15" x14ac:dyDescent="0.3">
      <c r="A3218" s="466"/>
      <c r="B3218" s="471" t="s">
        <v>1131</v>
      </c>
      <c r="C3218" s="469"/>
      <c r="D3218" s="469"/>
      <c r="E3218" s="470"/>
      <c r="F3218" s="122"/>
      <c r="G3218" s="468" t="s">
        <v>1132</v>
      </c>
      <c r="H3218" s="469"/>
      <c r="I3218" s="469"/>
      <c r="J3218" s="470"/>
      <c r="K3218" s="123"/>
    </row>
    <row r="3219" spans="1:11" ht="15" x14ac:dyDescent="0.3">
      <c r="A3219" s="466"/>
      <c r="B3219" s="480" t="s">
        <v>1133</v>
      </c>
      <c r="C3219" s="481"/>
      <c r="D3219" s="481"/>
      <c r="E3219" s="482"/>
      <c r="F3219" s="124"/>
      <c r="G3219" s="483" t="s">
        <v>1134</v>
      </c>
      <c r="H3219" s="481"/>
      <c r="I3219" s="481"/>
      <c r="J3219" s="482"/>
      <c r="K3219" s="125"/>
    </row>
    <row r="3220" spans="1:11" ht="15" x14ac:dyDescent="0.3">
      <c r="A3220" s="466"/>
      <c r="B3220" s="480" t="s">
        <v>1135</v>
      </c>
      <c r="C3220" s="481"/>
      <c r="D3220" s="481"/>
      <c r="E3220" s="482"/>
      <c r="F3220" s="124"/>
      <c r="G3220" s="478" t="s">
        <v>1136</v>
      </c>
      <c r="H3220" s="460"/>
      <c r="I3220" s="460"/>
      <c r="J3220" s="479"/>
      <c r="K3220" s="125"/>
    </row>
    <row r="3221" spans="1:11" ht="15" x14ac:dyDescent="0.3">
      <c r="A3221" s="466"/>
      <c r="B3221" s="480" t="s">
        <v>1137</v>
      </c>
      <c r="C3221" s="481"/>
      <c r="D3221" s="481"/>
      <c r="E3221" s="482"/>
      <c r="F3221" s="124">
        <v>1</v>
      </c>
      <c r="G3221" s="478" t="s">
        <v>1138</v>
      </c>
      <c r="H3221" s="460"/>
      <c r="I3221" s="460"/>
      <c r="J3221" s="479"/>
      <c r="K3221" s="125"/>
    </row>
    <row r="3222" spans="1:11" ht="15" x14ac:dyDescent="0.3">
      <c r="A3222" s="466"/>
      <c r="B3222" s="480" t="s">
        <v>1139</v>
      </c>
      <c r="C3222" s="481"/>
      <c r="D3222" s="481"/>
      <c r="E3222" s="482"/>
      <c r="F3222" s="124"/>
      <c r="G3222" s="478" t="s">
        <v>1140</v>
      </c>
      <c r="H3222" s="460"/>
      <c r="I3222" s="460"/>
      <c r="J3222" s="479"/>
      <c r="K3222" s="125"/>
    </row>
    <row r="3223" spans="1:11" ht="15.6" thickBot="1" x14ac:dyDescent="0.35">
      <c r="A3223" s="467"/>
      <c r="B3223" s="487" t="s">
        <v>1141</v>
      </c>
      <c r="C3223" s="488"/>
      <c r="D3223" s="488"/>
      <c r="E3223" s="489"/>
      <c r="F3223" s="127">
        <v>1</v>
      </c>
      <c r="G3223" s="484" t="s">
        <v>1142</v>
      </c>
      <c r="H3223" s="485"/>
      <c r="I3223" s="485"/>
      <c r="J3223" s="486"/>
      <c r="K3223" s="128"/>
    </row>
    <row r="3224" spans="1:11" ht="15.6" x14ac:dyDescent="0.3">
      <c r="A3224" s="465" t="s">
        <v>1143</v>
      </c>
      <c r="B3224" s="434" t="s">
        <v>1187</v>
      </c>
      <c r="C3224" s="435"/>
      <c r="D3224" s="435"/>
      <c r="E3224" s="435"/>
      <c r="F3224" s="435"/>
      <c r="G3224" s="435"/>
      <c r="H3224" s="435"/>
      <c r="I3224" s="435"/>
      <c r="J3224" s="435"/>
      <c r="K3224" s="436"/>
    </row>
    <row r="3225" spans="1:11" ht="15" x14ac:dyDescent="0.3">
      <c r="A3225" s="466"/>
      <c r="B3225" s="135" t="s">
        <v>1167</v>
      </c>
      <c r="C3225" s="136"/>
      <c r="D3225" s="136"/>
      <c r="E3225" s="136"/>
      <c r="F3225" s="136"/>
      <c r="G3225" s="136"/>
      <c r="H3225" s="136"/>
      <c r="I3225" s="136"/>
      <c r="J3225" s="136"/>
      <c r="K3225" s="137"/>
    </row>
    <row r="3226" spans="1:11" ht="15" x14ac:dyDescent="0.3">
      <c r="A3226" s="466"/>
      <c r="B3226" s="422" t="s">
        <v>1166</v>
      </c>
      <c r="C3226" s="423"/>
      <c r="D3226" s="423"/>
      <c r="E3226" s="423"/>
      <c r="F3226" s="423"/>
      <c r="G3226" s="423"/>
      <c r="H3226" s="423"/>
      <c r="I3226" s="423"/>
      <c r="J3226" s="423"/>
      <c r="K3226" s="424"/>
    </row>
    <row r="3227" spans="1:11" ht="15" x14ac:dyDescent="0.3">
      <c r="A3227" s="466"/>
      <c r="B3227" s="422" t="s">
        <v>1165</v>
      </c>
      <c r="C3227" s="423"/>
      <c r="D3227" s="423"/>
      <c r="E3227" s="423"/>
      <c r="F3227" s="423"/>
      <c r="G3227" s="423"/>
      <c r="H3227" s="423"/>
      <c r="I3227" s="423"/>
      <c r="J3227" s="423"/>
      <c r="K3227" s="424"/>
    </row>
    <row r="3228" spans="1:11" ht="15" x14ac:dyDescent="0.3">
      <c r="A3228" s="466"/>
      <c r="B3228" s="422" t="s">
        <v>1169</v>
      </c>
      <c r="C3228" s="423"/>
      <c r="D3228" s="423"/>
      <c r="E3228" s="423"/>
      <c r="F3228" s="423"/>
      <c r="G3228" s="423"/>
      <c r="H3228" s="423"/>
      <c r="I3228" s="423"/>
      <c r="J3228" s="423"/>
      <c r="K3228" s="424"/>
    </row>
    <row r="3229" spans="1:11" ht="15.6" x14ac:dyDescent="0.3">
      <c r="A3229" s="466"/>
      <c r="B3229" s="434" t="s">
        <v>1188</v>
      </c>
      <c r="C3229" s="435"/>
      <c r="D3229" s="435"/>
      <c r="E3229" s="435"/>
      <c r="F3229" s="435"/>
      <c r="G3229" s="435"/>
      <c r="H3229" s="435"/>
      <c r="I3229" s="435"/>
      <c r="J3229" s="435"/>
      <c r="K3229" s="436"/>
    </row>
    <row r="3230" spans="1:11" ht="15" x14ac:dyDescent="0.3">
      <c r="A3230" s="466"/>
      <c r="B3230" s="422" t="s">
        <v>1172</v>
      </c>
      <c r="C3230" s="423"/>
      <c r="D3230" s="423"/>
      <c r="E3230" s="423"/>
      <c r="F3230" s="423"/>
      <c r="G3230" s="423"/>
      <c r="H3230" s="423"/>
      <c r="I3230" s="423"/>
      <c r="J3230" s="423"/>
      <c r="K3230" s="424"/>
    </row>
    <row r="3231" spans="1:11" ht="15" x14ac:dyDescent="0.3">
      <c r="A3231" s="466"/>
      <c r="B3231" s="422" t="s">
        <v>1166</v>
      </c>
      <c r="C3231" s="423"/>
      <c r="D3231" s="423"/>
      <c r="E3231" s="423"/>
      <c r="F3231" s="423"/>
      <c r="G3231" s="423"/>
      <c r="H3231" s="423"/>
      <c r="I3231" s="423"/>
      <c r="J3231" s="423"/>
      <c r="K3231" s="424"/>
    </row>
    <row r="3232" spans="1:11" ht="15" x14ac:dyDescent="0.3">
      <c r="A3232" s="466"/>
      <c r="B3232" s="416" t="s">
        <v>1165</v>
      </c>
      <c r="C3232" s="417"/>
      <c r="D3232" s="417"/>
      <c r="E3232" s="417"/>
      <c r="F3232" s="417"/>
      <c r="G3232" s="417"/>
      <c r="H3232" s="417"/>
      <c r="I3232" s="417"/>
      <c r="J3232" s="417"/>
      <c r="K3232" s="418"/>
    </row>
    <row r="3233" spans="1:11" ht="15.6" x14ac:dyDescent="0.3">
      <c r="A3233" s="466"/>
      <c r="B3233" s="519" t="s">
        <v>1190</v>
      </c>
      <c r="C3233" s="520"/>
      <c r="D3233" s="520"/>
      <c r="E3233" s="520"/>
      <c r="F3233" s="520"/>
      <c r="G3233" s="520"/>
      <c r="H3233" s="520"/>
      <c r="I3233" s="520"/>
      <c r="J3233" s="520"/>
      <c r="K3233" s="521"/>
    </row>
    <row r="3234" spans="1:11" ht="15" x14ac:dyDescent="0.3">
      <c r="A3234" s="466"/>
      <c r="B3234" s="422" t="s">
        <v>61</v>
      </c>
      <c r="C3234" s="423"/>
      <c r="D3234" s="423"/>
      <c r="E3234" s="423"/>
      <c r="F3234" s="423"/>
      <c r="G3234" s="423"/>
      <c r="H3234" s="423"/>
      <c r="I3234" s="423"/>
      <c r="J3234" s="423"/>
      <c r="K3234" s="424"/>
    </row>
    <row r="3235" spans="1:11" ht="15" x14ac:dyDescent="0.3">
      <c r="A3235" s="466"/>
      <c r="B3235" s="422" t="s">
        <v>1178</v>
      </c>
      <c r="C3235" s="423"/>
      <c r="D3235" s="423"/>
      <c r="E3235" s="423"/>
      <c r="F3235" s="423"/>
      <c r="G3235" s="423"/>
      <c r="H3235" s="423"/>
      <c r="I3235" s="423"/>
      <c r="J3235" s="423"/>
      <c r="K3235" s="424"/>
    </row>
    <row r="3236" spans="1:11" ht="15" x14ac:dyDescent="0.3">
      <c r="A3236" s="466"/>
      <c r="B3236" s="458"/>
      <c r="C3236" s="456"/>
      <c r="D3236" s="456"/>
      <c r="E3236" s="456"/>
      <c r="F3236" s="456"/>
      <c r="G3236" s="456"/>
      <c r="H3236" s="456"/>
      <c r="I3236" s="456"/>
      <c r="J3236" s="456"/>
      <c r="K3236" s="457"/>
    </row>
    <row r="3237" spans="1:11" ht="15.6" thickBot="1" x14ac:dyDescent="0.35">
      <c r="A3237" s="467"/>
      <c r="B3237" s="477"/>
      <c r="C3237" s="475"/>
      <c r="D3237" s="475"/>
      <c r="E3237" s="475"/>
      <c r="F3237" s="475"/>
      <c r="G3237" s="475"/>
      <c r="H3237" s="475"/>
      <c r="I3237" s="475"/>
      <c r="J3237" s="475"/>
      <c r="K3237" s="476"/>
    </row>
    <row r="3238" spans="1:11" ht="15" x14ac:dyDescent="0.3">
      <c r="A3238" s="465" t="s">
        <v>1144</v>
      </c>
      <c r="B3238" s="439"/>
      <c r="C3238" s="437"/>
      <c r="D3238" s="437"/>
      <c r="E3238" s="437"/>
      <c r="F3238" s="437"/>
      <c r="G3238" s="437"/>
      <c r="H3238" s="437"/>
      <c r="I3238" s="437"/>
      <c r="J3238" s="437"/>
      <c r="K3238" s="438"/>
    </row>
    <row r="3239" spans="1:11" ht="15" x14ac:dyDescent="0.3">
      <c r="A3239" s="466"/>
      <c r="B3239" s="458"/>
      <c r="C3239" s="456"/>
      <c r="D3239" s="456"/>
      <c r="E3239" s="456"/>
      <c r="F3239" s="456"/>
      <c r="G3239" s="456"/>
      <c r="H3239" s="456"/>
      <c r="I3239" s="456"/>
      <c r="J3239" s="456"/>
      <c r="K3239" s="457"/>
    </row>
    <row r="3240" spans="1:11" ht="15" x14ac:dyDescent="0.3">
      <c r="A3240" s="466"/>
      <c r="B3240" s="458"/>
      <c r="C3240" s="456"/>
      <c r="D3240" s="456"/>
      <c r="E3240" s="456"/>
      <c r="F3240" s="456"/>
      <c r="G3240" s="456"/>
      <c r="H3240" s="456"/>
      <c r="I3240" s="456"/>
      <c r="J3240" s="456"/>
      <c r="K3240" s="457"/>
    </row>
    <row r="3241" spans="1:11" ht="15" x14ac:dyDescent="0.3">
      <c r="A3241" s="466"/>
      <c r="B3241" s="458"/>
      <c r="C3241" s="456"/>
      <c r="D3241" s="456"/>
      <c r="E3241" s="456"/>
      <c r="F3241" s="456"/>
      <c r="G3241" s="456"/>
      <c r="H3241" s="456"/>
      <c r="I3241" s="456"/>
      <c r="J3241" s="456"/>
      <c r="K3241" s="457"/>
    </row>
    <row r="3242" spans="1:11" ht="15" x14ac:dyDescent="0.3">
      <c r="A3242" s="466"/>
      <c r="B3242" s="458"/>
      <c r="C3242" s="456"/>
      <c r="D3242" s="456"/>
      <c r="E3242" s="456"/>
      <c r="F3242" s="456"/>
      <c r="G3242" s="456"/>
      <c r="H3242" s="456"/>
      <c r="I3242" s="456"/>
      <c r="J3242" s="456"/>
      <c r="K3242" s="457"/>
    </row>
    <row r="3243" spans="1:11" ht="15" x14ac:dyDescent="0.3">
      <c r="A3243" s="466"/>
      <c r="B3243" s="458"/>
      <c r="C3243" s="456"/>
      <c r="D3243" s="456"/>
      <c r="E3243" s="456"/>
      <c r="F3243" s="456"/>
      <c r="G3243" s="456"/>
      <c r="H3243" s="456"/>
      <c r="I3243" s="456"/>
      <c r="J3243" s="456"/>
      <c r="K3243" s="457"/>
    </row>
    <row r="3244" spans="1:11" ht="15" x14ac:dyDescent="0.3">
      <c r="A3244" s="466"/>
      <c r="B3244" s="458"/>
      <c r="C3244" s="456"/>
      <c r="D3244" s="456"/>
      <c r="E3244" s="456"/>
      <c r="F3244" s="456"/>
      <c r="G3244" s="456"/>
      <c r="H3244" s="456"/>
      <c r="I3244" s="456"/>
      <c r="J3244" s="456"/>
      <c r="K3244" s="457"/>
    </row>
    <row r="3245" spans="1:11" ht="15" x14ac:dyDescent="0.3">
      <c r="A3245" s="466"/>
      <c r="B3245" s="458"/>
      <c r="C3245" s="456"/>
      <c r="D3245" s="456"/>
      <c r="E3245" s="456"/>
      <c r="F3245" s="456"/>
      <c r="G3245" s="456"/>
      <c r="H3245" s="456"/>
      <c r="I3245" s="456"/>
      <c r="J3245" s="456"/>
      <c r="K3245" s="457"/>
    </row>
    <row r="3246" spans="1:11" ht="15" x14ac:dyDescent="0.3">
      <c r="A3246" s="466"/>
      <c r="B3246" s="458"/>
      <c r="C3246" s="456"/>
      <c r="D3246" s="456"/>
      <c r="E3246" s="456"/>
      <c r="F3246" s="456"/>
      <c r="G3246" s="456"/>
      <c r="H3246" s="456"/>
      <c r="I3246" s="456"/>
      <c r="J3246" s="456"/>
      <c r="K3246" s="457"/>
    </row>
    <row r="3247" spans="1:11" ht="15" x14ac:dyDescent="0.3">
      <c r="A3247" s="466"/>
      <c r="B3247" s="458"/>
      <c r="C3247" s="456"/>
      <c r="D3247" s="456"/>
      <c r="E3247" s="456"/>
      <c r="F3247" s="456"/>
      <c r="G3247" s="456"/>
      <c r="H3247" s="456"/>
      <c r="I3247" s="456"/>
      <c r="J3247" s="456"/>
      <c r="K3247" s="457"/>
    </row>
    <row r="3248" spans="1:11" ht="15" x14ac:dyDescent="0.3">
      <c r="A3248" s="466"/>
      <c r="B3248" s="458"/>
      <c r="C3248" s="456"/>
      <c r="D3248" s="456"/>
      <c r="E3248" s="456"/>
      <c r="F3248" s="456"/>
      <c r="G3248" s="456"/>
      <c r="H3248" s="456"/>
      <c r="I3248" s="456"/>
      <c r="J3248" s="456"/>
      <c r="K3248" s="457"/>
    </row>
    <row r="3249" spans="1:11" ht="15" x14ac:dyDescent="0.3">
      <c r="A3249" s="466"/>
      <c r="B3249" s="458"/>
      <c r="C3249" s="456"/>
      <c r="D3249" s="456"/>
      <c r="E3249" s="456"/>
      <c r="F3249" s="456"/>
      <c r="G3249" s="456"/>
      <c r="H3249" s="456"/>
      <c r="I3249" s="456"/>
      <c r="J3249" s="456"/>
      <c r="K3249" s="457"/>
    </row>
    <row r="3250" spans="1:11" ht="15" x14ac:dyDescent="0.3">
      <c r="A3250" s="466"/>
      <c r="B3250" s="458"/>
      <c r="C3250" s="456"/>
      <c r="D3250" s="456"/>
      <c r="E3250" s="456"/>
      <c r="F3250" s="456"/>
      <c r="G3250" s="456"/>
      <c r="H3250" s="456"/>
      <c r="I3250" s="456"/>
      <c r="J3250" s="456"/>
      <c r="K3250" s="457"/>
    </row>
    <row r="3251" spans="1:11" ht="15" x14ac:dyDescent="0.3">
      <c r="A3251" s="466"/>
      <c r="B3251" s="458"/>
      <c r="C3251" s="456"/>
      <c r="D3251" s="456"/>
      <c r="E3251" s="456"/>
      <c r="F3251" s="456"/>
      <c r="G3251" s="456"/>
      <c r="H3251" s="456"/>
      <c r="I3251" s="456"/>
      <c r="J3251" s="456"/>
      <c r="K3251" s="457"/>
    </row>
    <row r="3252" spans="1:11" ht="15.6" thickBot="1" x14ac:dyDescent="0.35">
      <c r="A3252" s="467"/>
      <c r="B3252" s="502"/>
      <c r="C3252" s="503"/>
      <c r="D3252" s="503"/>
      <c r="E3252" s="503"/>
      <c r="F3252" s="503"/>
      <c r="G3252" s="503"/>
      <c r="H3252" s="503"/>
      <c r="I3252" s="503"/>
      <c r="J3252" s="503"/>
      <c r="K3252" s="504"/>
    </row>
    <row r="3253" spans="1:11" x14ac:dyDescent="0.3">
      <c r="A3253" s="499" t="s">
        <v>1145</v>
      </c>
      <c r="B3253" s="491"/>
      <c r="C3253" s="491"/>
      <c r="D3253" s="491"/>
      <c r="E3253" s="491"/>
      <c r="F3253" s="491"/>
      <c r="G3253" s="490" t="s">
        <v>1146</v>
      </c>
      <c r="H3253" s="491"/>
      <c r="I3253" s="491"/>
      <c r="J3253" s="491"/>
      <c r="K3253" s="492"/>
    </row>
    <row r="3254" spans="1:11" x14ac:dyDescent="0.3">
      <c r="A3254" s="500"/>
      <c r="B3254" s="494"/>
      <c r="C3254" s="494"/>
      <c r="D3254" s="494"/>
      <c r="E3254" s="494"/>
      <c r="F3254" s="494"/>
      <c r="G3254" s="493"/>
      <c r="H3254" s="494"/>
      <c r="I3254" s="494"/>
      <c r="J3254" s="494"/>
      <c r="K3254" s="495"/>
    </row>
    <row r="3255" spans="1:11" x14ac:dyDescent="0.3">
      <c r="A3255" s="500"/>
      <c r="B3255" s="494"/>
      <c r="C3255" s="494"/>
      <c r="D3255" s="494"/>
      <c r="E3255" s="494"/>
      <c r="F3255" s="494"/>
      <c r="G3255" s="493"/>
      <c r="H3255" s="494"/>
      <c r="I3255" s="494"/>
      <c r="J3255" s="494"/>
      <c r="K3255" s="495"/>
    </row>
    <row r="3256" spans="1:11" ht="15" thickBot="1" x14ac:dyDescent="0.35">
      <c r="A3256" s="501"/>
      <c r="B3256" s="497"/>
      <c r="C3256" s="497"/>
      <c r="D3256" s="497"/>
      <c r="E3256" s="497"/>
      <c r="F3256" s="497"/>
      <c r="G3256" s="496"/>
      <c r="H3256" s="497"/>
      <c r="I3256" s="497"/>
      <c r="J3256" s="497"/>
      <c r="K3256" s="498"/>
    </row>
    <row r="3258" spans="1:11" x14ac:dyDescent="0.3">
      <c r="A3258" s="452"/>
      <c r="B3258" s="452"/>
      <c r="C3258" s="452"/>
      <c r="D3258" s="452"/>
      <c r="E3258" s="454" t="s">
        <v>1113</v>
      </c>
      <c r="F3258" s="454"/>
      <c r="G3258" s="454"/>
      <c r="H3258" s="454"/>
      <c r="I3258" s="452"/>
      <c r="J3258" s="452"/>
      <c r="K3258" s="452"/>
    </row>
    <row r="3259" spans="1:11" x14ac:dyDescent="0.3">
      <c r="A3259" s="452"/>
      <c r="B3259" s="452"/>
      <c r="C3259" s="452"/>
      <c r="D3259" s="452"/>
      <c r="E3259" s="454"/>
      <c r="F3259" s="454"/>
      <c r="G3259" s="454"/>
      <c r="H3259" s="454"/>
      <c r="I3259" s="452"/>
      <c r="J3259" s="452"/>
      <c r="K3259" s="452"/>
    </row>
    <row r="3260" spans="1:11" x14ac:dyDescent="0.3">
      <c r="A3260" s="453"/>
      <c r="B3260" s="453"/>
      <c r="C3260" s="453"/>
      <c r="D3260" s="453"/>
      <c r="E3260" s="455"/>
      <c r="F3260" s="455"/>
      <c r="G3260" s="455"/>
      <c r="H3260" s="455"/>
      <c r="I3260" s="453"/>
      <c r="J3260" s="453"/>
      <c r="K3260" s="453"/>
    </row>
    <row r="3261" spans="1:11" x14ac:dyDescent="0.3">
      <c r="A3261" s="449" t="s">
        <v>1147</v>
      </c>
      <c r="B3261" s="450"/>
      <c r="C3261" s="450"/>
      <c r="D3261" s="450"/>
      <c r="E3261" s="450"/>
      <c r="F3261" s="450"/>
      <c r="G3261" s="450"/>
      <c r="H3261" s="450"/>
      <c r="I3261" s="450"/>
      <c r="J3261" s="450"/>
      <c r="K3261" s="451"/>
    </row>
    <row r="3262" spans="1:11" ht="25.5" customHeight="1" x14ac:dyDescent="0.3">
      <c r="A3262" s="100" t="s">
        <v>0</v>
      </c>
      <c r="B3262" s="101"/>
      <c r="C3262" s="101"/>
      <c r="D3262" s="101"/>
      <c r="E3262" s="101"/>
      <c r="F3262" s="101"/>
      <c r="G3262" s="102"/>
      <c r="H3262" s="103" t="s">
        <v>1191</v>
      </c>
      <c r="I3262" s="104" t="s">
        <v>1117</v>
      </c>
      <c r="J3262" s="105">
        <f>1+J3208</f>
        <v>45254</v>
      </c>
      <c r="K3262" s="106" t="s">
        <v>1118</v>
      </c>
    </row>
    <row r="3263" spans="1:11" ht="16.5" customHeight="1" x14ac:dyDescent="0.3">
      <c r="A3263" s="443" t="s">
        <v>2</v>
      </c>
      <c r="B3263" s="444"/>
      <c r="C3263" s="444"/>
      <c r="D3263" s="444"/>
      <c r="E3263" s="444"/>
      <c r="F3263" s="444"/>
      <c r="G3263" s="445"/>
      <c r="H3263" s="107" t="s">
        <v>1120</v>
      </c>
      <c r="I3263" s="108" t="s">
        <v>1121</v>
      </c>
      <c r="J3263" s="109" t="s">
        <v>1122</v>
      </c>
      <c r="K3263" s="110" t="s">
        <v>1123</v>
      </c>
    </row>
    <row r="3264" spans="1:11" ht="12" customHeight="1" x14ac:dyDescent="0.3">
      <c r="A3264" s="446"/>
      <c r="B3264" s="447"/>
      <c r="C3264" s="447"/>
      <c r="D3264" s="447"/>
      <c r="E3264" s="447"/>
      <c r="F3264" s="447"/>
      <c r="G3264" s="448"/>
      <c r="H3264" s="107" t="s">
        <v>1124</v>
      </c>
      <c r="I3264" s="111" t="s">
        <v>1125</v>
      </c>
      <c r="J3264" s="112"/>
      <c r="K3264" s="113"/>
    </row>
    <row r="3265" spans="1:11" ht="15" thickBot="1" x14ac:dyDescent="0.35">
      <c r="A3265" s="114" t="s">
        <v>1103</v>
      </c>
      <c r="B3265" s="115"/>
      <c r="C3265" s="115"/>
      <c r="D3265" s="115"/>
      <c r="E3265" s="115"/>
      <c r="F3265" s="115"/>
      <c r="G3265" s="116"/>
      <c r="H3265" s="117" t="s">
        <v>1126</v>
      </c>
      <c r="I3265" s="117" t="s">
        <v>1125</v>
      </c>
      <c r="J3265" s="118"/>
      <c r="K3265" s="119"/>
    </row>
    <row r="3266" spans="1:11" ht="15" x14ac:dyDescent="0.3">
      <c r="A3266" s="440" t="s">
        <v>1127</v>
      </c>
      <c r="B3266" s="439"/>
      <c r="C3266" s="437"/>
      <c r="D3266" s="437"/>
      <c r="E3266" s="437"/>
      <c r="F3266" s="437"/>
      <c r="G3266" s="437"/>
      <c r="H3266" s="437"/>
      <c r="I3266" s="437"/>
      <c r="J3266" s="437"/>
      <c r="K3266" s="438"/>
    </row>
    <row r="3267" spans="1:11" ht="15" x14ac:dyDescent="0.3">
      <c r="A3267" s="441"/>
      <c r="B3267" s="458"/>
      <c r="C3267" s="456"/>
      <c r="D3267" s="456"/>
      <c r="E3267" s="456"/>
      <c r="F3267" s="456"/>
      <c r="G3267" s="456"/>
      <c r="H3267" s="456"/>
      <c r="I3267" s="456"/>
      <c r="J3267" s="456"/>
      <c r="K3267" s="457"/>
    </row>
    <row r="3268" spans="1:11" ht="15" x14ac:dyDescent="0.3">
      <c r="A3268" s="441"/>
      <c r="B3268" s="458"/>
      <c r="C3268" s="456"/>
      <c r="D3268" s="456"/>
      <c r="E3268" s="456"/>
      <c r="F3268" s="456"/>
      <c r="G3268" s="456"/>
      <c r="H3268" s="456"/>
      <c r="I3268" s="456"/>
      <c r="J3268" s="456"/>
      <c r="K3268" s="457"/>
    </row>
    <row r="3269" spans="1:11" ht="15" x14ac:dyDescent="0.3">
      <c r="A3269" s="441"/>
      <c r="B3269" s="458"/>
      <c r="C3269" s="456"/>
      <c r="D3269" s="456"/>
      <c r="E3269" s="456"/>
      <c r="F3269" s="456"/>
      <c r="G3269" s="456"/>
      <c r="H3269" s="456"/>
      <c r="I3269" s="456"/>
      <c r="J3269" s="456"/>
      <c r="K3269" s="457"/>
    </row>
    <row r="3270" spans="1:11" ht="15.6" thickBot="1" x14ac:dyDescent="0.35">
      <c r="A3270" s="442"/>
      <c r="B3270" s="477"/>
      <c r="C3270" s="475"/>
      <c r="D3270" s="475"/>
      <c r="E3270" s="475"/>
      <c r="F3270" s="475"/>
      <c r="G3270" s="475"/>
      <c r="H3270" s="475"/>
      <c r="I3270" s="475"/>
      <c r="J3270" s="475"/>
      <c r="K3270" s="476"/>
    </row>
    <row r="3271" spans="1:11" ht="15.6" thickBot="1" x14ac:dyDescent="0.35">
      <c r="A3271" s="465" t="s">
        <v>1128</v>
      </c>
      <c r="B3271" s="474" t="s">
        <v>1129</v>
      </c>
      <c r="C3271" s="472"/>
      <c r="D3271" s="472"/>
      <c r="E3271" s="472"/>
      <c r="F3271" s="120" t="s">
        <v>1130</v>
      </c>
      <c r="G3271" s="472" t="s">
        <v>1129</v>
      </c>
      <c r="H3271" s="472"/>
      <c r="I3271" s="472"/>
      <c r="J3271" s="473"/>
      <c r="K3271" s="121" t="s">
        <v>1130</v>
      </c>
    </row>
    <row r="3272" spans="1:11" ht="15" x14ac:dyDescent="0.3">
      <c r="A3272" s="466"/>
      <c r="B3272" s="471" t="s">
        <v>1131</v>
      </c>
      <c r="C3272" s="469"/>
      <c r="D3272" s="469"/>
      <c r="E3272" s="470"/>
      <c r="F3272" s="122"/>
      <c r="G3272" s="468" t="s">
        <v>1132</v>
      </c>
      <c r="H3272" s="469"/>
      <c r="I3272" s="469"/>
      <c r="J3272" s="470"/>
      <c r="K3272" s="123"/>
    </row>
    <row r="3273" spans="1:11" ht="15" x14ac:dyDescent="0.3">
      <c r="A3273" s="466"/>
      <c r="B3273" s="480" t="s">
        <v>1133</v>
      </c>
      <c r="C3273" s="481"/>
      <c r="D3273" s="481"/>
      <c r="E3273" s="482"/>
      <c r="F3273" s="124"/>
      <c r="G3273" s="483" t="s">
        <v>1134</v>
      </c>
      <c r="H3273" s="481"/>
      <c r="I3273" s="481"/>
      <c r="J3273" s="482"/>
      <c r="K3273" s="125"/>
    </row>
    <row r="3274" spans="1:11" ht="15" x14ac:dyDescent="0.3">
      <c r="A3274" s="466"/>
      <c r="B3274" s="480" t="s">
        <v>1135</v>
      </c>
      <c r="C3274" s="481"/>
      <c r="D3274" s="481"/>
      <c r="E3274" s="482"/>
      <c r="F3274" s="124"/>
      <c r="G3274" s="478" t="s">
        <v>1136</v>
      </c>
      <c r="H3274" s="460"/>
      <c r="I3274" s="460"/>
      <c r="J3274" s="479"/>
      <c r="K3274" s="125"/>
    </row>
    <row r="3275" spans="1:11" ht="15" x14ac:dyDescent="0.3">
      <c r="A3275" s="466"/>
      <c r="B3275" s="480" t="s">
        <v>1137</v>
      </c>
      <c r="C3275" s="481"/>
      <c r="D3275" s="481"/>
      <c r="E3275" s="482"/>
      <c r="F3275" s="124">
        <v>1</v>
      </c>
      <c r="G3275" s="478" t="s">
        <v>1138</v>
      </c>
      <c r="H3275" s="460"/>
      <c r="I3275" s="460"/>
      <c r="J3275" s="479"/>
      <c r="K3275" s="125"/>
    </row>
    <row r="3276" spans="1:11" ht="15" x14ac:dyDescent="0.3">
      <c r="A3276" s="466"/>
      <c r="B3276" s="480" t="s">
        <v>1139</v>
      </c>
      <c r="C3276" s="481"/>
      <c r="D3276" s="481"/>
      <c r="E3276" s="482"/>
      <c r="F3276" s="124"/>
      <c r="G3276" s="478" t="s">
        <v>1140</v>
      </c>
      <c r="H3276" s="460"/>
      <c r="I3276" s="460"/>
      <c r="J3276" s="479"/>
      <c r="K3276" s="125"/>
    </row>
    <row r="3277" spans="1:11" ht="15.6" thickBot="1" x14ac:dyDescent="0.35">
      <c r="A3277" s="467"/>
      <c r="B3277" s="487" t="s">
        <v>1141</v>
      </c>
      <c r="C3277" s="488"/>
      <c r="D3277" s="488"/>
      <c r="E3277" s="489"/>
      <c r="F3277" s="127">
        <v>1</v>
      </c>
      <c r="G3277" s="484" t="s">
        <v>1142</v>
      </c>
      <c r="H3277" s="485"/>
      <c r="I3277" s="485"/>
      <c r="J3277" s="486"/>
      <c r="K3277" s="128"/>
    </row>
    <row r="3278" spans="1:11" ht="15.6" x14ac:dyDescent="0.3">
      <c r="A3278" s="465" t="s">
        <v>1143</v>
      </c>
      <c r="B3278" s="434" t="s">
        <v>1187</v>
      </c>
      <c r="C3278" s="435"/>
      <c r="D3278" s="435"/>
      <c r="E3278" s="435"/>
      <c r="F3278" s="435"/>
      <c r="G3278" s="435"/>
      <c r="H3278" s="435"/>
      <c r="I3278" s="435"/>
      <c r="J3278" s="435"/>
      <c r="K3278" s="436"/>
    </row>
    <row r="3279" spans="1:11" ht="15" x14ac:dyDescent="0.3">
      <c r="A3279" s="466"/>
      <c r="B3279" s="135" t="s">
        <v>1167</v>
      </c>
      <c r="C3279" s="136"/>
      <c r="D3279" s="136"/>
      <c r="E3279" s="136"/>
      <c r="F3279" s="136"/>
      <c r="G3279" s="136"/>
      <c r="H3279" s="136"/>
      <c r="I3279" s="136"/>
      <c r="J3279" s="136"/>
      <c r="K3279" s="137"/>
    </row>
    <row r="3280" spans="1:11" ht="15" x14ac:dyDescent="0.3">
      <c r="A3280" s="466"/>
      <c r="B3280" s="422" t="s">
        <v>1166</v>
      </c>
      <c r="C3280" s="423"/>
      <c r="D3280" s="423"/>
      <c r="E3280" s="423"/>
      <c r="F3280" s="423"/>
      <c r="G3280" s="423"/>
      <c r="H3280" s="423"/>
      <c r="I3280" s="423"/>
      <c r="J3280" s="423"/>
      <c r="K3280" s="424"/>
    </row>
    <row r="3281" spans="1:11" ht="15" x14ac:dyDescent="0.3">
      <c r="A3281" s="466"/>
      <c r="B3281" s="422" t="s">
        <v>1165</v>
      </c>
      <c r="C3281" s="423"/>
      <c r="D3281" s="423"/>
      <c r="E3281" s="423"/>
      <c r="F3281" s="423"/>
      <c r="G3281" s="423"/>
      <c r="H3281" s="423"/>
      <c r="I3281" s="423"/>
      <c r="J3281" s="423"/>
      <c r="K3281" s="424"/>
    </row>
    <row r="3282" spans="1:11" ht="15" x14ac:dyDescent="0.3">
      <c r="A3282" s="466"/>
      <c r="B3282" s="422" t="s">
        <v>1169</v>
      </c>
      <c r="C3282" s="423"/>
      <c r="D3282" s="423"/>
      <c r="E3282" s="423"/>
      <c r="F3282" s="423"/>
      <c r="G3282" s="423"/>
      <c r="H3282" s="423"/>
      <c r="I3282" s="423"/>
      <c r="J3282" s="423"/>
      <c r="K3282" s="424"/>
    </row>
    <row r="3283" spans="1:11" ht="15" x14ac:dyDescent="0.3">
      <c r="A3283" s="466"/>
      <c r="B3283" s="422" t="s">
        <v>1173</v>
      </c>
      <c r="C3283" s="423"/>
      <c r="D3283" s="423"/>
      <c r="E3283" s="423"/>
      <c r="F3283" s="423"/>
      <c r="G3283" s="423"/>
      <c r="H3283" s="423"/>
      <c r="I3283" s="423"/>
      <c r="J3283" s="423"/>
      <c r="K3283" s="424"/>
    </row>
    <row r="3284" spans="1:11" ht="15.6" x14ac:dyDescent="0.3">
      <c r="A3284" s="466"/>
      <c r="B3284" s="434" t="s">
        <v>1188</v>
      </c>
      <c r="C3284" s="435"/>
      <c r="D3284" s="435"/>
      <c r="E3284" s="435"/>
      <c r="F3284" s="435"/>
      <c r="G3284" s="435"/>
      <c r="H3284" s="435"/>
      <c r="I3284" s="435"/>
      <c r="J3284" s="435"/>
      <c r="K3284" s="436"/>
    </row>
    <row r="3285" spans="1:11" ht="15" x14ac:dyDescent="0.3">
      <c r="A3285" s="466"/>
      <c r="B3285" s="422" t="s">
        <v>1172</v>
      </c>
      <c r="C3285" s="423"/>
      <c r="D3285" s="423"/>
      <c r="E3285" s="423"/>
      <c r="F3285" s="423"/>
      <c r="G3285" s="423"/>
      <c r="H3285" s="423"/>
      <c r="I3285" s="423"/>
      <c r="J3285" s="423"/>
      <c r="K3285" s="424"/>
    </row>
    <row r="3286" spans="1:11" ht="15" x14ac:dyDescent="0.3">
      <c r="A3286" s="466"/>
      <c r="B3286" s="422" t="s">
        <v>1166</v>
      </c>
      <c r="C3286" s="423"/>
      <c r="D3286" s="423"/>
      <c r="E3286" s="423"/>
      <c r="F3286" s="423"/>
      <c r="G3286" s="423"/>
      <c r="H3286" s="423"/>
      <c r="I3286" s="423"/>
      <c r="J3286" s="423"/>
      <c r="K3286" s="424"/>
    </row>
    <row r="3287" spans="1:11" ht="15" x14ac:dyDescent="0.3">
      <c r="A3287" s="466"/>
      <c r="B3287" s="416" t="s">
        <v>1165</v>
      </c>
      <c r="C3287" s="417"/>
      <c r="D3287" s="417"/>
      <c r="E3287" s="417"/>
      <c r="F3287" s="417"/>
      <c r="G3287" s="417"/>
      <c r="H3287" s="417"/>
      <c r="I3287" s="417"/>
      <c r="J3287" s="417"/>
      <c r="K3287" s="418"/>
    </row>
    <row r="3288" spans="1:11" ht="15.6" x14ac:dyDescent="0.3">
      <c r="A3288" s="466"/>
      <c r="B3288" s="519" t="s">
        <v>1190</v>
      </c>
      <c r="C3288" s="520"/>
      <c r="D3288" s="520"/>
      <c r="E3288" s="520"/>
      <c r="F3288" s="520"/>
      <c r="G3288" s="520"/>
      <c r="H3288" s="520"/>
      <c r="I3288" s="520"/>
      <c r="J3288" s="520"/>
      <c r="K3288" s="521"/>
    </row>
    <row r="3289" spans="1:11" ht="15" x14ac:dyDescent="0.3">
      <c r="A3289" s="466"/>
      <c r="B3289" s="422" t="s">
        <v>1172</v>
      </c>
      <c r="C3289" s="423"/>
      <c r="D3289" s="423"/>
      <c r="E3289" s="423"/>
      <c r="F3289" s="423"/>
      <c r="G3289" s="423"/>
      <c r="H3289" s="423"/>
      <c r="I3289" s="423"/>
      <c r="J3289" s="423"/>
      <c r="K3289" s="424"/>
    </row>
    <row r="3290" spans="1:11" ht="15" x14ac:dyDescent="0.3">
      <c r="A3290" s="466"/>
      <c r="B3290" s="422" t="s">
        <v>1166</v>
      </c>
      <c r="C3290" s="423"/>
      <c r="D3290" s="423"/>
      <c r="E3290" s="423"/>
      <c r="F3290" s="423"/>
      <c r="G3290" s="423"/>
      <c r="H3290" s="423"/>
      <c r="I3290" s="423"/>
      <c r="J3290" s="423"/>
      <c r="K3290" s="424"/>
    </row>
    <row r="3291" spans="1:11" ht="15.6" thickBot="1" x14ac:dyDescent="0.35">
      <c r="A3291" s="466"/>
      <c r="B3291" s="416" t="s">
        <v>1165</v>
      </c>
      <c r="C3291" s="417"/>
      <c r="D3291" s="417"/>
      <c r="E3291" s="417"/>
      <c r="F3291" s="417"/>
      <c r="G3291" s="417"/>
      <c r="H3291" s="417"/>
      <c r="I3291" s="417"/>
      <c r="J3291" s="417"/>
      <c r="K3291" s="418"/>
    </row>
    <row r="3292" spans="1:11" ht="15" x14ac:dyDescent="0.3">
      <c r="A3292" s="465" t="s">
        <v>1144</v>
      </c>
      <c r="B3292" s="439"/>
      <c r="C3292" s="437"/>
      <c r="D3292" s="437"/>
      <c r="E3292" s="437"/>
      <c r="F3292" s="437"/>
      <c r="G3292" s="437"/>
      <c r="H3292" s="437"/>
      <c r="I3292" s="437"/>
      <c r="J3292" s="437"/>
      <c r="K3292" s="438"/>
    </row>
    <row r="3293" spans="1:11" ht="15" x14ac:dyDescent="0.3">
      <c r="A3293" s="466"/>
      <c r="B3293" s="458"/>
      <c r="C3293" s="456"/>
      <c r="D3293" s="456"/>
      <c r="E3293" s="456"/>
      <c r="F3293" s="456"/>
      <c r="G3293" s="456"/>
      <c r="H3293" s="456"/>
      <c r="I3293" s="456"/>
      <c r="J3293" s="456"/>
      <c r="K3293" s="457"/>
    </row>
    <row r="3294" spans="1:11" ht="15" x14ac:dyDescent="0.3">
      <c r="A3294" s="466"/>
      <c r="B3294" s="458"/>
      <c r="C3294" s="456"/>
      <c r="D3294" s="456"/>
      <c r="E3294" s="456"/>
      <c r="F3294" s="456"/>
      <c r="G3294" s="456"/>
      <c r="H3294" s="456"/>
      <c r="I3294" s="456"/>
      <c r="J3294" s="456"/>
      <c r="K3294" s="457"/>
    </row>
    <row r="3295" spans="1:11" ht="15" x14ac:dyDescent="0.3">
      <c r="A3295" s="466"/>
      <c r="B3295" s="458"/>
      <c r="C3295" s="456"/>
      <c r="D3295" s="456"/>
      <c r="E3295" s="456"/>
      <c r="F3295" s="456"/>
      <c r="G3295" s="456"/>
      <c r="H3295" s="456"/>
      <c r="I3295" s="456"/>
      <c r="J3295" s="456"/>
      <c r="K3295" s="457"/>
    </row>
    <row r="3296" spans="1:11" ht="15" x14ac:dyDescent="0.3">
      <c r="A3296" s="466"/>
      <c r="B3296" s="458"/>
      <c r="C3296" s="456"/>
      <c r="D3296" s="456"/>
      <c r="E3296" s="456"/>
      <c r="F3296" s="456"/>
      <c r="G3296" s="456"/>
      <c r="H3296" s="456"/>
      <c r="I3296" s="456"/>
      <c r="J3296" s="456"/>
      <c r="K3296" s="457"/>
    </row>
    <row r="3297" spans="1:11" ht="15" x14ac:dyDescent="0.3">
      <c r="A3297" s="466"/>
      <c r="B3297" s="458"/>
      <c r="C3297" s="456"/>
      <c r="D3297" s="456"/>
      <c r="E3297" s="456"/>
      <c r="F3297" s="456"/>
      <c r="G3297" s="456"/>
      <c r="H3297" s="456"/>
      <c r="I3297" s="456"/>
      <c r="J3297" s="456"/>
      <c r="K3297" s="457"/>
    </row>
    <row r="3298" spans="1:11" ht="15" x14ac:dyDescent="0.3">
      <c r="A3298" s="466"/>
      <c r="B3298" s="458"/>
      <c r="C3298" s="456"/>
      <c r="D3298" s="456"/>
      <c r="E3298" s="456"/>
      <c r="F3298" s="456"/>
      <c r="G3298" s="456"/>
      <c r="H3298" s="456"/>
      <c r="I3298" s="456"/>
      <c r="J3298" s="456"/>
      <c r="K3298" s="457"/>
    </row>
    <row r="3299" spans="1:11" ht="15" x14ac:dyDescent="0.3">
      <c r="A3299" s="466"/>
      <c r="B3299" s="458"/>
      <c r="C3299" s="456"/>
      <c r="D3299" s="456"/>
      <c r="E3299" s="456"/>
      <c r="F3299" s="456"/>
      <c r="G3299" s="456"/>
      <c r="H3299" s="456"/>
      <c r="I3299" s="456"/>
      <c r="J3299" s="456"/>
      <c r="K3299" s="457"/>
    </row>
    <row r="3300" spans="1:11" ht="15" x14ac:dyDescent="0.3">
      <c r="A3300" s="466"/>
      <c r="B3300" s="458"/>
      <c r="C3300" s="456"/>
      <c r="D3300" s="456"/>
      <c r="E3300" s="456"/>
      <c r="F3300" s="456"/>
      <c r="G3300" s="456"/>
      <c r="H3300" s="456"/>
      <c r="I3300" s="456"/>
      <c r="J3300" s="456"/>
      <c r="K3300" s="457"/>
    </row>
    <row r="3301" spans="1:11" ht="15" x14ac:dyDescent="0.3">
      <c r="A3301" s="466"/>
      <c r="B3301" s="458"/>
      <c r="C3301" s="456"/>
      <c r="D3301" s="456"/>
      <c r="E3301" s="456"/>
      <c r="F3301" s="456"/>
      <c r="G3301" s="456"/>
      <c r="H3301" s="456"/>
      <c r="I3301" s="456"/>
      <c r="J3301" s="456"/>
      <c r="K3301" s="457"/>
    </row>
    <row r="3302" spans="1:11" ht="15" x14ac:dyDescent="0.3">
      <c r="A3302" s="466"/>
      <c r="B3302" s="458"/>
      <c r="C3302" s="456"/>
      <c r="D3302" s="456"/>
      <c r="E3302" s="456"/>
      <c r="F3302" s="456"/>
      <c r="G3302" s="456"/>
      <c r="H3302" s="456"/>
      <c r="I3302" s="456"/>
      <c r="J3302" s="456"/>
      <c r="K3302" s="457"/>
    </row>
    <row r="3303" spans="1:11" ht="15" x14ac:dyDescent="0.3">
      <c r="A3303" s="466"/>
      <c r="B3303" s="458"/>
      <c r="C3303" s="456"/>
      <c r="D3303" s="456"/>
      <c r="E3303" s="456"/>
      <c r="F3303" s="456"/>
      <c r="G3303" s="456"/>
      <c r="H3303" s="456"/>
      <c r="I3303" s="456"/>
      <c r="J3303" s="456"/>
      <c r="K3303" s="457"/>
    </row>
    <row r="3304" spans="1:11" ht="15" x14ac:dyDescent="0.3">
      <c r="A3304" s="466"/>
      <c r="B3304" s="458"/>
      <c r="C3304" s="456"/>
      <c r="D3304" s="456"/>
      <c r="E3304" s="456"/>
      <c r="F3304" s="456"/>
      <c r="G3304" s="456"/>
      <c r="H3304" s="456"/>
      <c r="I3304" s="456"/>
      <c r="J3304" s="456"/>
      <c r="K3304" s="457"/>
    </row>
    <row r="3305" spans="1:11" ht="15" x14ac:dyDescent="0.3">
      <c r="A3305" s="466"/>
      <c r="B3305" s="458"/>
      <c r="C3305" s="456"/>
      <c r="D3305" s="456"/>
      <c r="E3305" s="456"/>
      <c r="F3305" s="456"/>
      <c r="G3305" s="456"/>
      <c r="H3305" s="456"/>
      <c r="I3305" s="456"/>
      <c r="J3305" s="456"/>
      <c r="K3305" s="457"/>
    </row>
    <row r="3306" spans="1:11" ht="15.6" thickBot="1" x14ac:dyDescent="0.35">
      <c r="A3306" s="467"/>
      <c r="B3306" s="502"/>
      <c r="C3306" s="503"/>
      <c r="D3306" s="503"/>
      <c r="E3306" s="503"/>
      <c r="F3306" s="503"/>
      <c r="G3306" s="503"/>
      <c r="H3306" s="503"/>
      <c r="I3306" s="503"/>
      <c r="J3306" s="503"/>
      <c r="K3306" s="504"/>
    </row>
    <row r="3307" spans="1:11" x14ac:dyDescent="0.3">
      <c r="A3307" s="499" t="s">
        <v>1145</v>
      </c>
      <c r="B3307" s="491"/>
      <c r="C3307" s="491"/>
      <c r="D3307" s="491"/>
      <c r="E3307" s="491"/>
      <c r="F3307" s="491"/>
      <c r="G3307" s="490" t="s">
        <v>1146</v>
      </c>
      <c r="H3307" s="491"/>
      <c r="I3307" s="491"/>
      <c r="J3307" s="491"/>
      <c r="K3307" s="492"/>
    </row>
    <row r="3308" spans="1:11" x14ac:dyDescent="0.3">
      <c r="A3308" s="500"/>
      <c r="B3308" s="494"/>
      <c r="C3308" s="494"/>
      <c r="D3308" s="494"/>
      <c r="E3308" s="494"/>
      <c r="F3308" s="494"/>
      <c r="G3308" s="493"/>
      <c r="H3308" s="494"/>
      <c r="I3308" s="494"/>
      <c r="J3308" s="494"/>
      <c r="K3308" s="495"/>
    </row>
    <row r="3309" spans="1:11" x14ac:dyDescent="0.3">
      <c r="A3309" s="500"/>
      <c r="B3309" s="494"/>
      <c r="C3309" s="494"/>
      <c r="D3309" s="494"/>
      <c r="E3309" s="494"/>
      <c r="F3309" s="494"/>
      <c r="G3309" s="493"/>
      <c r="H3309" s="494"/>
      <c r="I3309" s="494"/>
      <c r="J3309" s="494"/>
      <c r="K3309" s="495"/>
    </row>
    <row r="3310" spans="1:11" ht="15" thickBot="1" x14ac:dyDescent="0.35">
      <c r="A3310" s="501"/>
      <c r="B3310" s="497"/>
      <c r="C3310" s="497"/>
      <c r="D3310" s="497"/>
      <c r="E3310" s="497"/>
      <c r="F3310" s="497"/>
      <c r="G3310" s="496"/>
      <c r="H3310" s="497"/>
      <c r="I3310" s="497"/>
      <c r="J3310" s="497"/>
      <c r="K3310" s="498"/>
    </row>
    <row r="3311" spans="1:11" x14ac:dyDescent="0.3">
      <c r="A3311" s="34"/>
      <c r="J3311" s="131"/>
    </row>
    <row r="3312" spans="1:11" hidden="1" x14ac:dyDescent="0.3">
      <c r="A3312" s="452"/>
      <c r="B3312" s="452"/>
      <c r="C3312" s="452"/>
      <c r="D3312" s="452"/>
      <c r="E3312" s="454" t="s">
        <v>1113</v>
      </c>
      <c r="F3312" s="454"/>
      <c r="G3312" s="454"/>
      <c r="H3312" s="454"/>
      <c r="I3312" s="452"/>
      <c r="J3312" s="452"/>
      <c r="K3312" s="452"/>
    </row>
    <row r="3313" spans="1:11" hidden="1" x14ac:dyDescent="0.3">
      <c r="A3313" s="452"/>
      <c r="B3313" s="452"/>
      <c r="C3313" s="452"/>
      <c r="D3313" s="452"/>
      <c r="E3313" s="454"/>
      <c r="F3313" s="454"/>
      <c r="G3313" s="454"/>
      <c r="H3313" s="454"/>
      <c r="I3313" s="452"/>
      <c r="J3313" s="452"/>
      <c r="K3313" s="452"/>
    </row>
    <row r="3314" spans="1:11" hidden="1" x14ac:dyDescent="0.3">
      <c r="A3314" s="453"/>
      <c r="B3314" s="453"/>
      <c r="C3314" s="453"/>
      <c r="D3314" s="453"/>
      <c r="E3314" s="455"/>
      <c r="F3314" s="455"/>
      <c r="G3314" s="455"/>
      <c r="H3314" s="455"/>
      <c r="I3314" s="453"/>
      <c r="J3314" s="453"/>
      <c r="K3314" s="453"/>
    </row>
    <row r="3315" spans="1:11" s="99" customFormat="1" ht="15" hidden="1" customHeight="1" x14ac:dyDescent="0.3">
      <c r="A3315" s="505" t="s">
        <v>1114</v>
      </c>
      <c r="B3315" s="450"/>
      <c r="C3315" s="450"/>
      <c r="D3315" s="450"/>
      <c r="E3315" s="450"/>
      <c r="F3315" s="450"/>
      <c r="G3315" s="450"/>
      <c r="H3315" s="450"/>
      <c r="I3315" s="450"/>
      <c r="J3315" s="450"/>
      <c r="K3315" s="451"/>
    </row>
    <row r="3316" spans="1:11" ht="25.5" hidden="1" customHeight="1" x14ac:dyDescent="0.3">
      <c r="A3316" s="100" t="s">
        <v>1115</v>
      </c>
      <c r="B3316" s="101"/>
      <c r="C3316" s="101"/>
      <c r="D3316" s="101"/>
      <c r="E3316" s="101"/>
      <c r="F3316" s="101"/>
      <c r="G3316" s="102"/>
      <c r="H3316" s="103" t="s">
        <v>1116</v>
      </c>
      <c r="I3316" s="104" t="s">
        <v>1117</v>
      </c>
      <c r="J3316" s="105">
        <f>1+J3262</f>
        <v>45255</v>
      </c>
      <c r="K3316" s="106" t="s">
        <v>1118</v>
      </c>
    </row>
    <row r="3317" spans="1:11" ht="16.5" hidden="1" customHeight="1" x14ac:dyDescent="0.3">
      <c r="A3317" s="443" t="s">
        <v>1119</v>
      </c>
      <c r="B3317" s="444"/>
      <c r="C3317" s="444"/>
      <c r="D3317" s="444"/>
      <c r="E3317" s="444"/>
      <c r="F3317" s="444"/>
      <c r="G3317" s="445"/>
      <c r="H3317" s="107" t="s">
        <v>1120</v>
      </c>
      <c r="I3317" s="108" t="s">
        <v>1121</v>
      </c>
      <c r="J3317" s="109" t="s">
        <v>1122</v>
      </c>
      <c r="K3317" s="110" t="s">
        <v>1123</v>
      </c>
    </row>
    <row r="3318" spans="1:11" ht="12" hidden="1" customHeight="1" x14ac:dyDescent="0.3">
      <c r="A3318" s="446"/>
      <c r="B3318" s="447"/>
      <c r="C3318" s="447"/>
      <c r="D3318" s="447"/>
      <c r="E3318" s="447"/>
      <c r="F3318" s="447"/>
      <c r="G3318" s="448"/>
      <c r="H3318" s="107" t="s">
        <v>1124</v>
      </c>
      <c r="I3318" s="111" t="s">
        <v>1125</v>
      </c>
      <c r="J3318" s="112"/>
      <c r="K3318" s="113"/>
    </row>
    <row r="3319" spans="1:11" ht="15" hidden="1" thickBot="1" x14ac:dyDescent="0.35">
      <c r="A3319" s="114" t="s">
        <v>1103</v>
      </c>
      <c r="B3319" s="115"/>
      <c r="C3319" s="115"/>
      <c r="D3319" s="115"/>
      <c r="E3319" s="115"/>
      <c r="F3319" s="115"/>
      <c r="G3319" s="116"/>
      <c r="H3319" s="117" t="s">
        <v>1126</v>
      </c>
      <c r="I3319" s="117" t="s">
        <v>1125</v>
      </c>
      <c r="J3319" s="118"/>
      <c r="K3319" s="119"/>
    </row>
    <row r="3320" spans="1:11" ht="15" hidden="1" x14ac:dyDescent="0.3">
      <c r="A3320" s="440" t="s">
        <v>1127</v>
      </c>
      <c r="B3320" s="439"/>
      <c r="C3320" s="437"/>
      <c r="D3320" s="437"/>
      <c r="E3320" s="437"/>
      <c r="F3320" s="437"/>
      <c r="G3320" s="437"/>
      <c r="H3320" s="437"/>
      <c r="I3320" s="437"/>
      <c r="J3320" s="437"/>
      <c r="K3320" s="438"/>
    </row>
    <row r="3321" spans="1:11" ht="15" hidden="1" x14ac:dyDescent="0.3">
      <c r="A3321" s="441"/>
      <c r="B3321" s="458"/>
      <c r="C3321" s="456"/>
      <c r="D3321" s="456"/>
      <c r="E3321" s="456"/>
      <c r="F3321" s="456"/>
      <c r="G3321" s="456"/>
      <c r="H3321" s="456"/>
      <c r="I3321" s="456"/>
      <c r="J3321" s="456"/>
      <c r="K3321" s="457"/>
    </row>
    <row r="3322" spans="1:11" ht="15" hidden="1" x14ac:dyDescent="0.3">
      <c r="A3322" s="441"/>
      <c r="B3322" s="458"/>
      <c r="C3322" s="456"/>
      <c r="D3322" s="456"/>
      <c r="E3322" s="456"/>
      <c r="F3322" s="456"/>
      <c r="G3322" s="456"/>
      <c r="H3322" s="456"/>
      <c r="I3322" s="456"/>
      <c r="J3322" s="456"/>
      <c r="K3322" s="457"/>
    </row>
    <row r="3323" spans="1:11" ht="15" hidden="1" x14ac:dyDescent="0.3">
      <c r="A3323" s="441"/>
      <c r="B3323" s="458"/>
      <c r="C3323" s="456"/>
      <c r="D3323" s="456"/>
      <c r="E3323" s="456"/>
      <c r="F3323" s="456"/>
      <c r="G3323" s="456"/>
      <c r="H3323" s="456"/>
      <c r="I3323" s="456"/>
      <c r="J3323" s="456"/>
      <c r="K3323" s="457"/>
    </row>
    <row r="3324" spans="1:11" ht="15.6" hidden="1" thickBot="1" x14ac:dyDescent="0.35">
      <c r="A3324" s="442"/>
      <c r="B3324" s="477"/>
      <c r="C3324" s="475"/>
      <c r="D3324" s="475"/>
      <c r="E3324" s="475"/>
      <c r="F3324" s="475"/>
      <c r="G3324" s="475"/>
      <c r="H3324" s="475"/>
      <c r="I3324" s="475"/>
      <c r="J3324" s="475"/>
      <c r="K3324" s="476"/>
    </row>
    <row r="3325" spans="1:11" ht="15.6" hidden="1" thickBot="1" x14ac:dyDescent="0.35">
      <c r="A3325" s="465" t="s">
        <v>1128</v>
      </c>
      <c r="B3325" s="474" t="s">
        <v>1129</v>
      </c>
      <c r="C3325" s="472"/>
      <c r="D3325" s="472"/>
      <c r="E3325" s="472"/>
      <c r="F3325" s="120" t="s">
        <v>1130</v>
      </c>
      <c r="G3325" s="472" t="s">
        <v>1129</v>
      </c>
      <c r="H3325" s="472"/>
      <c r="I3325" s="472"/>
      <c r="J3325" s="473"/>
      <c r="K3325" s="121" t="s">
        <v>1130</v>
      </c>
    </row>
    <row r="3326" spans="1:11" ht="15" hidden="1" x14ac:dyDescent="0.3">
      <c r="A3326" s="466"/>
      <c r="B3326" s="471" t="s">
        <v>1131</v>
      </c>
      <c r="C3326" s="469"/>
      <c r="D3326" s="469"/>
      <c r="E3326" s="470"/>
      <c r="F3326" s="122"/>
      <c r="G3326" s="468" t="s">
        <v>1132</v>
      </c>
      <c r="H3326" s="469"/>
      <c r="I3326" s="469"/>
      <c r="J3326" s="470"/>
      <c r="K3326" s="123"/>
    </row>
    <row r="3327" spans="1:11" ht="15" hidden="1" x14ac:dyDescent="0.3">
      <c r="A3327" s="466"/>
      <c r="B3327" s="480" t="s">
        <v>1133</v>
      </c>
      <c r="C3327" s="481"/>
      <c r="D3327" s="481"/>
      <c r="E3327" s="482"/>
      <c r="F3327" s="124"/>
      <c r="G3327" s="483" t="s">
        <v>1134</v>
      </c>
      <c r="H3327" s="481"/>
      <c r="I3327" s="481"/>
      <c r="J3327" s="482"/>
      <c r="K3327" s="125"/>
    </row>
    <row r="3328" spans="1:11" ht="15" hidden="1" x14ac:dyDescent="0.3">
      <c r="A3328" s="466"/>
      <c r="B3328" s="480" t="s">
        <v>1135</v>
      </c>
      <c r="C3328" s="481"/>
      <c r="D3328" s="481"/>
      <c r="E3328" s="482"/>
      <c r="F3328" s="124"/>
      <c r="G3328" s="478" t="s">
        <v>1136</v>
      </c>
      <c r="H3328" s="460"/>
      <c r="I3328" s="460"/>
      <c r="J3328" s="479"/>
      <c r="K3328" s="125"/>
    </row>
    <row r="3329" spans="1:11" ht="15" hidden="1" x14ac:dyDescent="0.3">
      <c r="A3329" s="466"/>
      <c r="B3329" s="480" t="s">
        <v>1137</v>
      </c>
      <c r="C3329" s="481"/>
      <c r="D3329" s="481"/>
      <c r="E3329" s="482"/>
      <c r="F3329" s="124"/>
      <c r="G3329" s="478" t="s">
        <v>1138</v>
      </c>
      <c r="H3329" s="460"/>
      <c r="I3329" s="460"/>
      <c r="J3329" s="479"/>
      <c r="K3329" s="125"/>
    </row>
    <row r="3330" spans="1:11" ht="15" hidden="1" x14ac:dyDescent="0.3">
      <c r="A3330" s="466"/>
      <c r="B3330" s="480" t="s">
        <v>1139</v>
      </c>
      <c r="C3330" s="481"/>
      <c r="D3330" s="481"/>
      <c r="E3330" s="482"/>
      <c r="F3330" s="124"/>
      <c r="G3330" s="478" t="s">
        <v>1140</v>
      </c>
      <c r="H3330" s="460"/>
      <c r="I3330" s="460"/>
      <c r="J3330" s="479"/>
      <c r="K3330" s="125"/>
    </row>
    <row r="3331" spans="1:11" ht="15.6" hidden="1" thickBot="1" x14ac:dyDescent="0.35">
      <c r="A3331" s="467"/>
      <c r="B3331" s="487" t="s">
        <v>1141</v>
      </c>
      <c r="C3331" s="488"/>
      <c r="D3331" s="488"/>
      <c r="E3331" s="489"/>
      <c r="F3331" s="127"/>
      <c r="G3331" s="484" t="s">
        <v>1142</v>
      </c>
      <c r="H3331" s="485"/>
      <c r="I3331" s="485"/>
      <c r="J3331" s="486"/>
      <c r="K3331" s="128"/>
    </row>
    <row r="3332" spans="1:11" ht="15" hidden="1" x14ac:dyDescent="0.3">
      <c r="A3332" s="465" t="s">
        <v>1143</v>
      </c>
      <c r="B3332" s="459" t="s">
        <v>1157</v>
      </c>
      <c r="C3332" s="460"/>
      <c r="D3332" s="460"/>
      <c r="E3332" s="460"/>
      <c r="F3332" s="460"/>
      <c r="G3332" s="460"/>
      <c r="H3332" s="460"/>
      <c r="I3332" s="460"/>
      <c r="J3332" s="460"/>
      <c r="K3332" s="461"/>
    </row>
    <row r="3333" spans="1:11" ht="15" hidden="1" x14ac:dyDescent="0.3">
      <c r="A3333" s="466"/>
      <c r="B3333" s="459" t="s">
        <v>1159</v>
      </c>
      <c r="C3333" s="460"/>
      <c r="D3333" s="460"/>
      <c r="E3333" s="460"/>
      <c r="F3333" s="460"/>
      <c r="G3333" s="460"/>
      <c r="H3333" s="460"/>
      <c r="I3333" s="460"/>
      <c r="J3333" s="460"/>
      <c r="K3333" s="461"/>
    </row>
    <row r="3334" spans="1:11" ht="15" hidden="1" x14ac:dyDescent="0.3">
      <c r="A3334" s="466"/>
      <c r="B3334" s="459" t="s">
        <v>1158</v>
      </c>
      <c r="C3334" s="460"/>
      <c r="D3334" s="460"/>
      <c r="E3334" s="460"/>
      <c r="F3334" s="460"/>
      <c r="G3334" s="460"/>
      <c r="H3334" s="460"/>
      <c r="I3334" s="460"/>
      <c r="J3334" s="460"/>
      <c r="K3334" s="461"/>
    </row>
    <row r="3335" spans="1:11" ht="15" hidden="1" x14ac:dyDescent="0.3">
      <c r="A3335" s="466"/>
      <c r="B3335" s="459"/>
      <c r="C3335" s="460"/>
      <c r="D3335" s="460"/>
      <c r="E3335" s="460"/>
      <c r="F3335" s="460"/>
      <c r="G3335" s="460"/>
      <c r="H3335" s="460"/>
      <c r="I3335" s="460"/>
      <c r="J3335" s="460"/>
      <c r="K3335" s="461"/>
    </row>
    <row r="3336" spans="1:11" ht="15" hidden="1" x14ac:dyDescent="0.3">
      <c r="A3336" s="466"/>
      <c r="B3336" s="459"/>
      <c r="C3336" s="460"/>
      <c r="D3336" s="460"/>
      <c r="E3336" s="460"/>
      <c r="F3336" s="460"/>
      <c r="G3336" s="460"/>
      <c r="H3336" s="460"/>
      <c r="I3336" s="460"/>
      <c r="J3336" s="460"/>
      <c r="K3336" s="461"/>
    </row>
    <row r="3337" spans="1:11" ht="15" hidden="1" x14ac:dyDescent="0.3">
      <c r="A3337" s="466"/>
      <c r="B3337" s="459"/>
      <c r="C3337" s="460"/>
      <c r="D3337" s="460"/>
      <c r="E3337" s="460"/>
      <c r="F3337" s="460"/>
      <c r="G3337" s="460"/>
      <c r="H3337" s="460"/>
      <c r="I3337" s="460"/>
      <c r="J3337" s="460"/>
      <c r="K3337" s="461"/>
    </row>
    <row r="3338" spans="1:11" ht="15" hidden="1" x14ac:dyDescent="0.3">
      <c r="A3338" s="466"/>
      <c r="B3338" s="459"/>
      <c r="C3338" s="460"/>
      <c r="D3338" s="460"/>
      <c r="E3338" s="460"/>
      <c r="F3338" s="460"/>
      <c r="G3338" s="460"/>
      <c r="H3338" s="460"/>
      <c r="I3338" s="460"/>
      <c r="J3338" s="460"/>
      <c r="K3338" s="461"/>
    </row>
    <row r="3339" spans="1:11" ht="15" hidden="1" x14ac:dyDescent="0.3">
      <c r="A3339" s="466"/>
      <c r="B3339" s="458"/>
      <c r="C3339" s="456"/>
      <c r="D3339" s="456"/>
      <c r="E3339" s="456"/>
      <c r="F3339" s="456"/>
      <c r="G3339" s="456"/>
      <c r="H3339" s="456"/>
      <c r="I3339" s="456"/>
      <c r="J3339" s="456"/>
      <c r="K3339" s="457"/>
    </row>
    <row r="3340" spans="1:11" ht="15" hidden="1" x14ac:dyDescent="0.3">
      <c r="A3340" s="466"/>
      <c r="B3340" s="459"/>
      <c r="C3340" s="460"/>
      <c r="D3340" s="460"/>
      <c r="E3340" s="460"/>
      <c r="F3340" s="460"/>
      <c r="G3340" s="460"/>
      <c r="H3340" s="460"/>
      <c r="I3340" s="460"/>
      <c r="J3340" s="460"/>
      <c r="K3340" s="461"/>
    </row>
    <row r="3341" spans="1:11" ht="15" hidden="1" x14ac:dyDescent="0.3">
      <c r="A3341" s="466"/>
      <c r="B3341" s="458"/>
      <c r="C3341" s="456"/>
      <c r="D3341" s="456"/>
      <c r="E3341" s="456"/>
      <c r="F3341" s="456"/>
      <c r="G3341" s="456"/>
      <c r="H3341" s="456"/>
      <c r="I3341" s="456"/>
      <c r="J3341" s="456"/>
      <c r="K3341" s="457"/>
    </row>
    <row r="3342" spans="1:11" ht="15" hidden="1" x14ac:dyDescent="0.3">
      <c r="A3342" s="466"/>
      <c r="B3342" s="458"/>
      <c r="C3342" s="456"/>
      <c r="D3342" s="456"/>
      <c r="E3342" s="456"/>
      <c r="F3342" s="456"/>
      <c r="G3342" s="456"/>
      <c r="H3342" s="456"/>
      <c r="I3342" s="456"/>
      <c r="J3342" s="456"/>
      <c r="K3342" s="457"/>
    </row>
    <row r="3343" spans="1:11" ht="15" hidden="1" x14ac:dyDescent="0.3">
      <c r="A3343" s="466"/>
      <c r="B3343" s="458"/>
      <c r="C3343" s="456"/>
      <c r="D3343" s="456"/>
      <c r="E3343" s="456"/>
      <c r="F3343" s="456"/>
      <c r="G3343" s="456"/>
      <c r="H3343" s="456"/>
      <c r="I3343" s="456"/>
      <c r="J3343" s="456"/>
      <c r="K3343" s="457"/>
    </row>
    <row r="3344" spans="1:11" ht="15" hidden="1" x14ac:dyDescent="0.3">
      <c r="A3344" s="466"/>
      <c r="B3344" s="458"/>
      <c r="C3344" s="456"/>
      <c r="D3344" s="456"/>
      <c r="E3344" s="456"/>
      <c r="F3344" s="456"/>
      <c r="G3344" s="456"/>
      <c r="H3344" s="456"/>
      <c r="I3344" s="456"/>
      <c r="J3344" s="456"/>
      <c r="K3344" s="457"/>
    </row>
    <row r="3345" spans="1:11" ht="15" hidden="1" x14ac:dyDescent="0.3">
      <c r="A3345" s="466"/>
      <c r="B3345" s="458"/>
      <c r="C3345" s="456"/>
      <c r="D3345" s="456"/>
      <c r="E3345" s="456"/>
      <c r="F3345" s="456"/>
      <c r="G3345" s="456"/>
      <c r="H3345" s="456"/>
      <c r="I3345" s="456"/>
      <c r="J3345" s="456"/>
      <c r="K3345" s="457"/>
    </row>
    <row r="3346" spans="1:11" ht="15.6" hidden="1" thickBot="1" x14ac:dyDescent="0.35">
      <c r="A3346" s="467"/>
      <c r="B3346" s="477"/>
      <c r="C3346" s="475"/>
      <c r="D3346" s="475"/>
      <c r="E3346" s="475"/>
      <c r="F3346" s="475"/>
      <c r="G3346" s="475"/>
      <c r="H3346" s="475"/>
      <c r="I3346" s="475"/>
      <c r="J3346" s="475"/>
      <c r="K3346" s="476"/>
    </row>
    <row r="3347" spans="1:11" ht="15" hidden="1" x14ac:dyDescent="0.3">
      <c r="A3347" s="465" t="s">
        <v>1144</v>
      </c>
      <c r="B3347" s="439"/>
      <c r="C3347" s="437"/>
      <c r="D3347" s="437"/>
      <c r="E3347" s="437"/>
      <c r="F3347" s="437"/>
      <c r="G3347" s="437"/>
      <c r="H3347" s="437"/>
      <c r="I3347" s="437"/>
      <c r="J3347" s="437"/>
      <c r="K3347" s="438"/>
    </row>
    <row r="3348" spans="1:11" ht="15" hidden="1" x14ac:dyDescent="0.3">
      <c r="A3348" s="466"/>
      <c r="B3348" s="458"/>
      <c r="C3348" s="456"/>
      <c r="D3348" s="456"/>
      <c r="E3348" s="456"/>
      <c r="F3348" s="456"/>
      <c r="G3348" s="456"/>
      <c r="H3348" s="456"/>
      <c r="I3348" s="456"/>
      <c r="J3348" s="456"/>
      <c r="K3348" s="457"/>
    </row>
    <row r="3349" spans="1:11" ht="15" hidden="1" x14ac:dyDescent="0.3">
      <c r="A3349" s="466"/>
      <c r="B3349" s="458"/>
      <c r="C3349" s="456"/>
      <c r="D3349" s="456"/>
      <c r="E3349" s="456"/>
      <c r="F3349" s="456"/>
      <c r="G3349" s="456"/>
      <c r="H3349" s="456"/>
      <c r="I3349" s="456"/>
      <c r="J3349" s="456"/>
      <c r="K3349" s="457"/>
    </row>
    <row r="3350" spans="1:11" ht="15" hidden="1" x14ac:dyDescent="0.3">
      <c r="A3350" s="466"/>
      <c r="B3350" s="459"/>
      <c r="C3350" s="460"/>
      <c r="D3350" s="460"/>
      <c r="E3350" s="460"/>
      <c r="F3350" s="460"/>
      <c r="G3350" s="460"/>
      <c r="H3350" s="460"/>
      <c r="I3350" s="460"/>
      <c r="J3350" s="460"/>
      <c r="K3350" s="461"/>
    </row>
    <row r="3351" spans="1:11" ht="15" hidden="1" x14ac:dyDescent="0.3">
      <c r="A3351" s="466"/>
      <c r="B3351" s="458"/>
      <c r="C3351" s="456"/>
      <c r="D3351" s="456"/>
      <c r="E3351" s="456"/>
      <c r="F3351" s="456"/>
      <c r="G3351" s="456"/>
      <c r="H3351" s="456"/>
      <c r="I3351" s="456"/>
      <c r="J3351" s="456"/>
      <c r="K3351" s="457"/>
    </row>
    <row r="3352" spans="1:11" ht="15" hidden="1" x14ac:dyDescent="0.3">
      <c r="A3352" s="466"/>
      <c r="B3352" s="459"/>
      <c r="C3352" s="460"/>
      <c r="D3352" s="460"/>
      <c r="E3352" s="460"/>
      <c r="F3352" s="460"/>
      <c r="G3352" s="460"/>
      <c r="H3352" s="460"/>
      <c r="I3352" s="460"/>
      <c r="J3352" s="460"/>
      <c r="K3352" s="461"/>
    </row>
    <row r="3353" spans="1:11" ht="15" hidden="1" x14ac:dyDescent="0.3">
      <c r="A3353" s="466"/>
      <c r="B3353" s="458"/>
      <c r="C3353" s="456"/>
      <c r="D3353" s="456"/>
      <c r="E3353" s="456"/>
      <c r="F3353" s="456"/>
      <c r="G3353" s="456"/>
      <c r="H3353" s="456"/>
      <c r="I3353" s="456"/>
      <c r="J3353" s="456"/>
      <c r="K3353" s="457"/>
    </row>
    <row r="3354" spans="1:11" ht="15" hidden="1" x14ac:dyDescent="0.3">
      <c r="A3354" s="466"/>
      <c r="B3354" s="458"/>
      <c r="C3354" s="456"/>
      <c r="D3354" s="456"/>
      <c r="E3354" s="456"/>
      <c r="F3354" s="456"/>
      <c r="G3354" s="456"/>
      <c r="H3354" s="456"/>
      <c r="I3354" s="456"/>
      <c r="J3354" s="456"/>
      <c r="K3354" s="457"/>
    </row>
    <row r="3355" spans="1:11" ht="15" hidden="1" x14ac:dyDescent="0.3">
      <c r="A3355" s="466"/>
      <c r="B3355" s="458"/>
      <c r="C3355" s="456"/>
      <c r="D3355" s="456"/>
      <c r="E3355" s="456"/>
      <c r="F3355" s="456"/>
      <c r="G3355" s="456"/>
      <c r="H3355" s="456"/>
      <c r="I3355" s="456"/>
      <c r="J3355" s="456"/>
      <c r="K3355" s="457"/>
    </row>
    <row r="3356" spans="1:11" ht="15" hidden="1" x14ac:dyDescent="0.3">
      <c r="A3356" s="466"/>
      <c r="B3356" s="458"/>
      <c r="C3356" s="456"/>
      <c r="D3356" s="456"/>
      <c r="E3356" s="456"/>
      <c r="F3356" s="456"/>
      <c r="G3356" s="456"/>
      <c r="H3356" s="456"/>
      <c r="I3356" s="456"/>
      <c r="J3356" s="456"/>
      <c r="K3356" s="457"/>
    </row>
    <row r="3357" spans="1:11" ht="15" hidden="1" x14ac:dyDescent="0.3">
      <c r="A3357" s="466"/>
      <c r="B3357" s="458"/>
      <c r="C3357" s="456"/>
      <c r="D3357" s="456"/>
      <c r="E3357" s="456"/>
      <c r="F3357" s="456"/>
      <c r="G3357" s="456"/>
      <c r="H3357" s="456"/>
      <c r="I3357" s="456"/>
      <c r="J3357" s="456"/>
      <c r="K3357" s="457"/>
    </row>
    <row r="3358" spans="1:11" ht="15" hidden="1" x14ac:dyDescent="0.3">
      <c r="A3358" s="466"/>
      <c r="B3358" s="458"/>
      <c r="C3358" s="456"/>
      <c r="D3358" s="456"/>
      <c r="E3358" s="456"/>
      <c r="F3358" s="456"/>
      <c r="G3358" s="456"/>
      <c r="H3358" s="456"/>
      <c r="I3358" s="456"/>
      <c r="J3358" s="456"/>
      <c r="K3358" s="457"/>
    </row>
    <row r="3359" spans="1:11" ht="15" hidden="1" x14ac:dyDescent="0.3">
      <c r="A3359" s="466"/>
      <c r="B3359" s="458"/>
      <c r="C3359" s="456"/>
      <c r="D3359" s="456"/>
      <c r="E3359" s="456"/>
      <c r="F3359" s="456"/>
      <c r="G3359" s="456"/>
      <c r="H3359" s="456"/>
      <c r="I3359" s="456"/>
      <c r="J3359" s="456"/>
      <c r="K3359" s="457"/>
    </row>
    <row r="3360" spans="1:11" ht="15" hidden="1" x14ac:dyDescent="0.3">
      <c r="A3360" s="466"/>
      <c r="B3360" s="458"/>
      <c r="C3360" s="456"/>
      <c r="D3360" s="456"/>
      <c r="E3360" s="456"/>
      <c r="F3360" s="456"/>
      <c r="G3360" s="456"/>
      <c r="H3360" s="456"/>
      <c r="I3360" s="456"/>
      <c r="J3360" s="456"/>
      <c r="K3360" s="457"/>
    </row>
    <row r="3361" spans="1:11" ht="15.6" hidden="1" thickBot="1" x14ac:dyDescent="0.35">
      <c r="A3361" s="467"/>
      <c r="B3361" s="502"/>
      <c r="C3361" s="503"/>
      <c r="D3361" s="503"/>
      <c r="E3361" s="503"/>
      <c r="F3361" s="503"/>
      <c r="G3361" s="503"/>
      <c r="H3361" s="503"/>
      <c r="I3361" s="503"/>
      <c r="J3361" s="503"/>
      <c r="K3361" s="504"/>
    </row>
    <row r="3362" spans="1:11" hidden="1" x14ac:dyDescent="0.3">
      <c r="A3362" s="499" t="s">
        <v>1145</v>
      </c>
      <c r="B3362" s="491"/>
      <c r="C3362" s="491"/>
      <c r="D3362" s="491"/>
      <c r="E3362" s="491"/>
      <c r="F3362" s="491"/>
      <c r="G3362" s="490" t="s">
        <v>1146</v>
      </c>
      <c r="H3362" s="491"/>
      <c r="I3362" s="491"/>
      <c r="J3362" s="491"/>
      <c r="K3362" s="492"/>
    </row>
    <row r="3363" spans="1:11" hidden="1" x14ac:dyDescent="0.3">
      <c r="A3363" s="500"/>
      <c r="B3363" s="494"/>
      <c r="C3363" s="494"/>
      <c r="D3363" s="494"/>
      <c r="E3363" s="494"/>
      <c r="F3363" s="494"/>
      <c r="G3363" s="493"/>
      <c r="H3363" s="494"/>
      <c r="I3363" s="494"/>
      <c r="J3363" s="494"/>
      <c r="K3363" s="495"/>
    </row>
    <row r="3364" spans="1:11" hidden="1" x14ac:dyDescent="0.3">
      <c r="A3364" s="500"/>
      <c r="B3364" s="494"/>
      <c r="C3364" s="494"/>
      <c r="D3364" s="494"/>
      <c r="E3364" s="494"/>
      <c r="F3364" s="494"/>
      <c r="G3364" s="493"/>
      <c r="H3364" s="494"/>
      <c r="I3364" s="494"/>
      <c r="J3364" s="494"/>
      <c r="K3364" s="495"/>
    </row>
    <row r="3365" spans="1:11" ht="15" hidden="1" thickBot="1" x14ac:dyDescent="0.35">
      <c r="A3365" s="501"/>
      <c r="B3365" s="497"/>
      <c r="C3365" s="497"/>
      <c r="D3365" s="497"/>
      <c r="E3365" s="497"/>
      <c r="F3365" s="497"/>
      <c r="G3365" s="496"/>
      <c r="H3365" s="497"/>
      <c r="I3365" s="497"/>
      <c r="J3365" s="497"/>
      <c r="K3365" s="498"/>
    </row>
    <row r="3366" spans="1:11" hidden="1" x14ac:dyDescent="0.3">
      <c r="A3366" s="34"/>
      <c r="J3366" s="131"/>
    </row>
    <row r="3367" spans="1:11" hidden="1" x14ac:dyDescent="0.3">
      <c r="A3367" s="452"/>
      <c r="B3367" s="452"/>
      <c r="C3367" s="452"/>
      <c r="D3367" s="452"/>
      <c r="E3367" s="454" t="s">
        <v>1113</v>
      </c>
      <c r="F3367" s="454"/>
      <c r="G3367" s="454"/>
      <c r="H3367" s="454"/>
      <c r="I3367" s="452"/>
      <c r="J3367" s="452"/>
      <c r="K3367" s="452"/>
    </row>
    <row r="3368" spans="1:11" hidden="1" x14ac:dyDescent="0.3">
      <c r="A3368" s="452"/>
      <c r="B3368" s="452"/>
      <c r="C3368" s="452"/>
      <c r="D3368" s="452"/>
      <c r="E3368" s="454"/>
      <c r="F3368" s="454"/>
      <c r="G3368" s="454"/>
      <c r="H3368" s="454"/>
      <c r="I3368" s="452"/>
      <c r="J3368" s="452"/>
      <c r="K3368" s="452"/>
    </row>
    <row r="3369" spans="1:11" hidden="1" x14ac:dyDescent="0.3">
      <c r="A3369" s="453"/>
      <c r="B3369" s="453"/>
      <c r="C3369" s="453"/>
      <c r="D3369" s="453"/>
      <c r="E3369" s="455"/>
      <c r="F3369" s="455"/>
      <c r="G3369" s="455"/>
      <c r="H3369" s="455"/>
      <c r="I3369" s="453"/>
      <c r="J3369" s="453"/>
      <c r="K3369" s="453"/>
    </row>
    <row r="3370" spans="1:11" hidden="1" x14ac:dyDescent="0.3">
      <c r="A3370" s="449" t="s">
        <v>1147</v>
      </c>
      <c r="B3370" s="450"/>
      <c r="C3370" s="450"/>
      <c r="D3370" s="450"/>
      <c r="E3370" s="450"/>
      <c r="F3370" s="450"/>
      <c r="G3370" s="450"/>
      <c r="H3370" s="450"/>
      <c r="I3370" s="450"/>
      <c r="J3370" s="450"/>
      <c r="K3370" s="451"/>
    </row>
    <row r="3371" spans="1:11" ht="25.5" hidden="1" customHeight="1" x14ac:dyDescent="0.3">
      <c r="A3371" s="100" t="s">
        <v>1115</v>
      </c>
      <c r="B3371" s="101"/>
      <c r="C3371" s="101"/>
      <c r="D3371" s="101"/>
      <c r="E3371" s="101"/>
      <c r="F3371" s="101"/>
      <c r="G3371" s="102"/>
      <c r="H3371" s="103" t="s">
        <v>1116</v>
      </c>
      <c r="I3371" s="104" t="s">
        <v>1117</v>
      </c>
      <c r="J3371" s="105">
        <f>1+J3316</f>
        <v>45256</v>
      </c>
      <c r="K3371" s="106" t="s">
        <v>1118</v>
      </c>
    </row>
    <row r="3372" spans="1:11" ht="16.5" hidden="1" customHeight="1" x14ac:dyDescent="0.3">
      <c r="A3372" s="443" t="s">
        <v>1119</v>
      </c>
      <c r="B3372" s="444"/>
      <c r="C3372" s="444"/>
      <c r="D3372" s="444"/>
      <c r="E3372" s="444"/>
      <c r="F3372" s="444"/>
      <c r="G3372" s="445"/>
      <c r="H3372" s="107" t="s">
        <v>1120</v>
      </c>
      <c r="I3372" s="108" t="s">
        <v>1121</v>
      </c>
      <c r="J3372" s="109" t="s">
        <v>1122</v>
      </c>
      <c r="K3372" s="110" t="s">
        <v>1123</v>
      </c>
    </row>
    <row r="3373" spans="1:11" ht="12" hidden="1" customHeight="1" x14ac:dyDescent="0.3">
      <c r="A3373" s="446"/>
      <c r="B3373" s="447"/>
      <c r="C3373" s="447"/>
      <c r="D3373" s="447"/>
      <c r="E3373" s="447"/>
      <c r="F3373" s="447"/>
      <c r="G3373" s="448"/>
      <c r="H3373" s="107" t="s">
        <v>1124</v>
      </c>
      <c r="I3373" s="111" t="s">
        <v>1125</v>
      </c>
      <c r="J3373" s="112"/>
      <c r="K3373" s="113"/>
    </row>
    <row r="3374" spans="1:11" ht="15" hidden="1" thickBot="1" x14ac:dyDescent="0.35">
      <c r="A3374" s="114" t="s">
        <v>1103</v>
      </c>
      <c r="B3374" s="115"/>
      <c r="C3374" s="115"/>
      <c r="D3374" s="115"/>
      <c r="E3374" s="115"/>
      <c r="F3374" s="115"/>
      <c r="G3374" s="116"/>
      <c r="H3374" s="117" t="s">
        <v>1126</v>
      </c>
      <c r="I3374" s="117" t="s">
        <v>1125</v>
      </c>
      <c r="J3374" s="118"/>
      <c r="K3374" s="119"/>
    </row>
    <row r="3375" spans="1:11" ht="15" hidden="1" x14ac:dyDescent="0.3">
      <c r="A3375" s="440" t="s">
        <v>1127</v>
      </c>
      <c r="B3375" s="439"/>
      <c r="C3375" s="437"/>
      <c r="D3375" s="437"/>
      <c r="E3375" s="437"/>
      <c r="F3375" s="437"/>
      <c r="G3375" s="437"/>
      <c r="H3375" s="437"/>
      <c r="I3375" s="437"/>
      <c r="J3375" s="437"/>
      <c r="K3375" s="438"/>
    </row>
    <row r="3376" spans="1:11" ht="15" hidden="1" x14ac:dyDescent="0.3">
      <c r="A3376" s="441"/>
      <c r="B3376" s="458"/>
      <c r="C3376" s="456"/>
      <c r="D3376" s="456"/>
      <c r="E3376" s="456"/>
      <c r="F3376" s="456"/>
      <c r="G3376" s="456"/>
      <c r="H3376" s="456"/>
      <c r="I3376" s="456"/>
      <c r="J3376" s="456"/>
      <c r="K3376" s="457"/>
    </row>
    <row r="3377" spans="1:11" ht="15" hidden="1" x14ac:dyDescent="0.3">
      <c r="A3377" s="441"/>
      <c r="B3377" s="458"/>
      <c r="C3377" s="456"/>
      <c r="D3377" s="456"/>
      <c r="E3377" s="456"/>
      <c r="F3377" s="456"/>
      <c r="G3377" s="456"/>
      <c r="H3377" s="456"/>
      <c r="I3377" s="456"/>
      <c r="J3377" s="456"/>
      <c r="K3377" s="457"/>
    </row>
    <row r="3378" spans="1:11" ht="15" hidden="1" x14ac:dyDescent="0.3">
      <c r="A3378" s="441"/>
      <c r="B3378" s="458"/>
      <c r="C3378" s="456"/>
      <c r="D3378" s="456"/>
      <c r="E3378" s="456"/>
      <c r="F3378" s="456"/>
      <c r="G3378" s="456"/>
      <c r="H3378" s="456"/>
      <c r="I3378" s="456"/>
      <c r="J3378" s="456"/>
      <c r="K3378" s="457"/>
    </row>
    <row r="3379" spans="1:11" ht="15.6" hidden="1" thickBot="1" x14ac:dyDescent="0.35">
      <c r="A3379" s="442"/>
      <c r="B3379" s="477"/>
      <c r="C3379" s="475"/>
      <c r="D3379" s="475"/>
      <c r="E3379" s="475"/>
      <c r="F3379" s="475"/>
      <c r="G3379" s="475"/>
      <c r="H3379" s="475"/>
      <c r="I3379" s="475"/>
      <c r="J3379" s="475"/>
      <c r="K3379" s="476"/>
    </row>
    <row r="3380" spans="1:11" ht="15.6" hidden="1" thickBot="1" x14ac:dyDescent="0.35">
      <c r="A3380" s="465" t="s">
        <v>1128</v>
      </c>
      <c r="B3380" s="474" t="s">
        <v>1129</v>
      </c>
      <c r="C3380" s="472"/>
      <c r="D3380" s="472"/>
      <c r="E3380" s="472"/>
      <c r="F3380" s="120" t="s">
        <v>1130</v>
      </c>
      <c r="G3380" s="472" t="s">
        <v>1129</v>
      </c>
      <c r="H3380" s="472"/>
      <c r="I3380" s="472"/>
      <c r="J3380" s="473"/>
      <c r="K3380" s="121" t="s">
        <v>1130</v>
      </c>
    </row>
    <row r="3381" spans="1:11" ht="15" hidden="1" x14ac:dyDescent="0.3">
      <c r="A3381" s="466"/>
      <c r="B3381" s="471" t="s">
        <v>1131</v>
      </c>
      <c r="C3381" s="469"/>
      <c r="D3381" s="469"/>
      <c r="E3381" s="470"/>
      <c r="F3381" s="122"/>
      <c r="G3381" s="468" t="s">
        <v>1132</v>
      </c>
      <c r="H3381" s="469"/>
      <c r="I3381" s="469"/>
      <c r="J3381" s="470"/>
      <c r="K3381" s="123"/>
    </row>
    <row r="3382" spans="1:11" ht="15" hidden="1" x14ac:dyDescent="0.3">
      <c r="A3382" s="466"/>
      <c r="B3382" s="480" t="s">
        <v>1133</v>
      </c>
      <c r="C3382" s="481"/>
      <c r="D3382" s="481"/>
      <c r="E3382" s="482"/>
      <c r="F3382" s="124"/>
      <c r="G3382" s="483" t="s">
        <v>1134</v>
      </c>
      <c r="H3382" s="481"/>
      <c r="I3382" s="481"/>
      <c r="J3382" s="482"/>
      <c r="K3382" s="125"/>
    </row>
    <row r="3383" spans="1:11" ht="15" hidden="1" x14ac:dyDescent="0.3">
      <c r="A3383" s="466"/>
      <c r="B3383" s="480" t="s">
        <v>1135</v>
      </c>
      <c r="C3383" s="481"/>
      <c r="D3383" s="481"/>
      <c r="E3383" s="482"/>
      <c r="F3383" s="124"/>
      <c r="G3383" s="478" t="s">
        <v>1136</v>
      </c>
      <c r="H3383" s="460"/>
      <c r="I3383" s="460"/>
      <c r="J3383" s="479"/>
      <c r="K3383" s="125"/>
    </row>
    <row r="3384" spans="1:11" ht="15" hidden="1" x14ac:dyDescent="0.3">
      <c r="A3384" s="466"/>
      <c r="B3384" s="480" t="s">
        <v>1137</v>
      </c>
      <c r="C3384" s="481"/>
      <c r="D3384" s="481"/>
      <c r="E3384" s="482"/>
      <c r="F3384" s="124"/>
      <c r="G3384" s="478" t="s">
        <v>1138</v>
      </c>
      <c r="H3384" s="460"/>
      <c r="I3384" s="460"/>
      <c r="J3384" s="479"/>
      <c r="K3384" s="125"/>
    </row>
    <row r="3385" spans="1:11" ht="15" hidden="1" x14ac:dyDescent="0.3">
      <c r="A3385" s="466"/>
      <c r="B3385" s="480" t="s">
        <v>1139</v>
      </c>
      <c r="C3385" s="481"/>
      <c r="D3385" s="481"/>
      <c r="E3385" s="482"/>
      <c r="F3385" s="124"/>
      <c r="G3385" s="478" t="s">
        <v>1140</v>
      </c>
      <c r="H3385" s="460"/>
      <c r="I3385" s="460"/>
      <c r="J3385" s="479"/>
      <c r="K3385" s="125"/>
    </row>
    <row r="3386" spans="1:11" ht="15.6" hidden="1" thickBot="1" x14ac:dyDescent="0.35">
      <c r="A3386" s="467"/>
      <c r="B3386" s="487" t="s">
        <v>1141</v>
      </c>
      <c r="C3386" s="488"/>
      <c r="D3386" s="488"/>
      <c r="E3386" s="489"/>
      <c r="F3386" s="127"/>
      <c r="G3386" s="484" t="s">
        <v>1142</v>
      </c>
      <c r="H3386" s="485"/>
      <c r="I3386" s="485"/>
      <c r="J3386" s="486"/>
      <c r="K3386" s="128"/>
    </row>
    <row r="3387" spans="1:11" ht="15" hidden="1" x14ac:dyDescent="0.3">
      <c r="A3387" s="465" t="s">
        <v>1143</v>
      </c>
      <c r="B3387" s="459" t="s">
        <v>1157</v>
      </c>
      <c r="C3387" s="460"/>
      <c r="D3387" s="460"/>
      <c r="E3387" s="460"/>
      <c r="F3387" s="460"/>
      <c r="G3387" s="460"/>
      <c r="H3387" s="460"/>
      <c r="I3387" s="460"/>
      <c r="J3387" s="460"/>
      <c r="K3387" s="461"/>
    </row>
    <row r="3388" spans="1:11" ht="15" hidden="1" x14ac:dyDescent="0.3">
      <c r="A3388" s="466"/>
      <c r="B3388" s="459" t="s">
        <v>1159</v>
      </c>
      <c r="C3388" s="460"/>
      <c r="D3388" s="460"/>
      <c r="E3388" s="460"/>
      <c r="F3388" s="460"/>
      <c r="G3388" s="460"/>
      <c r="H3388" s="460"/>
      <c r="I3388" s="460"/>
      <c r="J3388" s="460"/>
      <c r="K3388" s="461"/>
    </row>
    <row r="3389" spans="1:11" ht="15" hidden="1" x14ac:dyDescent="0.3">
      <c r="A3389" s="466"/>
      <c r="B3389" s="459" t="s">
        <v>1158</v>
      </c>
      <c r="C3389" s="460"/>
      <c r="D3389" s="460"/>
      <c r="E3389" s="460"/>
      <c r="F3389" s="460"/>
      <c r="G3389" s="460"/>
      <c r="H3389" s="460"/>
      <c r="I3389" s="460"/>
      <c r="J3389" s="460"/>
      <c r="K3389" s="461"/>
    </row>
    <row r="3390" spans="1:11" ht="15" hidden="1" x14ac:dyDescent="0.3">
      <c r="A3390" s="466"/>
      <c r="B3390" s="459"/>
      <c r="C3390" s="460"/>
      <c r="D3390" s="460"/>
      <c r="E3390" s="460"/>
      <c r="F3390" s="460"/>
      <c r="G3390" s="460"/>
      <c r="H3390" s="460"/>
      <c r="I3390" s="460"/>
      <c r="J3390" s="460"/>
      <c r="K3390" s="461"/>
    </row>
    <row r="3391" spans="1:11" ht="15" hidden="1" x14ac:dyDescent="0.3">
      <c r="A3391" s="466"/>
      <c r="B3391" s="459"/>
      <c r="C3391" s="460"/>
      <c r="D3391" s="460"/>
      <c r="E3391" s="460"/>
      <c r="F3391" s="460"/>
      <c r="G3391" s="460"/>
      <c r="H3391" s="460"/>
      <c r="I3391" s="460"/>
      <c r="J3391" s="460"/>
      <c r="K3391" s="461"/>
    </row>
    <row r="3392" spans="1:11" ht="15" hidden="1" x14ac:dyDescent="0.3">
      <c r="A3392" s="466"/>
      <c r="B3392" s="459"/>
      <c r="C3392" s="460"/>
      <c r="D3392" s="460"/>
      <c r="E3392" s="460"/>
      <c r="F3392" s="460"/>
      <c r="G3392" s="460"/>
      <c r="H3392" s="460"/>
      <c r="I3392" s="460"/>
      <c r="J3392" s="460"/>
      <c r="K3392" s="461"/>
    </row>
    <row r="3393" spans="1:11" ht="15" hidden="1" x14ac:dyDescent="0.3">
      <c r="A3393" s="466"/>
      <c r="B3393" s="459"/>
      <c r="C3393" s="460"/>
      <c r="D3393" s="460"/>
      <c r="E3393" s="460"/>
      <c r="F3393" s="460"/>
      <c r="G3393" s="460"/>
      <c r="H3393" s="460"/>
      <c r="I3393" s="460"/>
      <c r="J3393" s="460"/>
      <c r="K3393" s="461"/>
    </row>
    <row r="3394" spans="1:11" ht="15" hidden="1" x14ac:dyDescent="0.3">
      <c r="A3394" s="466"/>
      <c r="B3394" s="458"/>
      <c r="C3394" s="456"/>
      <c r="D3394" s="456"/>
      <c r="E3394" s="456"/>
      <c r="F3394" s="456"/>
      <c r="G3394" s="456"/>
      <c r="H3394" s="456"/>
      <c r="I3394" s="456"/>
      <c r="J3394" s="456"/>
      <c r="K3394" s="457"/>
    </row>
    <row r="3395" spans="1:11" ht="15" hidden="1" x14ac:dyDescent="0.3">
      <c r="A3395" s="466"/>
      <c r="B3395" s="458"/>
      <c r="C3395" s="456"/>
      <c r="D3395" s="456"/>
      <c r="E3395" s="456"/>
      <c r="F3395" s="456"/>
      <c r="G3395" s="456"/>
      <c r="H3395" s="456"/>
      <c r="I3395" s="456"/>
      <c r="J3395" s="456"/>
      <c r="K3395" s="457"/>
    </row>
    <row r="3396" spans="1:11" ht="15" hidden="1" x14ac:dyDescent="0.3">
      <c r="A3396" s="466"/>
      <c r="B3396" s="458"/>
      <c r="C3396" s="456"/>
      <c r="D3396" s="456"/>
      <c r="E3396" s="456"/>
      <c r="F3396" s="456"/>
      <c r="G3396" s="456"/>
      <c r="H3396" s="456"/>
      <c r="I3396" s="456"/>
      <c r="J3396" s="456"/>
      <c r="K3396" s="457"/>
    </row>
    <row r="3397" spans="1:11" ht="15" hidden="1" x14ac:dyDescent="0.3">
      <c r="A3397" s="466"/>
      <c r="B3397" s="458"/>
      <c r="C3397" s="456"/>
      <c r="D3397" s="456"/>
      <c r="E3397" s="456"/>
      <c r="F3397" s="456"/>
      <c r="G3397" s="456"/>
      <c r="H3397" s="456"/>
      <c r="I3397" s="456"/>
      <c r="J3397" s="456"/>
      <c r="K3397" s="457"/>
    </row>
    <row r="3398" spans="1:11" ht="15" hidden="1" x14ac:dyDescent="0.3">
      <c r="A3398" s="466"/>
      <c r="B3398" s="458"/>
      <c r="C3398" s="456"/>
      <c r="D3398" s="456"/>
      <c r="E3398" s="456"/>
      <c r="F3398" s="456"/>
      <c r="G3398" s="456"/>
      <c r="H3398" s="456"/>
      <c r="I3398" s="456"/>
      <c r="J3398" s="456"/>
      <c r="K3398" s="457"/>
    </row>
    <row r="3399" spans="1:11" ht="15" hidden="1" x14ac:dyDescent="0.3">
      <c r="A3399" s="466"/>
      <c r="B3399" s="458"/>
      <c r="C3399" s="456"/>
      <c r="D3399" s="456"/>
      <c r="E3399" s="456"/>
      <c r="F3399" s="456"/>
      <c r="G3399" s="456"/>
      <c r="H3399" s="456"/>
      <c r="I3399" s="456"/>
      <c r="J3399" s="456"/>
      <c r="K3399" s="457"/>
    </row>
    <row r="3400" spans="1:11" ht="15" hidden="1" x14ac:dyDescent="0.3">
      <c r="A3400" s="466"/>
      <c r="B3400" s="458"/>
      <c r="C3400" s="456"/>
      <c r="D3400" s="456"/>
      <c r="E3400" s="456"/>
      <c r="F3400" s="456"/>
      <c r="G3400" s="456"/>
      <c r="H3400" s="456"/>
      <c r="I3400" s="456"/>
      <c r="J3400" s="456"/>
      <c r="K3400" s="457"/>
    </row>
    <row r="3401" spans="1:11" ht="15.6" hidden="1" thickBot="1" x14ac:dyDescent="0.35">
      <c r="A3401" s="467"/>
      <c r="B3401" s="477"/>
      <c r="C3401" s="475"/>
      <c r="D3401" s="475"/>
      <c r="E3401" s="475"/>
      <c r="F3401" s="475"/>
      <c r="G3401" s="475"/>
      <c r="H3401" s="475"/>
      <c r="I3401" s="475"/>
      <c r="J3401" s="475"/>
      <c r="K3401" s="476"/>
    </row>
    <row r="3402" spans="1:11" ht="15" hidden="1" x14ac:dyDescent="0.3">
      <c r="A3402" s="465" t="s">
        <v>1144</v>
      </c>
      <c r="B3402" s="439"/>
      <c r="C3402" s="437"/>
      <c r="D3402" s="437"/>
      <c r="E3402" s="437"/>
      <c r="F3402" s="437"/>
      <c r="G3402" s="437"/>
      <c r="H3402" s="437"/>
      <c r="I3402" s="437"/>
      <c r="J3402" s="437"/>
      <c r="K3402" s="438"/>
    </row>
    <row r="3403" spans="1:11" ht="15" hidden="1" x14ac:dyDescent="0.3">
      <c r="A3403" s="466"/>
      <c r="B3403" s="458"/>
      <c r="C3403" s="456"/>
      <c r="D3403" s="456"/>
      <c r="E3403" s="456"/>
      <c r="F3403" s="456"/>
      <c r="G3403" s="456"/>
      <c r="H3403" s="456"/>
      <c r="I3403" s="456"/>
      <c r="J3403" s="456"/>
      <c r="K3403" s="457"/>
    </row>
    <row r="3404" spans="1:11" ht="15" hidden="1" x14ac:dyDescent="0.3">
      <c r="A3404" s="466"/>
      <c r="B3404" s="458"/>
      <c r="C3404" s="456"/>
      <c r="D3404" s="456"/>
      <c r="E3404" s="456"/>
      <c r="F3404" s="456"/>
      <c r="G3404" s="456"/>
      <c r="H3404" s="456"/>
      <c r="I3404" s="456"/>
      <c r="J3404" s="456"/>
      <c r="K3404" s="457"/>
    </row>
    <row r="3405" spans="1:11" ht="15" hidden="1" x14ac:dyDescent="0.3">
      <c r="A3405" s="466"/>
      <c r="B3405" s="458"/>
      <c r="C3405" s="456"/>
      <c r="D3405" s="456"/>
      <c r="E3405" s="456"/>
      <c r="F3405" s="456"/>
      <c r="G3405" s="456"/>
      <c r="H3405" s="456"/>
      <c r="I3405" s="456"/>
      <c r="J3405" s="456"/>
      <c r="K3405" s="457"/>
    </row>
    <row r="3406" spans="1:11" ht="15" hidden="1" x14ac:dyDescent="0.3">
      <c r="A3406" s="466"/>
      <c r="B3406" s="458"/>
      <c r="C3406" s="456"/>
      <c r="D3406" s="456"/>
      <c r="E3406" s="456"/>
      <c r="F3406" s="456"/>
      <c r="G3406" s="456"/>
      <c r="H3406" s="456"/>
      <c r="I3406" s="456"/>
      <c r="J3406" s="456"/>
      <c r="K3406" s="457"/>
    </row>
    <row r="3407" spans="1:11" ht="15" hidden="1" x14ac:dyDescent="0.3">
      <c r="A3407" s="466"/>
      <c r="B3407" s="458"/>
      <c r="C3407" s="456"/>
      <c r="D3407" s="456"/>
      <c r="E3407" s="456"/>
      <c r="F3407" s="456"/>
      <c r="G3407" s="456"/>
      <c r="H3407" s="456"/>
      <c r="I3407" s="456"/>
      <c r="J3407" s="456"/>
      <c r="K3407" s="457"/>
    </row>
    <row r="3408" spans="1:11" ht="15" hidden="1" x14ac:dyDescent="0.3">
      <c r="A3408" s="466"/>
      <c r="B3408" s="458"/>
      <c r="C3408" s="456"/>
      <c r="D3408" s="456"/>
      <c r="E3408" s="456"/>
      <c r="F3408" s="456"/>
      <c r="G3408" s="456"/>
      <c r="H3408" s="456"/>
      <c r="I3408" s="456"/>
      <c r="J3408" s="456"/>
      <c r="K3408" s="457"/>
    </row>
    <row r="3409" spans="1:11" ht="15" hidden="1" x14ac:dyDescent="0.3">
      <c r="A3409" s="466"/>
      <c r="B3409" s="458"/>
      <c r="C3409" s="456"/>
      <c r="D3409" s="456"/>
      <c r="E3409" s="456"/>
      <c r="F3409" s="456"/>
      <c r="G3409" s="456"/>
      <c r="H3409" s="456"/>
      <c r="I3409" s="456"/>
      <c r="J3409" s="456"/>
      <c r="K3409" s="457"/>
    </row>
    <row r="3410" spans="1:11" ht="15" hidden="1" x14ac:dyDescent="0.3">
      <c r="A3410" s="466"/>
      <c r="B3410" s="458"/>
      <c r="C3410" s="456"/>
      <c r="D3410" s="456"/>
      <c r="E3410" s="456"/>
      <c r="F3410" s="456"/>
      <c r="G3410" s="456"/>
      <c r="H3410" s="456"/>
      <c r="I3410" s="456"/>
      <c r="J3410" s="456"/>
      <c r="K3410" s="457"/>
    </row>
    <row r="3411" spans="1:11" ht="15" hidden="1" x14ac:dyDescent="0.3">
      <c r="A3411" s="466"/>
      <c r="B3411" s="458"/>
      <c r="C3411" s="456"/>
      <c r="D3411" s="456"/>
      <c r="E3411" s="456"/>
      <c r="F3411" s="456"/>
      <c r="G3411" s="456"/>
      <c r="H3411" s="456"/>
      <c r="I3411" s="456"/>
      <c r="J3411" s="456"/>
      <c r="K3411" s="457"/>
    </row>
    <row r="3412" spans="1:11" ht="15" hidden="1" x14ac:dyDescent="0.3">
      <c r="A3412" s="466"/>
      <c r="B3412" s="458"/>
      <c r="C3412" s="456"/>
      <c r="D3412" s="456"/>
      <c r="E3412" s="456"/>
      <c r="F3412" s="456"/>
      <c r="G3412" s="456"/>
      <c r="H3412" s="456"/>
      <c r="I3412" s="456"/>
      <c r="J3412" s="456"/>
      <c r="K3412" s="457"/>
    </row>
    <row r="3413" spans="1:11" ht="15" hidden="1" x14ac:dyDescent="0.3">
      <c r="A3413" s="466"/>
      <c r="B3413" s="458"/>
      <c r="C3413" s="456"/>
      <c r="D3413" s="456"/>
      <c r="E3413" s="456"/>
      <c r="F3413" s="456"/>
      <c r="G3413" s="456"/>
      <c r="H3413" s="456"/>
      <c r="I3413" s="456"/>
      <c r="J3413" s="456"/>
      <c r="K3413" s="457"/>
    </row>
    <row r="3414" spans="1:11" ht="15" hidden="1" x14ac:dyDescent="0.3">
      <c r="A3414" s="466"/>
      <c r="B3414" s="458"/>
      <c r="C3414" s="456"/>
      <c r="D3414" s="456"/>
      <c r="E3414" s="456"/>
      <c r="F3414" s="456"/>
      <c r="G3414" s="456"/>
      <c r="H3414" s="456"/>
      <c r="I3414" s="456"/>
      <c r="J3414" s="456"/>
      <c r="K3414" s="457"/>
    </row>
    <row r="3415" spans="1:11" ht="15" hidden="1" x14ac:dyDescent="0.3">
      <c r="A3415" s="466"/>
      <c r="B3415" s="458"/>
      <c r="C3415" s="456"/>
      <c r="D3415" s="456"/>
      <c r="E3415" s="456"/>
      <c r="F3415" s="456"/>
      <c r="G3415" s="456"/>
      <c r="H3415" s="456"/>
      <c r="I3415" s="456"/>
      <c r="J3415" s="456"/>
      <c r="K3415" s="457"/>
    </row>
    <row r="3416" spans="1:11" ht="15.6" hidden="1" thickBot="1" x14ac:dyDescent="0.35">
      <c r="A3416" s="467"/>
      <c r="B3416" s="502"/>
      <c r="C3416" s="503"/>
      <c r="D3416" s="503"/>
      <c r="E3416" s="503"/>
      <c r="F3416" s="503"/>
      <c r="G3416" s="503"/>
      <c r="H3416" s="503"/>
      <c r="I3416" s="503"/>
      <c r="J3416" s="503"/>
      <c r="K3416" s="504"/>
    </row>
    <row r="3417" spans="1:11" hidden="1" x14ac:dyDescent="0.3">
      <c r="A3417" s="499" t="s">
        <v>1145</v>
      </c>
      <c r="B3417" s="491"/>
      <c r="C3417" s="491"/>
      <c r="D3417" s="491"/>
      <c r="E3417" s="491"/>
      <c r="F3417" s="491"/>
      <c r="G3417" s="490" t="s">
        <v>1146</v>
      </c>
      <c r="H3417" s="491"/>
      <c r="I3417" s="491"/>
      <c r="J3417" s="491"/>
      <c r="K3417" s="492"/>
    </row>
    <row r="3418" spans="1:11" hidden="1" x14ac:dyDescent="0.3">
      <c r="A3418" s="500"/>
      <c r="B3418" s="494"/>
      <c r="C3418" s="494"/>
      <c r="D3418" s="494"/>
      <c r="E3418" s="494"/>
      <c r="F3418" s="494"/>
      <c r="G3418" s="493"/>
      <c r="H3418" s="494"/>
      <c r="I3418" s="494"/>
      <c r="J3418" s="494"/>
      <c r="K3418" s="495"/>
    </row>
    <row r="3419" spans="1:11" hidden="1" x14ac:dyDescent="0.3">
      <c r="A3419" s="500"/>
      <c r="B3419" s="494"/>
      <c r="C3419" s="494"/>
      <c r="D3419" s="494"/>
      <c r="E3419" s="494"/>
      <c r="F3419" s="494"/>
      <c r="G3419" s="493"/>
      <c r="H3419" s="494"/>
      <c r="I3419" s="494"/>
      <c r="J3419" s="494"/>
      <c r="K3419" s="495"/>
    </row>
    <row r="3420" spans="1:11" ht="15" hidden="1" thickBot="1" x14ac:dyDescent="0.35">
      <c r="A3420" s="501"/>
      <c r="B3420" s="497"/>
      <c r="C3420" s="497"/>
      <c r="D3420" s="497"/>
      <c r="E3420" s="497"/>
      <c r="F3420" s="497"/>
      <c r="G3420" s="496"/>
      <c r="H3420" s="497"/>
      <c r="I3420" s="497"/>
      <c r="J3420" s="497"/>
      <c r="K3420" s="498"/>
    </row>
    <row r="3421" spans="1:11" hidden="1" x14ac:dyDescent="0.3"/>
    <row r="3422" spans="1:11" x14ac:dyDescent="0.3">
      <c r="A3422" s="452"/>
      <c r="B3422" s="452"/>
      <c r="C3422" s="452"/>
      <c r="D3422" s="452"/>
      <c r="E3422" s="454" t="s">
        <v>1113</v>
      </c>
      <c r="F3422" s="454"/>
      <c r="G3422" s="454"/>
      <c r="H3422" s="454"/>
      <c r="I3422" s="452"/>
      <c r="J3422" s="452"/>
      <c r="K3422" s="452"/>
    </row>
    <row r="3423" spans="1:11" x14ac:dyDescent="0.3">
      <c r="A3423" s="452"/>
      <c r="B3423" s="452"/>
      <c r="C3423" s="452"/>
      <c r="D3423" s="452"/>
      <c r="E3423" s="454"/>
      <c r="F3423" s="454"/>
      <c r="G3423" s="454"/>
      <c r="H3423" s="454"/>
      <c r="I3423" s="452"/>
      <c r="J3423" s="452"/>
      <c r="K3423" s="452"/>
    </row>
    <row r="3424" spans="1:11" x14ac:dyDescent="0.3">
      <c r="A3424" s="453"/>
      <c r="B3424" s="453"/>
      <c r="C3424" s="453"/>
      <c r="D3424" s="453"/>
      <c r="E3424" s="455"/>
      <c r="F3424" s="455"/>
      <c r="G3424" s="455"/>
      <c r="H3424" s="455"/>
      <c r="I3424" s="453"/>
      <c r="J3424" s="453"/>
      <c r="K3424" s="453"/>
    </row>
    <row r="3425" spans="1:11" x14ac:dyDescent="0.3">
      <c r="A3425" s="449" t="s">
        <v>1147</v>
      </c>
      <c r="B3425" s="450"/>
      <c r="C3425" s="450"/>
      <c r="D3425" s="450"/>
      <c r="E3425" s="450"/>
      <c r="F3425" s="450"/>
      <c r="G3425" s="450"/>
      <c r="H3425" s="450"/>
      <c r="I3425" s="450"/>
      <c r="J3425" s="450"/>
      <c r="K3425" s="451"/>
    </row>
    <row r="3426" spans="1:11" ht="25.5" customHeight="1" x14ac:dyDescent="0.3">
      <c r="A3426" s="100" t="s">
        <v>0</v>
      </c>
      <c r="B3426" s="101"/>
      <c r="C3426" s="101"/>
      <c r="D3426" s="101"/>
      <c r="E3426" s="101"/>
      <c r="F3426" s="101"/>
      <c r="G3426" s="102"/>
      <c r="H3426" s="103" t="s">
        <v>1191</v>
      </c>
      <c r="I3426" s="104" t="s">
        <v>1117</v>
      </c>
      <c r="J3426" s="105">
        <f>1+J3371</f>
        <v>45257</v>
      </c>
      <c r="K3426" s="106" t="s">
        <v>1118</v>
      </c>
    </row>
    <row r="3427" spans="1:11" ht="16.5" customHeight="1" x14ac:dyDescent="0.3">
      <c r="A3427" s="443" t="s">
        <v>2</v>
      </c>
      <c r="B3427" s="444"/>
      <c r="C3427" s="444"/>
      <c r="D3427" s="444"/>
      <c r="E3427" s="444"/>
      <c r="F3427" s="444"/>
      <c r="G3427" s="445"/>
      <c r="H3427" s="107" t="s">
        <v>1120</v>
      </c>
      <c r="I3427" s="108" t="s">
        <v>1121</v>
      </c>
      <c r="J3427" s="109" t="s">
        <v>1122</v>
      </c>
      <c r="K3427" s="110" t="s">
        <v>1123</v>
      </c>
    </row>
    <row r="3428" spans="1:11" ht="12" customHeight="1" x14ac:dyDescent="0.3">
      <c r="A3428" s="446"/>
      <c r="B3428" s="447"/>
      <c r="C3428" s="447"/>
      <c r="D3428" s="447"/>
      <c r="E3428" s="447"/>
      <c r="F3428" s="447"/>
      <c r="G3428" s="448"/>
      <c r="H3428" s="107" t="s">
        <v>1124</v>
      </c>
      <c r="I3428" s="111" t="s">
        <v>1125</v>
      </c>
      <c r="J3428" s="112"/>
      <c r="K3428" s="113"/>
    </row>
    <row r="3429" spans="1:11" ht="15" thickBot="1" x14ac:dyDescent="0.35">
      <c r="A3429" s="114" t="s">
        <v>1103</v>
      </c>
      <c r="B3429" s="115"/>
      <c r="C3429" s="115"/>
      <c r="D3429" s="115"/>
      <c r="E3429" s="115"/>
      <c r="F3429" s="115"/>
      <c r="G3429" s="116"/>
      <c r="H3429" s="117" t="s">
        <v>1126</v>
      </c>
      <c r="I3429" s="117" t="s">
        <v>1125</v>
      </c>
      <c r="J3429" s="118"/>
      <c r="K3429" s="119"/>
    </row>
    <row r="3430" spans="1:11" ht="15" x14ac:dyDescent="0.3">
      <c r="A3430" s="440" t="s">
        <v>1127</v>
      </c>
      <c r="B3430" s="439"/>
      <c r="C3430" s="437"/>
      <c r="D3430" s="437"/>
      <c r="E3430" s="437"/>
      <c r="F3430" s="437"/>
      <c r="G3430" s="437"/>
      <c r="H3430" s="437"/>
      <c r="I3430" s="437"/>
      <c r="J3430" s="437"/>
      <c r="K3430" s="438"/>
    </row>
    <row r="3431" spans="1:11" ht="15" x14ac:dyDescent="0.3">
      <c r="A3431" s="441"/>
      <c r="B3431" s="458"/>
      <c r="C3431" s="456"/>
      <c r="D3431" s="456"/>
      <c r="E3431" s="456"/>
      <c r="F3431" s="456"/>
      <c r="G3431" s="456"/>
      <c r="H3431" s="456"/>
      <c r="I3431" s="456"/>
      <c r="J3431" s="456"/>
      <c r="K3431" s="457"/>
    </row>
    <row r="3432" spans="1:11" ht="15" x14ac:dyDescent="0.3">
      <c r="A3432" s="441"/>
      <c r="B3432" s="458"/>
      <c r="C3432" s="456"/>
      <c r="D3432" s="456"/>
      <c r="E3432" s="456"/>
      <c r="F3432" s="456"/>
      <c r="G3432" s="456"/>
      <c r="H3432" s="456"/>
      <c r="I3432" s="456"/>
      <c r="J3432" s="456"/>
      <c r="K3432" s="457"/>
    </row>
    <row r="3433" spans="1:11" ht="15" x14ac:dyDescent="0.3">
      <c r="A3433" s="441"/>
      <c r="B3433" s="458"/>
      <c r="C3433" s="456"/>
      <c r="D3433" s="456"/>
      <c r="E3433" s="456"/>
      <c r="F3433" s="456"/>
      <c r="G3433" s="456"/>
      <c r="H3433" s="456"/>
      <c r="I3433" s="456"/>
      <c r="J3433" s="456"/>
      <c r="K3433" s="457"/>
    </row>
    <row r="3434" spans="1:11" ht="15.6" thickBot="1" x14ac:dyDescent="0.35">
      <c r="A3434" s="442"/>
      <c r="B3434" s="477"/>
      <c r="C3434" s="475"/>
      <c r="D3434" s="475"/>
      <c r="E3434" s="475"/>
      <c r="F3434" s="475"/>
      <c r="G3434" s="475"/>
      <c r="H3434" s="475"/>
      <c r="I3434" s="475"/>
      <c r="J3434" s="475"/>
      <c r="K3434" s="476"/>
    </row>
    <row r="3435" spans="1:11" ht="15.6" thickBot="1" x14ac:dyDescent="0.35">
      <c r="A3435" s="465" t="s">
        <v>1128</v>
      </c>
      <c r="B3435" s="474" t="s">
        <v>1129</v>
      </c>
      <c r="C3435" s="472"/>
      <c r="D3435" s="472"/>
      <c r="E3435" s="472"/>
      <c r="F3435" s="120" t="s">
        <v>1130</v>
      </c>
      <c r="G3435" s="472" t="s">
        <v>1129</v>
      </c>
      <c r="H3435" s="472"/>
      <c r="I3435" s="472"/>
      <c r="J3435" s="473"/>
      <c r="K3435" s="121" t="s">
        <v>1130</v>
      </c>
    </row>
    <row r="3436" spans="1:11" ht="15" x14ac:dyDescent="0.3">
      <c r="A3436" s="466"/>
      <c r="B3436" s="471" t="s">
        <v>1131</v>
      </c>
      <c r="C3436" s="469"/>
      <c r="D3436" s="469"/>
      <c r="E3436" s="470"/>
      <c r="F3436" s="122"/>
      <c r="G3436" s="468" t="s">
        <v>1132</v>
      </c>
      <c r="H3436" s="469"/>
      <c r="I3436" s="469"/>
      <c r="J3436" s="470"/>
      <c r="K3436" s="123"/>
    </row>
    <row r="3437" spans="1:11" ht="15" x14ac:dyDescent="0.3">
      <c r="A3437" s="466"/>
      <c r="B3437" s="480" t="s">
        <v>1133</v>
      </c>
      <c r="C3437" s="481"/>
      <c r="D3437" s="481"/>
      <c r="E3437" s="482"/>
      <c r="F3437" s="124"/>
      <c r="G3437" s="483" t="s">
        <v>1134</v>
      </c>
      <c r="H3437" s="481"/>
      <c r="I3437" s="481"/>
      <c r="J3437" s="482"/>
      <c r="K3437" s="125"/>
    </row>
    <row r="3438" spans="1:11" ht="15" x14ac:dyDescent="0.3">
      <c r="A3438" s="466"/>
      <c r="B3438" s="480" t="s">
        <v>1135</v>
      </c>
      <c r="C3438" s="481"/>
      <c r="D3438" s="481"/>
      <c r="E3438" s="482"/>
      <c r="F3438" s="124"/>
      <c r="G3438" s="478" t="s">
        <v>1136</v>
      </c>
      <c r="H3438" s="460"/>
      <c r="I3438" s="460"/>
      <c r="J3438" s="479"/>
      <c r="K3438" s="125"/>
    </row>
    <row r="3439" spans="1:11" ht="15" x14ac:dyDescent="0.3">
      <c r="A3439" s="466"/>
      <c r="B3439" s="480" t="s">
        <v>1137</v>
      </c>
      <c r="C3439" s="481"/>
      <c r="D3439" s="481"/>
      <c r="E3439" s="482"/>
      <c r="F3439" s="124">
        <v>1</v>
      </c>
      <c r="G3439" s="478" t="s">
        <v>1138</v>
      </c>
      <c r="H3439" s="460"/>
      <c r="I3439" s="460"/>
      <c r="J3439" s="479"/>
      <c r="K3439" s="125"/>
    </row>
    <row r="3440" spans="1:11" ht="15" x14ac:dyDescent="0.3">
      <c r="A3440" s="466"/>
      <c r="B3440" s="480" t="s">
        <v>1139</v>
      </c>
      <c r="C3440" s="481"/>
      <c r="D3440" s="481"/>
      <c r="E3440" s="482"/>
      <c r="F3440" s="124"/>
      <c r="G3440" s="478" t="s">
        <v>1140</v>
      </c>
      <c r="H3440" s="460"/>
      <c r="I3440" s="460"/>
      <c r="J3440" s="479"/>
      <c r="K3440" s="125"/>
    </row>
    <row r="3441" spans="1:11" ht="15.6" thickBot="1" x14ac:dyDescent="0.35">
      <c r="A3441" s="467"/>
      <c r="B3441" s="487" t="s">
        <v>1141</v>
      </c>
      <c r="C3441" s="488"/>
      <c r="D3441" s="488"/>
      <c r="E3441" s="489"/>
      <c r="F3441" s="127">
        <v>1</v>
      </c>
      <c r="G3441" s="484" t="s">
        <v>1142</v>
      </c>
      <c r="H3441" s="485"/>
      <c r="I3441" s="485"/>
      <c r="J3441" s="486"/>
      <c r="K3441" s="128"/>
    </row>
    <row r="3442" spans="1:11" ht="15.6" x14ac:dyDescent="0.3">
      <c r="A3442" s="465" t="s">
        <v>1143</v>
      </c>
      <c r="B3442" s="434" t="s">
        <v>1188</v>
      </c>
      <c r="C3442" s="435"/>
      <c r="D3442" s="435"/>
      <c r="E3442" s="435"/>
      <c r="F3442" s="435"/>
      <c r="G3442" s="435"/>
      <c r="H3442" s="435"/>
      <c r="I3442" s="435"/>
      <c r="J3442" s="435"/>
      <c r="K3442" s="436"/>
    </row>
    <row r="3443" spans="1:11" ht="15" x14ac:dyDescent="0.3">
      <c r="A3443" s="466"/>
      <c r="B3443" s="422" t="s">
        <v>1172</v>
      </c>
      <c r="C3443" s="423"/>
      <c r="D3443" s="423"/>
      <c r="E3443" s="423"/>
      <c r="F3443" s="423"/>
      <c r="G3443" s="423"/>
      <c r="H3443" s="423"/>
      <c r="I3443" s="423"/>
      <c r="J3443" s="423"/>
      <c r="K3443" s="424"/>
    </row>
    <row r="3444" spans="1:11" ht="15" x14ac:dyDescent="0.3">
      <c r="A3444" s="466"/>
      <c r="B3444" s="422" t="s">
        <v>1166</v>
      </c>
      <c r="C3444" s="423"/>
      <c r="D3444" s="423"/>
      <c r="E3444" s="423"/>
      <c r="F3444" s="423"/>
      <c r="G3444" s="423"/>
      <c r="H3444" s="423"/>
      <c r="I3444" s="423"/>
      <c r="J3444" s="423"/>
      <c r="K3444" s="424"/>
    </row>
    <row r="3445" spans="1:11" ht="15" x14ac:dyDescent="0.3">
      <c r="A3445" s="466"/>
      <c r="B3445" s="416" t="s">
        <v>1165</v>
      </c>
      <c r="C3445" s="417"/>
      <c r="D3445" s="417"/>
      <c r="E3445" s="417"/>
      <c r="F3445" s="417"/>
      <c r="G3445" s="417"/>
      <c r="H3445" s="417"/>
      <c r="I3445" s="417"/>
      <c r="J3445" s="417"/>
      <c r="K3445" s="418"/>
    </row>
    <row r="3446" spans="1:11" ht="15" x14ac:dyDescent="0.3">
      <c r="A3446" s="466"/>
      <c r="B3446" s="416" t="s">
        <v>1169</v>
      </c>
      <c r="C3446" s="417"/>
      <c r="D3446" s="417"/>
      <c r="E3446" s="417"/>
      <c r="F3446" s="417"/>
      <c r="G3446" s="417"/>
      <c r="H3446" s="417"/>
      <c r="I3446" s="417"/>
      <c r="J3446" s="417"/>
      <c r="K3446" s="418"/>
    </row>
    <row r="3447" spans="1:11" ht="15.6" x14ac:dyDescent="0.3">
      <c r="A3447" s="466"/>
      <c r="B3447" s="519" t="s">
        <v>1190</v>
      </c>
      <c r="C3447" s="520"/>
      <c r="D3447" s="520"/>
      <c r="E3447" s="520"/>
      <c r="F3447" s="520"/>
      <c r="G3447" s="520"/>
      <c r="H3447" s="520"/>
      <c r="I3447" s="520"/>
      <c r="J3447" s="520"/>
      <c r="K3447" s="521"/>
    </row>
    <row r="3448" spans="1:11" ht="15" x14ac:dyDescent="0.3">
      <c r="A3448" s="466"/>
      <c r="B3448" s="422" t="s">
        <v>1172</v>
      </c>
      <c r="C3448" s="423"/>
      <c r="D3448" s="423"/>
      <c r="E3448" s="423"/>
      <c r="F3448" s="423"/>
      <c r="G3448" s="423"/>
      <c r="H3448" s="423"/>
      <c r="I3448" s="423"/>
      <c r="J3448" s="423"/>
      <c r="K3448" s="424"/>
    </row>
    <row r="3449" spans="1:11" ht="15" x14ac:dyDescent="0.3">
      <c r="A3449" s="466"/>
      <c r="B3449" s="422" t="s">
        <v>1166</v>
      </c>
      <c r="C3449" s="423"/>
      <c r="D3449" s="423"/>
      <c r="E3449" s="423"/>
      <c r="F3449" s="423"/>
      <c r="G3449" s="423"/>
      <c r="H3449" s="423"/>
      <c r="I3449" s="423"/>
      <c r="J3449" s="423"/>
      <c r="K3449" s="424"/>
    </row>
    <row r="3450" spans="1:11" ht="15" x14ac:dyDescent="0.3">
      <c r="A3450" s="466"/>
      <c r="B3450" s="416" t="s">
        <v>1165</v>
      </c>
      <c r="C3450" s="417"/>
      <c r="D3450" s="417"/>
      <c r="E3450" s="417"/>
      <c r="F3450" s="417"/>
      <c r="G3450" s="417"/>
      <c r="H3450" s="417"/>
      <c r="I3450" s="417"/>
      <c r="J3450" s="417"/>
      <c r="K3450" s="418"/>
    </row>
    <row r="3451" spans="1:11" ht="15" x14ac:dyDescent="0.3">
      <c r="A3451" s="466"/>
      <c r="B3451" s="458"/>
      <c r="C3451" s="456"/>
      <c r="D3451" s="456"/>
      <c r="E3451" s="456"/>
      <c r="F3451" s="456"/>
      <c r="G3451" s="456"/>
      <c r="H3451" s="456"/>
      <c r="I3451" s="456"/>
      <c r="J3451" s="456"/>
      <c r="K3451" s="457"/>
    </row>
    <row r="3452" spans="1:11" ht="15" x14ac:dyDescent="0.3">
      <c r="A3452" s="466"/>
      <c r="B3452" s="458"/>
      <c r="C3452" s="456"/>
      <c r="D3452" s="456"/>
      <c r="E3452" s="456"/>
      <c r="F3452" s="456"/>
      <c r="G3452" s="456"/>
      <c r="H3452" s="456"/>
      <c r="I3452" s="456"/>
      <c r="J3452" s="456"/>
      <c r="K3452" s="457"/>
    </row>
    <row r="3453" spans="1:11" ht="15" x14ac:dyDescent="0.3">
      <c r="A3453" s="466"/>
      <c r="B3453" s="458"/>
      <c r="C3453" s="456"/>
      <c r="D3453" s="456"/>
      <c r="E3453" s="456"/>
      <c r="F3453" s="456"/>
      <c r="G3453" s="456"/>
      <c r="H3453" s="456"/>
      <c r="I3453" s="456"/>
      <c r="J3453" s="456"/>
      <c r="K3453" s="457"/>
    </row>
    <row r="3454" spans="1:11" ht="15" x14ac:dyDescent="0.3">
      <c r="A3454" s="466"/>
      <c r="B3454" s="458"/>
      <c r="C3454" s="456"/>
      <c r="D3454" s="456"/>
      <c r="E3454" s="456"/>
      <c r="F3454" s="456"/>
      <c r="G3454" s="456"/>
      <c r="H3454" s="456"/>
      <c r="I3454" s="456"/>
      <c r="J3454" s="456"/>
      <c r="K3454" s="457"/>
    </row>
    <row r="3455" spans="1:11" ht="15.6" thickBot="1" x14ac:dyDescent="0.35">
      <c r="A3455" s="467"/>
      <c r="B3455" s="477"/>
      <c r="C3455" s="475"/>
      <c r="D3455" s="475"/>
      <c r="E3455" s="475"/>
      <c r="F3455" s="475"/>
      <c r="G3455" s="475"/>
      <c r="H3455" s="475"/>
      <c r="I3455" s="475"/>
      <c r="J3455" s="475"/>
      <c r="K3455" s="476"/>
    </row>
    <row r="3456" spans="1:11" ht="15" x14ac:dyDescent="0.3">
      <c r="A3456" s="465" t="s">
        <v>1144</v>
      </c>
      <c r="B3456" s="439"/>
      <c r="C3456" s="437"/>
      <c r="D3456" s="437"/>
      <c r="E3456" s="437"/>
      <c r="F3456" s="437"/>
      <c r="G3456" s="437"/>
      <c r="H3456" s="437"/>
      <c r="I3456" s="437"/>
      <c r="J3456" s="437"/>
      <c r="K3456" s="438"/>
    </row>
    <row r="3457" spans="1:11" ht="15" x14ac:dyDescent="0.3">
      <c r="A3457" s="466"/>
      <c r="B3457" s="458"/>
      <c r="C3457" s="456"/>
      <c r="D3457" s="456"/>
      <c r="E3457" s="456"/>
      <c r="F3457" s="456"/>
      <c r="G3457" s="456"/>
      <c r="H3457" s="456"/>
      <c r="I3457" s="456"/>
      <c r="J3457" s="456"/>
      <c r="K3457" s="457"/>
    </row>
    <row r="3458" spans="1:11" ht="15" x14ac:dyDescent="0.3">
      <c r="A3458" s="466"/>
      <c r="B3458" s="458"/>
      <c r="C3458" s="456"/>
      <c r="D3458" s="456"/>
      <c r="E3458" s="456"/>
      <c r="F3458" s="456"/>
      <c r="G3458" s="456"/>
      <c r="H3458" s="456"/>
      <c r="I3458" s="456"/>
      <c r="J3458" s="456"/>
      <c r="K3458" s="457"/>
    </row>
    <row r="3459" spans="1:11" ht="15" x14ac:dyDescent="0.3">
      <c r="A3459" s="466"/>
      <c r="B3459" s="458"/>
      <c r="C3459" s="456"/>
      <c r="D3459" s="456"/>
      <c r="E3459" s="456"/>
      <c r="F3459" s="456"/>
      <c r="G3459" s="456"/>
      <c r="H3459" s="456"/>
      <c r="I3459" s="456"/>
      <c r="J3459" s="456"/>
      <c r="K3459" s="457"/>
    </row>
    <row r="3460" spans="1:11" ht="15" x14ac:dyDescent="0.3">
      <c r="A3460" s="466"/>
      <c r="B3460" s="458"/>
      <c r="C3460" s="456"/>
      <c r="D3460" s="456"/>
      <c r="E3460" s="456"/>
      <c r="F3460" s="456"/>
      <c r="G3460" s="456"/>
      <c r="H3460" s="456"/>
      <c r="I3460" s="456"/>
      <c r="J3460" s="456"/>
      <c r="K3460" s="457"/>
    </row>
    <row r="3461" spans="1:11" ht="15" x14ac:dyDescent="0.3">
      <c r="A3461" s="466"/>
      <c r="B3461" s="458"/>
      <c r="C3461" s="456"/>
      <c r="D3461" s="456"/>
      <c r="E3461" s="456"/>
      <c r="F3461" s="456"/>
      <c r="G3461" s="456"/>
      <c r="H3461" s="456"/>
      <c r="I3461" s="456"/>
      <c r="J3461" s="456"/>
      <c r="K3461" s="457"/>
    </row>
    <row r="3462" spans="1:11" ht="15" x14ac:dyDescent="0.3">
      <c r="A3462" s="466"/>
      <c r="B3462" s="458"/>
      <c r="C3462" s="456"/>
      <c r="D3462" s="456"/>
      <c r="E3462" s="456"/>
      <c r="F3462" s="456"/>
      <c r="G3462" s="456"/>
      <c r="H3462" s="456"/>
      <c r="I3462" s="456"/>
      <c r="J3462" s="456"/>
      <c r="K3462" s="457"/>
    </row>
    <row r="3463" spans="1:11" ht="15" x14ac:dyDescent="0.3">
      <c r="A3463" s="466"/>
      <c r="B3463" s="458"/>
      <c r="C3463" s="456"/>
      <c r="D3463" s="456"/>
      <c r="E3463" s="456"/>
      <c r="F3463" s="456"/>
      <c r="G3463" s="456"/>
      <c r="H3463" s="456"/>
      <c r="I3463" s="456"/>
      <c r="J3463" s="456"/>
      <c r="K3463" s="457"/>
    </row>
    <row r="3464" spans="1:11" ht="15" x14ac:dyDescent="0.3">
      <c r="A3464" s="466"/>
      <c r="B3464" s="458"/>
      <c r="C3464" s="456"/>
      <c r="D3464" s="456"/>
      <c r="E3464" s="456"/>
      <c r="F3464" s="456"/>
      <c r="G3464" s="456"/>
      <c r="H3464" s="456"/>
      <c r="I3464" s="456"/>
      <c r="J3464" s="456"/>
      <c r="K3464" s="457"/>
    </row>
    <row r="3465" spans="1:11" ht="15" x14ac:dyDescent="0.3">
      <c r="A3465" s="466"/>
      <c r="B3465" s="458"/>
      <c r="C3465" s="456"/>
      <c r="D3465" s="456"/>
      <c r="E3465" s="456"/>
      <c r="F3465" s="456"/>
      <c r="G3465" s="456"/>
      <c r="H3465" s="456"/>
      <c r="I3465" s="456"/>
      <c r="J3465" s="456"/>
      <c r="K3465" s="457"/>
    </row>
    <row r="3466" spans="1:11" ht="15" x14ac:dyDescent="0.3">
      <c r="A3466" s="466"/>
      <c r="B3466" s="458"/>
      <c r="C3466" s="456"/>
      <c r="D3466" s="456"/>
      <c r="E3466" s="456"/>
      <c r="F3466" s="456"/>
      <c r="G3466" s="456"/>
      <c r="H3466" s="456"/>
      <c r="I3466" s="456"/>
      <c r="J3466" s="456"/>
      <c r="K3466" s="457"/>
    </row>
    <row r="3467" spans="1:11" ht="15" x14ac:dyDescent="0.3">
      <c r="A3467" s="466"/>
      <c r="B3467" s="458"/>
      <c r="C3467" s="456"/>
      <c r="D3467" s="456"/>
      <c r="E3467" s="456"/>
      <c r="F3467" s="456"/>
      <c r="G3467" s="456"/>
      <c r="H3467" s="456"/>
      <c r="I3467" s="456"/>
      <c r="J3467" s="456"/>
      <c r="K3467" s="457"/>
    </row>
    <row r="3468" spans="1:11" ht="15" x14ac:dyDescent="0.3">
      <c r="A3468" s="466"/>
      <c r="B3468" s="458"/>
      <c r="C3468" s="456"/>
      <c r="D3468" s="456"/>
      <c r="E3468" s="456"/>
      <c r="F3468" s="456"/>
      <c r="G3468" s="456"/>
      <c r="H3468" s="456"/>
      <c r="I3468" s="456"/>
      <c r="J3468" s="456"/>
      <c r="K3468" s="457"/>
    </row>
    <row r="3469" spans="1:11" ht="15" x14ac:dyDescent="0.3">
      <c r="A3469" s="466"/>
      <c r="B3469" s="458"/>
      <c r="C3469" s="456"/>
      <c r="D3469" s="456"/>
      <c r="E3469" s="456"/>
      <c r="F3469" s="456"/>
      <c r="G3469" s="456"/>
      <c r="H3469" s="456"/>
      <c r="I3469" s="456"/>
      <c r="J3469" s="456"/>
      <c r="K3469" s="457"/>
    </row>
    <row r="3470" spans="1:11" ht="15.6" thickBot="1" x14ac:dyDescent="0.35">
      <c r="A3470" s="467"/>
      <c r="B3470" s="502"/>
      <c r="C3470" s="503"/>
      <c r="D3470" s="503"/>
      <c r="E3470" s="503"/>
      <c r="F3470" s="503"/>
      <c r="G3470" s="503"/>
      <c r="H3470" s="503"/>
      <c r="I3470" s="503"/>
      <c r="J3470" s="503"/>
      <c r="K3470" s="504"/>
    </row>
    <row r="3471" spans="1:11" x14ac:dyDescent="0.3">
      <c r="A3471" s="499" t="s">
        <v>1145</v>
      </c>
      <c r="B3471" s="491"/>
      <c r="C3471" s="491"/>
      <c r="D3471" s="491"/>
      <c r="E3471" s="491"/>
      <c r="F3471" s="491"/>
      <c r="G3471" s="490" t="s">
        <v>1146</v>
      </c>
      <c r="H3471" s="491"/>
      <c r="I3471" s="491"/>
      <c r="J3471" s="491"/>
      <c r="K3471" s="492"/>
    </row>
    <row r="3472" spans="1:11" x14ac:dyDescent="0.3">
      <c r="A3472" s="500"/>
      <c r="B3472" s="494"/>
      <c r="C3472" s="494"/>
      <c r="D3472" s="494"/>
      <c r="E3472" s="494"/>
      <c r="F3472" s="494"/>
      <c r="G3472" s="493"/>
      <c r="H3472" s="494"/>
      <c r="I3472" s="494"/>
      <c r="J3472" s="494"/>
      <c r="K3472" s="495"/>
    </row>
    <row r="3473" spans="1:11" x14ac:dyDescent="0.3">
      <c r="A3473" s="500"/>
      <c r="B3473" s="494"/>
      <c r="C3473" s="494"/>
      <c r="D3473" s="494"/>
      <c r="E3473" s="494"/>
      <c r="F3473" s="494"/>
      <c r="G3473" s="493"/>
      <c r="H3473" s="494"/>
      <c r="I3473" s="494"/>
      <c r="J3473" s="494"/>
      <c r="K3473" s="495"/>
    </row>
    <row r="3474" spans="1:11" ht="15" thickBot="1" x14ac:dyDescent="0.35">
      <c r="A3474" s="501"/>
      <c r="B3474" s="497"/>
      <c r="C3474" s="497"/>
      <c r="D3474" s="497"/>
      <c r="E3474" s="497"/>
      <c r="F3474" s="497"/>
      <c r="G3474" s="496"/>
      <c r="H3474" s="497"/>
      <c r="I3474" s="497"/>
      <c r="J3474" s="497"/>
      <c r="K3474" s="498"/>
    </row>
    <row r="3475" spans="1:11" x14ac:dyDescent="0.3">
      <c r="A3475" s="34"/>
      <c r="J3475" s="131"/>
    </row>
    <row r="3476" spans="1:11" x14ac:dyDescent="0.3">
      <c r="A3476" s="452"/>
      <c r="B3476" s="452"/>
      <c r="C3476" s="452"/>
      <c r="D3476" s="452"/>
      <c r="E3476" s="454" t="s">
        <v>1113</v>
      </c>
      <c r="F3476" s="454"/>
      <c r="G3476" s="454"/>
      <c r="H3476" s="454"/>
      <c r="I3476" s="452"/>
      <c r="J3476" s="452"/>
      <c r="K3476" s="452"/>
    </row>
    <row r="3477" spans="1:11" x14ac:dyDescent="0.3">
      <c r="A3477" s="452"/>
      <c r="B3477" s="452"/>
      <c r="C3477" s="452"/>
      <c r="D3477" s="452"/>
      <c r="E3477" s="454"/>
      <c r="F3477" s="454"/>
      <c r="G3477" s="454"/>
      <c r="H3477" s="454"/>
      <c r="I3477" s="452"/>
      <c r="J3477" s="452"/>
      <c r="K3477" s="452"/>
    </row>
    <row r="3478" spans="1:11" x14ac:dyDescent="0.3">
      <c r="A3478" s="453"/>
      <c r="B3478" s="453"/>
      <c r="C3478" s="453"/>
      <c r="D3478" s="453"/>
      <c r="E3478" s="455"/>
      <c r="F3478" s="455"/>
      <c r="G3478" s="455"/>
      <c r="H3478" s="455"/>
      <c r="I3478" s="453"/>
      <c r="J3478" s="453"/>
      <c r="K3478" s="453"/>
    </row>
    <row r="3479" spans="1:11" s="99" customFormat="1" ht="15" customHeight="1" x14ac:dyDescent="0.3">
      <c r="A3479" s="505" t="s">
        <v>1114</v>
      </c>
      <c r="B3479" s="450"/>
      <c r="C3479" s="450"/>
      <c r="D3479" s="450"/>
      <c r="E3479" s="450"/>
      <c r="F3479" s="450"/>
      <c r="G3479" s="450"/>
      <c r="H3479" s="450"/>
      <c r="I3479" s="450"/>
      <c r="J3479" s="450"/>
      <c r="K3479" s="451"/>
    </row>
    <row r="3480" spans="1:11" ht="25.5" customHeight="1" x14ac:dyDescent="0.3">
      <c r="A3480" s="100" t="s">
        <v>0</v>
      </c>
      <c r="B3480" s="101"/>
      <c r="C3480" s="101"/>
      <c r="D3480" s="101"/>
      <c r="E3480" s="101"/>
      <c r="F3480" s="101"/>
      <c r="G3480" s="102"/>
      <c r="H3480" s="103" t="s">
        <v>1191</v>
      </c>
      <c r="I3480" s="104" t="s">
        <v>1117</v>
      </c>
      <c r="J3480" s="105">
        <f>1+J3426</f>
        <v>45258</v>
      </c>
      <c r="K3480" s="106" t="s">
        <v>1118</v>
      </c>
    </row>
    <row r="3481" spans="1:11" ht="16.5" customHeight="1" x14ac:dyDescent="0.3">
      <c r="A3481" s="443" t="s">
        <v>2</v>
      </c>
      <c r="B3481" s="444"/>
      <c r="C3481" s="444"/>
      <c r="D3481" s="444"/>
      <c r="E3481" s="444"/>
      <c r="F3481" s="444"/>
      <c r="G3481" s="445"/>
      <c r="H3481" s="107" t="s">
        <v>1120</v>
      </c>
      <c r="I3481" s="108" t="s">
        <v>1121</v>
      </c>
      <c r="J3481" s="109" t="s">
        <v>1122</v>
      </c>
      <c r="K3481" s="110" t="s">
        <v>1123</v>
      </c>
    </row>
    <row r="3482" spans="1:11" ht="12" customHeight="1" x14ac:dyDescent="0.3">
      <c r="A3482" s="446"/>
      <c r="B3482" s="447"/>
      <c r="C3482" s="447"/>
      <c r="D3482" s="447"/>
      <c r="E3482" s="447"/>
      <c r="F3482" s="447"/>
      <c r="G3482" s="448"/>
      <c r="H3482" s="107" t="s">
        <v>1124</v>
      </c>
      <c r="I3482" s="111" t="s">
        <v>1125</v>
      </c>
      <c r="J3482" s="112"/>
      <c r="K3482" s="113"/>
    </row>
    <row r="3483" spans="1:11" ht="15" thickBot="1" x14ac:dyDescent="0.35">
      <c r="A3483" s="114" t="s">
        <v>1103</v>
      </c>
      <c r="B3483" s="115"/>
      <c r="C3483" s="115"/>
      <c r="D3483" s="115"/>
      <c r="E3483" s="115"/>
      <c r="F3483" s="115"/>
      <c r="G3483" s="116"/>
      <c r="H3483" s="117" t="s">
        <v>1126</v>
      </c>
      <c r="I3483" s="117" t="s">
        <v>1125</v>
      </c>
      <c r="J3483" s="118"/>
      <c r="K3483" s="119"/>
    </row>
    <row r="3484" spans="1:11" ht="15" x14ac:dyDescent="0.3">
      <c r="A3484" s="440" t="s">
        <v>1127</v>
      </c>
      <c r="B3484" s="439"/>
      <c r="C3484" s="437"/>
      <c r="D3484" s="437"/>
      <c r="E3484" s="437"/>
      <c r="F3484" s="437"/>
      <c r="G3484" s="437"/>
      <c r="H3484" s="437"/>
      <c r="I3484" s="437"/>
      <c r="J3484" s="437"/>
      <c r="K3484" s="438"/>
    </row>
    <row r="3485" spans="1:11" ht="15" x14ac:dyDescent="0.3">
      <c r="A3485" s="441"/>
      <c r="B3485" s="458"/>
      <c r="C3485" s="456"/>
      <c r="D3485" s="456"/>
      <c r="E3485" s="456"/>
      <c r="F3485" s="456"/>
      <c r="G3485" s="456"/>
      <c r="H3485" s="456"/>
      <c r="I3485" s="456"/>
      <c r="J3485" s="456"/>
      <c r="K3485" s="457"/>
    </row>
    <row r="3486" spans="1:11" ht="15" x14ac:dyDescent="0.3">
      <c r="A3486" s="441"/>
      <c r="B3486" s="458"/>
      <c r="C3486" s="456"/>
      <c r="D3486" s="456"/>
      <c r="E3486" s="456"/>
      <c r="F3486" s="456"/>
      <c r="G3486" s="456"/>
      <c r="H3486" s="456"/>
      <c r="I3486" s="456"/>
      <c r="J3486" s="456"/>
      <c r="K3486" s="457"/>
    </row>
    <row r="3487" spans="1:11" ht="15" x14ac:dyDescent="0.3">
      <c r="A3487" s="441"/>
      <c r="B3487" s="458"/>
      <c r="C3487" s="456"/>
      <c r="D3487" s="456"/>
      <c r="E3487" s="456"/>
      <c r="F3487" s="456"/>
      <c r="G3487" s="456"/>
      <c r="H3487" s="456"/>
      <c r="I3487" s="456"/>
      <c r="J3487" s="456"/>
      <c r="K3487" s="457"/>
    </row>
    <row r="3488" spans="1:11" ht="15.6" thickBot="1" x14ac:dyDescent="0.35">
      <c r="A3488" s="442"/>
      <c r="B3488" s="477"/>
      <c r="C3488" s="475"/>
      <c r="D3488" s="475"/>
      <c r="E3488" s="475"/>
      <c r="F3488" s="475"/>
      <c r="G3488" s="475"/>
      <c r="H3488" s="475"/>
      <c r="I3488" s="475"/>
      <c r="J3488" s="475"/>
      <c r="K3488" s="476"/>
    </row>
    <row r="3489" spans="1:11" ht="15.6" thickBot="1" x14ac:dyDescent="0.35">
      <c r="A3489" s="465" t="s">
        <v>1128</v>
      </c>
      <c r="B3489" s="474" t="s">
        <v>1129</v>
      </c>
      <c r="C3489" s="472"/>
      <c r="D3489" s="472"/>
      <c r="E3489" s="472"/>
      <c r="F3489" s="120" t="s">
        <v>1130</v>
      </c>
      <c r="G3489" s="472" t="s">
        <v>1129</v>
      </c>
      <c r="H3489" s="472"/>
      <c r="I3489" s="472"/>
      <c r="J3489" s="473"/>
      <c r="K3489" s="121" t="s">
        <v>1130</v>
      </c>
    </row>
    <row r="3490" spans="1:11" ht="15" x14ac:dyDescent="0.3">
      <c r="A3490" s="466"/>
      <c r="B3490" s="471" t="s">
        <v>1131</v>
      </c>
      <c r="C3490" s="469"/>
      <c r="D3490" s="469"/>
      <c r="E3490" s="470"/>
      <c r="F3490" s="122"/>
      <c r="G3490" s="468" t="s">
        <v>1132</v>
      </c>
      <c r="H3490" s="469"/>
      <c r="I3490" s="469"/>
      <c r="J3490" s="470"/>
      <c r="K3490" s="123"/>
    </row>
    <row r="3491" spans="1:11" ht="15" x14ac:dyDescent="0.3">
      <c r="A3491" s="466"/>
      <c r="B3491" s="480" t="s">
        <v>1133</v>
      </c>
      <c r="C3491" s="481"/>
      <c r="D3491" s="481"/>
      <c r="E3491" s="482"/>
      <c r="F3491" s="124"/>
      <c r="G3491" s="483" t="s">
        <v>1134</v>
      </c>
      <c r="H3491" s="481"/>
      <c r="I3491" s="481"/>
      <c r="J3491" s="482"/>
      <c r="K3491" s="125"/>
    </row>
    <row r="3492" spans="1:11" ht="15" x14ac:dyDescent="0.3">
      <c r="A3492" s="466"/>
      <c r="B3492" s="480" t="s">
        <v>1135</v>
      </c>
      <c r="C3492" s="481"/>
      <c r="D3492" s="481"/>
      <c r="E3492" s="482"/>
      <c r="F3492" s="124"/>
      <c r="G3492" s="478" t="s">
        <v>1136</v>
      </c>
      <c r="H3492" s="460"/>
      <c r="I3492" s="460"/>
      <c r="J3492" s="479"/>
      <c r="K3492" s="125"/>
    </row>
    <row r="3493" spans="1:11" ht="15" x14ac:dyDescent="0.3">
      <c r="A3493" s="466"/>
      <c r="B3493" s="480" t="s">
        <v>1137</v>
      </c>
      <c r="C3493" s="481"/>
      <c r="D3493" s="481"/>
      <c r="E3493" s="482"/>
      <c r="F3493" s="124">
        <v>1</v>
      </c>
      <c r="G3493" s="478" t="s">
        <v>1138</v>
      </c>
      <c r="H3493" s="460"/>
      <c r="I3493" s="460"/>
      <c r="J3493" s="479"/>
      <c r="K3493" s="125"/>
    </row>
    <row r="3494" spans="1:11" ht="15" x14ac:dyDescent="0.3">
      <c r="A3494" s="466"/>
      <c r="B3494" s="480" t="s">
        <v>1139</v>
      </c>
      <c r="C3494" s="481"/>
      <c r="D3494" s="481"/>
      <c r="E3494" s="482"/>
      <c r="F3494" s="124"/>
      <c r="G3494" s="478" t="s">
        <v>1140</v>
      </c>
      <c r="H3494" s="460"/>
      <c r="I3494" s="460"/>
      <c r="J3494" s="479"/>
      <c r="K3494" s="125"/>
    </row>
    <row r="3495" spans="1:11" ht="15.6" thickBot="1" x14ac:dyDescent="0.35">
      <c r="A3495" s="467"/>
      <c r="B3495" s="487" t="s">
        <v>1141</v>
      </c>
      <c r="C3495" s="488"/>
      <c r="D3495" s="488"/>
      <c r="E3495" s="489"/>
      <c r="F3495" s="127">
        <v>1</v>
      </c>
      <c r="G3495" s="484" t="s">
        <v>1142</v>
      </c>
      <c r="H3495" s="485"/>
      <c r="I3495" s="485"/>
      <c r="J3495" s="486"/>
      <c r="K3495" s="128"/>
    </row>
    <row r="3496" spans="1:11" ht="15.6" x14ac:dyDescent="0.3">
      <c r="A3496" s="465" t="s">
        <v>1143</v>
      </c>
      <c r="B3496" s="434" t="s">
        <v>1188</v>
      </c>
      <c r="C3496" s="435"/>
      <c r="D3496" s="435"/>
      <c r="E3496" s="435"/>
      <c r="F3496" s="435"/>
      <c r="G3496" s="435"/>
      <c r="H3496" s="435"/>
      <c r="I3496" s="435"/>
      <c r="J3496" s="435"/>
      <c r="K3496" s="436"/>
    </row>
    <row r="3497" spans="1:11" ht="15" x14ac:dyDescent="0.3">
      <c r="A3497" s="466"/>
      <c r="B3497" s="422" t="s">
        <v>1172</v>
      </c>
      <c r="C3497" s="423"/>
      <c r="D3497" s="423"/>
      <c r="E3497" s="423"/>
      <c r="F3497" s="423"/>
      <c r="G3497" s="423"/>
      <c r="H3497" s="423"/>
      <c r="I3497" s="423"/>
      <c r="J3497" s="423"/>
      <c r="K3497" s="424"/>
    </row>
    <row r="3498" spans="1:11" ht="15" x14ac:dyDescent="0.3">
      <c r="A3498" s="466"/>
      <c r="B3498" s="422" t="s">
        <v>1166</v>
      </c>
      <c r="C3498" s="423"/>
      <c r="D3498" s="423"/>
      <c r="E3498" s="423"/>
      <c r="F3498" s="423"/>
      <c r="G3498" s="423"/>
      <c r="H3498" s="423"/>
      <c r="I3498" s="423"/>
      <c r="J3498" s="423"/>
      <c r="K3498" s="424"/>
    </row>
    <row r="3499" spans="1:11" ht="15" x14ac:dyDescent="0.3">
      <c r="A3499" s="466"/>
      <c r="B3499" s="416" t="s">
        <v>1165</v>
      </c>
      <c r="C3499" s="417"/>
      <c r="D3499" s="417"/>
      <c r="E3499" s="417"/>
      <c r="F3499" s="417"/>
      <c r="G3499" s="417"/>
      <c r="H3499" s="417"/>
      <c r="I3499" s="417"/>
      <c r="J3499" s="417"/>
      <c r="K3499" s="418"/>
    </row>
    <row r="3500" spans="1:11" ht="15" x14ac:dyDescent="0.3">
      <c r="A3500" s="466"/>
      <c r="B3500" s="416" t="s">
        <v>1169</v>
      </c>
      <c r="C3500" s="417"/>
      <c r="D3500" s="417"/>
      <c r="E3500" s="417"/>
      <c r="F3500" s="417"/>
      <c r="G3500" s="417"/>
      <c r="H3500" s="417"/>
      <c r="I3500" s="417"/>
      <c r="J3500" s="417"/>
      <c r="K3500" s="418"/>
    </row>
    <row r="3501" spans="1:11" ht="15.6" x14ac:dyDescent="0.3">
      <c r="A3501" s="466"/>
      <c r="B3501" s="519" t="s">
        <v>1190</v>
      </c>
      <c r="C3501" s="520"/>
      <c r="D3501" s="520"/>
      <c r="E3501" s="520"/>
      <c r="F3501" s="520"/>
      <c r="G3501" s="520"/>
      <c r="H3501" s="520"/>
      <c r="I3501" s="520"/>
      <c r="J3501" s="520"/>
      <c r="K3501" s="521"/>
    </row>
    <row r="3502" spans="1:11" ht="15" x14ac:dyDescent="0.3">
      <c r="A3502" s="466"/>
      <c r="B3502" s="422" t="s">
        <v>1172</v>
      </c>
      <c r="C3502" s="423"/>
      <c r="D3502" s="423"/>
      <c r="E3502" s="423"/>
      <c r="F3502" s="423"/>
      <c r="G3502" s="423"/>
      <c r="H3502" s="423"/>
      <c r="I3502" s="423"/>
      <c r="J3502" s="423"/>
      <c r="K3502" s="424"/>
    </row>
    <row r="3503" spans="1:11" ht="15" x14ac:dyDescent="0.3">
      <c r="A3503" s="466"/>
      <c r="B3503" s="422" t="s">
        <v>1166</v>
      </c>
      <c r="C3503" s="423"/>
      <c r="D3503" s="423"/>
      <c r="E3503" s="423"/>
      <c r="F3503" s="423"/>
      <c r="G3503" s="423"/>
      <c r="H3503" s="423"/>
      <c r="I3503" s="423"/>
      <c r="J3503" s="423"/>
      <c r="K3503" s="424"/>
    </row>
    <row r="3504" spans="1:11" ht="15" x14ac:dyDescent="0.3">
      <c r="A3504" s="466"/>
      <c r="B3504" s="416" t="s">
        <v>1165</v>
      </c>
      <c r="C3504" s="417"/>
      <c r="D3504" s="417"/>
      <c r="E3504" s="417"/>
      <c r="F3504" s="417"/>
      <c r="G3504" s="417"/>
      <c r="H3504" s="417"/>
      <c r="I3504" s="417"/>
      <c r="J3504" s="417"/>
      <c r="K3504" s="418"/>
    </row>
    <row r="3505" spans="1:11" ht="15" x14ac:dyDescent="0.3">
      <c r="A3505" s="466"/>
      <c r="B3505" s="416" t="s">
        <v>1169</v>
      </c>
      <c r="C3505" s="417"/>
      <c r="D3505" s="417"/>
      <c r="E3505" s="417"/>
      <c r="F3505" s="417"/>
      <c r="G3505" s="417"/>
      <c r="H3505" s="417"/>
      <c r="I3505" s="417"/>
      <c r="J3505" s="417"/>
      <c r="K3505" s="418"/>
    </row>
    <row r="3506" spans="1:11" ht="15" x14ac:dyDescent="0.3">
      <c r="A3506" s="466"/>
      <c r="B3506" s="458"/>
      <c r="C3506" s="456"/>
      <c r="D3506" s="456"/>
      <c r="E3506" s="456"/>
      <c r="F3506" s="456"/>
      <c r="G3506" s="456"/>
      <c r="H3506" s="456"/>
      <c r="I3506" s="456"/>
      <c r="J3506" s="456"/>
      <c r="K3506" s="457"/>
    </row>
    <row r="3507" spans="1:11" ht="15" x14ac:dyDescent="0.3">
      <c r="A3507" s="466"/>
      <c r="B3507" s="458"/>
      <c r="C3507" s="456"/>
      <c r="D3507" s="456"/>
      <c r="E3507" s="456"/>
      <c r="F3507" s="456"/>
      <c r="G3507" s="456"/>
      <c r="H3507" s="456"/>
      <c r="I3507" s="456"/>
      <c r="J3507" s="456"/>
      <c r="K3507" s="457"/>
    </row>
    <row r="3508" spans="1:11" ht="15" x14ac:dyDescent="0.3">
      <c r="A3508" s="466"/>
      <c r="B3508" s="458"/>
      <c r="C3508" s="456"/>
      <c r="D3508" s="456"/>
      <c r="E3508" s="456"/>
      <c r="F3508" s="456"/>
      <c r="G3508" s="456"/>
      <c r="H3508" s="456"/>
      <c r="I3508" s="456"/>
      <c r="J3508" s="456"/>
      <c r="K3508" s="457"/>
    </row>
    <row r="3509" spans="1:11" ht="15.6" thickBot="1" x14ac:dyDescent="0.35">
      <c r="A3509" s="467"/>
      <c r="B3509" s="477"/>
      <c r="C3509" s="475"/>
      <c r="D3509" s="475"/>
      <c r="E3509" s="475"/>
      <c r="F3509" s="475"/>
      <c r="G3509" s="475"/>
      <c r="H3509" s="475"/>
      <c r="I3509" s="475"/>
      <c r="J3509" s="475"/>
      <c r="K3509" s="476"/>
    </row>
    <row r="3510" spans="1:11" ht="15" x14ac:dyDescent="0.3">
      <c r="A3510" s="465" t="s">
        <v>1144</v>
      </c>
      <c r="B3510" s="439"/>
      <c r="C3510" s="437"/>
      <c r="D3510" s="437"/>
      <c r="E3510" s="437"/>
      <c r="F3510" s="437"/>
      <c r="G3510" s="437"/>
      <c r="H3510" s="437"/>
      <c r="I3510" s="437"/>
      <c r="J3510" s="437"/>
      <c r="K3510" s="438"/>
    </row>
    <row r="3511" spans="1:11" ht="15" x14ac:dyDescent="0.3">
      <c r="A3511" s="466"/>
      <c r="B3511" s="458"/>
      <c r="C3511" s="456"/>
      <c r="D3511" s="456"/>
      <c r="E3511" s="456"/>
      <c r="F3511" s="456"/>
      <c r="G3511" s="456"/>
      <c r="H3511" s="456"/>
      <c r="I3511" s="456"/>
      <c r="J3511" s="456"/>
      <c r="K3511" s="457"/>
    </row>
    <row r="3512" spans="1:11" ht="15" x14ac:dyDescent="0.3">
      <c r="A3512" s="466"/>
      <c r="B3512" s="458"/>
      <c r="C3512" s="456"/>
      <c r="D3512" s="456"/>
      <c r="E3512" s="456"/>
      <c r="F3512" s="456"/>
      <c r="G3512" s="456"/>
      <c r="H3512" s="456"/>
      <c r="I3512" s="456"/>
      <c r="J3512" s="456"/>
      <c r="K3512" s="457"/>
    </row>
    <row r="3513" spans="1:11" ht="15" x14ac:dyDescent="0.3">
      <c r="A3513" s="466"/>
      <c r="B3513" s="459"/>
      <c r="C3513" s="460"/>
      <c r="D3513" s="460"/>
      <c r="E3513" s="460"/>
      <c r="F3513" s="460"/>
      <c r="G3513" s="460"/>
      <c r="H3513" s="460"/>
      <c r="I3513" s="460"/>
      <c r="J3513" s="460"/>
      <c r="K3513" s="461"/>
    </row>
    <row r="3514" spans="1:11" ht="15" x14ac:dyDescent="0.3">
      <c r="A3514" s="466"/>
      <c r="B3514" s="458"/>
      <c r="C3514" s="456"/>
      <c r="D3514" s="456"/>
      <c r="E3514" s="456"/>
      <c r="F3514" s="456"/>
      <c r="G3514" s="456"/>
      <c r="H3514" s="456"/>
      <c r="I3514" s="456"/>
      <c r="J3514" s="456"/>
      <c r="K3514" s="457"/>
    </row>
    <row r="3515" spans="1:11" ht="15" x14ac:dyDescent="0.3">
      <c r="A3515" s="466"/>
      <c r="B3515" s="459"/>
      <c r="C3515" s="460"/>
      <c r="D3515" s="460"/>
      <c r="E3515" s="460"/>
      <c r="F3515" s="460"/>
      <c r="G3515" s="460"/>
      <c r="H3515" s="460"/>
      <c r="I3515" s="460"/>
      <c r="J3515" s="460"/>
      <c r="K3515" s="461"/>
    </row>
    <row r="3516" spans="1:11" ht="15" x14ac:dyDescent="0.3">
      <c r="A3516" s="466"/>
      <c r="B3516" s="458"/>
      <c r="C3516" s="456"/>
      <c r="D3516" s="456"/>
      <c r="E3516" s="456"/>
      <c r="F3516" s="456"/>
      <c r="G3516" s="456"/>
      <c r="H3516" s="456"/>
      <c r="I3516" s="456"/>
      <c r="J3516" s="456"/>
      <c r="K3516" s="457"/>
    </row>
    <row r="3517" spans="1:11" ht="15" x14ac:dyDescent="0.3">
      <c r="A3517" s="466"/>
      <c r="B3517" s="458"/>
      <c r="C3517" s="456"/>
      <c r="D3517" s="456"/>
      <c r="E3517" s="456"/>
      <c r="F3517" s="456"/>
      <c r="G3517" s="456"/>
      <c r="H3517" s="456"/>
      <c r="I3517" s="456"/>
      <c r="J3517" s="456"/>
      <c r="K3517" s="457"/>
    </row>
    <row r="3518" spans="1:11" ht="15" x14ac:dyDescent="0.3">
      <c r="A3518" s="466"/>
      <c r="B3518" s="458"/>
      <c r="C3518" s="456"/>
      <c r="D3518" s="456"/>
      <c r="E3518" s="456"/>
      <c r="F3518" s="456"/>
      <c r="G3518" s="456"/>
      <c r="H3518" s="456"/>
      <c r="I3518" s="456"/>
      <c r="J3518" s="456"/>
      <c r="K3518" s="457"/>
    </row>
    <row r="3519" spans="1:11" ht="15" x14ac:dyDescent="0.3">
      <c r="A3519" s="466"/>
      <c r="B3519" s="458"/>
      <c r="C3519" s="456"/>
      <c r="D3519" s="456"/>
      <c r="E3519" s="456"/>
      <c r="F3519" s="456"/>
      <c r="G3519" s="456"/>
      <c r="H3519" s="456"/>
      <c r="I3519" s="456"/>
      <c r="J3519" s="456"/>
      <c r="K3519" s="457"/>
    </row>
    <row r="3520" spans="1:11" ht="15" x14ac:dyDescent="0.3">
      <c r="A3520" s="466"/>
      <c r="B3520" s="458"/>
      <c r="C3520" s="456"/>
      <c r="D3520" s="456"/>
      <c r="E3520" s="456"/>
      <c r="F3520" s="456"/>
      <c r="G3520" s="456"/>
      <c r="H3520" s="456"/>
      <c r="I3520" s="456"/>
      <c r="J3520" s="456"/>
      <c r="K3520" s="457"/>
    </row>
    <row r="3521" spans="1:11" ht="15" x14ac:dyDescent="0.3">
      <c r="A3521" s="466"/>
      <c r="B3521" s="458"/>
      <c r="C3521" s="456"/>
      <c r="D3521" s="456"/>
      <c r="E3521" s="456"/>
      <c r="F3521" s="456"/>
      <c r="G3521" s="456"/>
      <c r="H3521" s="456"/>
      <c r="I3521" s="456"/>
      <c r="J3521" s="456"/>
      <c r="K3521" s="457"/>
    </row>
    <row r="3522" spans="1:11" ht="15" x14ac:dyDescent="0.3">
      <c r="A3522" s="466"/>
      <c r="B3522" s="458"/>
      <c r="C3522" s="456"/>
      <c r="D3522" s="456"/>
      <c r="E3522" s="456"/>
      <c r="F3522" s="456"/>
      <c r="G3522" s="456"/>
      <c r="H3522" s="456"/>
      <c r="I3522" s="456"/>
      <c r="J3522" s="456"/>
      <c r="K3522" s="457"/>
    </row>
    <row r="3523" spans="1:11" ht="15" x14ac:dyDescent="0.3">
      <c r="A3523" s="466"/>
      <c r="B3523" s="458"/>
      <c r="C3523" s="456"/>
      <c r="D3523" s="456"/>
      <c r="E3523" s="456"/>
      <c r="F3523" s="456"/>
      <c r="G3523" s="456"/>
      <c r="H3523" s="456"/>
      <c r="I3523" s="456"/>
      <c r="J3523" s="456"/>
      <c r="K3523" s="457"/>
    </row>
    <row r="3524" spans="1:11" ht="15.6" thickBot="1" x14ac:dyDescent="0.35">
      <c r="A3524" s="467"/>
      <c r="B3524" s="502"/>
      <c r="C3524" s="503"/>
      <c r="D3524" s="503"/>
      <c r="E3524" s="503"/>
      <c r="F3524" s="503"/>
      <c r="G3524" s="503"/>
      <c r="H3524" s="503"/>
      <c r="I3524" s="503"/>
      <c r="J3524" s="503"/>
      <c r="K3524" s="504"/>
    </row>
    <row r="3525" spans="1:11" x14ac:dyDescent="0.3">
      <c r="A3525" s="499" t="s">
        <v>1145</v>
      </c>
      <c r="B3525" s="491"/>
      <c r="C3525" s="491"/>
      <c r="D3525" s="491"/>
      <c r="E3525" s="491"/>
      <c r="F3525" s="491"/>
      <c r="G3525" s="490" t="s">
        <v>1146</v>
      </c>
      <c r="H3525" s="491"/>
      <c r="I3525" s="491"/>
      <c r="J3525" s="491"/>
      <c r="K3525" s="492"/>
    </row>
    <row r="3526" spans="1:11" x14ac:dyDescent="0.3">
      <c r="A3526" s="500"/>
      <c r="B3526" s="494"/>
      <c r="C3526" s="494"/>
      <c r="D3526" s="494"/>
      <c r="E3526" s="494"/>
      <c r="F3526" s="494"/>
      <c r="G3526" s="493"/>
      <c r="H3526" s="494"/>
      <c r="I3526" s="494"/>
      <c r="J3526" s="494"/>
      <c r="K3526" s="495"/>
    </row>
    <row r="3527" spans="1:11" x14ac:dyDescent="0.3">
      <c r="A3527" s="500"/>
      <c r="B3527" s="494"/>
      <c r="C3527" s="494"/>
      <c r="D3527" s="494"/>
      <c r="E3527" s="494"/>
      <c r="F3527" s="494"/>
      <c r="G3527" s="493"/>
      <c r="H3527" s="494"/>
      <c r="I3527" s="494"/>
      <c r="J3527" s="494"/>
      <c r="K3527" s="495"/>
    </row>
    <row r="3528" spans="1:11" ht="15" thickBot="1" x14ac:dyDescent="0.35">
      <c r="A3528" s="501"/>
      <c r="B3528" s="497"/>
      <c r="C3528" s="497"/>
      <c r="D3528" s="497"/>
      <c r="E3528" s="497"/>
      <c r="F3528" s="497"/>
      <c r="G3528" s="496"/>
      <c r="H3528" s="497"/>
      <c r="I3528" s="497"/>
      <c r="J3528" s="497"/>
      <c r="K3528" s="498"/>
    </row>
    <row r="3529" spans="1:11" x14ac:dyDescent="0.3">
      <c r="A3529" s="34"/>
      <c r="J3529" s="131"/>
    </row>
    <row r="3530" spans="1:11" x14ac:dyDescent="0.3">
      <c r="A3530" s="452"/>
      <c r="B3530" s="452"/>
      <c r="C3530" s="452"/>
      <c r="D3530" s="452"/>
      <c r="E3530" s="454" t="s">
        <v>1113</v>
      </c>
      <c r="F3530" s="454"/>
      <c r="G3530" s="454"/>
      <c r="H3530" s="454"/>
      <c r="I3530" s="452"/>
      <c r="J3530" s="452"/>
      <c r="K3530" s="452"/>
    </row>
    <row r="3531" spans="1:11" x14ac:dyDescent="0.3">
      <c r="A3531" s="452"/>
      <c r="B3531" s="452"/>
      <c r="C3531" s="452"/>
      <c r="D3531" s="452"/>
      <c r="E3531" s="454"/>
      <c r="F3531" s="454"/>
      <c r="G3531" s="454"/>
      <c r="H3531" s="454"/>
      <c r="I3531" s="452"/>
      <c r="J3531" s="452"/>
      <c r="K3531" s="452"/>
    </row>
    <row r="3532" spans="1:11" x14ac:dyDescent="0.3">
      <c r="A3532" s="453"/>
      <c r="B3532" s="453"/>
      <c r="C3532" s="453"/>
      <c r="D3532" s="453"/>
      <c r="E3532" s="455"/>
      <c r="F3532" s="455"/>
      <c r="G3532" s="455"/>
      <c r="H3532" s="455"/>
      <c r="I3532" s="453"/>
      <c r="J3532" s="453"/>
      <c r="K3532" s="453"/>
    </row>
    <row r="3533" spans="1:11" x14ac:dyDescent="0.3">
      <c r="A3533" s="449" t="s">
        <v>1147</v>
      </c>
      <c r="B3533" s="450"/>
      <c r="C3533" s="450"/>
      <c r="D3533" s="450"/>
      <c r="E3533" s="450"/>
      <c r="F3533" s="450"/>
      <c r="G3533" s="450"/>
      <c r="H3533" s="450"/>
      <c r="I3533" s="450"/>
      <c r="J3533" s="450"/>
      <c r="K3533" s="451"/>
    </row>
    <row r="3534" spans="1:11" ht="25.5" customHeight="1" x14ac:dyDescent="0.3">
      <c r="A3534" s="100" t="s">
        <v>0</v>
      </c>
      <c r="B3534" s="101"/>
      <c r="C3534" s="101"/>
      <c r="D3534" s="101"/>
      <c r="E3534" s="101"/>
      <c r="F3534" s="101"/>
      <c r="G3534" s="102"/>
      <c r="H3534" s="103" t="s">
        <v>1191</v>
      </c>
      <c r="I3534" s="104" t="s">
        <v>1117</v>
      </c>
      <c r="J3534" s="105">
        <f>1+J3480</f>
        <v>45259</v>
      </c>
      <c r="K3534" s="106" t="s">
        <v>1118</v>
      </c>
    </row>
    <row r="3535" spans="1:11" ht="16.5" customHeight="1" x14ac:dyDescent="0.3">
      <c r="A3535" s="443" t="s">
        <v>2</v>
      </c>
      <c r="B3535" s="444"/>
      <c r="C3535" s="444"/>
      <c r="D3535" s="444"/>
      <c r="E3535" s="444"/>
      <c r="F3535" s="444"/>
      <c r="G3535" s="445"/>
      <c r="H3535" s="107" t="s">
        <v>1120</v>
      </c>
      <c r="I3535" s="108" t="s">
        <v>1121</v>
      </c>
      <c r="J3535" s="109" t="s">
        <v>1122</v>
      </c>
      <c r="K3535" s="110" t="s">
        <v>1123</v>
      </c>
    </row>
    <row r="3536" spans="1:11" ht="12" customHeight="1" x14ac:dyDescent="0.3">
      <c r="A3536" s="446"/>
      <c r="B3536" s="447"/>
      <c r="C3536" s="447"/>
      <c r="D3536" s="447"/>
      <c r="E3536" s="447"/>
      <c r="F3536" s="447"/>
      <c r="G3536" s="448"/>
      <c r="H3536" s="107" t="s">
        <v>1124</v>
      </c>
      <c r="I3536" s="111" t="s">
        <v>1125</v>
      </c>
      <c r="J3536" s="112"/>
      <c r="K3536" s="113"/>
    </row>
    <row r="3537" spans="1:11" ht="15" thickBot="1" x14ac:dyDescent="0.35">
      <c r="A3537" s="114" t="s">
        <v>1103</v>
      </c>
      <c r="B3537" s="115"/>
      <c r="C3537" s="115"/>
      <c r="D3537" s="115"/>
      <c r="E3537" s="115"/>
      <c r="F3537" s="115"/>
      <c r="G3537" s="116"/>
      <c r="H3537" s="117" t="s">
        <v>1126</v>
      </c>
      <c r="I3537" s="117" t="s">
        <v>1125</v>
      </c>
      <c r="J3537" s="118"/>
      <c r="K3537" s="119"/>
    </row>
    <row r="3538" spans="1:11" ht="15" x14ac:dyDescent="0.3">
      <c r="A3538" s="440" t="s">
        <v>1127</v>
      </c>
      <c r="B3538" s="439"/>
      <c r="C3538" s="437"/>
      <c r="D3538" s="437"/>
      <c r="E3538" s="437"/>
      <c r="F3538" s="437"/>
      <c r="G3538" s="437"/>
      <c r="H3538" s="437"/>
      <c r="I3538" s="437"/>
      <c r="J3538" s="437"/>
      <c r="K3538" s="438"/>
    </row>
    <row r="3539" spans="1:11" ht="15" x14ac:dyDescent="0.3">
      <c r="A3539" s="441"/>
      <c r="B3539" s="458"/>
      <c r="C3539" s="456"/>
      <c r="D3539" s="456"/>
      <c r="E3539" s="456"/>
      <c r="F3539" s="456"/>
      <c r="G3539" s="456"/>
      <c r="H3539" s="456"/>
      <c r="I3539" s="456"/>
      <c r="J3539" s="456"/>
      <c r="K3539" s="457"/>
    </row>
    <row r="3540" spans="1:11" ht="15" x14ac:dyDescent="0.3">
      <c r="A3540" s="441"/>
      <c r="B3540" s="458"/>
      <c r="C3540" s="456"/>
      <c r="D3540" s="456"/>
      <c r="E3540" s="456"/>
      <c r="F3540" s="456"/>
      <c r="G3540" s="456"/>
      <c r="H3540" s="456"/>
      <c r="I3540" s="456"/>
      <c r="J3540" s="456"/>
      <c r="K3540" s="457"/>
    </row>
    <row r="3541" spans="1:11" ht="15" x14ac:dyDescent="0.3">
      <c r="A3541" s="441"/>
      <c r="B3541" s="458"/>
      <c r="C3541" s="456"/>
      <c r="D3541" s="456"/>
      <c r="E3541" s="456"/>
      <c r="F3541" s="456"/>
      <c r="G3541" s="456"/>
      <c r="H3541" s="456"/>
      <c r="I3541" s="456"/>
      <c r="J3541" s="456"/>
      <c r="K3541" s="457"/>
    </row>
    <row r="3542" spans="1:11" ht="15.6" thickBot="1" x14ac:dyDescent="0.35">
      <c r="A3542" s="442"/>
      <c r="B3542" s="477"/>
      <c r="C3542" s="475"/>
      <c r="D3542" s="475"/>
      <c r="E3542" s="475"/>
      <c r="F3542" s="475"/>
      <c r="G3542" s="475"/>
      <c r="H3542" s="475"/>
      <c r="I3542" s="475"/>
      <c r="J3542" s="475"/>
      <c r="K3542" s="476"/>
    </row>
    <row r="3543" spans="1:11" ht="15.6" thickBot="1" x14ac:dyDescent="0.35">
      <c r="A3543" s="465" t="s">
        <v>1128</v>
      </c>
      <c r="B3543" s="474" t="s">
        <v>1129</v>
      </c>
      <c r="C3543" s="472"/>
      <c r="D3543" s="472"/>
      <c r="E3543" s="472"/>
      <c r="F3543" s="120" t="s">
        <v>1130</v>
      </c>
      <c r="G3543" s="472" t="s">
        <v>1129</v>
      </c>
      <c r="H3543" s="472"/>
      <c r="I3543" s="472"/>
      <c r="J3543" s="473"/>
      <c r="K3543" s="121" t="s">
        <v>1130</v>
      </c>
    </row>
    <row r="3544" spans="1:11" ht="15" x14ac:dyDescent="0.3">
      <c r="A3544" s="466"/>
      <c r="B3544" s="471" t="s">
        <v>1131</v>
      </c>
      <c r="C3544" s="469"/>
      <c r="D3544" s="469"/>
      <c r="E3544" s="470"/>
      <c r="F3544" s="122"/>
      <c r="G3544" s="468" t="s">
        <v>1132</v>
      </c>
      <c r="H3544" s="469"/>
      <c r="I3544" s="469"/>
      <c r="J3544" s="470"/>
      <c r="K3544" s="123"/>
    </row>
    <row r="3545" spans="1:11" ht="15" x14ac:dyDescent="0.3">
      <c r="A3545" s="466"/>
      <c r="B3545" s="480" t="s">
        <v>1133</v>
      </c>
      <c r="C3545" s="481"/>
      <c r="D3545" s="481"/>
      <c r="E3545" s="482"/>
      <c r="F3545" s="124"/>
      <c r="G3545" s="483" t="s">
        <v>1134</v>
      </c>
      <c r="H3545" s="481"/>
      <c r="I3545" s="481"/>
      <c r="J3545" s="482"/>
      <c r="K3545" s="125"/>
    </row>
    <row r="3546" spans="1:11" ht="15" x14ac:dyDescent="0.3">
      <c r="A3546" s="466"/>
      <c r="B3546" s="480" t="s">
        <v>1135</v>
      </c>
      <c r="C3546" s="481"/>
      <c r="D3546" s="481"/>
      <c r="E3546" s="482"/>
      <c r="F3546" s="124"/>
      <c r="G3546" s="478" t="s">
        <v>1136</v>
      </c>
      <c r="H3546" s="460"/>
      <c r="I3546" s="460"/>
      <c r="J3546" s="479"/>
      <c r="K3546" s="125"/>
    </row>
    <row r="3547" spans="1:11" ht="15" x14ac:dyDescent="0.3">
      <c r="A3547" s="466"/>
      <c r="B3547" s="480" t="s">
        <v>1137</v>
      </c>
      <c r="C3547" s="481"/>
      <c r="D3547" s="481"/>
      <c r="E3547" s="482"/>
      <c r="F3547" s="124">
        <v>1</v>
      </c>
      <c r="G3547" s="478" t="s">
        <v>1138</v>
      </c>
      <c r="H3547" s="460"/>
      <c r="I3547" s="460"/>
      <c r="J3547" s="479"/>
      <c r="K3547" s="125"/>
    </row>
    <row r="3548" spans="1:11" ht="15" x14ac:dyDescent="0.3">
      <c r="A3548" s="466"/>
      <c r="B3548" s="480" t="s">
        <v>1139</v>
      </c>
      <c r="C3548" s="481"/>
      <c r="D3548" s="481"/>
      <c r="E3548" s="482"/>
      <c r="F3548" s="124"/>
      <c r="G3548" s="478" t="s">
        <v>1140</v>
      </c>
      <c r="H3548" s="460"/>
      <c r="I3548" s="460"/>
      <c r="J3548" s="479"/>
      <c r="K3548" s="125"/>
    </row>
    <row r="3549" spans="1:11" ht="15.6" thickBot="1" x14ac:dyDescent="0.35">
      <c r="A3549" s="467"/>
      <c r="B3549" s="487" t="s">
        <v>1141</v>
      </c>
      <c r="C3549" s="488"/>
      <c r="D3549" s="488"/>
      <c r="E3549" s="489"/>
      <c r="F3549" s="127">
        <v>1</v>
      </c>
      <c r="G3549" s="484" t="s">
        <v>1142</v>
      </c>
      <c r="H3549" s="485"/>
      <c r="I3549" s="485"/>
      <c r="J3549" s="486"/>
      <c r="K3549" s="128"/>
    </row>
    <row r="3550" spans="1:11" ht="15.6" x14ac:dyDescent="0.3">
      <c r="A3550" s="465" t="s">
        <v>1143</v>
      </c>
      <c r="B3550" s="519" t="s">
        <v>1190</v>
      </c>
      <c r="C3550" s="520"/>
      <c r="D3550" s="520"/>
      <c r="E3550" s="520"/>
      <c r="F3550" s="520"/>
      <c r="G3550" s="520"/>
      <c r="H3550" s="520"/>
      <c r="I3550" s="520"/>
      <c r="J3550" s="520"/>
      <c r="K3550" s="521"/>
    </row>
    <row r="3551" spans="1:11" ht="15" x14ac:dyDescent="0.3">
      <c r="A3551" s="466"/>
      <c r="B3551" s="422" t="s">
        <v>1172</v>
      </c>
      <c r="C3551" s="423"/>
      <c r="D3551" s="423"/>
      <c r="E3551" s="423"/>
      <c r="F3551" s="423"/>
      <c r="G3551" s="423"/>
      <c r="H3551" s="423"/>
      <c r="I3551" s="423"/>
      <c r="J3551" s="423"/>
      <c r="K3551" s="424"/>
    </row>
    <row r="3552" spans="1:11" ht="15" x14ac:dyDescent="0.3">
      <c r="A3552" s="466"/>
      <c r="B3552" s="422" t="s">
        <v>1166</v>
      </c>
      <c r="C3552" s="423"/>
      <c r="D3552" s="423"/>
      <c r="E3552" s="423"/>
      <c r="F3552" s="423"/>
      <c r="G3552" s="423"/>
      <c r="H3552" s="423"/>
      <c r="I3552" s="423"/>
      <c r="J3552" s="423"/>
      <c r="K3552" s="424"/>
    </row>
    <row r="3553" spans="1:11" ht="15" x14ac:dyDescent="0.3">
      <c r="A3553" s="466"/>
      <c r="B3553" s="416" t="s">
        <v>1165</v>
      </c>
      <c r="C3553" s="417"/>
      <c r="D3553" s="417"/>
      <c r="E3553" s="417"/>
      <c r="F3553" s="417"/>
      <c r="G3553" s="417"/>
      <c r="H3553" s="417"/>
      <c r="I3553" s="417"/>
      <c r="J3553" s="417"/>
      <c r="K3553" s="418"/>
    </row>
    <row r="3554" spans="1:11" ht="15" x14ac:dyDescent="0.3">
      <c r="A3554" s="466"/>
      <c r="B3554" s="416" t="s">
        <v>1169</v>
      </c>
      <c r="C3554" s="417"/>
      <c r="D3554" s="417"/>
      <c r="E3554" s="417"/>
      <c r="F3554" s="417"/>
      <c r="G3554" s="417"/>
      <c r="H3554" s="417"/>
      <c r="I3554" s="417"/>
      <c r="J3554" s="417"/>
      <c r="K3554" s="418"/>
    </row>
    <row r="3555" spans="1:11" ht="15" x14ac:dyDescent="0.3">
      <c r="A3555" s="466"/>
      <c r="B3555" s="459"/>
      <c r="C3555" s="460"/>
      <c r="D3555" s="460"/>
      <c r="E3555" s="460"/>
      <c r="F3555" s="460"/>
      <c r="G3555" s="460"/>
      <c r="H3555" s="460"/>
      <c r="I3555" s="460"/>
      <c r="J3555" s="460"/>
      <c r="K3555" s="461"/>
    </row>
    <row r="3556" spans="1:11" ht="15" x14ac:dyDescent="0.3">
      <c r="A3556" s="466"/>
      <c r="B3556" s="459"/>
      <c r="C3556" s="460"/>
      <c r="D3556" s="460"/>
      <c r="E3556" s="460"/>
      <c r="F3556" s="460"/>
      <c r="G3556" s="460"/>
      <c r="H3556" s="460"/>
      <c r="I3556" s="460"/>
      <c r="J3556" s="460"/>
      <c r="K3556" s="461"/>
    </row>
    <row r="3557" spans="1:11" ht="15" x14ac:dyDescent="0.3">
      <c r="A3557" s="466"/>
      <c r="B3557" s="458"/>
      <c r="C3557" s="456"/>
      <c r="D3557" s="456"/>
      <c r="E3557" s="456"/>
      <c r="F3557" s="456"/>
      <c r="G3557" s="456"/>
      <c r="H3557" s="456"/>
      <c r="I3557" s="456"/>
      <c r="J3557" s="456"/>
      <c r="K3557" s="457"/>
    </row>
    <row r="3558" spans="1:11" ht="15" x14ac:dyDescent="0.3">
      <c r="A3558" s="466"/>
      <c r="B3558" s="459"/>
      <c r="C3558" s="460"/>
      <c r="D3558" s="460"/>
      <c r="E3558" s="460"/>
      <c r="F3558" s="460"/>
      <c r="G3558" s="460"/>
      <c r="H3558" s="460"/>
      <c r="I3558" s="460"/>
      <c r="J3558" s="460"/>
      <c r="K3558" s="461"/>
    </row>
    <row r="3559" spans="1:11" ht="15" x14ac:dyDescent="0.3">
      <c r="A3559" s="466"/>
      <c r="B3559" s="458"/>
      <c r="C3559" s="456"/>
      <c r="D3559" s="456"/>
      <c r="E3559" s="456"/>
      <c r="F3559" s="456"/>
      <c r="G3559" s="456"/>
      <c r="H3559" s="456"/>
      <c r="I3559" s="456"/>
      <c r="J3559" s="456"/>
      <c r="K3559" s="457"/>
    </row>
    <row r="3560" spans="1:11" ht="15" x14ac:dyDescent="0.3">
      <c r="A3560" s="466"/>
      <c r="B3560" s="458"/>
      <c r="C3560" s="456"/>
      <c r="D3560" s="456"/>
      <c r="E3560" s="456"/>
      <c r="F3560" s="456"/>
      <c r="G3560" s="456"/>
      <c r="H3560" s="456"/>
      <c r="I3560" s="456"/>
      <c r="J3560" s="456"/>
      <c r="K3560" s="457"/>
    </row>
    <row r="3561" spans="1:11" ht="15" x14ac:dyDescent="0.3">
      <c r="A3561" s="466"/>
      <c r="B3561" s="458"/>
      <c r="C3561" s="456"/>
      <c r="D3561" s="456"/>
      <c r="E3561" s="456"/>
      <c r="F3561" s="456"/>
      <c r="G3561" s="456"/>
      <c r="H3561" s="456"/>
      <c r="I3561" s="456"/>
      <c r="J3561" s="456"/>
      <c r="K3561" s="457"/>
    </row>
    <row r="3562" spans="1:11" ht="15" x14ac:dyDescent="0.3">
      <c r="A3562" s="466"/>
      <c r="B3562" s="458"/>
      <c r="C3562" s="456"/>
      <c r="D3562" s="456"/>
      <c r="E3562" s="456"/>
      <c r="F3562" s="456"/>
      <c r="G3562" s="456"/>
      <c r="H3562" s="456"/>
      <c r="I3562" s="456"/>
      <c r="J3562" s="456"/>
      <c r="K3562" s="457"/>
    </row>
    <row r="3563" spans="1:11" ht="15.6" thickBot="1" x14ac:dyDescent="0.35">
      <c r="A3563" s="467"/>
      <c r="B3563" s="477"/>
      <c r="C3563" s="475"/>
      <c r="D3563" s="475"/>
      <c r="E3563" s="475"/>
      <c r="F3563" s="475"/>
      <c r="G3563" s="475"/>
      <c r="H3563" s="475"/>
      <c r="I3563" s="475"/>
      <c r="J3563" s="475"/>
      <c r="K3563" s="476"/>
    </row>
    <row r="3564" spans="1:11" ht="15" x14ac:dyDescent="0.3">
      <c r="A3564" s="465" t="s">
        <v>1144</v>
      </c>
      <c r="B3564" s="439"/>
      <c r="C3564" s="437"/>
      <c r="D3564" s="437"/>
      <c r="E3564" s="437"/>
      <c r="F3564" s="437"/>
      <c r="G3564" s="437"/>
      <c r="H3564" s="437"/>
      <c r="I3564" s="437"/>
      <c r="J3564" s="437"/>
      <c r="K3564" s="438"/>
    </row>
    <row r="3565" spans="1:11" ht="15" x14ac:dyDescent="0.3">
      <c r="A3565" s="466"/>
      <c r="B3565" s="458"/>
      <c r="C3565" s="456"/>
      <c r="D3565" s="456"/>
      <c r="E3565" s="456"/>
      <c r="F3565" s="456"/>
      <c r="G3565" s="456"/>
      <c r="H3565" s="456"/>
      <c r="I3565" s="456"/>
      <c r="J3565" s="456"/>
      <c r="K3565" s="457"/>
    </row>
    <row r="3566" spans="1:11" ht="15" x14ac:dyDescent="0.3">
      <c r="A3566" s="466"/>
      <c r="B3566" s="458"/>
      <c r="C3566" s="456"/>
      <c r="D3566" s="456"/>
      <c r="E3566" s="456"/>
      <c r="F3566" s="456"/>
      <c r="G3566" s="456"/>
      <c r="H3566" s="456"/>
      <c r="I3566" s="456"/>
      <c r="J3566" s="456"/>
      <c r="K3566" s="457"/>
    </row>
    <row r="3567" spans="1:11" ht="15" x14ac:dyDescent="0.3">
      <c r="A3567" s="466"/>
      <c r="B3567" s="458"/>
      <c r="C3567" s="456"/>
      <c r="D3567" s="456"/>
      <c r="E3567" s="456"/>
      <c r="F3567" s="456"/>
      <c r="G3567" s="456"/>
      <c r="H3567" s="456"/>
      <c r="I3567" s="456"/>
      <c r="J3567" s="456"/>
      <c r="K3567" s="457"/>
    </row>
    <row r="3568" spans="1:11" ht="15" x14ac:dyDescent="0.3">
      <c r="A3568" s="466"/>
      <c r="B3568" s="458"/>
      <c r="C3568" s="456"/>
      <c r="D3568" s="456"/>
      <c r="E3568" s="456"/>
      <c r="F3568" s="456"/>
      <c r="G3568" s="456"/>
      <c r="H3568" s="456"/>
      <c r="I3568" s="456"/>
      <c r="J3568" s="456"/>
      <c r="K3568" s="457"/>
    </row>
    <row r="3569" spans="1:11" ht="15" x14ac:dyDescent="0.3">
      <c r="A3569" s="466"/>
      <c r="B3569" s="458"/>
      <c r="C3569" s="456"/>
      <c r="D3569" s="456"/>
      <c r="E3569" s="456"/>
      <c r="F3569" s="456"/>
      <c r="G3569" s="456"/>
      <c r="H3569" s="456"/>
      <c r="I3569" s="456"/>
      <c r="J3569" s="456"/>
      <c r="K3569" s="457"/>
    </row>
    <row r="3570" spans="1:11" ht="15" x14ac:dyDescent="0.3">
      <c r="A3570" s="466"/>
      <c r="B3570" s="458"/>
      <c r="C3570" s="456"/>
      <c r="D3570" s="456"/>
      <c r="E3570" s="456"/>
      <c r="F3570" s="456"/>
      <c r="G3570" s="456"/>
      <c r="H3570" s="456"/>
      <c r="I3570" s="456"/>
      <c r="J3570" s="456"/>
      <c r="K3570" s="457"/>
    </row>
    <row r="3571" spans="1:11" ht="15" x14ac:dyDescent="0.3">
      <c r="A3571" s="466"/>
      <c r="B3571" s="458"/>
      <c r="C3571" s="456"/>
      <c r="D3571" s="456"/>
      <c r="E3571" s="456"/>
      <c r="F3571" s="456"/>
      <c r="G3571" s="456"/>
      <c r="H3571" s="456"/>
      <c r="I3571" s="456"/>
      <c r="J3571" s="456"/>
      <c r="K3571" s="457"/>
    </row>
    <row r="3572" spans="1:11" ht="15" x14ac:dyDescent="0.3">
      <c r="A3572" s="466"/>
      <c r="B3572" s="458"/>
      <c r="C3572" s="456"/>
      <c r="D3572" s="456"/>
      <c r="E3572" s="456"/>
      <c r="F3572" s="456"/>
      <c r="G3572" s="456"/>
      <c r="H3572" s="456"/>
      <c r="I3572" s="456"/>
      <c r="J3572" s="456"/>
      <c r="K3572" s="457"/>
    </row>
    <row r="3573" spans="1:11" ht="15" x14ac:dyDescent="0.3">
      <c r="A3573" s="466"/>
      <c r="B3573" s="458"/>
      <c r="C3573" s="456"/>
      <c r="D3573" s="456"/>
      <c r="E3573" s="456"/>
      <c r="F3573" s="456"/>
      <c r="G3573" s="456"/>
      <c r="H3573" s="456"/>
      <c r="I3573" s="456"/>
      <c r="J3573" s="456"/>
      <c r="K3573" s="457"/>
    </row>
    <row r="3574" spans="1:11" ht="15" x14ac:dyDescent="0.3">
      <c r="A3574" s="466"/>
      <c r="B3574" s="458"/>
      <c r="C3574" s="456"/>
      <c r="D3574" s="456"/>
      <c r="E3574" s="456"/>
      <c r="F3574" s="456"/>
      <c r="G3574" s="456"/>
      <c r="H3574" s="456"/>
      <c r="I3574" s="456"/>
      <c r="J3574" s="456"/>
      <c r="K3574" s="457"/>
    </row>
    <row r="3575" spans="1:11" ht="15" x14ac:dyDescent="0.3">
      <c r="A3575" s="466"/>
      <c r="B3575" s="458"/>
      <c r="C3575" s="456"/>
      <c r="D3575" s="456"/>
      <c r="E3575" s="456"/>
      <c r="F3575" s="456"/>
      <c r="G3575" s="456"/>
      <c r="H3575" s="456"/>
      <c r="I3575" s="456"/>
      <c r="J3575" s="456"/>
      <c r="K3575" s="457"/>
    </row>
    <row r="3576" spans="1:11" ht="15" x14ac:dyDescent="0.3">
      <c r="A3576" s="466"/>
      <c r="B3576" s="458"/>
      <c r="C3576" s="456"/>
      <c r="D3576" s="456"/>
      <c r="E3576" s="456"/>
      <c r="F3576" s="456"/>
      <c r="G3576" s="456"/>
      <c r="H3576" s="456"/>
      <c r="I3576" s="456"/>
      <c r="J3576" s="456"/>
      <c r="K3576" s="457"/>
    </row>
    <row r="3577" spans="1:11" ht="15" x14ac:dyDescent="0.3">
      <c r="A3577" s="466"/>
      <c r="B3577" s="458"/>
      <c r="C3577" s="456"/>
      <c r="D3577" s="456"/>
      <c r="E3577" s="456"/>
      <c r="F3577" s="456"/>
      <c r="G3577" s="456"/>
      <c r="H3577" s="456"/>
      <c r="I3577" s="456"/>
      <c r="J3577" s="456"/>
      <c r="K3577" s="457"/>
    </row>
    <row r="3578" spans="1:11" ht="15.6" thickBot="1" x14ac:dyDescent="0.35">
      <c r="A3578" s="467"/>
      <c r="B3578" s="502"/>
      <c r="C3578" s="503"/>
      <c r="D3578" s="503"/>
      <c r="E3578" s="503"/>
      <c r="F3578" s="503"/>
      <c r="G3578" s="503"/>
      <c r="H3578" s="503"/>
      <c r="I3578" s="503"/>
      <c r="J3578" s="503"/>
      <c r="K3578" s="504"/>
    </row>
    <row r="3579" spans="1:11" x14ac:dyDescent="0.3">
      <c r="A3579" s="499" t="s">
        <v>1145</v>
      </c>
      <c r="B3579" s="491"/>
      <c r="C3579" s="491"/>
      <c r="D3579" s="491"/>
      <c r="E3579" s="491"/>
      <c r="F3579" s="491"/>
      <c r="G3579" s="490" t="s">
        <v>1146</v>
      </c>
      <c r="H3579" s="491"/>
      <c r="I3579" s="491"/>
      <c r="J3579" s="491"/>
      <c r="K3579" s="492"/>
    </row>
    <row r="3580" spans="1:11" x14ac:dyDescent="0.3">
      <c r="A3580" s="500"/>
      <c r="B3580" s="494"/>
      <c r="C3580" s="494"/>
      <c r="D3580" s="494"/>
      <c r="E3580" s="494"/>
      <c r="F3580" s="494"/>
      <c r="G3580" s="493"/>
      <c r="H3580" s="494"/>
      <c r="I3580" s="494"/>
      <c r="J3580" s="494"/>
      <c r="K3580" s="495"/>
    </row>
    <row r="3581" spans="1:11" x14ac:dyDescent="0.3">
      <c r="A3581" s="500"/>
      <c r="B3581" s="494"/>
      <c r="C3581" s="494"/>
      <c r="D3581" s="494"/>
      <c r="E3581" s="494"/>
      <c r="F3581" s="494"/>
      <c r="G3581" s="493"/>
      <c r="H3581" s="494"/>
      <c r="I3581" s="494"/>
      <c r="J3581" s="494"/>
      <c r="K3581" s="495"/>
    </row>
    <row r="3582" spans="1:11" ht="15" thickBot="1" x14ac:dyDescent="0.35">
      <c r="A3582" s="501"/>
      <c r="B3582" s="497"/>
      <c r="C3582" s="497"/>
      <c r="D3582" s="497"/>
      <c r="E3582" s="497"/>
      <c r="F3582" s="497"/>
      <c r="G3582" s="496"/>
      <c r="H3582" s="497"/>
      <c r="I3582" s="497"/>
      <c r="J3582" s="497"/>
      <c r="K3582" s="498"/>
    </row>
    <row r="3584" spans="1:11" x14ac:dyDescent="0.3">
      <c r="A3584" s="452"/>
      <c r="B3584" s="452"/>
      <c r="C3584" s="452"/>
      <c r="D3584" s="452"/>
      <c r="E3584" s="454" t="s">
        <v>1113</v>
      </c>
      <c r="F3584" s="454"/>
      <c r="G3584" s="454"/>
      <c r="H3584" s="454"/>
      <c r="I3584" s="452"/>
      <c r="J3584" s="452"/>
      <c r="K3584" s="452"/>
    </row>
    <row r="3585" spans="1:20" x14ac:dyDescent="0.3">
      <c r="A3585" s="452"/>
      <c r="B3585" s="452"/>
      <c r="C3585" s="452"/>
      <c r="D3585" s="452"/>
      <c r="E3585" s="454"/>
      <c r="F3585" s="454"/>
      <c r="G3585" s="454"/>
      <c r="H3585" s="454"/>
      <c r="I3585" s="452"/>
      <c r="J3585" s="452"/>
      <c r="K3585" s="452"/>
    </row>
    <row r="3586" spans="1:20" x14ac:dyDescent="0.3">
      <c r="A3586" s="453"/>
      <c r="B3586" s="453"/>
      <c r="C3586" s="453"/>
      <c r="D3586" s="453"/>
      <c r="E3586" s="455"/>
      <c r="F3586" s="455"/>
      <c r="G3586" s="455"/>
      <c r="H3586" s="455"/>
      <c r="I3586" s="453"/>
      <c r="J3586" s="453"/>
      <c r="K3586" s="453"/>
    </row>
    <row r="3587" spans="1:20" x14ac:dyDescent="0.3">
      <c r="A3587" s="449" t="s">
        <v>1147</v>
      </c>
      <c r="B3587" s="450"/>
      <c r="C3587" s="450"/>
      <c r="D3587" s="450"/>
      <c r="E3587" s="450"/>
      <c r="F3587" s="450"/>
      <c r="G3587" s="450"/>
      <c r="H3587" s="450"/>
      <c r="I3587" s="450"/>
      <c r="J3587" s="450"/>
      <c r="K3587" s="451"/>
    </row>
    <row r="3588" spans="1:20" ht="25.5" customHeight="1" x14ac:dyDescent="0.3">
      <c r="A3588" s="100" t="s">
        <v>0</v>
      </c>
      <c r="B3588" s="101"/>
      <c r="C3588" s="101"/>
      <c r="D3588" s="101"/>
      <c r="E3588" s="101"/>
      <c r="F3588" s="101"/>
      <c r="G3588" s="102"/>
      <c r="H3588" s="103" t="s">
        <v>1191</v>
      </c>
      <c r="I3588" s="104" t="s">
        <v>1117</v>
      </c>
      <c r="J3588" s="105">
        <f>1+J3534</f>
        <v>45260</v>
      </c>
      <c r="K3588" s="106" t="s">
        <v>1118</v>
      </c>
    </row>
    <row r="3589" spans="1:20" ht="16.5" customHeight="1" x14ac:dyDescent="0.3">
      <c r="A3589" s="443" t="s">
        <v>2</v>
      </c>
      <c r="B3589" s="444"/>
      <c r="C3589" s="444"/>
      <c r="D3589" s="444"/>
      <c r="E3589" s="444"/>
      <c r="F3589" s="444"/>
      <c r="G3589" s="445"/>
      <c r="H3589" s="107" t="s">
        <v>1120</v>
      </c>
      <c r="I3589" s="108" t="s">
        <v>1121</v>
      </c>
      <c r="J3589" s="109" t="s">
        <v>1122</v>
      </c>
      <c r="K3589" s="110" t="s">
        <v>1123</v>
      </c>
    </row>
    <row r="3590" spans="1:20" ht="12" customHeight="1" x14ac:dyDescent="0.3">
      <c r="A3590" s="446"/>
      <c r="B3590" s="447"/>
      <c r="C3590" s="447"/>
      <c r="D3590" s="447"/>
      <c r="E3590" s="447"/>
      <c r="F3590" s="447"/>
      <c r="G3590" s="448"/>
      <c r="H3590" s="107" t="s">
        <v>1124</v>
      </c>
      <c r="I3590" s="111" t="s">
        <v>1125</v>
      </c>
      <c r="J3590" s="112"/>
      <c r="K3590" s="113"/>
    </row>
    <row r="3591" spans="1:20" ht="15" thickBot="1" x14ac:dyDescent="0.35">
      <c r="A3591" s="114" t="s">
        <v>1103</v>
      </c>
      <c r="B3591" s="115"/>
      <c r="C3591" s="115"/>
      <c r="D3591" s="115"/>
      <c r="E3591" s="115"/>
      <c r="F3591" s="115"/>
      <c r="G3591" s="116"/>
      <c r="H3591" s="117" t="s">
        <v>1126</v>
      </c>
      <c r="I3591" s="117" t="s">
        <v>1125</v>
      </c>
      <c r="J3591" s="118"/>
      <c r="K3591" s="119"/>
    </row>
    <row r="3592" spans="1:20" ht="15" x14ac:dyDescent="0.3">
      <c r="A3592" s="440" t="s">
        <v>1127</v>
      </c>
      <c r="B3592" s="439"/>
      <c r="C3592" s="437"/>
      <c r="D3592" s="437"/>
      <c r="E3592" s="437"/>
      <c r="F3592" s="437"/>
      <c r="G3592" s="437"/>
      <c r="H3592" s="437"/>
      <c r="I3592" s="437"/>
      <c r="J3592" s="437"/>
      <c r="K3592" s="438"/>
    </row>
    <row r="3593" spans="1:20" ht="15" x14ac:dyDescent="0.3">
      <c r="A3593" s="441"/>
      <c r="B3593" s="458"/>
      <c r="C3593" s="456"/>
      <c r="D3593" s="456"/>
      <c r="E3593" s="456"/>
      <c r="F3593" s="456"/>
      <c r="G3593" s="456"/>
      <c r="H3593" s="456"/>
      <c r="I3593" s="456"/>
      <c r="J3593" s="456"/>
      <c r="K3593" s="457"/>
    </row>
    <row r="3594" spans="1:20" ht="15" x14ac:dyDescent="0.3">
      <c r="A3594" s="441"/>
      <c r="B3594" s="458"/>
      <c r="C3594" s="456"/>
      <c r="D3594" s="456"/>
      <c r="E3594" s="456"/>
      <c r="F3594" s="456"/>
      <c r="G3594" s="456"/>
      <c r="H3594" s="456"/>
      <c r="I3594" s="456"/>
      <c r="J3594" s="456"/>
      <c r="K3594" s="457"/>
    </row>
    <row r="3595" spans="1:20" ht="15" x14ac:dyDescent="0.3">
      <c r="A3595" s="441"/>
      <c r="B3595" s="458"/>
      <c r="C3595" s="456"/>
      <c r="D3595" s="456"/>
      <c r="E3595" s="456"/>
      <c r="F3595" s="456"/>
      <c r="G3595" s="456"/>
      <c r="H3595" s="456"/>
      <c r="I3595" s="456"/>
      <c r="J3595" s="456"/>
      <c r="K3595" s="457"/>
    </row>
    <row r="3596" spans="1:20" ht="15.6" thickBot="1" x14ac:dyDescent="0.35">
      <c r="A3596" s="442"/>
      <c r="B3596" s="477"/>
      <c r="C3596" s="475"/>
      <c r="D3596" s="475"/>
      <c r="E3596" s="475"/>
      <c r="F3596" s="475"/>
      <c r="G3596" s="475"/>
      <c r="H3596" s="475"/>
      <c r="I3596" s="475"/>
      <c r="J3596" s="475"/>
      <c r="K3596" s="476"/>
    </row>
    <row r="3597" spans="1:20" ht="15.6" thickBot="1" x14ac:dyDescent="0.35">
      <c r="A3597" s="465" t="s">
        <v>1128</v>
      </c>
      <c r="B3597" s="474" t="s">
        <v>1129</v>
      </c>
      <c r="C3597" s="472"/>
      <c r="D3597" s="472"/>
      <c r="E3597" s="472"/>
      <c r="F3597" s="120" t="s">
        <v>1130</v>
      </c>
      <c r="G3597" s="472" t="s">
        <v>1129</v>
      </c>
      <c r="H3597" s="472"/>
      <c r="I3597" s="472"/>
      <c r="J3597" s="473"/>
      <c r="K3597" s="121" t="s">
        <v>1130</v>
      </c>
    </row>
    <row r="3598" spans="1:20" ht="15" x14ac:dyDescent="0.3">
      <c r="A3598" s="466"/>
      <c r="B3598" s="471" t="s">
        <v>1131</v>
      </c>
      <c r="C3598" s="469"/>
      <c r="D3598" s="469"/>
      <c r="E3598" s="470"/>
      <c r="F3598" s="122"/>
      <c r="G3598" s="468" t="s">
        <v>1132</v>
      </c>
      <c r="H3598" s="469"/>
      <c r="I3598" s="469"/>
      <c r="J3598" s="470"/>
      <c r="K3598" s="123"/>
    </row>
    <row r="3599" spans="1:20" ht="15" x14ac:dyDescent="0.3">
      <c r="A3599" s="466"/>
      <c r="B3599" s="480" t="s">
        <v>1133</v>
      </c>
      <c r="C3599" s="481"/>
      <c r="D3599" s="481"/>
      <c r="E3599" s="482"/>
      <c r="F3599" s="124"/>
      <c r="G3599" s="483" t="s">
        <v>1134</v>
      </c>
      <c r="H3599" s="481"/>
      <c r="I3599" s="481"/>
      <c r="J3599" s="482"/>
      <c r="K3599" s="125"/>
    </row>
    <row r="3600" spans="1:20" ht="15" x14ac:dyDescent="0.3">
      <c r="A3600" s="466"/>
      <c r="B3600" s="480" t="s">
        <v>1135</v>
      </c>
      <c r="C3600" s="481"/>
      <c r="D3600" s="481"/>
      <c r="E3600" s="482"/>
      <c r="F3600" s="124"/>
      <c r="G3600" s="478" t="s">
        <v>1136</v>
      </c>
      <c r="H3600" s="460"/>
      <c r="I3600" s="460"/>
      <c r="J3600" s="479"/>
      <c r="K3600" s="125"/>
      <c r="R3600" s="17"/>
      <c r="S3600" s="17"/>
      <c r="T3600" s="17"/>
    </row>
    <row r="3601" spans="1:11" ht="15" x14ac:dyDescent="0.3">
      <c r="A3601" s="466"/>
      <c r="B3601" s="480" t="s">
        <v>1137</v>
      </c>
      <c r="C3601" s="481"/>
      <c r="D3601" s="481"/>
      <c r="E3601" s="482"/>
      <c r="F3601" s="124">
        <v>1</v>
      </c>
      <c r="G3601" s="478" t="s">
        <v>1138</v>
      </c>
      <c r="H3601" s="460"/>
      <c r="I3601" s="460"/>
      <c r="J3601" s="479"/>
      <c r="K3601" s="125"/>
    </row>
    <row r="3602" spans="1:11" ht="15" x14ac:dyDescent="0.3">
      <c r="A3602" s="466"/>
      <c r="B3602" s="480" t="s">
        <v>1139</v>
      </c>
      <c r="C3602" s="481"/>
      <c r="D3602" s="481"/>
      <c r="E3602" s="482"/>
      <c r="F3602" s="124"/>
      <c r="G3602" s="478" t="s">
        <v>1140</v>
      </c>
      <c r="H3602" s="460"/>
      <c r="I3602" s="460"/>
      <c r="J3602" s="479"/>
      <c r="K3602" s="125"/>
    </row>
    <row r="3603" spans="1:11" ht="15.6" thickBot="1" x14ac:dyDescent="0.35">
      <c r="A3603" s="467"/>
      <c r="B3603" s="487" t="s">
        <v>1141</v>
      </c>
      <c r="C3603" s="488"/>
      <c r="D3603" s="488"/>
      <c r="E3603" s="489"/>
      <c r="F3603" s="127">
        <v>1</v>
      </c>
      <c r="G3603" s="484" t="s">
        <v>1142</v>
      </c>
      <c r="H3603" s="485"/>
      <c r="I3603" s="485"/>
      <c r="J3603" s="486"/>
      <c r="K3603" s="128"/>
    </row>
    <row r="3604" spans="1:11" ht="15.6" x14ac:dyDescent="0.3">
      <c r="A3604" s="465" t="s">
        <v>1143</v>
      </c>
      <c r="B3604" s="519" t="s">
        <v>1190</v>
      </c>
      <c r="C3604" s="520"/>
      <c r="D3604" s="520"/>
      <c r="E3604" s="520"/>
      <c r="F3604" s="520"/>
      <c r="G3604" s="520"/>
      <c r="H3604" s="520"/>
      <c r="I3604" s="520"/>
      <c r="J3604" s="520"/>
      <c r="K3604" s="521"/>
    </row>
    <row r="3605" spans="1:11" ht="15" x14ac:dyDescent="0.3">
      <c r="A3605" s="466"/>
      <c r="B3605" s="422" t="s">
        <v>1172</v>
      </c>
      <c r="C3605" s="423"/>
      <c r="D3605" s="423"/>
      <c r="E3605" s="423"/>
      <c r="F3605" s="423"/>
      <c r="G3605" s="423"/>
      <c r="H3605" s="423"/>
      <c r="I3605" s="423"/>
      <c r="J3605" s="423"/>
      <c r="K3605" s="424"/>
    </row>
    <row r="3606" spans="1:11" ht="15" x14ac:dyDescent="0.3">
      <c r="A3606" s="466"/>
      <c r="B3606" s="422" t="s">
        <v>1166</v>
      </c>
      <c r="C3606" s="423"/>
      <c r="D3606" s="423"/>
      <c r="E3606" s="423"/>
      <c r="F3606" s="423"/>
      <c r="G3606" s="423"/>
      <c r="H3606" s="423"/>
      <c r="I3606" s="423"/>
      <c r="J3606" s="423"/>
      <c r="K3606" s="424"/>
    </row>
    <row r="3607" spans="1:11" ht="15" x14ac:dyDescent="0.3">
      <c r="A3607" s="466"/>
      <c r="B3607" s="416" t="s">
        <v>1165</v>
      </c>
      <c r="C3607" s="417"/>
      <c r="D3607" s="417"/>
      <c r="E3607" s="417"/>
      <c r="F3607" s="417"/>
      <c r="G3607" s="417"/>
      <c r="H3607" s="417"/>
      <c r="I3607" s="417"/>
      <c r="J3607" s="417"/>
      <c r="K3607" s="418"/>
    </row>
    <row r="3608" spans="1:11" ht="15" x14ac:dyDescent="0.3">
      <c r="A3608" s="466"/>
      <c r="B3608" s="416" t="s">
        <v>1169</v>
      </c>
      <c r="C3608" s="417"/>
      <c r="D3608" s="417"/>
      <c r="E3608" s="417"/>
      <c r="F3608" s="417"/>
      <c r="G3608" s="417"/>
      <c r="H3608" s="417"/>
      <c r="I3608" s="417"/>
      <c r="J3608" s="417"/>
      <c r="K3608" s="418"/>
    </row>
    <row r="3609" spans="1:11" ht="15" x14ac:dyDescent="0.3">
      <c r="A3609" s="466"/>
      <c r="B3609" s="459"/>
      <c r="C3609" s="460"/>
      <c r="D3609" s="460"/>
      <c r="E3609" s="460"/>
      <c r="F3609" s="460"/>
      <c r="G3609" s="460"/>
      <c r="H3609" s="460"/>
      <c r="I3609" s="460"/>
      <c r="J3609" s="460"/>
      <c r="K3609" s="461"/>
    </row>
    <row r="3610" spans="1:11" ht="15" x14ac:dyDescent="0.3">
      <c r="A3610" s="466"/>
      <c r="B3610" s="459"/>
      <c r="C3610" s="460"/>
      <c r="D3610" s="460"/>
      <c r="E3610" s="460"/>
      <c r="F3610" s="460"/>
      <c r="G3610" s="460"/>
      <c r="H3610" s="460"/>
      <c r="I3610" s="460"/>
      <c r="J3610" s="460"/>
      <c r="K3610" s="461"/>
    </row>
    <row r="3611" spans="1:11" ht="15" x14ac:dyDescent="0.3">
      <c r="A3611" s="466"/>
      <c r="B3611" s="458"/>
      <c r="C3611" s="456"/>
      <c r="D3611" s="456"/>
      <c r="E3611" s="456"/>
      <c r="F3611" s="456"/>
      <c r="G3611" s="456"/>
      <c r="H3611" s="456"/>
      <c r="I3611" s="456"/>
      <c r="J3611" s="456"/>
      <c r="K3611" s="457"/>
    </row>
    <row r="3612" spans="1:11" ht="15" x14ac:dyDescent="0.3">
      <c r="A3612" s="466"/>
      <c r="B3612" s="459"/>
      <c r="C3612" s="460"/>
      <c r="D3612" s="460"/>
      <c r="E3612" s="460"/>
      <c r="F3612" s="460"/>
      <c r="G3612" s="460"/>
      <c r="H3612" s="460"/>
      <c r="I3612" s="460"/>
      <c r="J3612" s="460"/>
      <c r="K3612" s="461"/>
    </row>
    <row r="3613" spans="1:11" ht="15" x14ac:dyDescent="0.3">
      <c r="A3613" s="466"/>
      <c r="B3613" s="458"/>
      <c r="C3613" s="456"/>
      <c r="D3613" s="456"/>
      <c r="E3613" s="456"/>
      <c r="F3613" s="456"/>
      <c r="G3613" s="456"/>
      <c r="H3613" s="456"/>
      <c r="I3613" s="456"/>
      <c r="J3613" s="456"/>
      <c r="K3613" s="457"/>
    </row>
    <row r="3614" spans="1:11" ht="15" x14ac:dyDescent="0.3">
      <c r="A3614" s="466"/>
      <c r="B3614" s="458"/>
      <c r="C3614" s="456"/>
      <c r="D3614" s="456"/>
      <c r="E3614" s="456"/>
      <c r="F3614" s="456"/>
      <c r="G3614" s="456"/>
      <c r="H3614" s="456"/>
      <c r="I3614" s="456"/>
      <c r="J3614" s="456"/>
      <c r="K3614" s="457"/>
    </row>
    <row r="3615" spans="1:11" ht="15" x14ac:dyDescent="0.3">
      <c r="A3615" s="466"/>
      <c r="B3615" s="458"/>
      <c r="C3615" s="456"/>
      <c r="D3615" s="456"/>
      <c r="E3615" s="456"/>
      <c r="F3615" s="456"/>
      <c r="G3615" s="456"/>
      <c r="H3615" s="456"/>
      <c r="I3615" s="456"/>
      <c r="J3615" s="456"/>
      <c r="K3615" s="457"/>
    </row>
    <row r="3616" spans="1:11" ht="15" x14ac:dyDescent="0.3">
      <c r="A3616" s="466"/>
      <c r="B3616" s="458"/>
      <c r="C3616" s="456"/>
      <c r="D3616" s="456"/>
      <c r="E3616" s="456"/>
      <c r="F3616" s="456"/>
      <c r="G3616" s="456"/>
      <c r="H3616" s="456"/>
      <c r="I3616" s="456"/>
      <c r="J3616" s="456"/>
      <c r="K3616" s="457"/>
    </row>
    <row r="3617" spans="1:11" ht="15.6" thickBot="1" x14ac:dyDescent="0.35">
      <c r="A3617" s="467"/>
      <c r="B3617" s="477"/>
      <c r="C3617" s="475"/>
      <c r="D3617" s="475"/>
      <c r="E3617" s="475"/>
      <c r="F3617" s="475"/>
      <c r="G3617" s="475"/>
      <c r="H3617" s="475"/>
      <c r="I3617" s="475"/>
      <c r="J3617" s="475"/>
      <c r="K3617" s="476"/>
    </row>
    <row r="3618" spans="1:11" ht="15" x14ac:dyDescent="0.3">
      <c r="A3618" s="465" t="s">
        <v>1144</v>
      </c>
      <c r="B3618" s="439"/>
      <c r="C3618" s="437"/>
      <c r="D3618" s="437"/>
      <c r="E3618" s="437"/>
      <c r="F3618" s="437"/>
      <c r="G3618" s="437"/>
      <c r="H3618" s="437"/>
      <c r="I3618" s="437"/>
      <c r="J3618" s="437"/>
      <c r="K3618" s="438"/>
    </row>
    <row r="3619" spans="1:11" ht="15" x14ac:dyDescent="0.3">
      <c r="A3619" s="466"/>
      <c r="B3619" s="458"/>
      <c r="C3619" s="456"/>
      <c r="D3619" s="456"/>
      <c r="E3619" s="456"/>
      <c r="F3619" s="456"/>
      <c r="G3619" s="456"/>
      <c r="H3619" s="456"/>
      <c r="I3619" s="456"/>
      <c r="J3619" s="456"/>
      <c r="K3619" s="457"/>
    </row>
    <row r="3620" spans="1:11" ht="15" x14ac:dyDescent="0.3">
      <c r="A3620" s="466"/>
      <c r="B3620" s="458"/>
      <c r="C3620" s="456"/>
      <c r="D3620" s="456"/>
      <c r="E3620" s="456"/>
      <c r="F3620" s="456"/>
      <c r="G3620" s="456"/>
      <c r="H3620" s="456"/>
      <c r="I3620" s="456"/>
      <c r="J3620" s="456"/>
      <c r="K3620" s="457"/>
    </row>
    <row r="3621" spans="1:11" ht="15" x14ac:dyDescent="0.3">
      <c r="A3621" s="466"/>
      <c r="B3621" s="458"/>
      <c r="C3621" s="456"/>
      <c r="D3621" s="456"/>
      <c r="E3621" s="456"/>
      <c r="F3621" s="456"/>
      <c r="G3621" s="456"/>
      <c r="H3621" s="456"/>
      <c r="I3621" s="456"/>
      <c r="J3621" s="456"/>
      <c r="K3621" s="457"/>
    </row>
    <row r="3622" spans="1:11" ht="15" x14ac:dyDescent="0.3">
      <c r="A3622" s="466"/>
      <c r="B3622" s="458"/>
      <c r="C3622" s="456"/>
      <c r="D3622" s="456"/>
      <c r="E3622" s="456"/>
      <c r="F3622" s="456"/>
      <c r="G3622" s="456"/>
      <c r="H3622" s="456"/>
      <c r="I3622" s="456"/>
      <c r="J3622" s="456"/>
      <c r="K3622" s="457"/>
    </row>
    <row r="3623" spans="1:11" ht="15" x14ac:dyDescent="0.3">
      <c r="A3623" s="466"/>
      <c r="B3623" s="458"/>
      <c r="C3623" s="456"/>
      <c r="D3623" s="456"/>
      <c r="E3623" s="456"/>
      <c r="F3623" s="456"/>
      <c r="G3623" s="456"/>
      <c r="H3623" s="456"/>
      <c r="I3623" s="456"/>
      <c r="J3623" s="456"/>
      <c r="K3623" s="457"/>
    </row>
    <row r="3624" spans="1:11" ht="15" x14ac:dyDescent="0.3">
      <c r="A3624" s="466"/>
      <c r="B3624" s="458"/>
      <c r="C3624" s="456"/>
      <c r="D3624" s="456"/>
      <c r="E3624" s="456"/>
      <c r="F3624" s="456"/>
      <c r="G3624" s="456"/>
      <c r="H3624" s="456"/>
      <c r="I3624" s="456"/>
      <c r="J3624" s="456"/>
      <c r="K3624" s="457"/>
    </row>
    <row r="3625" spans="1:11" ht="15" x14ac:dyDescent="0.3">
      <c r="A3625" s="466"/>
      <c r="B3625" s="458"/>
      <c r="C3625" s="456"/>
      <c r="D3625" s="456"/>
      <c r="E3625" s="456"/>
      <c r="F3625" s="456"/>
      <c r="G3625" s="456"/>
      <c r="H3625" s="456"/>
      <c r="I3625" s="456"/>
      <c r="J3625" s="456"/>
      <c r="K3625" s="457"/>
    </row>
    <row r="3626" spans="1:11" ht="15" x14ac:dyDescent="0.3">
      <c r="A3626" s="466"/>
      <c r="B3626" s="458"/>
      <c r="C3626" s="456"/>
      <c r="D3626" s="456"/>
      <c r="E3626" s="456"/>
      <c r="F3626" s="456"/>
      <c r="G3626" s="456"/>
      <c r="H3626" s="456"/>
      <c r="I3626" s="456"/>
      <c r="J3626" s="456"/>
      <c r="K3626" s="457"/>
    </row>
    <row r="3627" spans="1:11" ht="15" x14ac:dyDescent="0.3">
      <c r="A3627" s="466"/>
      <c r="B3627" s="458"/>
      <c r="C3627" s="456"/>
      <c r="D3627" s="456"/>
      <c r="E3627" s="456"/>
      <c r="F3627" s="456"/>
      <c r="G3627" s="456"/>
      <c r="H3627" s="456"/>
      <c r="I3627" s="456"/>
      <c r="J3627" s="456"/>
      <c r="K3627" s="457"/>
    </row>
    <row r="3628" spans="1:11" ht="15" x14ac:dyDescent="0.3">
      <c r="A3628" s="466"/>
      <c r="B3628" s="458"/>
      <c r="C3628" s="456"/>
      <c r="D3628" s="456"/>
      <c r="E3628" s="456"/>
      <c r="F3628" s="456"/>
      <c r="G3628" s="456"/>
      <c r="H3628" s="456"/>
      <c r="I3628" s="456"/>
      <c r="J3628" s="456"/>
      <c r="K3628" s="457"/>
    </row>
    <row r="3629" spans="1:11" ht="15" x14ac:dyDescent="0.3">
      <c r="A3629" s="466"/>
      <c r="B3629" s="458"/>
      <c r="C3629" s="456"/>
      <c r="D3629" s="456"/>
      <c r="E3629" s="456"/>
      <c r="F3629" s="456"/>
      <c r="G3629" s="456"/>
      <c r="H3629" s="456"/>
      <c r="I3629" s="456"/>
      <c r="J3629" s="456"/>
      <c r="K3629" s="457"/>
    </row>
    <row r="3630" spans="1:11" ht="15" x14ac:dyDescent="0.3">
      <c r="A3630" s="466"/>
      <c r="B3630" s="458"/>
      <c r="C3630" s="456"/>
      <c r="D3630" s="456"/>
      <c r="E3630" s="456"/>
      <c r="F3630" s="456"/>
      <c r="G3630" s="456"/>
      <c r="H3630" s="456"/>
      <c r="I3630" s="456"/>
      <c r="J3630" s="456"/>
      <c r="K3630" s="457"/>
    </row>
    <row r="3631" spans="1:11" ht="15" x14ac:dyDescent="0.3">
      <c r="A3631" s="466"/>
      <c r="B3631" s="458"/>
      <c r="C3631" s="456"/>
      <c r="D3631" s="456"/>
      <c r="E3631" s="456"/>
      <c r="F3631" s="456"/>
      <c r="G3631" s="456"/>
      <c r="H3631" s="456"/>
      <c r="I3631" s="456"/>
      <c r="J3631" s="456"/>
      <c r="K3631" s="457"/>
    </row>
    <row r="3632" spans="1:11" ht="15.6" thickBot="1" x14ac:dyDescent="0.35">
      <c r="A3632" s="467"/>
      <c r="B3632" s="502"/>
      <c r="C3632" s="503"/>
      <c r="D3632" s="503"/>
      <c r="E3632" s="503"/>
      <c r="F3632" s="503"/>
      <c r="G3632" s="503"/>
      <c r="H3632" s="503"/>
      <c r="I3632" s="503"/>
      <c r="J3632" s="503"/>
      <c r="K3632" s="504"/>
    </row>
    <row r="3633" spans="1:11" x14ac:dyDescent="0.3">
      <c r="A3633" s="499" t="s">
        <v>1145</v>
      </c>
      <c r="B3633" s="491"/>
      <c r="C3633" s="491"/>
      <c r="D3633" s="491"/>
      <c r="E3633" s="491"/>
      <c r="F3633" s="491"/>
      <c r="G3633" s="490" t="s">
        <v>1146</v>
      </c>
      <c r="H3633" s="491"/>
      <c r="I3633" s="491"/>
      <c r="J3633" s="491"/>
      <c r="K3633" s="492"/>
    </row>
    <row r="3634" spans="1:11" x14ac:dyDescent="0.3">
      <c r="A3634" s="500"/>
      <c r="B3634" s="494"/>
      <c r="C3634" s="494"/>
      <c r="D3634" s="494"/>
      <c r="E3634" s="494"/>
      <c r="F3634" s="494"/>
      <c r="G3634" s="493"/>
      <c r="H3634" s="494"/>
      <c r="I3634" s="494"/>
      <c r="J3634" s="494"/>
      <c r="K3634" s="495"/>
    </row>
    <row r="3635" spans="1:11" x14ac:dyDescent="0.3">
      <c r="A3635" s="500"/>
      <c r="B3635" s="494"/>
      <c r="C3635" s="494"/>
      <c r="D3635" s="494"/>
      <c r="E3635" s="494"/>
      <c r="F3635" s="494"/>
      <c r="G3635" s="493"/>
      <c r="H3635" s="494"/>
      <c r="I3635" s="494"/>
      <c r="J3635" s="494"/>
      <c r="K3635" s="495"/>
    </row>
    <row r="3636" spans="1:11" ht="15" thickBot="1" x14ac:dyDescent="0.35">
      <c r="A3636" s="501"/>
      <c r="B3636" s="497"/>
      <c r="C3636" s="497"/>
      <c r="D3636" s="497"/>
      <c r="E3636" s="497"/>
      <c r="F3636" s="497"/>
      <c r="G3636" s="496"/>
      <c r="H3636" s="497"/>
      <c r="I3636" s="497"/>
      <c r="J3636" s="497"/>
      <c r="K3636" s="498"/>
    </row>
    <row r="3637" spans="1:11" x14ac:dyDescent="0.3">
      <c r="A3637" s="34"/>
      <c r="J3637" s="131"/>
    </row>
    <row r="3638" spans="1:11" x14ac:dyDescent="0.3">
      <c r="A3638" s="452"/>
      <c r="B3638" s="452"/>
      <c r="C3638" s="452"/>
      <c r="D3638" s="452"/>
      <c r="E3638" s="454" t="s">
        <v>1113</v>
      </c>
      <c r="F3638" s="454"/>
      <c r="G3638" s="454"/>
      <c r="H3638" s="454"/>
      <c r="I3638" s="452"/>
      <c r="J3638" s="452"/>
      <c r="K3638" s="452"/>
    </row>
    <row r="3639" spans="1:11" x14ac:dyDescent="0.3">
      <c r="A3639" s="452"/>
      <c r="B3639" s="452"/>
      <c r="C3639" s="452"/>
      <c r="D3639" s="452"/>
      <c r="E3639" s="454"/>
      <c r="F3639" s="454"/>
      <c r="G3639" s="454"/>
      <c r="H3639" s="454"/>
      <c r="I3639" s="452"/>
      <c r="J3639" s="452"/>
      <c r="K3639" s="452"/>
    </row>
    <row r="3640" spans="1:11" x14ac:dyDescent="0.3">
      <c r="A3640" s="453"/>
      <c r="B3640" s="453"/>
      <c r="C3640" s="453"/>
      <c r="D3640" s="453"/>
      <c r="E3640" s="455"/>
      <c r="F3640" s="455"/>
      <c r="G3640" s="455"/>
      <c r="H3640" s="455"/>
      <c r="I3640" s="453"/>
      <c r="J3640" s="453"/>
      <c r="K3640" s="453"/>
    </row>
    <row r="3641" spans="1:11" s="99" customFormat="1" ht="15" customHeight="1" x14ac:dyDescent="0.3">
      <c r="A3641" s="505" t="s">
        <v>1114</v>
      </c>
      <c r="B3641" s="450"/>
      <c r="C3641" s="450"/>
      <c r="D3641" s="450"/>
      <c r="E3641" s="450"/>
      <c r="F3641" s="450"/>
      <c r="G3641" s="450"/>
      <c r="H3641" s="450"/>
      <c r="I3641" s="450"/>
      <c r="J3641" s="450"/>
      <c r="K3641" s="451"/>
    </row>
    <row r="3642" spans="1:11" ht="25.5" customHeight="1" x14ac:dyDescent="0.3">
      <c r="A3642" s="100" t="s">
        <v>1115</v>
      </c>
      <c r="B3642" s="101"/>
      <c r="C3642" s="101"/>
      <c r="D3642" s="101"/>
      <c r="E3642" s="101"/>
      <c r="F3642" s="101"/>
      <c r="G3642" s="102"/>
      <c r="H3642" s="103" t="s">
        <v>1116</v>
      </c>
      <c r="I3642" s="104" t="s">
        <v>1117</v>
      </c>
      <c r="J3642" s="105">
        <f>1+J3588</f>
        <v>45261</v>
      </c>
      <c r="K3642" s="106" t="s">
        <v>1118</v>
      </c>
    </row>
    <row r="3643" spans="1:11" ht="16.5" customHeight="1" x14ac:dyDescent="0.3">
      <c r="A3643" s="443" t="s">
        <v>1119</v>
      </c>
      <c r="B3643" s="444"/>
      <c r="C3643" s="444"/>
      <c r="D3643" s="444"/>
      <c r="E3643" s="444"/>
      <c r="F3643" s="444"/>
      <c r="G3643" s="445"/>
      <c r="H3643" s="107" t="s">
        <v>1120</v>
      </c>
      <c r="I3643" s="108" t="s">
        <v>1121</v>
      </c>
      <c r="J3643" s="109" t="s">
        <v>1122</v>
      </c>
      <c r="K3643" s="110" t="s">
        <v>1123</v>
      </c>
    </row>
    <row r="3644" spans="1:11" ht="12" customHeight="1" x14ac:dyDescent="0.3">
      <c r="A3644" s="446"/>
      <c r="B3644" s="447"/>
      <c r="C3644" s="447"/>
      <c r="D3644" s="447"/>
      <c r="E3644" s="447"/>
      <c r="F3644" s="447"/>
      <c r="G3644" s="448"/>
      <c r="H3644" s="107" t="s">
        <v>1124</v>
      </c>
      <c r="I3644" s="111" t="s">
        <v>1125</v>
      </c>
      <c r="J3644" s="112"/>
      <c r="K3644" s="113"/>
    </row>
    <row r="3645" spans="1:11" ht="15" thickBot="1" x14ac:dyDescent="0.35">
      <c r="A3645" s="114" t="s">
        <v>1103</v>
      </c>
      <c r="B3645" s="115"/>
      <c r="C3645" s="115"/>
      <c r="D3645" s="115"/>
      <c r="E3645" s="115"/>
      <c r="F3645" s="115"/>
      <c r="G3645" s="116"/>
      <c r="H3645" s="117" t="s">
        <v>1126</v>
      </c>
      <c r="I3645" s="117" t="s">
        <v>1125</v>
      </c>
      <c r="J3645" s="118"/>
      <c r="K3645" s="119"/>
    </row>
    <row r="3646" spans="1:11" ht="15" x14ac:dyDescent="0.3">
      <c r="A3646" s="440" t="s">
        <v>1127</v>
      </c>
      <c r="B3646" s="439"/>
      <c r="C3646" s="437"/>
      <c r="D3646" s="437"/>
      <c r="E3646" s="437"/>
      <c r="F3646" s="437"/>
      <c r="G3646" s="437"/>
      <c r="H3646" s="437"/>
      <c r="I3646" s="437"/>
      <c r="J3646" s="437"/>
      <c r="K3646" s="438"/>
    </row>
    <row r="3647" spans="1:11" ht="15" x14ac:dyDescent="0.3">
      <c r="A3647" s="441"/>
      <c r="B3647" s="458"/>
      <c r="C3647" s="456"/>
      <c r="D3647" s="456"/>
      <c r="E3647" s="456"/>
      <c r="F3647" s="456"/>
      <c r="G3647" s="456"/>
      <c r="H3647" s="456"/>
      <c r="I3647" s="456"/>
      <c r="J3647" s="456"/>
      <c r="K3647" s="457"/>
    </row>
    <row r="3648" spans="1:11" ht="15" x14ac:dyDescent="0.3">
      <c r="A3648" s="441"/>
      <c r="B3648" s="458"/>
      <c r="C3648" s="456"/>
      <c r="D3648" s="456"/>
      <c r="E3648" s="456"/>
      <c r="F3648" s="456"/>
      <c r="G3648" s="456"/>
      <c r="H3648" s="456"/>
      <c r="I3648" s="456"/>
      <c r="J3648" s="456"/>
      <c r="K3648" s="457"/>
    </row>
    <row r="3649" spans="1:11" ht="15" x14ac:dyDescent="0.3">
      <c r="A3649" s="441"/>
      <c r="B3649" s="458"/>
      <c r="C3649" s="456"/>
      <c r="D3649" s="456"/>
      <c r="E3649" s="456"/>
      <c r="F3649" s="456"/>
      <c r="G3649" s="456"/>
      <c r="H3649" s="456"/>
      <c r="I3649" s="456"/>
      <c r="J3649" s="456"/>
      <c r="K3649" s="457"/>
    </row>
    <row r="3650" spans="1:11" ht="15.6" thickBot="1" x14ac:dyDescent="0.35">
      <c r="A3650" s="442"/>
      <c r="B3650" s="477"/>
      <c r="C3650" s="475"/>
      <c r="D3650" s="475"/>
      <c r="E3650" s="475"/>
      <c r="F3650" s="475"/>
      <c r="G3650" s="475"/>
      <c r="H3650" s="475"/>
      <c r="I3650" s="475"/>
      <c r="J3650" s="475"/>
      <c r="K3650" s="476"/>
    </row>
    <row r="3651" spans="1:11" ht="15.6" thickBot="1" x14ac:dyDescent="0.35">
      <c r="A3651" s="465" t="s">
        <v>1128</v>
      </c>
      <c r="B3651" s="474" t="s">
        <v>1129</v>
      </c>
      <c r="C3651" s="472"/>
      <c r="D3651" s="472"/>
      <c r="E3651" s="472"/>
      <c r="F3651" s="120" t="s">
        <v>1130</v>
      </c>
      <c r="G3651" s="472" t="s">
        <v>1129</v>
      </c>
      <c r="H3651" s="472"/>
      <c r="I3651" s="472"/>
      <c r="J3651" s="473"/>
      <c r="K3651" s="121" t="s">
        <v>1130</v>
      </c>
    </row>
    <row r="3652" spans="1:11" ht="15" x14ac:dyDescent="0.3">
      <c r="A3652" s="466"/>
      <c r="B3652" s="471" t="s">
        <v>1131</v>
      </c>
      <c r="C3652" s="469"/>
      <c r="D3652" s="469"/>
      <c r="E3652" s="470"/>
      <c r="F3652" s="122"/>
      <c r="G3652" s="468" t="s">
        <v>1132</v>
      </c>
      <c r="H3652" s="469"/>
      <c r="I3652" s="469"/>
      <c r="J3652" s="470"/>
      <c r="K3652" s="123"/>
    </row>
    <row r="3653" spans="1:11" ht="15" x14ac:dyDescent="0.3">
      <c r="A3653" s="466"/>
      <c r="B3653" s="480" t="s">
        <v>1133</v>
      </c>
      <c r="C3653" s="481"/>
      <c r="D3653" s="481"/>
      <c r="E3653" s="482"/>
      <c r="F3653" s="124"/>
      <c r="G3653" s="483" t="s">
        <v>1134</v>
      </c>
      <c r="H3653" s="481"/>
      <c r="I3653" s="481"/>
      <c r="J3653" s="482"/>
      <c r="K3653" s="125"/>
    </row>
    <row r="3654" spans="1:11" ht="15" x14ac:dyDescent="0.3">
      <c r="A3654" s="466"/>
      <c r="B3654" s="480" t="s">
        <v>1135</v>
      </c>
      <c r="C3654" s="481"/>
      <c r="D3654" s="481"/>
      <c r="E3654" s="482"/>
      <c r="F3654" s="124"/>
      <c r="G3654" s="478" t="s">
        <v>1136</v>
      </c>
      <c r="H3654" s="460"/>
      <c r="I3654" s="460"/>
      <c r="J3654" s="479"/>
      <c r="K3654" s="125"/>
    </row>
    <row r="3655" spans="1:11" ht="15" x14ac:dyDescent="0.3">
      <c r="A3655" s="466"/>
      <c r="B3655" s="480" t="s">
        <v>1137</v>
      </c>
      <c r="C3655" s="481"/>
      <c r="D3655" s="481"/>
      <c r="E3655" s="482"/>
      <c r="F3655" s="124"/>
      <c r="G3655" s="478" t="s">
        <v>1138</v>
      </c>
      <c r="H3655" s="460"/>
      <c r="I3655" s="460"/>
      <c r="J3655" s="479"/>
      <c r="K3655" s="125"/>
    </row>
    <row r="3656" spans="1:11" ht="15" x14ac:dyDescent="0.3">
      <c r="A3656" s="466"/>
      <c r="B3656" s="480" t="s">
        <v>1139</v>
      </c>
      <c r="C3656" s="481"/>
      <c r="D3656" s="481"/>
      <c r="E3656" s="482"/>
      <c r="F3656" s="124"/>
      <c r="G3656" s="478" t="s">
        <v>1140</v>
      </c>
      <c r="H3656" s="460"/>
      <c r="I3656" s="460"/>
      <c r="J3656" s="479"/>
      <c r="K3656" s="125"/>
    </row>
    <row r="3657" spans="1:11" ht="15.6" thickBot="1" x14ac:dyDescent="0.35">
      <c r="A3657" s="467"/>
      <c r="B3657" s="487" t="s">
        <v>1141</v>
      </c>
      <c r="C3657" s="488"/>
      <c r="D3657" s="488"/>
      <c r="E3657" s="489"/>
      <c r="F3657" s="127"/>
      <c r="G3657" s="484" t="s">
        <v>1142</v>
      </c>
      <c r="H3657" s="485"/>
      <c r="I3657" s="485"/>
      <c r="J3657" s="486"/>
      <c r="K3657" s="128"/>
    </row>
    <row r="3658" spans="1:11" ht="15" x14ac:dyDescent="0.3">
      <c r="A3658" s="465" t="s">
        <v>1143</v>
      </c>
      <c r="B3658" s="459" t="s">
        <v>1157</v>
      </c>
      <c r="C3658" s="460"/>
      <c r="D3658" s="460"/>
      <c r="E3658" s="460"/>
      <c r="F3658" s="460"/>
      <c r="G3658" s="460"/>
      <c r="H3658" s="460"/>
      <c r="I3658" s="460"/>
      <c r="J3658" s="460"/>
      <c r="K3658" s="461"/>
    </row>
    <row r="3659" spans="1:11" ht="15" x14ac:dyDescent="0.3">
      <c r="A3659" s="466"/>
      <c r="B3659" s="459" t="s">
        <v>1159</v>
      </c>
      <c r="C3659" s="460"/>
      <c r="D3659" s="460"/>
      <c r="E3659" s="460"/>
      <c r="F3659" s="460"/>
      <c r="G3659" s="460"/>
      <c r="H3659" s="460"/>
      <c r="I3659" s="460"/>
      <c r="J3659" s="460"/>
      <c r="K3659" s="461"/>
    </row>
    <row r="3660" spans="1:11" ht="15" x14ac:dyDescent="0.3">
      <c r="A3660" s="466"/>
      <c r="B3660" s="459" t="s">
        <v>1158</v>
      </c>
      <c r="C3660" s="460"/>
      <c r="D3660" s="460"/>
      <c r="E3660" s="460"/>
      <c r="F3660" s="460"/>
      <c r="G3660" s="460"/>
      <c r="H3660" s="460"/>
      <c r="I3660" s="460"/>
      <c r="J3660" s="460"/>
      <c r="K3660" s="461"/>
    </row>
    <row r="3661" spans="1:11" ht="15" x14ac:dyDescent="0.3">
      <c r="A3661" s="466"/>
      <c r="B3661" s="459"/>
      <c r="C3661" s="460"/>
      <c r="D3661" s="460"/>
      <c r="E3661" s="460"/>
      <c r="F3661" s="460"/>
      <c r="G3661" s="460"/>
      <c r="H3661" s="460"/>
      <c r="I3661" s="460"/>
      <c r="J3661" s="460"/>
      <c r="K3661" s="461"/>
    </row>
    <row r="3662" spans="1:11" ht="15" x14ac:dyDescent="0.3">
      <c r="A3662" s="466"/>
      <c r="B3662" s="459"/>
      <c r="C3662" s="460"/>
      <c r="D3662" s="460"/>
      <c r="E3662" s="460"/>
      <c r="F3662" s="460"/>
      <c r="G3662" s="460"/>
      <c r="H3662" s="460"/>
      <c r="I3662" s="460"/>
      <c r="J3662" s="460"/>
      <c r="K3662" s="461"/>
    </row>
    <row r="3663" spans="1:11" ht="15" x14ac:dyDescent="0.3">
      <c r="A3663" s="466"/>
      <c r="B3663" s="459"/>
      <c r="C3663" s="460"/>
      <c r="D3663" s="460"/>
      <c r="E3663" s="460"/>
      <c r="F3663" s="460"/>
      <c r="G3663" s="460"/>
      <c r="H3663" s="460"/>
      <c r="I3663" s="460"/>
      <c r="J3663" s="460"/>
      <c r="K3663" s="461"/>
    </row>
    <row r="3664" spans="1:11" ht="15" x14ac:dyDescent="0.3">
      <c r="A3664" s="466"/>
      <c r="B3664" s="458"/>
      <c r="C3664" s="456"/>
      <c r="D3664" s="456"/>
      <c r="E3664" s="456"/>
      <c r="F3664" s="456"/>
      <c r="G3664" s="456"/>
      <c r="H3664" s="456"/>
      <c r="I3664" s="456"/>
      <c r="J3664" s="456"/>
      <c r="K3664" s="457"/>
    </row>
    <row r="3665" spans="1:11" ht="15" x14ac:dyDescent="0.3">
      <c r="A3665" s="466"/>
      <c r="B3665" s="459"/>
      <c r="C3665" s="460"/>
      <c r="D3665" s="460"/>
      <c r="E3665" s="460"/>
      <c r="F3665" s="460"/>
      <c r="G3665" s="460"/>
      <c r="H3665" s="460"/>
      <c r="I3665" s="460"/>
      <c r="J3665" s="460"/>
      <c r="K3665" s="461"/>
    </row>
    <row r="3666" spans="1:11" ht="15" x14ac:dyDescent="0.3">
      <c r="A3666" s="466"/>
      <c r="B3666" s="458"/>
      <c r="C3666" s="456"/>
      <c r="D3666" s="456"/>
      <c r="E3666" s="456"/>
      <c r="F3666" s="456"/>
      <c r="G3666" s="456"/>
      <c r="H3666" s="456"/>
      <c r="I3666" s="456"/>
      <c r="J3666" s="456"/>
      <c r="K3666" s="457"/>
    </row>
    <row r="3667" spans="1:11" ht="15" x14ac:dyDescent="0.3">
      <c r="A3667" s="466"/>
      <c r="B3667" s="458"/>
      <c r="C3667" s="456"/>
      <c r="D3667" s="456"/>
      <c r="E3667" s="456"/>
      <c r="F3667" s="456"/>
      <c r="G3667" s="456"/>
      <c r="H3667" s="456"/>
      <c r="I3667" s="456"/>
      <c r="J3667" s="456"/>
      <c r="K3667" s="457"/>
    </row>
    <row r="3668" spans="1:11" ht="15" x14ac:dyDescent="0.3">
      <c r="A3668" s="466"/>
      <c r="B3668" s="458"/>
      <c r="C3668" s="456"/>
      <c r="D3668" s="456"/>
      <c r="E3668" s="456"/>
      <c r="F3668" s="456"/>
      <c r="G3668" s="456"/>
      <c r="H3668" s="456"/>
      <c r="I3668" s="456"/>
      <c r="J3668" s="456"/>
      <c r="K3668" s="457"/>
    </row>
    <row r="3669" spans="1:11" ht="15" x14ac:dyDescent="0.3">
      <c r="A3669" s="466"/>
      <c r="B3669" s="458"/>
      <c r="C3669" s="456"/>
      <c r="D3669" s="456"/>
      <c r="E3669" s="456"/>
      <c r="F3669" s="456"/>
      <c r="G3669" s="456"/>
      <c r="H3669" s="456"/>
      <c r="I3669" s="456"/>
      <c r="J3669" s="456"/>
      <c r="K3669" s="457"/>
    </row>
    <row r="3670" spans="1:11" ht="15" x14ac:dyDescent="0.3">
      <c r="A3670" s="466"/>
      <c r="B3670" s="458"/>
      <c r="C3670" s="456"/>
      <c r="D3670" s="456"/>
      <c r="E3670" s="456"/>
      <c r="F3670" s="456"/>
      <c r="G3670" s="456"/>
      <c r="H3670" s="456"/>
      <c r="I3670" s="456"/>
      <c r="J3670" s="456"/>
      <c r="K3670" s="457"/>
    </row>
    <row r="3671" spans="1:11" ht="15.6" thickBot="1" x14ac:dyDescent="0.35">
      <c r="A3671" s="467"/>
      <c r="B3671" s="477"/>
      <c r="C3671" s="475"/>
      <c r="D3671" s="475"/>
      <c r="E3671" s="475"/>
      <c r="F3671" s="475"/>
      <c r="G3671" s="475"/>
      <c r="H3671" s="475"/>
      <c r="I3671" s="475"/>
      <c r="J3671" s="475"/>
      <c r="K3671" s="476"/>
    </row>
    <row r="3672" spans="1:11" ht="15" x14ac:dyDescent="0.3">
      <c r="A3672" s="465" t="s">
        <v>1144</v>
      </c>
      <c r="B3672" s="439"/>
      <c r="C3672" s="437"/>
      <c r="D3672" s="437"/>
      <c r="E3672" s="437"/>
      <c r="F3672" s="437"/>
      <c r="G3672" s="437"/>
      <c r="H3672" s="437"/>
      <c r="I3672" s="437"/>
      <c r="J3672" s="437"/>
      <c r="K3672" s="438"/>
    </row>
    <row r="3673" spans="1:11" ht="15" x14ac:dyDescent="0.3">
      <c r="A3673" s="466"/>
      <c r="B3673" s="458"/>
      <c r="C3673" s="456"/>
      <c r="D3673" s="456"/>
      <c r="E3673" s="456"/>
      <c r="F3673" s="456"/>
      <c r="G3673" s="456"/>
      <c r="H3673" s="456"/>
      <c r="I3673" s="456"/>
      <c r="J3673" s="456"/>
      <c r="K3673" s="457"/>
    </row>
    <row r="3674" spans="1:11" ht="15" x14ac:dyDescent="0.3">
      <c r="A3674" s="466"/>
      <c r="B3674" s="458"/>
      <c r="C3674" s="456"/>
      <c r="D3674" s="456"/>
      <c r="E3674" s="456"/>
      <c r="F3674" s="456"/>
      <c r="G3674" s="456"/>
      <c r="H3674" s="456"/>
      <c r="I3674" s="456"/>
      <c r="J3674" s="456"/>
      <c r="K3674" s="457"/>
    </row>
    <row r="3675" spans="1:11" ht="15" x14ac:dyDescent="0.3">
      <c r="A3675" s="466"/>
      <c r="B3675" s="459"/>
      <c r="C3675" s="460"/>
      <c r="D3675" s="460"/>
      <c r="E3675" s="460"/>
      <c r="F3675" s="460"/>
      <c r="G3675" s="460"/>
      <c r="H3675" s="460"/>
      <c r="I3675" s="460"/>
      <c r="J3675" s="460"/>
      <c r="K3675" s="461"/>
    </row>
    <row r="3676" spans="1:11" ht="15" x14ac:dyDescent="0.3">
      <c r="A3676" s="466"/>
      <c r="B3676" s="458"/>
      <c r="C3676" s="456"/>
      <c r="D3676" s="456"/>
      <c r="E3676" s="456"/>
      <c r="F3676" s="456"/>
      <c r="G3676" s="456"/>
      <c r="H3676" s="456"/>
      <c r="I3676" s="456"/>
      <c r="J3676" s="456"/>
      <c r="K3676" s="457"/>
    </row>
    <row r="3677" spans="1:11" ht="15" x14ac:dyDescent="0.3">
      <c r="A3677" s="466"/>
      <c r="B3677" s="459"/>
      <c r="C3677" s="460"/>
      <c r="D3677" s="460"/>
      <c r="E3677" s="460"/>
      <c r="F3677" s="460"/>
      <c r="G3677" s="460"/>
      <c r="H3677" s="460"/>
      <c r="I3677" s="460"/>
      <c r="J3677" s="460"/>
      <c r="K3677" s="461"/>
    </row>
    <row r="3678" spans="1:11" ht="15" x14ac:dyDescent="0.3">
      <c r="A3678" s="466"/>
      <c r="B3678" s="458"/>
      <c r="C3678" s="456"/>
      <c r="D3678" s="456"/>
      <c r="E3678" s="456"/>
      <c r="F3678" s="456"/>
      <c r="G3678" s="456"/>
      <c r="H3678" s="456"/>
      <c r="I3678" s="456"/>
      <c r="J3678" s="456"/>
      <c r="K3678" s="457"/>
    </row>
    <row r="3679" spans="1:11" ht="15" x14ac:dyDescent="0.3">
      <c r="A3679" s="466"/>
      <c r="B3679" s="458"/>
      <c r="C3679" s="456"/>
      <c r="D3679" s="456"/>
      <c r="E3679" s="456"/>
      <c r="F3679" s="456"/>
      <c r="G3679" s="456"/>
      <c r="H3679" s="456"/>
      <c r="I3679" s="456"/>
      <c r="J3679" s="456"/>
      <c r="K3679" s="457"/>
    </row>
    <row r="3680" spans="1:11" ht="15" x14ac:dyDescent="0.3">
      <c r="A3680" s="466"/>
      <c r="B3680" s="458"/>
      <c r="C3680" s="456"/>
      <c r="D3680" s="456"/>
      <c r="E3680" s="456"/>
      <c r="F3680" s="456"/>
      <c r="G3680" s="456"/>
      <c r="H3680" s="456"/>
      <c r="I3680" s="456"/>
      <c r="J3680" s="456"/>
      <c r="K3680" s="457"/>
    </row>
    <row r="3681" spans="1:11" ht="15" x14ac:dyDescent="0.3">
      <c r="A3681" s="466"/>
      <c r="B3681" s="458"/>
      <c r="C3681" s="456"/>
      <c r="D3681" s="456"/>
      <c r="E3681" s="456"/>
      <c r="F3681" s="456"/>
      <c r="G3681" s="456"/>
      <c r="H3681" s="456"/>
      <c r="I3681" s="456"/>
      <c r="J3681" s="456"/>
      <c r="K3681" s="457"/>
    </row>
    <row r="3682" spans="1:11" ht="15" x14ac:dyDescent="0.3">
      <c r="A3682" s="466"/>
      <c r="B3682" s="458"/>
      <c r="C3682" s="456"/>
      <c r="D3682" s="456"/>
      <c r="E3682" s="456"/>
      <c r="F3682" s="456"/>
      <c r="G3682" s="456"/>
      <c r="H3682" s="456"/>
      <c r="I3682" s="456"/>
      <c r="J3682" s="456"/>
      <c r="K3682" s="457"/>
    </row>
    <row r="3683" spans="1:11" ht="15" x14ac:dyDescent="0.3">
      <c r="A3683" s="466"/>
      <c r="B3683" s="458"/>
      <c r="C3683" s="456"/>
      <c r="D3683" s="456"/>
      <c r="E3683" s="456"/>
      <c r="F3683" s="456"/>
      <c r="G3683" s="456"/>
      <c r="H3683" s="456"/>
      <c r="I3683" s="456"/>
      <c r="J3683" s="456"/>
      <c r="K3683" s="457"/>
    </row>
    <row r="3684" spans="1:11" ht="15" x14ac:dyDescent="0.3">
      <c r="A3684" s="466"/>
      <c r="B3684" s="458"/>
      <c r="C3684" s="456"/>
      <c r="D3684" s="456"/>
      <c r="E3684" s="456"/>
      <c r="F3684" s="456"/>
      <c r="G3684" s="456"/>
      <c r="H3684" s="456"/>
      <c r="I3684" s="456"/>
      <c r="J3684" s="456"/>
      <c r="K3684" s="457"/>
    </row>
    <row r="3685" spans="1:11" ht="15" x14ac:dyDescent="0.3">
      <c r="A3685" s="466"/>
      <c r="B3685" s="458"/>
      <c r="C3685" s="456"/>
      <c r="D3685" s="456"/>
      <c r="E3685" s="456"/>
      <c r="F3685" s="456"/>
      <c r="G3685" s="456"/>
      <c r="H3685" s="456"/>
      <c r="I3685" s="456"/>
      <c r="J3685" s="456"/>
      <c r="K3685" s="457"/>
    </row>
    <row r="3686" spans="1:11" ht="15.6" thickBot="1" x14ac:dyDescent="0.35">
      <c r="A3686" s="467"/>
      <c r="B3686" s="502"/>
      <c r="C3686" s="503"/>
      <c r="D3686" s="503"/>
      <c r="E3686" s="503"/>
      <c r="F3686" s="503"/>
      <c r="G3686" s="503"/>
      <c r="H3686" s="503"/>
      <c r="I3686" s="503"/>
      <c r="J3686" s="503"/>
      <c r="K3686" s="504"/>
    </row>
    <row r="3687" spans="1:11" x14ac:dyDescent="0.3">
      <c r="A3687" s="499" t="s">
        <v>1145</v>
      </c>
      <c r="B3687" s="491"/>
      <c r="C3687" s="491"/>
      <c r="D3687" s="491"/>
      <c r="E3687" s="491"/>
      <c r="F3687" s="491"/>
      <c r="G3687" s="490" t="s">
        <v>1146</v>
      </c>
      <c r="H3687" s="491"/>
      <c r="I3687" s="491"/>
      <c r="J3687" s="491"/>
      <c r="K3687" s="492"/>
    </row>
    <row r="3688" spans="1:11" x14ac:dyDescent="0.3">
      <c r="A3688" s="500"/>
      <c r="B3688" s="494"/>
      <c r="C3688" s="494"/>
      <c r="D3688" s="494"/>
      <c r="E3688" s="494"/>
      <c r="F3688" s="494"/>
      <c r="G3688" s="493"/>
      <c r="H3688" s="494"/>
      <c r="I3688" s="494"/>
      <c r="J3688" s="494"/>
      <c r="K3688" s="495"/>
    </row>
    <row r="3689" spans="1:11" x14ac:dyDescent="0.3">
      <c r="A3689" s="500"/>
      <c r="B3689" s="494"/>
      <c r="C3689" s="494"/>
      <c r="D3689" s="494"/>
      <c r="E3689" s="494"/>
      <c r="F3689" s="494"/>
      <c r="G3689" s="493"/>
      <c r="H3689" s="494"/>
      <c r="I3689" s="494"/>
      <c r="J3689" s="494"/>
      <c r="K3689" s="495"/>
    </row>
    <row r="3690" spans="1:11" ht="15" thickBot="1" x14ac:dyDescent="0.35">
      <c r="A3690" s="501"/>
      <c r="B3690" s="497"/>
      <c r="C3690" s="497"/>
      <c r="D3690" s="497"/>
      <c r="E3690" s="497"/>
      <c r="F3690" s="497"/>
      <c r="G3690" s="496"/>
      <c r="H3690" s="497"/>
      <c r="I3690" s="497"/>
      <c r="J3690" s="497"/>
      <c r="K3690" s="498"/>
    </row>
    <row r="3691" spans="1:11" x14ac:dyDescent="0.3">
      <c r="A3691" s="34"/>
      <c r="J3691" s="131"/>
    </row>
    <row r="3692" spans="1:11" hidden="1" x14ac:dyDescent="0.3">
      <c r="A3692" s="452"/>
      <c r="B3692" s="452"/>
      <c r="C3692" s="452"/>
      <c r="D3692" s="452"/>
      <c r="E3692" s="454" t="s">
        <v>1113</v>
      </c>
      <c r="F3692" s="454"/>
      <c r="G3692" s="454"/>
      <c r="H3692" s="454"/>
      <c r="I3692" s="452"/>
      <c r="J3692" s="452"/>
      <c r="K3692" s="452"/>
    </row>
    <row r="3693" spans="1:11" hidden="1" x14ac:dyDescent="0.3">
      <c r="A3693" s="452"/>
      <c r="B3693" s="452"/>
      <c r="C3693" s="452"/>
      <c r="D3693" s="452"/>
      <c r="E3693" s="454"/>
      <c r="F3693" s="454"/>
      <c r="G3693" s="454"/>
      <c r="H3693" s="454"/>
      <c r="I3693" s="452"/>
      <c r="J3693" s="452"/>
      <c r="K3693" s="452"/>
    </row>
    <row r="3694" spans="1:11" hidden="1" x14ac:dyDescent="0.3">
      <c r="A3694" s="453"/>
      <c r="B3694" s="453"/>
      <c r="C3694" s="453"/>
      <c r="D3694" s="453"/>
      <c r="E3694" s="455"/>
      <c r="F3694" s="455"/>
      <c r="G3694" s="455"/>
      <c r="H3694" s="455"/>
      <c r="I3694" s="453"/>
      <c r="J3694" s="453"/>
      <c r="K3694" s="453"/>
    </row>
    <row r="3695" spans="1:11" hidden="1" x14ac:dyDescent="0.3">
      <c r="A3695" s="449" t="s">
        <v>1147</v>
      </c>
      <c r="B3695" s="450"/>
      <c r="C3695" s="450"/>
      <c r="D3695" s="450"/>
      <c r="E3695" s="450"/>
      <c r="F3695" s="450"/>
      <c r="G3695" s="450"/>
      <c r="H3695" s="450"/>
      <c r="I3695" s="450"/>
      <c r="J3695" s="450"/>
      <c r="K3695" s="451"/>
    </row>
    <row r="3696" spans="1:11" ht="25.5" hidden="1" customHeight="1" x14ac:dyDescent="0.3">
      <c r="A3696" s="100" t="s">
        <v>1115</v>
      </c>
      <c r="B3696" s="101"/>
      <c r="C3696" s="101"/>
      <c r="D3696" s="101"/>
      <c r="E3696" s="101"/>
      <c r="F3696" s="101"/>
      <c r="G3696" s="102"/>
      <c r="H3696" s="103" t="s">
        <v>1116</v>
      </c>
      <c r="I3696" s="104" t="s">
        <v>1117</v>
      </c>
      <c r="J3696" s="105">
        <f>1+J3642</f>
        <v>45262</v>
      </c>
      <c r="K3696" s="106" t="s">
        <v>1118</v>
      </c>
    </row>
    <row r="3697" spans="1:11" ht="16.5" hidden="1" customHeight="1" x14ac:dyDescent="0.3">
      <c r="A3697" s="443" t="s">
        <v>1119</v>
      </c>
      <c r="B3697" s="444"/>
      <c r="C3697" s="444"/>
      <c r="D3697" s="444"/>
      <c r="E3697" s="444"/>
      <c r="F3697" s="444"/>
      <c r="G3697" s="445"/>
      <c r="H3697" s="107" t="s">
        <v>1120</v>
      </c>
      <c r="I3697" s="108" t="s">
        <v>1121</v>
      </c>
      <c r="J3697" s="109" t="s">
        <v>1122</v>
      </c>
      <c r="K3697" s="110" t="s">
        <v>1123</v>
      </c>
    </row>
    <row r="3698" spans="1:11" ht="12" hidden="1" customHeight="1" x14ac:dyDescent="0.3">
      <c r="A3698" s="446"/>
      <c r="B3698" s="447"/>
      <c r="C3698" s="447"/>
      <c r="D3698" s="447"/>
      <c r="E3698" s="447"/>
      <c r="F3698" s="447"/>
      <c r="G3698" s="448"/>
      <c r="H3698" s="107" t="s">
        <v>1124</v>
      </c>
      <c r="I3698" s="111" t="s">
        <v>1125</v>
      </c>
      <c r="J3698" s="112"/>
      <c r="K3698" s="113"/>
    </row>
    <row r="3699" spans="1:11" ht="15" hidden="1" thickBot="1" x14ac:dyDescent="0.35">
      <c r="A3699" s="114" t="s">
        <v>1103</v>
      </c>
      <c r="B3699" s="115"/>
      <c r="C3699" s="115"/>
      <c r="D3699" s="115"/>
      <c r="E3699" s="115"/>
      <c r="F3699" s="115"/>
      <c r="G3699" s="116"/>
      <c r="H3699" s="117" t="s">
        <v>1126</v>
      </c>
      <c r="I3699" s="117" t="s">
        <v>1125</v>
      </c>
      <c r="J3699" s="118"/>
      <c r="K3699" s="119"/>
    </row>
    <row r="3700" spans="1:11" ht="15" hidden="1" x14ac:dyDescent="0.3">
      <c r="A3700" s="440" t="s">
        <v>1127</v>
      </c>
      <c r="B3700" s="439"/>
      <c r="C3700" s="437"/>
      <c r="D3700" s="437"/>
      <c r="E3700" s="437"/>
      <c r="F3700" s="437"/>
      <c r="G3700" s="437"/>
      <c r="H3700" s="437"/>
      <c r="I3700" s="437"/>
      <c r="J3700" s="437"/>
      <c r="K3700" s="438"/>
    </row>
    <row r="3701" spans="1:11" ht="15" hidden="1" x14ac:dyDescent="0.3">
      <c r="A3701" s="441"/>
      <c r="B3701" s="458"/>
      <c r="C3701" s="456"/>
      <c r="D3701" s="456"/>
      <c r="E3701" s="456"/>
      <c r="F3701" s="456"/>
      <c r="G3701" s="456"/>
      <c r="H3701" s="456"/>
      <c r="I3701" s="456"/>
      <c r="J3701" s="456"/>
      <c r="K3701" s="457"/>
    </row>
    <row r="3702" spans="1:11" ht="15" hidden="1" x14ac:dyDescent="0.3">
      <c r="A3702" s="441"/>
      <c r="B3702" s="458"/>
      <c r="C3702" s="456"/>
      <c r="D3702" s="456"/>
      <c r="E3702" s="456"/>
      <c r="F3702" s="456"/>
      <c r="G3702" s="456"/>
      <c r="H3702" s="456"/>
      <c r="I3702" s="456"/>
      <c r="J3702" s="456"/>
      <c r="K3702" s="457"/>
    </row>
    <row r="3703" spans="1:11" ht="15" hidden="1" x14ac:dyDescent="0.3">
      <c r="A3703" s="441"/>
      <c r="B3703" s="458"/>
      <c r="C3703" s="456"/>
      <c r="D3703" s="456"/>
      <c r="E3703" s="456"/>
      <c r="F3703" s="456"/>
      <c r="G3703" s="456"/>
      <c r="H3703" s="456"/>
      <c r="I3703" s="456"/>
      <c r="J3703" s="456"/>
      <c r="K3703" s="457"/>
    </row>
    <row r="3704" spans="1:11" ht="15.6" hidden="1" thickBot="1" x14ac:dyDescent="0.35">
      <c r="A3704" s="442"/>
      <c r="B3704" s="477"/>
      <c r="C3704" s="475"/>
      <c r="D3704" s="475"/>
      <c r="E3704" s="475"/>
      <c r="F3704" s="475"/>
      <c r="G3704" s="475"/>
      <c r="H3704" s="475"/>
      <c r="I3704" s="475"/>
      <c r="J3704" s="475"/>
      <c r="K3704" s="476"/>
    </row>
    <row r="3705" spans="1:11" ht="15.6" hidden="1" thickBot="1" x14ac:dyDescent="0.35">
      <c r="A3705" s="465" t="s">
        <v>1128</v>
      </c>
      <c r="B3705" s="474" t="s">
        <v>1129</v>
      </c>
      <c r="C3705" s="472"/>
      <c r="D3705" s="472"/>
      <c r="E3705" s="472"/>
      <c r="F3705" s="120" t="s">
        <v>1130</v>
      </c>
      <c r="G3705" s="472" t="s">
        <v>1129</v>
      </c>
      <c r="H3705" s="472"/>
      <c r="I3705" s="472"/>
      <c r="J3705" s="473"/>
      <c r="K3705" s="121" t="s">
        <v>1130</v>
      </c>
    </row>
    <row r="3706" spans="1:11" ht="15" hidden="1" x14ac:dyDescent="0.3">
      <c r="A3706" s="466"/>
      <c r="B3706" s="471" t="s">
        <v>1131</v>
      </c>
      <c r="C3706" s="469"/>
      <c r="D3706" s="469"/>
      <c r="E3706" s="470"/>
      <c r="F3706" s="122"/>
      <c r="G3706" s="468" t="s">
        <v>1132</v>
      </c>
      <c r="H3706" s="469"/>
      <c r="I3706" s="469"/>
      <c r="J3706" s="470"/>
      <c r="K3706" s="123"/>
    </row>
    <row r="3707" spans="1:11" ht="15" hidden="1" x14ac:dyDescent="0.3">
      <c r="A3707" s="466"/>
      <c r="B3707" s="480" t="s">
        <v>1133</v>
      </c>
      <c r="C3707" s="481"/>
      <c r="D3707" s="481"/>
      <c r="E3707" s="482"/>
      <c r="F3707" s="124"/>
      <c r="G3707" s="483" t="s">
        <v>1134</v>
      </c>
      <c r="H3707" s="481"/>
      <c r="I3707" s="481"/>
      <c r="J3707" s="482"/>
      <c r="K3707" s="125"/>
    </row>
    <row r="3708" spans="1:11" ht="15" hidden="1" x14ac:dyDescent="0.3">
      <c r="A3708" s="466"/>
      <c r="B3708" s="480" t="s">
        <v>1135</v>
      </c>
      <c r="C3708" s="481"/>
      <c r="D3708" s="481"/>
      <c r="E3708" s="482"/>
      <c r="F3708" s="124"/>
      <c r="G3708" s="478" t="s">
        <v>1136</v>
      </c>
      <c r="H3708" s="460"/>
      <c r="I3708" s="460"/>
      <c r="J3708" s="479"/>
      <c r="K3708" s="125"/>
    </row>
    <row r="3709" spans="1:11" ht="15" hidden="1" x14ac:dyDescent="0.3">
      <c r="A3709" s="466"/>
      <c r="B3709" s="480" t="s">
        <v>1137</v>
      </c>
      <c r="C3709" s="481"/>
      <c r="D3709" s="481"/>
      <c r="E3709" s="482"/>
      <c r="F3709" s="124"/>
      <c r="G3709" s="478" t="s">
        <v>1138</v>
      </c>
      <c r="H3709" s="460"/>
      <c r="I3709" s="460"/>
      <c r="J3709" s="479"/>
      <c r="K3709" s="125"/>
    </row>
    <row r="3710" spans="1:11" ht="15" hidden="1" x14ac:dyDescent="0.3">
      <c r="A3710" s="466"/>
      <c r="B3710" s="480" t="s">
        <v>1139</v>
      </c>
      <c r="C3710" s="481"/>
      <c r="D3710" s="481"/>
      <c r="E3710" s="482"/>
      <c r="F3710" s="124"/>
      <c r="G3710" s="478" t="s">
        <v>1140</v>
      </c>
      <c r="H3710" s="460"/>
      <c r="I3710" s="460"/>
      <c r="J3710" s="479"/>
      <c r="K3710" s="125"/>
    </row>
    <row r="3711" spans="1:11" ht="15.6" hidden="1" thickBot="1" x14ac:dyDescent="0.35">
      <c r="A3711" s="467"/>
      <c r="B3711" s="487" t="s">
        <v>1141</v>
      </c>
      <c r="C3711" s="488"/>
      <c r="D3711" s="488"/>
      <c r="E3711" s="489"/>
      <c r="F3711" s="127"/>
      <c r="G3711" s="484" t="s">
        <v>1142</v>
      </c>
      <c r="H3711" s="485"/>
      <c r="I3711" s="485"/>
      <c r="J3711" s="486"/>
      <c r="K3711" s="128"/>
    </row>
    <row r="3712" spans="1:11" ht="15" hidden="1" x14ac:dyDescent="0.3">
      <c r="A3712" s="465" t="s">
        <v>1143</v>
      </c>
      <c r="B3712" s="459" t="s">
        <v>1157</v>
      </c>
      <c r="C3712" s="460"/>
      <c r="D3712" s="460"/>
      <c r="E3712" s="460"/>
      <c r="F3712" s="460"/>
      <c r="G3712" s="460"/>
      <c r="H3712" s="460"/>
      <c r="I3712" s="460"/>
      <c r="J3712" s="460"/>
      <c r="K3712" s="461"/>
    </row>
    <row r="3713" spans="1:11" ht="15" hidden="1" x14ac:dyDescent="0.3">
      <c r="A3713" s="466"/>
      <c r="B3713" s="459" t="s">
        <v>1159</v>
      </c>
      <c r="C3713" s="460"/>
      <c r="D3713" s="460"/>
      <c r="E3713" s="460"/>
      <c r="F3713" s="460"/>
      <c r="G3713" s="460"/>
      <c r="H3713" s="460"/>
      <c r="I3713" s="460"/>
      <c r="J3713" s="460"/>
      <c r="K3713" s="461"/>
    </row>
    <row r="3714" spans="1:11" ht="15" hidden="1" x14ac:dyDescent="0.3">
      <c r="A3714" s="466"/>
      <c r="B3714" s="459" t="s">
        <v>1158</v>
      </c>
      <c r="C3714" s="460"/>
      <c r="D3714" s="460"/>
      <c r="E3714" s="460"/>
      <c r="F3714" s="460"/>
      <c r="G3714" s="460"/>
      <c r="H3714" s="460"/>
      <c r="I3714" s="460"/>
      <c r="J3714" s="460"/>
      <c r="K3714" s="461"/>
    </row>
    <row r="3715" spans="1:11" ht="15" hidden="1" x14ac:dyDescent="0.3">
      <c r="A3715" s="466"/>
      <c r="B3715" s="459"/>
      <c r="C3715" s="460"/>
      <c r="D3715" s="460"/>
      <c r="E3715" s="460"/>
      <c r="F3715" s="460"/>
      <c r="G3715" s="460"/>
      <c r="H3715" s="460"/>
      <c r="I3715" s="460"/>
      <c r="J3715" s="460"/>
      <c r="K3715" s="461"/>
    </row>
    <row r="3716" spans="1:11" ht="15" hidden="1" x14ac:dyDescent="0.3">
      <c r="A3716" s="466"/>
      <c r="B3716" s="459"/>
      <c r="C3716" s="460"/>
      <c r="D3716" s="460"/>
      <c r="E3716" s="460"/>
      <c r="F3716" s="460"/>
      <c r="G3716" s="460"/>
      <c r="H3716" s="460"/>
      <c r="I3716" s="460"/>
      <c r="J3716" s="460"/>
      <c r="K3716" s="461"/>
    </row>
    <row r="3717" spans="1:11" ht="15" hidden="1" x14ac:dyDescent="0.3">
      <c r="A3717" s="466"/>
      <c r="B3717" s="459"/>
      <c r="C3717" s="460"/>
      <c r="D3717" s="460"/>
      <c r="E3717" s="460"/>
      <c r="F3717" s="460"/>
      <c r="G3717" s="460"/>
      <c r="H3717" s="460"/>
      <c r="I3717" s="460"/>
      <c r="J3717" s="460"/>
      <c r="K3717" s="461"/>
    </row>
    <row r="3718" spans="1:11" ht="15" hidden="1" x14ac:dyDescent="0.3">
      <c r="A3718" s="466"/>
      <c r="B3718" s="459"/>
      <c r="C3718" s="460"/>
      <c r="D3718" s="460"/>
      <c r="E3718" s="460"/>
      <c r="F3718" s="460"/>
      <c r="G3718" s="460"/>
      <c r="H3718" s="460"/>
      <c r="I3718" s="460"/>
      <c r="J3718" s="460"/>
      <c r="K3718" s="461"/>
    </row>
    <row r="3719" spans="1:11" ht="15" hidden="1" x14ac:dyDescent="0.3">
      <c r="A3719" s="466"/>
      <c r="B3719" s="458"/>
      <c r="C3719" s="456"/>
      <c r="D3719" s="456"/>
      <c r="E3719" s="456"/>
      <c r="F3719" s="456"/>
      <c r="G3719" s="456"/>
      <c r="H3719" s="456"/>
      <c r="I3719" s="456"/>
      <c r="J3719" s="456"/>
      <c r="K3719" s="457"/>
    </row>
    <row r="3720" spans="1:11" ht="15" hidden="1" x14ac:dyDescent="0.3">
      <c r="A3720" s="466"/>
      <c r="B3720" s="458"/>
      <c r="C3720" s="456"/>
      <c r="D3720" s="456"/>
      <c r="E3720" s="456"/>
      <c r="F3720" s="456"/>
      <c r="G3720" s="456"/>
      <c r="H3720" s="456"/>
      <c r="I3720" s="456"/>
      <c r="J3720" s="456"/>
      <c r="K3720" s="457"/>
    </row>
    <row r="3721" spans="1:11" ht="15" hidden="1" x14ac:dyDescent="0.3">
      <c r="A3721" s="466"/>
      <c r="B3721" s="458"/>
      <c r="C3721" s="456"/>
      <c r="D3721" s="456"/>
      <c r="E3721" s="456"/>
      <c r="F3721" s="456"/>
      <c r="G3721" s="456"/>
      <c r="H3721" s="456"/>
      <c r="I3721" s="456"/>
      <c r="J3721" s="456"/>
      <c r="K3721" s="457"/>
    </row>
    <row r="3722" spans="1:11" ht="15" hidden="1" x14ac:dyDescent="0.3">
      <c r="A3722" s="466"/>
      <c r="B3722" s="458"/>
      <c r="C3722" s="456"/>
      <c r="D3722" s="456"/>
      <c r="E3722" s="456"/>
      <c r="F3722" s="456"/>
      <c r="G3722" s="456"/>
      <c r="H3722" s="456"/>
      <c r="I3722" s="456"/>
      <c r="J3722" s="456"/>
      <c r="K3722" s="457"/>
    </row>
    <row r="3723" spans="1:11" ht="15" hidden="1" x14ac:dyDescent="0.3">
      <c r="A3723" s="466"/>
      <c r="B3723" s="458"/>
      <c r="C3723" s="456"/>
      <c r="D3723" s="456"/>
      <c r="E3723" s="456"/>
      <c r="F3723" s="456"/>
      <c r="G3723" s="456"/>
      <c r="H3723" s="456"/>
      <c r="I3723" s="456"/>
      <c r="J3723" s="456"/>
      <c r="K3723" s="457"/>
    </row>
    <row r="3724" spans="1:11" ht="15" hidden="1" x14ac:dyDescent="0.3">
      <c r="A3724" s="466"/>
      <c r="B3724" s="458"/>
      <c r="C3724" s="456"/>
      <c r="D3724" s="456"/>
      <c r="E3724" s="456"/>
      <c r="F3724" s="456"/>
      <c r="G3724" s="456"/>
      <c r="H3724" s="456"/>
      <c r="I3724" s="456"/>
      <c r="J3724" s="456"/>
      <c r="K3724" s="457"/>
    </row>
    <row r="3725" spans="1:11" ht="15" hidden="1" x14ac:dyDescent="0.3">
      <c r="A3725" s="466"/>
      <c r="B3725" s="458"/>
      <c r="C3725" s="456"/>
      <c r="D3725" s="456"/>
      <c r="E3725" s="456"/>
      <c r="F3725" s="456"/>
      <c r="G3725" s="456"/>
      <c r="H3725" s="456"/>
      <c r="I3725" s="456"/>
      <c r="J3725" s="456"/>
      <c r="K3725" s="457"/>
    </row>
    <row r="3726" spans="1:11" ht="15.6" hidden="1" thickBot="1" x14ac:dyDescent="0.35">
      <c r="A3726" s="467"/>
      <c r="B3726" s="477"/>
      <c r="C3726" s="475"/>
      <c r="D3726" s="475"/>
      <c r="E3726" s="475"/>
      <c r="F3726" s="475"/>
      <c r="G3726" s="475"/>
      <c r="H3726" s="475"/>
      <c r="I3726" s="475"/>
      <c r="J3726" s="475"/>
      <c r="K3726" s="476"/>
    </row>
    <row r="3727" spans="1:11" ht="15" hidden="1" x14ac:dyDescent="0.3">
      <c r="A3727" s="465" t="s">
        <v>1144</v>
      </c>
      <c r="B3727" s="439"/>
      <c r="C3727" s="437"/>
      <c r="D3727" s="437"/>
      <c r="E3727" s="437"/>
      <c r="F3727" s="437"/>
      <c r="G3727" s="437"/>
      <c r="H3727" s="437"/>
      <c r="I3727" s="437"/>
      <c r="J3727" s="437"/>
      <c r="K3727" s="438"/>
    </row>
    <row r="3728" spans="1:11" ht="15" hidden="1" x14ac:dyDescent="0.3">
      <c r="A3728" s="466"/>
      <c r="B3728" s="458"/>
      <c r="C3728" s="456"/>
      <c r="D3728" s="456"/>
      <c r="E3728" s="456"/>
      <c r="F3728" s="456"/>
      <c r="G3728" s="456"/>
      <c r="H3728" s="456"/>
      <c r="I3728" s="456"/>
      <c r="J3728" s="456"/>
      <c r="K3728" s="457"/>
    </row>
    <row r="3729" spans="1:11" ht="15" hidden="1" x14ac:dyDescent="0.3">
      <c r="A3729" s="466"/>
      <c r="B3729" s="458"/>
      <c r="C3729" s="456"/>
      <c r="D3729" s="456"/>
      <c r="E3729" s="456"/>
      <c r="F3729" s="456"/>
      <c r="G3729" s="456"/>
      <c r="H3729" s="456"/>
      <c r="I3729" s="456"/>
      <c r="J3729" s="456"/>
      <c r="K3729" s="457"/>
    </row>
    <row r="3730" spans="1:11" ht="15" hidden="1" x14ac:dyDescent="0.3">
      <c r="A3730" s="466"/>
      <c r="B3730" s="458"/>
      <c r="C3730" s="456"/>
      <c r="D3730" s="456"/>
      <c r="E3730" s="456"/>
      <c r="F3730" s="456"/>
      <c r="G3730" s="456"/>
      <c r="H3730" s="456"/>
      <c r="I3730" s="456"/>
      <c r="J3730" s="456"/>
      <c r="K3730" s="457"/>
    </row>
    <row r="3731" spans="1:11" ht="15" hidden="1" x14ac:dyDescent="0.3">
      <c r="A3731" s="466"/>
      <c r="B3731" s="458"/>
      <c r="C3731" s="456"/>
      <c r="D3731" s="456"/>
      <c r="E3731" s="456"/>
      <c r="F3731" s="456"/>
      <c r="G3731" s="456"/>
      <c r="H3731" s="456"/>
      <c r="I3731" s="456"/>
      <c r="J3731" s="456"/>
      <c r="K3731" s="457"/>
    </row>
    <row r="3732" spans="1:11" ht="15" hidden="1" x14ac:dyDescent="0.3">
      <c r="A3732" s="466"/>
      <c r="B3732" s="458"/>
      <c r="C3732" s="456"/>
      <c r="D3732" s="456"/>
      <c r="E3732" s="456"/>
      <c r="F3732" s="456"/>
      <c r="G3732" s="456"/>
      <c r="H3732" s="456"/>
      <c r="I3732" s="456"/>
      <c r="J3732" s="456"/>
      <c r="K3732" s="457"/>
    </row>
    <row r="3733" spans="1:11" ht="15" hidden="1" x14ac:dyDescent="0.3">
      <c r="A3733" s="466"/>
      <c r="B3733" s="458"/>
      <c r="C3733" s="456"/>
      <c r="D3733" s="456"/>
      <c r="E3733" s="456"/>
      <c r="F3733" s="456"/>
      <c r="G3733" s="456"/>
      <c r="H3733" s="456"/>
      <c r="I3733" s="456"/>
      <c r="J3733" s="456"/>
      <c r="K3733" s="457"/>
    </row>
    <row r="3734" spans="1:11" ht="15" hidden="1" x14ac:dyDescent="0.3">
      <c r="A3734" s="466"/>
      <c r="B3734" s="458"/>
      <c r="C3734" s="456"/>
      <c r="D3734" s="456"/>
      <c r="E3734" s="456"/>
      <c r="F3734" s="456"/>
      <c r="G3734" s="456"/>
      <c r="H3734" s="456"/>
      <c r="I3734" s="456"/>
      <c r="J3734" s="456"/>
      <c r="K3734" s="457"/>
    </row>
    <row r="3735" spans="1:11" ht="15" hidden="1" x14ac:dyDescent="0.3">
      <c r="A3735" s="466"/>
      <c r="B3735" s="458"/>
      <c r="C3735" s="456"/>
      <c r="D3735" s="456"/>
      <c r="E3735" s="456"/>
      <c r="F3735" s="456"/>
      <c r="G3735" s="456"/>
      <c r="H3735" s="456"/>
      <c r="I3735" s="456"/>
      <c r="J3735" s="456"/>
      <c r="K3735" s="457"/>
    </row>
    <row r="3736" spans="1:11" ht="15" hidden="1" x14ac:dyDescent="0.3">
      <c r="A3736" s="466"/>
      <c r="B3736" s="458"/>
      <c r="C3736" s="456"/>
      <c r="D3736" s="456"/>
      <c r="E3736" s="456"/>
      <c r="F3736" s="456"/>
      <c r="G3736" s="456"/>
      <c r="H3736" s="456"/>
      <c r="I3736" s="456"/>
      <c r="J3736" s="456"/>
      <c r="K3736" s="457"/>
    </row>
    <row r="3737" spans="1:11" ht="15" hidden="1" x14ac:dyDescent="0.3">
      <c r="A3737" s="466"/>
      <c r="B3737" s="458"/>
      <c r="C3737" s="456"/>
      <c r="D3737" s="456"/>
      <c r="E3737" s="456"/>
      <c r="F3737" s="456"/>
      <c r="G3737" s="456"/>
      <c r="H3737" s="456"/>
      <c r="I3737" s="456"/>
      <c r="J3737" s="456"/>
      <c r="K3737" s="457"/>
    </row>
    <row r="3738" spans="1:11" ht="15" hidden="1" x14ac:dyDescent="0.3">
      <c r="A3738" s="466"/>
      <c r="B3738" s="458"/>
      <c r="C3738" s="456"/>
      <c r="D3738" s="456"/>
      <c r="E3738" s="456"/>
      <c r="F3738" s="456"/>
      <c r="G3738" s="456"/>
      <c r="H3738" s="456"/>
      <c r="I3738" s="456"/>
      <c r="J3738" s="456"/>
      <c r="K3738" s="457"/>
    </row>
    <row r="3739" spans="1:11" ht="15" hidden="1" x14ac:dyDescent="0.3">
      <c r="A3739" s="466"/>
      <c r="B3739" s="458"/>
      <c r="C3739" s="456"/>
      <c r="D3739" s="456"/>
      <c r="E3739" s="456"/>
      <c r="F3739" s="456"/>
      <c r="G3739" s="456"/>
      <c r="H3739" s="456"/>
      <c r="I3739" s="456"/>
      <c r="J3739" s="456"/>
      <c r="K3739" s="457"/>
    </row>
    <row r="3740" spans="1:11" ht="15" hidden="1" x14ac:dyDescent="0.3">
      <c r="A3740" s="466"/>
      <c r="B3740" s="458"/>
      <c r="C3740" s="456"/>
      <c r="D3740" s="456"/>
      <c r="E3740" s="456"/>
      <c r="F3740" s="456"/>
      <c r="G3740" s="456"/>
      <c r="H3740" s="456"/>
      <c r="I3740" s="456"/>
      <c r="J3740" s="456"/>
      <c r="K3740" s="457"/>
    </row>
    <row r="3741" spans="1:11" ht="15.6" hidden="1" thickBot="1" x14ac:dyDescent="0.35">
      <c r="A3741" s="467"/>
      <c r="B3741" s="502"/>
      <c r="C3741" s="503"/>
      <c r="D3741" s="503"/>
      <c r="E3741" s="503"/>
      <c r="F3741" s="503"/>
      <c r="G3741" s="503"/>
      <c r="H3741" s="503"/>
      <c r="I3741" s="503"/>
      <c r="J3741" s="503"/>
      <c r="K3741" s="504"/>
    </row>
    <row r="3742" spans="1:11" hidden="1" x14ac:dyDescent="0.3">
      <c r="A3742" s="499" t="s">
        <v>1145</v>
      </c>
      <c r="B3742" s="491"/>
      <c r="C3742" s="491"/>
      <c r="D3742" s="491"/>
      <c r="E3742" s="491"/>
      <c r="F3742" s="491"/>
      <c r="G3742" s="490" t="s">
        <v>1146</v>
      </c>
      <c r="H3742" s="491"/>
      <c r="I3742" s="491"/>
      <c r="J3742" s="491"/>
      <c r="K3742" s="492"/>
    </row>
    <row r="3743" spans="1:11" hidden="1" x14ac:dyDescent="0.3">
      <c r="A3743" s="500"/>
      <c r="B3743" s="494"/>
      <c r="C3743" s="494"/>
      <c r="D3743" s="494"/>
      <c r="E3743" s="494"/>
      <c r="F3743" s="494"/>
      <c r="G3743" s="493"/>
      <c r="H3743" s="494"/>
      <c r="I3743" s="494"/>
      <c r="J3743" s="494"/>
      <c r="K3743" s="495"/>
    </row>
    <row r="3744" spans="1:11" hidden="1" x14ac:dyDescent="0.3">
      <c r="A3744" s="500"/>
      <c r="B3744" s="494"/>
      <c r="C3744" s="494"/>
      <c r="D3744" s="494"/>
      <c r="E3744" s="494"/>
      <c r="F3744" s="494"/>
      <c r="G3744" s="493"/>
      <c r="H3744" s="494"/>
      <c r="I3744" s="494"/>
      <c r="J3744" s="494"/>
      <c r="K3744" s="495"/>
    </row>
    <row r="3745" spans="1:11" ht="15" hidden="1" thickBot="1" x14ac:dyDescent="0.35">
      <c r="A3745" s="501"/>
      <c r="B3745" s="497"/>
      <c r="C3745" s="497"/>
      <c r="D3745" s="497"/>
      <c r="E3745" s="497"/>
      <c r="F3745" s="497"/>
      <c r="G3745" s="496"/>
      <c r="H3745" s="497"/>
      <c r="I3745" s="497"/>
      <c r="J3745" s="497"/>
      <c r="K3745" s="498"/>
    </row>
    <row r="3746" spans="1:11" hidden="1" x14ac:dyDescent="0.3"/>
    <row r="3747" spans="1:11" hidden="1" x14ac:dyDescent="0.3">
      <c r="A3747" s="452"/>
      <c r="B3747" s="452"/>
      <c r="C3747" s="452"/>
      <c r="D3747" s="452"/>
      <c r="E3747" s="454" t="s">
        <v>1113</v>
      </c>
      <c r="F3747" s="454"/>
      <c r="G3747" s="454"/>
      <c r="H3747" s="454"/>
      <c r="I3747" s="452"/>
      <c r="J3747" s="452"/>
      <c r="K3747" s="452"/>
    </row>
    <row r="3748" spans="1:11" hidden="1" x14ac:dyDescent="0.3">
      <c r="A3748" s="452"/>
      <c r="B3748" s="452"/>
      <c r="C3748" s="452"/>
      <c r="D3748" s="452"/>
      <c r="E3748" s="454"/>
      <c r="F3748" s="454"/>
      <c r="G3748" s="454"/>
      <c r="H3748" s="454"/>
      <c r="I3748" s="452"/>
      <c r="J3748" s="452"/>
      <c r="K3748" s="452"/>
    </row>
    <row r="3749" spans="1:11" hidden="1" x14ac:dyDescent="0.3">
      <c r="A3749" s="453"/>
      <c r="B3749" s="453"/>
      <c r="C3749" s="453"/>
      <c r="D3749" s="453"/>
      <c r="E3749" s="455"/>
      <c r="F3749" s="455"/>
      <c r="G3749" s="455"/>
      <c r="H3749" s="455"/>
      <c r="I3749" s="453"/>
      <c r="J3749" s="453"/>
      <c r="K3749" s="453"/>
    </row>
    <row r="3750" spans="1:11" hidden="1" x14ac:dyDescent="0.3">
      <c r="A3750" s="449" t="s">
        <v>1147</v>
      </c>
      <c r="B3750" s="450"/>
      <c r="C3750" s="450"/>
      <c r="D3750" s="450"/>
      <c r="E3750" s="450"/>
      <c r="F3750" s="450"/>
      <c r="G3750" s="450"/>
      <c r="H3750" s="450"/>
      <c r="I3750" s="450"/>
      <c r="J3750" s="450"/>
      <c r="K3750" s="451"/>
    </row>
    <row r="3751" spans="1:11" ht="25.5" hidden="1" customHeight="1" x14ac:dyDescent="0.3">
      <c r="A3751" s="100" t="s">
        <v>1115</v>
      </c>
      <c r="B3751" s="101"/>
      <c r="C3751" s="101"/>
      <c r="D3751" s="101"/>
      <c r="E3751" s="101"/>
      <c r="F3751" s="101"/>
      <c r="G3751" s="102"/>
      <c r="H3751" s="103" t="s">
        <v>1116</v>
      </c>
      <c r="I3751" s="104" t="s">
        <v>1117</v>
      </c>
      <c r="J3751" s="105">
        <f>1+J3696</f>
        <v>45263</v>
      </c>
      <c r="K3751" s="106" t="s">
        <v>1118</v>
      </c>
    </row>
    <row r="3752" spans="1:11" ht="16.5" hidden="1" customHeight="1" x14ac:dyDescent="0.3">
      <c r="A3752" s="443" t="s">
        <v>1119</v>
      </c>
      <c r="B3752" s="444"/>
      <c r="C3752" s="444"/>
      <c r="D3752" s="444"/>
      <c r="E3752" s="444"/>
      <c r="F3752" s="444"/>
      <c r="G3752" s="445"/>
      <c r="H3752" s="107" t="s">
        <v>1120</v>
      </c>
      <c r="I3752" s="108" t="s">
        <v>1121</v>
      </c>
      <c r="J3752" s="109" t="s">
        <v>1122</v>
      </c>
      <c r="K3752" s="110" t="s">
        <v>1123</v>
      </c>
    </row>
    <row r="3753" spans="1:11" ht="12" hidden="1" customHeight="1" x14ac:dyDescent="0.3">
      <c r="A3753" s="446"/>
      <c r="B3753" s="447"/>
      <c r="C3753" s="447"/>
      <c r="D3753" s="447"/>
      <c r="E3753" s="447"/>
      <c r="F3753" s="447"/>
      <c r="G3753" s="448"/>
      <c r="H3753" s="107" t="s">
        <v>1124</v>
      </c>
      <c r="I3753" s="111" t="s">
        <v>1125</v>
      </c>
      <c r="J3753" s="112"/>
      <c r="K3753" s="113"/>
    </row>
    <row r="3754" spans="1:11" ht="15" hidden="1" thickBot="1" x14ac:dyDescent="0.35">
      <c r="A3754" s="114" t="s">
        <v>1103</v>
      </c>
      <c r="B3754" s="115"/>
      <c r="C3754" s="115"/>
      <c r="D3754" s="115"/>
      <c r="E3754" s="115"/>
      <c r="F3754" s="115"/>
      <c r="G3754" s="116"/>
      <c r="H3754" s="117" t="s">
        <v>1126</v>
      </c>
      <c r="I3754" s="117" t="s">
        <v>1125</v>
      </c>
      <c r="J3754" s="118"/>
      <c r="K3754" s="119"/>
    </row>
    <row r="3755" spans="1:11" ht="15" hidden="1" x14ac:dyDescent="0.3">
      <c r="A3755" s="440" t="s">
        <v>1127</v>
      </c>
      <c r="B3755" s="439"/>
      <c r="C3755" s="437"/>
      <c r="D3755" s="437"/>
      <c r="E3755" s="437"/>
      <c r="F3755" s="437"/>
      <c r="G3755" s="437"/>
      <c r="H3755" s="437"/>
      <c r="I3755" s="437"/>
      <c r="J3755" s="437"/>
      <c r="K3755" s="438"/>
    </row>
    <row r="3756" spans="1:11" ht="15" hidden="1" x14ac:dyDescent="0.3">
      <c r="A3756" s="441"/>
      <c r="B3756" s="458"/>
      <c r="C3756" s="456"/>
      <c r="D3756" s="456"/>
      <c r="E3756" s="456"/>
      <c r="F3756" s="456"/>
      <c r="G3756" s="456"/>
      <c r="H3756" s="456"/>
      <c r="I3756" s="456"/>
      <c r="J3756" s="456"/>
      <c r="K3756" s="457"/>
    </row>
    <row r="3757" spans="1:11" ht="15" hidden="1" x14ac:dyDescent="0.3">
      <c r="A3757" s="441"/>
      <c r="B3757" s="458"/>
      <c r="C3757" s="456"/>
      <c r="D3757" s="456"/>
      <c r="E3757" s="456"/>
      <c r="F3757" s="456"/>
      <c r="G3757" s="456"/>
      <c r="H3757" s="456"/>
      <c r="I3757" s="456"/>
      <c r="J3757" s="456"/>
      <c r="K3757" s="457"/>
    </row>
    <row r="3758" spans="1:11" ht="15" hidden="1" x14ac:dyDescent="0.3">
      <c r="A3758" s="441"/>
      <c r="B3758" s="458"/>
      <c r="C3758" s="456"/>
      <c r="D3758" s="456"/>
      <c r="E3758" s="456"/>
      <c r="F3758" s="456"/>
      <c r="G3758" s="456"/>
      <c r="H3758" s="456"/>
      <c r="I3758" s="456"/>
      <c r="J3758" s="456"/>
      <c r="K3758" s="457"/>
    </row>
    <row r="3759" spans="1:11" ht="15.6" hidden="1" thickBot="1" x14ac:dyDescent="0.35">
      <c r="A3759" s="442"/>
      <c r="B3759" s="477"/>
      <c r="C3759" s="475"/>
      <c r="D3759" s="475"/>
      <c r="E3759" s="475"/>
      <c r="F3759" s="475"/>
      <c r="G3759" s="475"/>
      <c r="H3759" s="475"/>
      <c r="I3759" s="475"/>
      <c r="J3759" s="475"/>
      <c r="K3759" s="476"/>
    </row>
    <row r="3760" spans="1:11" ht="15.6" hidden="1" thickBot="1" x14ac:dyDescent="0.35">
      <c r="A3760" s="465" t="s">
        <v>1128</v>
      </c>
      <c r="B3760" s="474" t="s">
        <v>1129</v>
      </c>
      <c r="C3760" s="472"/>
      <c r="D3760" s="472"/>
      <c r="E3760" s="472"/>
      <c r="F3760" s="120" t="s">
        <v>1130</v>
      </c>
      <c r="G3760" s="472" t="s">
        <v>1129</v>
      </c>
      <c r="H3760" s="472"/>
      <c r="I3760" s="472"/>
      <c r="J3760" s="473"/>
      <c r="K3760" s="121" t="s">
        <v>1130</v>
      </c>
    </row>
    <row r="3761" spans="1:11" ht="15" hidden="1" x14ac:dyDescent="0.3">
      <c r="A3761" s="466"/>
      <c r="B3761" s="471" t="s">
        <v>1131</v>
      </c>
      <c r="C3761" s="469"/>
      <c r="D3761" s="469"/>
      <c r="E3761" s="470"/>
      <c r="F3761" s="122"/>
      <c r="G3761" s="468" t="s">
        <v>1132</v>
      </c>
      <c r="H3761" s="469"/>
      <c r="I3761" s="469"/>
      <c r="J3761" s="470"/>
      <c r="K3761" s="123"/>
    </row>
    <row r="3762" spans="1:11" ht="15" hidden="1" x14ac:dyDescent="0.3">
      <c r="A3762" s="466"/>
      <c r="B3762" s="480" t="s">
        <v>1133</v>
      </c>
      <c r="C3762" s="481"/>
      <c r="D3762" s="481"/>
      <c r="E3762" s="482"/>
      <c r="F3762" s="124"/>
      <c r="G3762" s="483" t="s">
        <v>1134</v>
      </c>
      <c r="H3762" s="481"/>
      <c r="I3762" s="481"/>
      <c r="J3762" s="482"/>
      <c r="K3762" s="125"/>
    </row>
    <row r="3763" spans="1:11" ht="15" hidden="1" x14ac:dyDescent="0.3">
      <c r="A3763" s="466"/>
      <c r="B3763" s="480" t="s">
        <v>1135</v>
      </c>
      <c r="C3763" s="481"/>
      <c r="D3763" s="481"/>
      <c r="E3763" s="482"/>
      <c r="F3763" s="124"/>
      <c r="G3763" s="478" t="s">
        <v>1136</v>
      </c>
      <c r="H3763" s="460"/>
      <c r="I3763" s="460"/>
      <c r="J3763" s="479"/>
      <c r="K3763" s="125"/>
    </row>
    <row r="3764" spans="1:11" ht="15" hidden="1" x14ac:dyDescent="0.3">
      <c r="A3764" s="466"/>
      <c r="B3764" s="480" t="s">
        <v>1137</v>
      </c>
      <c r="C3764" s="481"/>
      <c r="D3764" s="481"/>
      <c r="E3764" s="482"/>
      <c r="F3764" s="124"/>
      <c r="G3764" s="478" t="s">
        <v>1138</v>
      </c>
      <c r="H3764" s="460"/>
      <c r="I3764" s="460"/>
      <c r="J3764" s="479"/>
      <c r="K3764" s="125"/>
    </row>
    <row r="3765" spans="1:11" ht="15" hidden="1" x14ac:dyDescent="0.3">
      <c r="A3765" s="466"/>
      <c r="B3765" s="480" t="s">
        <v>1139</v>
      </c>
      <c r="C3765" s="481"/>
      <c r="D3765" s="481"/>
      <c r="E3765" s="482"/>
      <c r="F3765" s="124"/>
      <c r="G3765" s="478" t="s">
        <v>1140</v>
      </c>
      <c r="H3765" s="460"/>
      <c r="I3765" s="460"/>
      <c r="J3765" s="479"/>
      <c r="K3765" s="125"/>
    </row>
    <row r="3766" spans="1:11" ht="15.6" hidden="1" thickBot="1" x14ac:dyDescent="0.35">
      <c r="A3766" s="467"/>
      <c r="B3766" s="487" t="s">
        <v>1141</v>
      </c>
      <c r="C3766" s="488"/>
      <c r="D3766" s="488"/>
      <c r="E3766" s="489"/>
      <c r="F3766" s="127"/>
      <c r="G3766" s="484" t="s">
        <v>1142</v>
      </c>
      <c r="H3766" s="485"/>
      <c r="I3766" s="485"/>
      <c r="J3766" s="486"/>
      <c r="K3766" s="128"/>
    </row>
    <row r="3767" spans="1:11" ht="15" hidden="1" x14ac:dyDescent="0.3">
      <c r="A3767" s="465" t="s">
        <v>1143</v>
      </c>
      <c r="B3767" s="459" t="s">
        <v>1157</v>
      </c>
      <c r="C3767" s="460"/>
      <c r="D3767" s="460"/>
      <c r="E3767" s="460"/>
      <c r="F3767" s="460"/>
      <c r="G3767" s="460"/>
      <c r="H3767" s="460"/>
      <c r="I3767" s="460"/>
      <c r="J3767" s="460"/>
      <c r="K3767" s="461"/>
    </row>
    <row r="3768" spans="1:11" ht="15" hidden="1" x14ac:dyDescent="0.3">
      <c r="A3768" s="466"/>
      <c r="B3768" s="459" t="s">
        <v>1159</v>
      </c>
      <c r="C3768" s="460"/>
      <c r="D3768" s="460"/>
      <c r="E3768" s="460"/>
      <c r="F3768" s="460"/>
      <c r="G3768" s="460"/>
      <c r="H3768" s="460"/>
      <c r="I3768" s="460"/>
      <c r="J3768" s="460"/>
      <c r="K3768" s="461"/>
    </row>
    <row r="3769" spans="1:11" ht="15" hidden="1" x14ac:dyDescent="0.3">
      <c r="A3769" s="466"/>
      <c r="B3769" s="459" t="s">
        <v>1158</v>
      </c>
      <c r="C3769" s="460"/>
      <c r="D3769" s="460"/>
      <c r="E3769" s="460"/>
      <c r="F3769" s="460"/>
      <c r="G3769" s="460"/>
      <c r="H3769" s="460"/>
      <c r="I3769" s="460"/>
      <c r="J3769" s="460"/>
      <c r="K3769" s="461"/>
    </row>
    <row r="3770" spans="1:11" ht="15" hidden="1" x14ac:dyDescent="0.3">
      <c r="A3770" s="466"/>
      <c r="B3770" s="459"/>
      <c r="C3770" s="460"/>
      <c r="D3770" s="460"/>
      <c r="E3770" s="460"/>
      <c r="F3770" s="460"/>
      <c r="G3770" s="460"/>
      <c r="H3770" s="460"/>
      <c r="I3770" s="460"/>
      <c r="J3770" s="460"/>
      <c r="K3770" s="461"/>
    </row>
    <row r="3771" spans="1:11" ht="15" hidden="1" x14ac:dyDescent="0.3">
      <c r="A3771" s="466"/>
      <c r="B3771" s="459"/>
      <c r="C3771" s="460"/>
      <c r="D3771" s="460"/>
      <c r="E3771" s="460"/>
      <c r="F3771" s="460"/>
      <c r="G3771" s="460"/>
      <c r="H3771" s="460"/>
      <c r="I3771" s="460"/>
      <c r="J3771" s="460"/>
      <c r="K3771" s="461"/>
    </row>
    <row r="3772" spans="1:11" ht="15" hidden="1" x14ac:dyDescent="0.3">
      <c r="A3772" s="466"/>
      <c r="B3772" s="459"/>
      <c r="C3772" s="460"/>
      <c r="D3772" s="460"/>
      <c r="E3772" s="460"/>
      <c r="F3772" s="460"/>
      <c r="G3772" s="460"/>
      <c r="H3772" s="460"/>
      <c r="I3772" s="460"/>
      <c r="J3772" s="460"/>
      <c r="K3772" s="461"/>
    </row>
    <row r="3773" spans="1:11" ht="15" hidden="1" x14ac:dyDescent="0.3">
      <c r="A3773" s="466"/>
      <c r="B3773" s="459"/>
      <c r="C3773" s="460"/>
      <c r="D3773" s="460"/>
      <c r="E3773" s="460"/>
      <c r="F3773" s="460"/>
      <c r="G3773" s="460"/>
      <c r="H3773" s="460"/>
      <c r="I3773" s="460"/>
      <c r="J3773" s="460"/>
      <c r="K3773" s="461"/>
    </row>
    <row r="3774" spans="1:11" ht="15" hidden="1" x14ac:dyDescent="0.3">
      <c r="A3774" s="466"/>
      <c r="B3774" s="459"/>
      <c r="C3774" s="460"/>
      <c r="D3774" s="460"/>
      <c r="E3774" s="460"/>
      <c r="F3774" s="460"/>
      <c r="G3774" s="460"/>
      <c r="H3774" s="460"/>
      <c r="I3774" s="460"/>
      <c r="J3774" s="460"/>
      <c r="K3774" s="461"/>
    </row>
    <row r="3775" spans="1:11" ht="15" hidden="1" x14ac:dyDescent="0.3">
      <c r="A3775" s="466"/>
      <c r="B3775" s="458"/>
      <c r="C3775" s="456"/>
      <c r="D3775" s="456"/>
      <c r="E3775" s="456"/>
      <c r="F3775" s="456"/>
      <c r="G3775" s="456"/>
      <c r="H3775" s="456"/>
      <c r="I3775" s="456"/>
      <c r="J3775" s="456"/>
      <c r="K3775" s="457"/>
    </row>
    <row r="3776" spans="1:11" ht="15" hidden="1" x14ac:dyDescent="0.3">
      <c r="A3776" s="466"/>
      <c r="B3776" s="458"/>
      <c r="C3776" s="456"/>
      <c r="D3776" s="456"/>
      <c r="E3776" s="456"/>
      <c r="F3776" s="456"/>
      <c r="G3776" s="456"/>
      <c r="H3776" s="456"/>
      <c r="I3776" s="456"/>
      <c r="J3776" s="456"/>
      <c r="K3776" s="457"/>
    </row>
    <row r="3777" spans="1:11" ht="15" hidden="1" x14ac:dyDescent="0.3">
      <c r="A3777" s="466"/>
      <c r="B3777" s="458"/>
      <c r="C3777" s="456"/>
      <c r="D3777" s="456"/>
      <c r="E3777" s="456"/>
      <c r="F3777" s="456"/>
      <c r="G3777" s="456"/>
      <c r="H3777" s="456"/>
      <c r="I3777" s="456"/>
      <c r="J3777" s="456"/>
      <c r="K3777" s="457"/>
    </row>
    <row r="3778" spans="1:11" ht="15" hidden="1" x14ac:dyDescent="0.3">
      <c r="A3778" s="466"/>
      <c r="B3778" s="458"/>
      <c r="C3778" s="456"/>
      <c r="D3778" s="456"/>
      <c r="E3778" s="456"/>
      <c r="F3778" s="456"/>
      <c r="G3778" s="456"/>
      <c r="H3778" s="456"/>
      <c r="I3778" s="456"/>
      <c r="J3778" s="456"/>
      <c r="K3778" s="457"/>
    </row>
    <row r="3779" spans="1:11" ht="15" hidden="1" x14ac:dyDescent="0.3">
      <c r="A3779" s="466"/>
      <c r="B3779" s="458"/>
      <c r="C3779" s="456"/>
      <c r="D3779" s="456"/>
      <c r="E3779" s="456"/>
      <c r="F3779" s="456"/>
      <c r="G3779" s="456"/>
      <c r="H3779" s="456"/>
      <c r="I3779" s="456"/>
      <c r="J3779" s="456"/>
      <c r="K3779" s="457"/>
    </row>
    <row r="3780" spans="1:11" ht="15" hidden="1" x14ac:dyDescent="0.3">
      <c r="A3780" s="466"/>
      <c r="B3780" s="458"/>
      <c r="C3780" s="456"/>
      <c r="D3780" s="456"/>
      <c r="E3780" s="456"/>
      <c r="F3780" s="456"/>
      <c r="G3780" s="456"/>
      <c r="H3780" s="456"/>
      <c r="I3780" s="456"/>
      <c r="J3780" s="456"/>
      <c r="K3780" s="457"/>
    </row>
    <row r="3781" spans="1:11" ht="15.6" hidden="1" thickBot="1" x14ac:dyDescent="0.35">
      <c r="A3781" s="467"/>
      <c r="B3781" s="477"/>
      <c r="C3781" s="475"/>
      <c r="D3781" s="475"/>
      <c r="E3781" s="475"/>
      <c r="F3781" s="475"/>
      <c r="G3781" s="475"/>
      <c r="H3781" s="475"/>
      <c r="I3781" s="475"/>
      <c r="J3781" s="475"/>
      <c r="K3781" s="476"/>
    </row>
    <row r="3782" spans="1:11" ht="15" hidden="1" x14ac:dyDescent="0.3">
      <c r="A3782" s="465" t="s">
        <v>1144</v>
      </c>
      <c r="B3782" s="439"/>
      <c r="C3782" s="437"/>
      <c r="D3782" s="437"/>
      <c r="E3782" s="437"/>
      <c r="F3782" s="437"/>
      <c r="G3782" s="437"/>
      <c r="H3782" s="437"/>
      <c r="I3782" s="437"/>
      <c r="J3782" s="437"/>
      <c r="K3782" s="438"/>
    </row>
    <row r="3783" spans="1:11" ht="15" hidden="1" x14ac:dyDescent="0.3">
      <c r="A3783" s="466"/>
      <c r="B3783" s="458"/>
      <c r="C3783" s="456"/>
      <c r="D3783" s="456"/>
      <c r="E3783" s="456"/>
      <c r="F3783" s="456"/>
      <c r="G3783" s="456"/>
      <c r="H3783" s="456"/>
      <c r="I3783" s="456"/>
      <c r="J3783" s="456"/>
      <c r="K3783" s="457"/>
    </row>
    <row r="3784" spans="1:11" ht="15" hidden="1" x14ac:dyDescent="0.3">
      <c r="A3784" s="466"/>
      <c r="B3784" s="458"/>
      <c r="C3784" s="456"/>
      <c r="D3784" s="456"/>
      <c r="E3784" s="456"/>
      <c r="F3784" s="456"/>
      <c r="G3784" s="456"/>
      <c r="H3784" s="456"/>
      <c r="I3784" s="456"/>
      <c r="J3784" s="456"/>
      <c r="K3784" s="457"/>
    </row>
    <row r="3785" spans="1:11" ht="15" hidden="1" x14ac:dyDescent="0.3">
      <c r="A3785" s="466"/>
      <c r="B3785" s="458"/>
      <c r="C3785" s="456"/>
      <c r="D3785" s="456"/>
      <c r="E3785" s="456"/>
      <c r="F3785" s="456"/>
      <c r="G3785" s="456"/>
      <c r="H3785" s="456"/>
      <c r="I3785" s="456"/>
      <c r="J3785" s="456"/>
      <c r="K3785" s="457"/>
    </row>
    <row r="3786" spans="1:11" ht="15" hidden="1" x14ac:dyDescent="0.3">
      <c r="A3786" s="466"/>
      <c r="B3786" s="458"/>
      <c r="C3786" s="456"/>
      <c r="D3786" s="456"/>
      <c r="E3786" s="456"/>
      <c r="F3786" s="456"/>
      <c r="G3786" s="456"/>
      <c r="H3786" s="456"/>
      <c r="I3786" s="456"/>
      <c r="J3786" s="456"/>
      <c r="K3786" s="457"/>
    </row>
    <row r="3787" spans="1:11" ht="15" hidden="1" x14ac:dyDescent="0.3">
      <c r="A3787" s="466"/>
      <c r="B3787" s="458"/>
      <c r="C3787" s="456"/>
      <c r="D3787" s="456"/>
      <c r="E3787" s="456"/>
      <c r="F3787" s="456"/>
      <c r="G3787" s="456"/>
      <c r="H3787" s="456"/>
      <c r="I3787" s="456"/>
      <c r="J3787" s="456"/>
      <c r="K3787" s="457"/>
    </row>
    <row r="3788" spans="1:11" ht="15" hidden="1" x14ac:dyDescent="0.3">
      <c r="A3788" s="466"/>
      <c r="B3788" s="458"/>
      <c r="C3788" s="456"/>
      <c r="D3788" s="456"/>
      <c r="E3788" s="456"/>
      <c r="F3788" s="456"/>
      <c r="G3788" s="456"/>
      <c r="H3788" s="456"/>
      <c r="I3788" s="456"/>
      <c r="J3788" s="456"/>
      <c r="K3788" s="457"/>
    </row>
    <row r="3789" spans="1:11" ht="15" hidden="1" x14ac:dyDescent="0.3">
      <c r="A3789" s="466"/>
      <c r="B3789" s="458"/>
      <c r="C3789" s="456"/>
      <c r="D3789" s="456"/>
      <c r="E3789" s="456"/>
      <c r="F3789" s="456"/>
      <c r="G3789" s="456"/>
      <c r="H3789" s="456"/>
      <c r="I3789" s="456"/>
      <c r="J3789" s="456"/>
      <c r="K3789" s="457"/>
    </row>
    <row r="3790" spans="1:11" ht="15" hidden="1" x14ac:dyDescent="0.3">
      <c r="A3790" s="466"/>
      <c r="B3790" s="458"/>
      <c r="C3790" s="456"/>
      <c r="D3790" s="456"/>
      <c r="E3790" s="456"/>
      <c r="F3790" s="456"/>
      <c r="G3790" s="456"/>
      <c r="H3790" s="456"/>
      <c r="I3790" s="456"/>
      <c r="J3790" s="456"/>
      <c r="K3790" s="457"/>
    </row>
    <row r="3791" spans="1:11" ht="15" hidden="1" x14ac:dyDescent="0.3">
      <c r="A3791" s="466"/>
      <c r="B3791" s="458"/>
      <c r="C3791" s="456"/>
      <c r="D3791" s="456"/>
      <c r="E3791" s="456"/>
      <c r="F3791" s="456"/>
      <c r="G3791" s="456"/>
      <c r="H3791" s="456"/>
      <c r="I3791" s="456"/>
      <c r="J3791" s="456"/>
      <c r="K3791" s="457"/>
    </row>
    <row r="3792" spans="1:11" ht="15" hidden="1" x14ac:dyDescent="0.3">
      <c r="A3792" s="466"/>
      <c r="B3792" s="458"/>
      <c r="C3792" s="456"/>
      <c r="D3792" s="456"/>
      <c r="E3792" s="456"/>
      <c r="F3792" s="456"/>
      <c r="G3792" s="456"/>
      <c r="H3792" s="456"/>
      <c r="I3792" s="456"/>
      <c r="J3792" s="456"/>
      <c r="K3792" s="457"/>
    </row>
    <row r="3793" spans="1:11" ht="15" hidden="1" x14ac:dyDescent="0.3">
      <c r="A3793" s="466"/>
      <c r="B3793" s="458"/>
      <c r="C3793" s="456"/>
      <c r="D3793" s="456"/>
      <c r="E3793" s="456"/>
      <c r="F3793" s="456"/>
      <c r="G3793" s="456"/>
      <c r="H3793" s="456"/>
      <c r="I3793" s="456"/>
      <c r="J3793" s="456"/>
      <c r="K3793" s="457"/>
    </row>
    <row r="3794" spans="1:11" ht="15" hidden="1" x14ac:dyDescent="0.3">
      <c r="A3794" s="466"/>
      <c r="B3794" s="458"/>
      <c r="C3794" s="456"/>
      <c r="D3794" s="456"/>
      <c r="E3794" s="456"/>
      <c r="F3794" s="456"/>
      <c r="G3794" s="456"/>
      <c r="H3794" s="456"/>
      <c r="I3794" s="456"/>
      <c r="J3794" s="456"/>
      <c r="K3794" s="457"/>
    </row>
    <row r="3795" spans="1:11" ht="15" hidden="1" x14ac:dyDescent="0.3">
      <c r="A3795" s="466"/>
      <c r="B3795" s="458"/>
      <c r="C3795" s="456"/>
      <c r="D3795" s="456"/>
      <c r="E3795" s="456"/>
      <c r="F3795" s="456"/>
      <c r="G3795" s="456"/>
      <c r="H3795" s="456"/>
      <c r="I3795" s="456"/>
      <c r="J3795" s="456"/>
      <c r="K3795" s="457"/>
    </row>
    <row r="3796" spans="1:11" ht="15.6" hidden="1" thickBot="1" x14ac:dyDescent="0.35">
      <c r="A3796" s="467"/>
      <c r="B3796" s="502"/>
      <c r="C3796" s="503"/>
      <c r="D3796" s="503"/>
      <c r="E3796" s="503"/>
      <c r="F3796" s="503"/>
      <c r="G3796" s="503"/>
      <c r="H3796" s="503"/>
      <c r="I3796" s="503"/>
      <c r="J3796" s="503"/>
      <c r="K3796" s="504"/>
    </row>
    <row r="3797" spans="1:11" hidden="1" x14ac:dyDescent="0.3">
      <c r="A3797" s="499" t="s">
        <v>1145</v>
      </c>
      <c r="B3797" s="491"/>
      <c r="C3797" s="491"/>
      <c r="D3797" s="491"/>
      <c r="E3797" s="491"/>
      <c r="F3797" s="491"/>
      <c r="G3797" s="490" t="s">
        <v>1146</v>
      </c>
      <c r="H3797" s="491"/>
      <c r="I3797" s="491"/>
      <c r="J3797" s="491"/>
      <c r="K3797" s="492"/>
    </row>
    <row r="3798" spans="1:11" hidden="1" x14ac:dyDescent="0.3">
      <c r="A3798" s="500"/>
      <c r="B3798" s="494"/>
      <c r="C3798" s="494"/>
      <c r="D3798" s="494"/>
      <c r="E3798" s="494"/>
      <c r="F3798" s="494"/>
      <c r="G3798" s="493"/>
      <c r="H3798" s="494"/>
      <c r="I3798" s="494"/>
      <c r="J3798" s="494"/>
      <c r="K3798" s="495"/>
    </row>
    <row r="3799" spans="1:11" hidden="1" x14ac:dyDescent="0.3">
      <c r="A3799" s="500"/>
      <c r="B3799" s="494"/>
      <c r="C3799" s="494"/>
      <c r="D3799" s="494"/>
      <c r="E3799" s="494"/>
      <c r="F3799" s="494"/>
      <c r="G3799" s="493"/>
      <c r="H3799" s="494"/>
      <c r="I3799" s="494"/>
      <c r="J3799" s="494"/>
      <c r="K3799" s="495"/>
    </row>
    <row r="3800" spans="1:11" ht="15" hidden="1" thickBot="1" x14ac:dyDescent="0.35">
      <c r="A3800" s="501"/>
      <c r="B3800" s="497"/>
      <c r="C3800" s="497"/>
      <c r="D3800" s="497"/>
      <c r="E3800" s="497"/>
      <c r="F3800" s="497"/>
      <c r="G3800" s="496"/>
      <c r="H3800" s="497"/>
      <c r="I3800" s="497"/>
      <c r="J3800" s="497"/>
      <c r="K3800" s="498"/>
    </row>
    <row r="3801" spans="1:11" hidden="1" x14ac:dyDescent="0.3">
      <c r="A3801" s="34"/>
      <c r="J3801" s="131"/>
    </row>
    <row r="3802" spans="1:11" x14ac:dyDescent="0.3">
      <c r="A3802" s="452"/>
      <c r="B3802" s="452"/>
      <c r="C3802" s="452"/>
      <c r="D3802" s="452"/>
      <c r="E3802" s="454" t="s">
        <v>1113</v>
      </c>
      <c r="F3802" s="454"/>
      <c r="G3802" s="454"/>
      <c r="H3802" s="454"/>
      <c r="I3802" s="452"/>
      <c r="J3802" s="452"/>
      <c r="K3802" s="452"/>
    </row>
    <row r="3803" spans="1:11" x14ac:dyDescent="0.3">
      <c r="A3803" s="452"/>
      <c r="B3803" s="452"/>
      <c r="C3803" s="452"/>
      <c r="D3803" s="452"/>
      <c r="E3803" s="454"/>
      <c r="F3803" s="454"/>
      <c r="G3803" s="454"/>
      <c r="H3803" s="454"/>
      <c r="I3803" s="452"/>
      <c r="J3803" s="452"/>
      <c r="K3803" s="452"/>
    </row>
    <row r="3804" spans="1:11" x14ac:dyDescent="0.3">
      <c r="A3804" s="453"/>
      <c r="B3804" s="453"/>
      <c r="C3804" s="453"/>
      <c r="D3804" s="453"/>
      <c r="E3804" s="455"/>
      <c r="F3804" s="455"/>
      <c r="G3804" s="455"/>
      <c r="H3804" s="455"/>
      <c r="I3804" s="453"/>
      <c r="J3804" s="453"/>
      <c r="K3804" s="453"/>
    </row>
    <row r="3805" spans="1:11" s="99" customFormat="1" ht="15" customHeight="1" x14ac:dyDescent="0.3">
      <c r="A3805" s="505" t="s">
        <v>1114</v>
      </c>
      <c r="B3805" s="450"/>
      <c r="C3805" s="450"/>
      <c r="D3805" s="450"/>
      <c r="E3805" s="450"/>
      <c r="F3805" s="450"/>
      <c r="G3805" s="450"/>
      <c r="H3805" s="450"/>
      <c r="I3805" s="450"/>
      <c r="J3805" s="450"/>
      <c r="K3805" s="451"/>
    </row>
    <row r="3806" spans="1:11" ht="25.5" customHeight="1" x14ac:dyDescent="0.3">
      <c r="A3806" s="100" t="s">
        <v>1115</v>
      </c>
      <c r="B3806" s="101"/>
      <c r="C3806" s="101"/>
      <c r="D3806" s="101"/>
      <c r="E3806" s="101"/>
      <c r="F3806" s="101"/>
      <c r="G3806" s="102"/>
      <c r="H3806" s="103" t="s">
        <v>1116</v>
      </c>
      <c r="I3806" s="104" t="s">
        <v>1117</v>
      </c>
      <c r="J3806" s="105">
        <f>1+J3751</f>
        <v>45264</v>
      </c>
      <c r="K3806" s="106" t="s">
        <v>1118</v>
      </c>
    </row>
    <row r="3807" spans="1:11" ht="16.5" customHeight="1" x14ac:dyDescent="0.3">
      <c r="A3807" s="443" t="s">
        <v>1119</v>
      </c>
      <c r="B3807" s="444"/>
      <c r="C3807" s="444"/>
      <c r="D3807" s="444"/>
      <c r="E3807" s="444"/>
      <c r="F3807" s="444"/>
      <c r="G3807" s="445"/>
      <c r="H3807" s="107" t="s">
        <v>1120</v>
      </c>
      <c r="I3807" s="108" t="s">
        <v>1121</v>
      </c>
      <c r="J3807" s="109" t="s">
        <v>1122</v>
      </c>
      <c r="K3807" s="110" t="s">
        <v>1123</v>
      </c>
    </row>
    <row r="3808" spans="1:11" ht="12" customHeight="1" x14ac:dyDescent="0.3">
      <c r="A3808" s="446"/>
      <c r="B3808" s="447"/>
      <c r="C3808" s="447"/>
      <c r="D3808" s="447"/>
      <c r="E3808" s="447"/>
      <c r="F3808" s="447"/>
      <c r="G3808" s="448"/>
      <c r="H3808" s="107" t="s">
        <v>1124</v>
      </c>
      <c r="I3808" s="111" t="s">
        <v>1125</v>
      </c>
      <c r="J3808" s="112"/>
      <c r="K3808" s="113"/>
    </row>
    <row r="3809" spans="1:11" ht="15" thickBot="1" x14ac:dyDescent="0.35">
      <c r="A3809" s="114" t="s">
        <v>1103</v>
      </c>
      <c r="B3809" s="115"/>
      <c r="C3809" s="115"/>
      <c r="D3809" s="115"/>
      <c r="E3809" s="115"/>
      <c r="F3809" s="115"/>
      <c r="G3809" s="116"/>
      <c r="H3809" s="117" t="s">
        <v>1126</v>
      </c>
      <c r="I3809" s="117" t="s">
        <v>1125</v>
      </c>
      <c r="J3809" s="118"/>
      <c r="K3809" s="119"/>
    </row>
    <row r="3810" spans="1:11" ht="15" x14ac:dyDescent="0.3">
      <c r="A3810" s="440" t="s">
        <v>1127</v>
      </c>
      <c r="B3810" s="439"/>
      <c r="C3810" s="437"/>
      <c r="D3810" s="437"/>
      <c r="E3810" s="437"/>
      <c r="F3810" s="437"/>
      <c r="G3810" s="437"/>
      <c r="H3810" s="437"/>
      <c r="I3810" s="437"/>
      <c r="J3810" s="437"/>
      <c r="K3810" s="438"/>
    </row>
    <row r="3811" spans="1:11" ht="15" x14ac:dyDescent="0.3">
      <c r="A3811" s="441"/>
      <c r="B3811" s="458"/>
      <c r="C3811" s="456"/>
      <c r="D3811" s="456"/>
      <c r="E3811" s="456"/>
      <c r="F3811" s="456"/>
      <c r="G3811" s="456"/>
      <c r="H3811" s="456"/>
      <c r="I3811" s="456"/>
      <c r="J3811" s="456"/>
      <c r="K3811" s="457"/>
    </row>
    <row r="3812" spans="1:11" ht="15" x14ac:dyDescent="0.3">
      <c r="A3812" s="441"/>
      <c r="B3812" s="458"/>
      <c r="C3812" s="456"/>
      <c r="D3812" s="456"/>
      <c r="E3812" s="456"/>
      <c r="F3812" s="456"/>
      <c r="G3812" s="456"/>
      <c r="H3812" s="456"/>
      <c r="I3812" s="456"/>
      <c r="J3812" s="456"/>
      <c r="K3812" s="457"/>
    </row>
    <row r="3813" spans="1:11" ht="15" x14ac:dyDescent="0.3">
      <c r="A3813" s="441"/>
      <c r="B3813" s="458"/>
      <c r="C3813" s="456"/>
      <c r="D3813" s="456"/>
      <c r="E3813" s="456"/>
      <c r="F3813" s="456"/>
      <c r="G3813" s="456"/>
      <c r="H3813" s="456"/>
      <c r="I3813" s="456"/>
      <c r="J3813" s="456"/>
      <c r="K3813" s="457"/>
    </row>
    <row r="3814" spans="1:11" ht="15.6" thickBot="1" x14ac:dyDescent="0.35">
      <c r="A3814" s="442"/>
      <c r="B3814" s="477"/>
      <c r="C3814" s="475"/>
      <c r="D3814" s="475"/>
      <c r="E3814" s="475"/>
      <c r="F3814" s="475"/>
      <c r="G3814" s="475"/>
      <c r="H3814" s="475"/>
      <c r="I3814" s="475"/>
      <c r="J3814" s="475"/>
      <c r="K3814" s="476"/>
    </row>
    <row r="3815" spans="1:11" ht="15.6" thickBot="1" x14ac:dyDescent="0.35">
      <c r="A3815" s="465" t="s">
        <v>1128</v>
      </c>
      <c r="B3815" s="474" t="s">
        <v>1129</v>
      </c>
      <c r="C3815" s="472"/>
      <c r="D3815" s="472"/>
      <c r="E3815" s="472"/>
      <c r="F3815" s="120" t="s">
        <v>1130</v>
      </c>
      <c r="G3815" s="472" t="s">
        <v>1129</v>
      </c>
      <c r="H3815" s="472"/>
      <c r="I3815" s="472"/>
      <c r="J3815" s="473"/>
      <c r="K3815" s="121" t="s">
        <v>1130</v>
      </c>
    </row>
    <row r="3816" spans="1:11" ht="15" x14ac:dyDescent="0.3">
      <c r="A3816" s="466"/>
      <c r="B3816" s="471" t="s">
        <v>1131</v>
      </c>
      <c r="C3816" s="469"/>
      <c r="D3816" s="469"/>
      <c r="E3816" s="470"/>
      <c r="F3816" s="122"/>
      <c r="G3816" s="468" t="s">
        <v>1132</v>
      </c>
      <c r="H3816" s="469"/>
      <c r="I3816" s="469"/>
      <c r="J3816" s="470"/>
      <c r="K3816" s="123"/>
    </row>
    <row r="3817" spans="1:11" ht="15" x14ac:dyDescent="0.3">
      <c r="A3817" s="466"/>
      <c r="B3817" s="480" t="s">
        <v>1133</v>
      </c>
      <c r="C3817" s="481"/>
      <c r="D3817" s="481"/>
      <c r="E3817" s="482"/>
      <c r="F3817" s="124"/>
      <c r="G3817" s="483" t="s">
        <v>1134</v>
      </c>
      <c r="H3817" s="481"/>
      <c r="I3817" s="481"/>
      <c r="J3817" s="482"/>
      <c r="K3817" s="125"/>
    </row>
    <row r="3818" spans="1:11" ht="15" x14ac:dyDescent="0.3">
      <c r="A3818" s="466"/>
      <c r="B3818" s="480" t="s">
        <v>1135</v>
      </c>
      <c r="C3818" s="481"/>
      <c r="D3818" s="481"/>
      <c r="E3818" s="482"/>
      <c r="F3818" s="124"/>
      <c r="G3818" s="478" t="s">
        <v>1136</v>
      </c>
      <c r="H3818" s="460"/>
      <c r="I3818" s="460"/>
      <c r="J3818" s="479"/>
      <c r="K3818" s="125"/>
    </row>
    <row r="3819" spans="1:11" ht="15" x14ac:dyDescent="0.3">
      <c r="A3819" s="466"/>
      <c r="B3819" s="480" t="s">
        <v>1137</v>
      </c>
      <c r="C3819" s="481"/>
      <c r="D3819" s="481"/>
      <c r="E3819" s="482"/>
      <c r="F3819" s="124"/>
      <c r="G3819" s="478" t="s">
        <v>1138</v>
      </c>
      <c r="H3819" s="460"/>
      <c r="I3819" s="460"/>
      <c r="J3819" s="479"/>
      <c r="K3819" s="125"/>
    </row>
    <row r="3820" spans="1:11" ht="15" x14ac:dyDescent="0.3">
      <c r="A3820" s="466"/>
      <c r="B3820" s="480" t="s">
        <v>1139</v>
      </c>
      <c r="C3820" s="481"/>
      <c r="D3820" s="481"/>
      <c r="E3820" s="482"/>
      <c r="F3820" s="124"/>
      <c r="G3820" s="478" t="s">
        <v>1140</v>
      </c>
      <c r="H3820" s="460"/>
      <c r="I3820" s="460"/>
      <c r="J3820" s="479"/>
      <c r="K3820" s="125"/>
    </row>
    <row r="3821" spans="1:11" ht="15.6" thickBot="1" x14ac:dyDescent="0.35">
      <c r="A3821" s="467"/>
      <c r="B3821" s="487" t="s">
        <v>1141</v>
      </c>
      <c r="C3821" s="488"/>
      <c r="D3821" s="488"/>
      <c r="E3821" s="489"/>
      <c r="F3821" s="127"/>
      <c r="G3821" s="484" t="s">
        <v>1142</v>
      </c>
      <c r="H3821" s="485"/>
      <c r="I3821" s="485"/>
      <c r="J3821" s="486"/>
      <c r="K3821" s="128"/>
    </row>
    <row r="3822" spans="1:11" ht="15" x14ac:dyDescent="0.3">
      <c r="A3822" s="465" t="s">
        <v>1143</v>
      </c>
      <c r="B3822" s="459"/>
      <c r="C3822" s="460"/>
      <c r="D3822" s="460"/>
      <c r="E3822" s="460"/>
      <c r="F3822" s="460"/>
      <c r="G3822" s="460"/>
      <c r="H3822" s="460"/>
      <c r="I3822" s="460"/>
      <c r="J3822" s="460"/>
      <c r="K3822" s="461"/>
    </row>
    <row r="3823" spans="1:11" ht="15" x14ac:dyDescent="0.3">
      <c r="A3823" s="466"/>
      <c r="B3823" s="459"/>
      <c r="C3823" s="460"/>
      <c r="D3823" s="460"/>
      <c r="E3823" s="460"/>
      <c r="F3823" s="460"/>
      <c r="G3823" s="460"/>
      <c r="H3823" s="460"/>
      <c r="I3823" s="460"/>
      <c r="J3823" s="460"/>
      <c r="K3823" s="461"/>
    </row>
    <row r="3824" spans="1:11" ht="15" x14ac:dyDescent="0.3">
      <c r="A3824" s="466"/>
      <c r="B3824" s="459"/>
      <c r="C3824" s="460"/>
      <c r="D3824" s="460"/>
      <c r="E3824" s="460"/>
      <c r="F3824" s="460"/>
      <c r="G3824" s="460"/>
      <c r="H3824" s="460"/>
      <c r="I3824" s="460"/>
      <c r="J3824" s="460"/>
      <c r="K3824" s="461"/>
    </row>
    <row r="3825" spans="1:11" ht="15" x14ac:dyDescent="0.3">
      <c r="A3825" s="466"/>
      <c r="B3825" s="459"/>
      <c r="C3825" s="460"/>
      <c r="D3825" s="460"/>
      <c r="E3825" s="460"/>
      <c r="F3825" s="460"/>
      <c r="G3825" s="460"/>
      <c r="H3825" s="460"/>
      <c r="I3825" s="460"/>
      <c r="J3825" s="460"/>
      <c r="K3825" s="461"/>
    </row>
    <row r="3826" spans="1:11" ht="15" x14ac:dyDescent="0.3">
      <c r="A3826" s="466"/>
      <c r="B3826" s="459"/>
      <c r="C3826" s="460"/>
      <c r="D3826" s="460"/>
      <c r="E3826" s="460"/>
      <c r="F3826" s="460"/>
      <c r="G3826" s="460"/>
      <c r="H3826" s="460"/>
      <c r="I3826" s="460"/>
      <c r="J3826" s="460"/>
      <c r="K3826" s="461"/>
    </row>
    <row r="3827" spans="1:11" ht="15" x14ac:dyDescent="0.3">
      <c r="A3827" s="466"/>
      <c r="B3827" s="459"/>
      <c r="C3827" s="460"/>
      <c r="D3827" s="460"/>
      <c r="E3827" s="460"/>
      <c r="F3827" s="460"/>
      <c r="G3827" s="460"/>
      <c r="H3827" s="460"/>
      <c r="I3827" s="460"/>
      <c r="J3827" s="460"/>
      <c r="K3827" s="461"/>
    </row>
    <row r="3828" spans="1:11" ht="15" x14ac:dyDescent="0.3">
      <c r="A3828" s="466"/>
      <c r="B3828" s="459"/>
      <c r="C3828" s="460"/>
      <c r="D3828" s="460"/>
      <c r="E3828" s="460"/>
      <c r="F3828" s="460"/>
      <c r="G3828" s="460"/>
      <c r="H3828" s="460"/>
      <c r="I3828" s="460"/>
      <c r="J3828" s="460"/>
      <c r="K3828" s="461"/>
    </row>
    <row r="3829" spans="1:11" ht="15" x14ac:dyDescent="0.3">
      <c r="A3829" s="466"/>
      <c r="B3829" s="458"/>
      <c r="C3829" s="456"/>
      <c r="D3829" s="456"/>
      <c r="E3829" s="456"/>
      <c r="F3829" s="456"/>
      <c r="G3829" s="456"/>
      <c r="H3829" s="456"/>
      <c r="I3829" s="456"/>
      <c r="J3829" s="456"/>
      <c r="K3829" s="457"/>
    </row>
    <row r="3830" spans="1:11" ht="15" x14ac:dyDescent="0.3">
      <c r="A3830" s="466"/>
      <c r="B3830" s="459"/>
      <c r="C3830" s="460"/>
      <c r="D3830" s="460"/>
      <c r="E3830" s="460"/>
      <c r="F3830" s="460"/>
      <c r="G3830" s="460"/>
      <c r="H3830" s="460"/>
      <c r="I3830" s="460"/>
      <c r="J3830" s="460"/>
      <c r="K3830" s="461"/>
    </row>
    <row r="3831" spans="1:11" ht="15" x14ac:dyDescent="0.3">
      <c r="A3831" s="466"/>
      <c r="B3831" s="458"/>
      <c r="C3831" s="456"/>
      <c r="D3831" s="456"/>
      <c r="E3831" s="456"/>
      <c r="F3831" s="456"/>
      <c r="G3831" s="456"/>
      <c r="H3831" s="456"/>
      <c r="I3831" s="456"/>
      <c r="J3831" s="456"/>
      <c r="K3831" s="457"/>
    </row>
    <row r="3832" spans="1:11" ht="15" x14ac:dyDescent="0.3">
      <c r="A3832" s="466"/>
      <c r="B3832" s="458"/>
      <c r="C3832" s="456"/>
      <c r="D3832" s="456"/>
      <c r="E3832" s="456"/>
      <c r="F3832" s="456"/>
      <c r="G3832" s="456"/>
      <c r="H3832" s="456"/>
      <c r="I3832" s="456"/>
      <c r="J3832" s="456"/>
      <c r="K3832" s="457"/>
    </row>
    <row r="3833" spans="1:11" ht="15" x14ac:dyDescent="0.3">
      <c r="A3833" s="466"/>
      <c r="B3833" s="458"/>
      <c r="C3833" s="456"/>
      <c r="D3833" s="456"/>
      <c r="E3833" s="456"/>
      <c r="F3833" s="456"/>
      <c r="G3833" s="456"/>
      <c r="H3833" s="456"/>
      <c r="I3833" s="456"/>
      <c r="J3833" s="456"/>
      <c r="K3833" s="457"/>
    </row>
    <row r="3834" spans="1:11" ht="15" x14ac:dyDescent="0.3">
      <c r="A3834" s="466"/>
      <c r="B3834" s="458"/>
      <c r="C3834" s="456"/>
      <c r="D3834" s="456"/>
      <c r="E3834" s="456"/>
      <c r="F3834" s="456"/>
      <c r="G3834" s="456"/>
      <c r="H3834" s="456"/>
      <c r="I3834" s="456"/>
      <c r="J3834" s="456"/>
      <c r="K3834" s="457"/>
    </row>
    <row r="3835" spans="1:11" ht="15" x14ac:dyDescent="0.3">
      <c r="A3835" s="466"/>
      <c r="B3835" s="458"/>
      <c r="C3835" s="456"/>
      <c r="D3835" s="456"/>
      <c r="E3835" s="456"/>
      <c r="F3835" s="456"/>
      <c r="G3835" s="456"/>
      <c r="H3835" s="456"/>
      <c r="I3835" s="456"/>
      <c r="J3835" s="456"/>
      <c r="K3835" s="457"/>
    </row>
    <row r="3836" spans="1:11" ht="15.6" thickBot="1" x14ac:dyDescent="0.35">
      <c r="A3836" s="467"/>
      <c r="B3836" s="477"/>
      <c r="C3836" s="475"/>
      <c r="D3836" s="475"/>
      <c r="E3836" s="475"/>
      <c r="F3836" s="475"/>
      <c r="G3836" s="475"/>
      <c r="H3836" s="475"/>
      <c r="I3836" s="475"/>
      <c r="J3836" s="475"/>
      <c r="K3836" s="476"/>
    </row>
    <row r="3837" spans="1:11" ht="15" x14ac:dyDescent="0.3">
      <c r="A3837" s="465" t="s">
        <v>1144</v>
      </c>
      <c r="B3837" s="439"/>
      <c r="C3837" s="437"/>
      <c r="D3837" s="437"/>
      <c r="E3837" s="437"/>
      <c r="F3837" s="437"/>
      <c r="G3837" s="437"/>
      <c r="H3837" s="437"/>
      <c r="I3837" s="437"/>
      <c r="J3837" s="437"/>
      <c r="K3837" s="438"/>
    </row>
    <row r="3838" spans="1:11" ht="15" x14ac:dyDescent="0.3">
      <c r="A3838" s="466"/>
      <c r="B3838" s="458"/>
      <c r="C3838" s="456"/>
      <c r="D3838" s="456"/>
      <c r="E3838" s="456"/>
      <c r="F3838" s="456"/>
      <c r="G3838" s="456"/>
      <c r="H3838" s="456"/>
      <c r="I3838" s="456"/>
      <c r="J3838" s="456"/>
      <c r="K3838" s="457"/>
    </row>
    <row r="3839" spans="1:11" ht="15" x14ac:dyDescent="0.3">
      <c r="A3839" s="466"/>
      <c r="B3839" s="458"/>
      <c r="C3839" s="456"/>
      <c r="D3839" s="456"/>
      <c r="E3839" s="456"/>
      <c r="F3839" s="456"/>
      <c r="G3839" s="456"/>
      <c r="H3839" s="456"/>
      <c r="I3839" s="456"/>
      <c r="J3839" s="456"/>
      <c r="K3839" s="457"/>
    </row>
    <row r="3840" spans="1:11" ht="15" x14ac:dyDescent="0.3">
      <c r="A3840" s="466"/>
      <c r="B3840" s="459"/>
      <c r="C3840" s="460"/>
      <c r="D3840" s="460"/>
      <c r="E3840" s="460"/>
      <c r="F3840" s="460"/>
      <c r="G3840" s="460"/>
      <c r="H3840" s="460"/>
      <c r="I3840" s="460"/>
      <c r="J3840" s="460"/>
      <c r="K3840" s="461"/>
    </row>
    <row r="3841" spans="1:11" ht="15" x14ac:dyDescent="0.3">
      <c r="A3841" s="466"/>
      <c r="B3841" s="458"/>
      <c r="C3841" s="456"/>
      <c r="D3841" s="456"/>
      <c r="E3841" s="456"/>
      <c r="F3841" s="456"/>
      <c r="G3841" s="456"/>
      <c r="H3841" s="456"/>
      <c r="I3841" s="456"/>
      <c r="J3841" s="456"/>
      <c r="K3841" s="457"/>
    </row>
    <row r="3842" spans="1:11" ht="15" x14ac:dyDescent="0.3">
      <c r="A3842" s="466"/>
      <c r="B3842" s="459"/>
      <c r="C3842" s="460"/>
      <c r="D3842" s="460"/>
      <c r="E3842" s="460"/>
      <c r="F3842" s="460"/>
      <c r="G3842" s="460"/>
      <c r="H3842" s="460"/>
      <c r="I3842" s="460"/>
      <c r="J3842" s="460"/>
      <c r="K3842" s="461"/>
    </row>
    <row r="3843" spans="1:11" ht="15" x14ac:dyDescent="0.3">
      <c r="A3843" s="466"/>
      <c r="B3843" s="458"/>
      <c r="C3843" s="456"/>
      <c r="D3843" s="456"/>
      <c r="E3843" s="456"/>
      <c r="F3843" s="456"/>
      <c r="G3843" s="456"/>
      <c r="H3843" s="456"/>
      <c r="I3843" s="456"/>
      <c r="J3843" s="456"/>
      <c r="K3843" s="457"/>
    </row>
    <row r="3844" spans="1:11" ht="15" x14ac:dyDescent="0.3">
      <c r="A3844" s="466"/>
      <c r="B3844" s="458"/>
      <c r="C3844" s="456"/>
      <c r="D3844" s="456"/>
      <c r="E3844" s="456"/>
      <c r="F3844" s="456"/>
      <c r="G3844" s="456"/>
      <c r="H3844" s="456"/>
      <c r="I3844" s="456"/>
      <c r="J3844" s="456"/>
      <c r="K3844" s="457"/>
    </row>
    <row r="3845" spans="1:11" ht="15" x14ac:dyDescent="0.3">
      <c r="A3845" s="466"/>
      <c r="B3845" s="458"/>
      <c r="C3845" s="456"/>
      <c r="D3845" s="456"/>
      <c r="E3845" s="456"/>
      <c r="F3845" s="456"/>
      <c r="G3845" s="456"/>
      <c r="H3845" s="456"/>
      <c r="I3845" s="456"/>
      <c r="J3845" s="456"/>
      <c r="K3845" s="457"/>
    </row>
    <row r="3846" spans="1:11" ht="15" x14ac:dyDescent="0.3">
      <c r="A3846" s="466"/>
      <c r="B3846" s="458"/>
      <c r="C3846" s="456"/>
      <c r="D3846" s="456"/>
      <c r="E3846" s="456"/>
      <c r="F3846" s="456"/>
      <c r="G3846" s="456"/>
      <c r="H3846" s="456"/>
      <c r="I3846" s="456"/>
      <c r="J3846" s="456"/>
      <c r="K3846" s="457"/>
    </row>
    <row r="3847" spans="1:11" ht="15" x14ac:dyDescent="0.3">
      <c r="A3847" s="466"/>
      <c r="B3847" s="458"/>
      <c r="C3847" s="456"/>
      <c r="D3847" s="456"/>
      <c r="E3847" s="456"/>
      <c r="F3847" s="456"/>
      <c r="G3847" s="456"/>
      <c r="H3847" s="456"/>
      <c r="I3847" s="456"/>
      <c r="J3847" s="456"/>
      <c r="K3847" s="457"/>
    </row>
    <row r="3848" spans="1:11" ht="15" x14ac:dyDescent="0.3">
      <c r="A3848" s="466"/>
      <c r="B3848" s="458"/>
      <c r="C3848" s="456"/>
      <c r="D3848" s="456"/>
      <c r="E3848" s="456"/>
      <c r="F3848" s="456"/>
      <c r="G3848" s="456"/>
      <c r="H3848" s="456"/>
      <c r="I3848" s="456"/>
      <c r="J3848" s="456"/>
      <c r="K3848" s="457"/>
    </row>
    <row r="3849" spans="1:11" ht="15" x14ac:dyDescent="0.3">
      <c r="A3849" s="466"/>
      <c r="B3849" s="458"/>
      <c r="C3849" s="456"/>
      <c r="D3849" s="456"/>
      <c r="E3849" s="456"/>
      <c r="F3849" s="456"/>
      <c r="G3849" s="456"/>
      <c r="H3849" s="456"/>
      <c r="I3849" s="456"/>
      <c r="J3849" s="456"/>
      <c r="K3849" s="457"/>
    </row>
    <row r="3850" spans="1:11" ht="15" x14ac:dyDescent="0.3">
      <c r="A3850" s="466"/>
      <c r="B3850" s="458"/>
      <c r="C3850" s="456"/>
      <c r="D3850" s="456"/>
      <c r="E3850" s="456"/>
      <c r="F3850" s="456"/>
      <c r="G3850" s="456"/>
      <c r="H3850" s="456"/>
      <c r="I3850" s="456"/>
      <c r="J3850" s="456"/>
      <c r="K3850" s="457"/>
    </row>
    <row r="3851" spans="1:11" ht="15.6" thickBot="1" x14ac:dyDescent="0.35">
      <c r="A3851" s="467"/>
      <c r="B3851" s="502"/>
      <c r="C3851" s="503"/>
      <c r="D3851" s="503"/>
      <c r="E3851" s="503"/>
      <c r="F3851" s="503"/>
      <c r="G3851" s="503"/>
      <c r="H3851" s="503"/>
      <c r="I3851" s="503"/>
      <c r="J3851" s="503"/>
      <c r="K3851" s="504"/>
    </row>
    <row r="3852" spans="1:11" x14ac:dyDescent="0.3">
      <c r="A3852" s="499" t="s">
        <v>1145</v>
      </c>
      <c r="B3852" s="491"/>
      <c r="C3852" s="491"/>
      <c r="D3852" s="491"/>
      <c r="E3852" s="491"/>
      <c r="F3852" s="491"/>
      <c r="G3852" s="490" t="s">
        <v>1146</v>
      </c>
      <c r="H3852" s="491"/>
      <c r="I3852" s="491"/>
      <c r="J3852" s="491"/>
      <c r="K3852" s="492"/>
    </row>
    <row r="3853" spans="1:11" x14ac:dyDescent="0.3">
      <c r="A3853" s="500"/>
      <c r="B3853" s="494"/>
      <c r="C3853" s="494"/>
      <c r="D3853" s="494"/>
      <c r="E3853" s="494"/>
      <c r="F3853" s="494"/>
      <c r="G3853" s="493"/>
      <c r="H3853" s="494"/>
      <c r="I3853" s="494"/>
      <c r="J3853" s="494"/>
      <c r="K3853" s="495"/>
    </row>
    <row r="3854" spans="1:11" x14ac:dyDescent="0.3">
      <c r="A3854" s="500"/>
      <c r="B3854" s="494"/>
      <c r="C3854" s="494"/>
      <c r="D3854" s="494"/>
      <c r="E3854" s="494"/>
      <c r="F3854" s="494"/>
      <c r="G3854" s="493"/>
      <c r="H3854" s="494"/>
      <c r="I3854" s="494"/>
      <c r="J3854" s="494"/>
      <c r="K3854" s="495"/>
    </row>
    <row r="3855" spans="1:11" ht="15" thickBot="1" x14ac:dyDescent="0.35">
      <c r="A3855" s="501"/>
      <c r="B3855" s="497"/>
      <c r="C3855" s="497"/>
      <c r="D3855" s="497"/>
      <c r="E3855" s="497"/>
      <c r="F3855" s="497"/>
      <c r="G3855" s="496"/>
      <c r="H3855" s="497"/>
      <c r="I3855" s="497"/>
      <c r="J3855" s="497"/>
      <c r="K3855" s="498"/>
    </row>
    <row r="3856" spans="1:11" x14ac:dyDescent="0.3">
      <c r="A3856" s="34"/>
      <c r="J3856" s="131"/>
    </row>
    <row r="3857" spans="1:11" x14ac:dyDescent="0.3">
      <c r="A3857" s="452"/>
      <c r="B3857" s="452"/>
      <c r="C3857" s="452"/>
      <c r="D3857" s="452"/>
      <c r="E3857" s="454" t="s">
        <v>1113</v>
      </c>
      <c r="F3857" s="454"/>
      <c r="G3857" s="454"/>
      <c r="H3857" s="454"/>
      <c r="I3857" s="452"/>
      <c r="J3857" s="452"/>
      <c r="K3857" s="452"/>
    </row>
    <row r="3858" spans="1:11" x14ac:dyDescent="0.3">
      <c r="A3858" s="452"/>
      <c r="B3858" s="452"/>
      <c r="C3858" s="452"/>
      <c r="D3858" s="452"/>
      <c r="E3858" s="454"/>
      <c r="F3858" s="454"/>
      <c r="G3858" s="454"/>
      <c r="H3858" s="454"/>
      <c r="I3858" s="452"/>
      <c r="J3858" s="452"/>
      <c r="K3858" s="452"/>
    </row>
    <row r="3859" spans="1:11" x14ac:dyDescent="0.3">
      <c r="A3859" s="453"/>
      <c r="B3859" s="453"/>
      <c r="C3859" s="453"/>
      <c r="D3859" s="453"/>
      <c r="E3859" s="455"/>
      <c r="F3859" s="455"/>
      <c r="G3859" s="455"/>
      <c r="H3859" s="455"/>
      <c r="I3859" s="453"/>
      <c r="J3859" s="453"/>
      <c r="K3859" s="453"/>
    </row>
    <row r="3860" spans="1:11" x14ac:dyDescent="0.3">
      <c r="A3860" s="449" t="s">
        <v>1147</v>
      </c>
      <c r="B3860" s="450"/>
      <c r="C3860" s="450"/>
      <c r="D3860" s="450"/>
      <c r="E3860" s="450"/>
      <c r="F3860" s="450"/>
      <c r="G3860" s="450"/>
      <c r="H3860" s="450"/>
      <c r="I3860" s="450"/>
      <c r="J3860" s="450"/>
      <c r="K3860" s="451"/>
    </row>
    <row r="3861" spans="1:11" ht="25.5" customHeight="1" x14ac:dyDescent="0.3">
      <c r="A3861" s="100" t="s">
        <v>1115</v>
      </c>
      <c r="B3861" s="101"/>
      <c r="C3861" s="101"/>
      <c r="D3861" s="101"/>
      <c r="E3861" s="101"/>
      <c r="F3861" s="101"/>
      <c r="G3861" s="102"/>
      <c r="H3861" s="103" t="s">
        <v>1116</v>
      </c>
      <c r="I3861" s="104" t="s">
        <v>1117</v>
      </c>
      <c r="J3861" s="105">
        <f>1+J3806</f>
        <v>45265</v>
      </c>
      <c r="K3861" s="106" t="s">
        <v>1118</v>
      </c>
    </row>
    <row r="3862" spans="1:11" ht="16.5" customHeight="1" x14ac:dyDescent="0.3">
      <c r="A3862" s="443" t="s">
        <v>1119</v>
      </c>
      <c r="B3862" s="444"/>
      <c r="C3862" s="444"/>
      <c r="D3862" s="444"/>
      <c r="E3862" s="444"/>
      <c r="F3862" s="444"/>
      <c r="G3862" s="445"/>
      <c r="H3862" s="107" t="s">
        <v>1120</v>
      </c>
      <c r="I3862" s="108" t="s">
        <v>1121</v>
      </c>
      <c r="J3862" s="109" t="s">
        <v>1122</v>
      </c>
      <c r="K3862" s="110" t="s">
        <v>1123</v>
      </c>
    </row>
    <row r="3863" spans="1:11" ht="12" customHeight="1" x14ac:dyDescent="0.3">
      <c r="A3863" s="446"/>
      <c r="B3863" s="447"/>
      <c r="C3863" s="447"/>
      <c r="D3863" s="447"/>
      <c r="E3863" s="447"/>
      <c r="F3863" s="447"/>
      <c r="G3863" s="448"/>
      <c r="H3863" s="107" t="s">
        <v>1124</v>
      </c>
      <c r="I3863" s="111" t="s">
        <v>1125</v>
      </c>
      <c r="J3863" s="112"/>
      <c r="K3863" s="113"/>
    </row>
    <row r="3864" spans="1:11" ht="15" thickBot="1" x14ac:dyDescent="0.35">
      <c r="A3864" s="114" t="s">
        <v>1103</v>
      </c>
      <c r="B3864" s="115"/>
      <c r="C3864" s="115"/>
      <c r="D3864" s="115"/>
      <c r="E3864" s="115"/>
      <c r="F3864" s="115"/>
      <c r="G3864" s="116"/>
      <c r="H3864" s="117" t="s">
        <v>1126</v>
      </c>
      <c r="I3864" s="117" t="s">
        <v>1125</v>
      </c>
      <c r="J3864" s="118"/>
      <c r="K3864" s="119"/>
    </row>
    <row r="3865" spans="1:11" ht="15" x14ac:dyDescent="0.3">
      <c r="A3865" s="440" t="s">
        <v>1127</v>
      </c>
      <c r="B3865" s="439"/>
      <c r="C3865" s="437"/>
      <c r="D3865" s="437"/>
      <c r="E3865" s="437"/>
      <c r="F3865" s="437"/>
      <c r="G3865" s="437"/>
      <c r="H3865" s="437"/>
      <c r="I3865" s="437"/>
      <c r="J3865" s="437"/>
      <c r="K3865" s="438"/>
    </row>
    <row r="3866" spans="1:11" ht="15" x14ac:dyDescent="0.3">
      <c r="A3866" s="441"/>
      <c r="B3866" s="458"/>
      <c r="C3866" s="456"/>
      <c r="D3866" s="456"/>
      <c r="E3866" s="456"/>
      <c r="F3866" s="456"/>
      <c r="G3866" s="456"/>
      <c r="H3866" s="456"/>
      <c r="I3866" s="456"/>
      <c r="J3866" s="456"/>
      <c r="K3866" s="457"/>
    </row>
    <row r="3867" spans="1:11" ht="15" x14ac:dyDescent="0.3">
      <c r="A3867" s="441"/>
      <c r="B3867" s="458"/>
      <c r="C3867" s="456"/>
      <c r="D3867" s="456"/>
      <c r="E3867" s="456"/>
      <c r="F3867" s="456"/>
      <c r="G3867" s="456"/>
      <c r="H3867" s="456"/>
      <c r="I3867" s="456"/>
      <c r="J3867" s="456"/>
      <c r="K3867" s="457"/>
    </row>
    <row r="3868" spans="1:11" ht="15" x14ac:dyDescent="0.3">
      <c r="A3868" s="441"/>
      <c r="B3868" s="458"/>
      <c r="C3868" s="456"/>
      <c r="D3868" s="456"/>
      <c r="E3868" s="456"/>
      <c r="F3868" s="456"/>
      <c r="G3868" s="456"/>
      <c r="H3868" s="456"/>
      <c r="I3868" s="456"/>
      <c r="J3868" s="456"/>
      <c r="K3868" s="457"/>
    </row>
    <row r="3869" spans="1:11" ht="15.6" thickBot="1" x14ac:dyDescent="0.35">
      <c r="A3869" s="442"/>
      <c r="B3869" s="477"/>
      <c r="C3869" s="475"/>
      <c r="D3869" s="475"/>
      <c r="E3869" s="475"/>
      <c r="F3869" s="475"/>
      <c r="G3869" s="475"/>
      <c r="H3869" s="475"/>
      <c r="I3869" s="475"/>
      <c r="J3869" s="475"/>
      <c r="K3869" s="476"/>
    </row>
    <row r="3870" spans="1:11" ht="15.6" thickBot="1" x14ac:dyDescent="0.35">
      <c r="A3870" s="465" t="s">
        <v>1128</v>
      </c>
      <c r="B3870" s="474" t="s">
        <v>1129</v>
      </c>
      <c r="C3870" s="472"/>
      <c r="D3870" s="472"/>
      <c r="E3870" s="472"/>
      <c r="F3870" s="120" t="s">
        <v>1130</v>
      </c>
      <c r="G3870" s="472" t="s">
        <v>1129</v>
      </c>
      <c r="H3870" s="472"/>
      <c r="I3870" s="472"/>
      <c r="J3870" s="473"/>
      <c r="K3870" s="121" t="s">
        <v>1130</v>
      </c>
    </row>
    <row r="3871" spans="1:11" ht="15" x14ac:dyDescent="0.3">
      <c r="A3871" s="466"/>
      <c r="B3871" s="471" t="s">
        <v>1131</v>
      </c>
      <c r="C3871" s="469"/>
      <c r="D3871" s="469"/>
      <c r="E3871" s="470"/>
      <c r="F3871" s="122"/>
      <c r="G3871" s="468" t="s">
        <v>1132</v>
      </c>
      <c r="H3871" s="469"/>
      <c r="I3871" s="469"/>
      <c r="J3871" s="470"/>
      <c r="K3871" s="123"/>
    </row>
    <row r="3872" spans="1:11" ht="15" x14ac:dyDescent="0.3">
      <c r="A3872" s="466"/>
      <c r="B3872" s="480" t="s">
        <v>1133</v>
      </c>
      <c r="C3872" s="481"/>
      <c r="D3872" s="481"/>
      <c r="E3872" s="482"/>
      <c r="F3872" s="124"/>
      <c r="G3872" s="483" t="s">
        <v>1134</v>
      </c>
      <c r="H3872" s="481"/>
      <c r="I3872" s="481"/>
      <c r="J3872" s="482"/>
      <c r="K3872" s="125"/>
    </row>
    <row r="3873" spans="1:11" ht="15" x14ac:dyDescent="0.3">
      <c r="A3873" s="466"/>
      <c r="B3873" s="480" t="s">
        <v>1135</v>
      </c>
      <c r="C3873" s="481"/>
      <c r="D3873" s="481"/>
      <c r="E3873" s="482"/>
      <c r="F3873" s="124"/>
      <c r="G3873" s="478" t="s">
        <v>1136</v>
      </c>
      <c r="H3873" s="460"/>
      <c r="I3873" s="460"/>
      <c r="J3873" s="479"/>
      <c r="K3873" s="125"/>
    </row>
    <row r="3874" spans="1:11" ht="15" x14ac:dyDescent="0.3">
      <c r="A3874" s="466"/>
      <c r="B3874" s="480" t="s">
        <v>1137</v>
      </c>
      <c r="C3874" s="481"/>
      <c r="D3874" s="481"/>
      <c r="E3874" s="482"/>
      <c r="F3874" s="124"/>
      <c r="G3874" s="478" t="s">
        <v>1138</v>
      </c>
      <c r="H3874" s="460"/>
      <c r="I3874" s="460"/>
      <c r="J3874" s="479"/>
      <c r="K3874" s="125"/>
    </row>
    <row r="3875" spans="1:11" ht="15" x14ac:dyDescent="0.3">
      <c r="A3875" s="466"/>
      <c r="B3875" s="480" t="s">
        <v>1139</v>
      </c>
      <c r="C3875" s="481"/>
      <c r="D3875" s="481"/>
      <c r="E3875" s="482"/>
      <c r="F3875" s="124"/>
      <c r="G3875" s="478" t="s">
        <v>1140</v>
      </c>
      <c r="H3875" s="460"/>
      <c r="I3875" s="460"/>
      <c r="J3875" s="479"/>
      <c r="K3875" s="125"/>
    </row>
    <row r="3876" spans="1:11" ht="15.6" thickBot="1" x14ac:dyDescent="0.35">
      <c r="A3876" s="467"/>
      <c r="B3876" s="487" t="s">
        <v>1141</v>
      </c>
      <c r="C3876" s="488"/>
      <c r="D3876" s="488"/>
      <c r="E3876" s="489"/>
      <c r="F3876" s="127"/>
      <c r="G3876" s="484" t="s">
        <v>1142</v>
      </c>
      <c r="H3876" s="485"/>
      <c r="I3876" s="485"/>
      <c r="J3876" s="486"/>
      <c r="K3876" s="128"/>
    </row>
    <row r="3877" spans="1:11" ht="15" x14ac:dyDescent="0.3">
      <c r="A3877" s="465" t="s">
        <v>1143</v>
      </c>
      <c r="B3877" s="459"/>
      <c r="C3877" s="460"/>
      <c r="D3877" s="460"/>
      <c r="E3877" s="460"/>
      <c r="F3877" s="460"/>
      <c r="G3877" s="460"/>
      <c r="H3877" s="460"/>
      <c r="I3877" s="460"/>
      <c r="J3877" s="460"/>
      <c r="K3877" s="461"/>
    </row>
    <row r="3878" spans="1:11" ht="15" x14ac:dyDescent="0.3">
      <c r="A3878" s="466"/>
      <c r="B3878" s="459"/>
      <c r="C3878" s="460"/>
      <c r="D3878" s="460"/>
      <c r="E3878" s="460"/>
      <c r="F3878" s="460"/>
      <c r="G3878" s="460"/>
      <c r="H3878" s="460"/>
      <c r="I3878" s="460"/>
      <c r="J3878" s="460"/>
      <c r="K3878" s="461"/>
    </row>
    <row r="3879" spans="1:11" ht="15" x14ac:dyDescent="0.3">
      <c r="A3879" s="466"/>
      <c r="B3879" s="459"/>
      <c r="C3879" s="460"/>
      <c r="D3879" s="460"/>
      <c r="E3879" s="460"/>
      <c r="F3879" s="460"/>
      <c r="G3879" s="460"/>
      <c r="H3879" s="460"/>
      <c r="I3879" s="460"/>
      <c r="J3879" s="460"/>
      <c r="K3879" s="461"/>
    </row>
    <row r="3880" spans="1:11" ht="15" x14ac:dyDescent="0.3">
      <c r="A3880" s="466"/>
      <c r="B3880" s="459"/>
      <c r="C3880" s="460"/>
      <c r="D3880" s="460"/>
      <c r="E3880" s="460"/>
      <c r="F3880" s="460"/>
      <c r="G3880" s="460"/>
      <c r="H3880" s="460"/>
      <c r="I3880" s="460"/>
      <c r="J3880" s="460"/>
      <c r="K3880" s="461"/>
    </row>
    <row r="3881" spans="1:11" ht="15" x14ac:dyDescent="0.3">
      <c r="A3881" s="466"/>
      <c r="B3881" s="459"/>
      <c r="C3881" s="460"/>
      <c r="D3881" s="460"/>
      <c r="E3881" s="460"/>
      <c r="F3881" s="460"/>
      <c r="G3881" s="460"/>
      <c r="H3881" s="460"/>
      <c r="I3881" s="460"/>
      <c r="J3881" s="460"/>
      <c r="K3881" s="461"/>
    </row>
    <row r="3882" spans="1:11" ht="15" x14ac:dyDescent="0.3">
      <c r="A3882" s="466"/>
      <c r="B3882" s="459"/>
      <c r="C3882" s="460"/>
      <c r="D3882" s="460"/>
      <c r="E3882" s="460"/>
      <c r="F3882" s="460"/>
      <c r="G3882" s="460"/>
      <c r="H3882" s="460"/>
      <c r="I3882" s="460"/>
      <c r="J3882" s="460"/>
      <c r="K3882" s="461"/>
    </row>
    <row r="3883" spans="1:11" ht="15" x14ac:dyDescent="0.3">
      <c r="A3883" s="466"/>
      <c r="B3883" s="459"/>
      <c r="C3883" s="460"/>
      <c r="D3883" s="460"/>
      <c r="E3883" s="460"/>
      <c r="F3883" s="460"/>
      <c r="G3883" s="460"/>
      <c r="H3883" s="460"/>
      <c r="I3883" s="460"/>
      <c r="J3883" s="460"/>
      <c r="K3883" s="461"/>
    </row>
    <row r="3884" spans="1:11" ht="15" x14ac:dyDescent="0.3">
      <c r="A3884" s="466"/>
      <c r="B3884" s="458"/>
      <c r="C3884" s="456"/>
      <c r="D3884" s="456"/>
      <c r="E3884" s="456"/>
      <c r="F3884" s="456"/>
      <c r="G3884" s="456"/>
      <c r="H3884" s="456"/>
      <c r="I3884" s="456"/>
      <c r="J3884" s="456"/>
      <c r="K3884" s="457"/>
    </row>
    <row r="3885" spans="1:11" ht="15" x14ac:dyDescent="0.3">
      <c r="A3885" s="466"/>
      <c r="B3885" s="458"/>
      <c r="C3885" s="456"/>
      <c r="D3885" s="456"/>
      <c r="E3885" s="456"/>
      <c r="F3885" s="456"/>
      <c r="G3885" s="456"/>
      <c r="H3885" s="456"/>
      <c r="I3885" s="456"/>
      <c r="J3885" s="456"/>
      <c r="K3885" s="457"/>
    </row>
    <row r="3886" spans="1:11" ht="15" x14ac:dyDescent="0.3">
      <c r="A3886" s="466"/>
      <c r="B3886" s="458"/>
      <c r="C3886" s="456"/>
      <c r="D3886" s="456"/>
      <c r="E3886" s="456"/>
      <c r="F3886" s="456"/>
      <c r="G3886" s="456"/>
      <c r="H3886" s="456"/>
      <c r="I3886" s="456"/>
      <c r="J3886" s="456"/>
      <c r="K3886" s="457"/>
    </row>
    <row r="3887" spans="1:11" ht="15" x14ac:dyDescent="0.3">
      <c r="A3887" s="466"/>
      <c r="B3887" s="458"/>
      <c r="C3887" s="456"/>
      <c r="D3887" s="456"/>
      <c r="E3887" s="456"/>
      <c r="F3887" s="456"/>
      <c r="G3887" s="456"/>
      <c r="H3887" s="456"/>
      <c r="I3887" s="456"/>
      <c r="J3887" s="456"/>
      <c r="K3887" s="457"/>
    </row>
    <row r="3888" spans="1:11" ht="15" x14ac:dyDescent="0.3">
      <c r="A3888" s="466"/>
      <c r="B3888" s="458"/>
      <c r="C3888" s="456"/>
      <c r="D3888" s="456"/>
      <c r="E3888" s="456"/>
      <c r="F3888" s="456"/>
      <c r="G3888" s="456"/>
      <c r="H3888" s="456"/>
      <c r="I3888" s="456"/>
      <c r="J3888" s="456"/>
      <c r="K3888" s="457"/>
    </row>
    <row r="3889" spans="1:11" ht="15" x14ac:dyDescent="0.3">
      <c r="A3889" s="466"/>
      <c r="B3889" s="458"/>
      <c r="C3889" s="456"/>
      <c r="D3889" s="456"/>
      <c r="E3889" s="456"/>
      <c r="F3889" s="456"/>
      <c r="G3889" s="456"/>
      <c r="H3889" s="456"/>
      <c r="I3889" s="456"/>
      <c r="J3889" s="456"/>
      <c r="K3889" s="457"/>
    </row>
    <row r="3890" spans="1:11" ht="15" x14ac:dyDescent="0.3">
      <c r="A3890" s="466"/>
      <c r="B3890" s="458"/>
      <c r="C3890" s="456"/>
      <c r="D3890" s="456"/>
      <c r="E3890" s="456"/>
      <c r="F3890" s="456"/>
      <c r="G3890" s="456"/>
      <c r="H3890" s="456"/>
      <c r="I3890" s="456"/>
      <c r="J3890" s="456"/>
      <c r="K3890" s="457"/>
    </row>
    <row r="3891" spans="1:11" ht="15.6" thickBot="1" x14ac:dyDescent="0.35">
      <c r="A3891" s="467"/>
      <c r="B3891" s="477"/>
      <c r="C3891" s="475"/>
      <c r="D3891" s="475"/>
      <c r="E3891" s="475"/>
      <c r="F3891" s="475"/>
      <c r="G3891" s="475"/>
      <c r="H3891" s="475"/>
      <c r="I3891" s="475"/>
      <c r="J3891" s="475"/>
      <c r="K3891" s="476"/>
    </row>
    <row r="3892" spans="1:11" ht="15" x14ac:dyDescent="0.3">
      <c r="A3892" s="465" t="s">
        <v>1144</v>
      </c>
      <c r="B3892" s="439"/>
      <c r="C3892" s="437"/>
      <c r="D3892" s="437"/>
      <c r="E3892" s="437"/>
      <c r="F3892" s="437"/>
      <c r="G3892" s="437"/>
      <c r="H3892" s="437"/>
      <c r="I3892" s="437"/>
      <c r="J3892" s="437"/>
      <c r="K3892" s="438"/>
    </row>
    <row r="3893" spans="1:11" ht="15" x14ac:dyDescent="0.3">
      <c r="A3893" s="466"/>
      <c r="B3893" s="458"/>
      <c r="C3893" s="456"/>
      <c r="D3893" s="456"/>
      <c r="E3893" s="456"/>
      <c r="F3893" s="456"/>
      <c r="G3893" s="456"/>
      <c r="H3893" s="456"/>
      <c r="I3893" s="456"/>
      <c r="J3893" s="456"/>
      <c r="K3893" s="457"/>
    </row>
    <row r="3894" spans="1:11" ht="15" x14ac:dyDescent="0.3">
      <c r="A3894" s="466"/>
      <c r="B3894" s="458"/>
      <c r="C3894" s="456"/>
      <c r="D3894" s="456"/>
      <c r="E3894" s="456"/>
      <c r="F3894" s="456"/>
      <c r="G3894" s="456"/>
      <c r="H3894" s="456"/>
      <c r="I3894" s="456"/>
      <c r="J3894" s="456"/>
      <c r="K3894" s="457"/>
    </row>
    <row r="3895" spans="1:11" ht="15" x14ac:dyDescent="0.3">
      <c r="A3895" s="466"/>
      <c r="B3895" s="458"/>
      <c r="C3895" s="456"/>
      <c r="D3895" s="456"/>
      <c r="E3895" s="456"/>
      <c r="F3895" s="456"/>
      <c r="G3895" s="456"/>
      <c r="H3895" s="456"/>
      <c r="I3895" s="456"/>
      <c r="J3895" s="456"/>
      <c r="K3895" s="457"/>
    </row>
    <row r="3896" spans="1:11" ht="15" x14ac:dyDescent="0.3">
      <c r="A3896" s="466"/>
      <c r="B3896" s="458"/>
      <c r="C3896" s="456"/>
      <c r="D3896" s="456"/>
      <c r="E3896" s="456"/>
      <c r="F3896" s="456"/>
      <c r="G3896" s="456"/>
      <c r="H3896" s="456"/>
      <c r="I3896" s="456"/>
      <c r="J3896" s="456"/>
      <c r="K3896" s="457"/>
    </row>
    <row r="3897" spans="1:11" ht="15" x14ac:dyDescent="0.3">
      <c r="A3897" s="466"/>
      <c r="B3897" s="458"/>
      <c r="C3897" s="456"/>
      <c r="D3897" s="456"/>
      <c r="E3897" s="456"/>
      <c r="F3897" s="456"/>
      <c r="G3897" s="456"/>
      <c r="H3897" s="456"/>
      <c r="I3897" s="456"/>
      <c r="J3897" s="456"/>
      <c r="K3897" s="457"/>
    </row>
    <row r="3898" spans="1:11" ht="15" x14ac:dyDescent="0.3">
      <c r="A3898" s="466"/>
      <c r="B3898" s="458"/>
      <c r="C3898" s="456"/>
      <c r="D3898" s="456"/>
      <c r="E3898" s="456"/>
      <c r="F3898" s="456"/>
      <c r="G3898" s="456"/>
      <c r="H3898" s="456"/>
      <c r="I3898" s="456"/>
      <c r="J3898" s="456"/>
      <c r="K3898" s="457"/>
    </row>
    <row r="3899" spans="1:11" ht="15" x14ac:dyDescent="0.3">
      <c r="A3899" s="466"/>
      <c r="B3899" s="458"/>
      <c r="C3899" s="456"/>
      <c r="D3899" s="456"/>
      <c r="E3899" s="456"/>
      <c r="F3899" s="456"/>
      <c r="G3899" s="456"/>
      <c r="H3899" s="456"/>
      <c r="I3899" s="456"/>
      <c r="J3899" s="456"/>
      <c r="K3899" s="457"/>
    </row>
    <row r="3900" spans="1:11" ht="15" x14ac:dyDescent="0.3">
      <c r="A3900" s="466"/>
      <c r="B3900" s="458"/>
      <c r="C3900" s="456"/>
      <c r="D3900" s="456"/>
      <c r="E3900" s="456"/>
      <c r="F3900" s="456"/>
      <c r="G3900" s="456"/>
      <c r="H3900" s="456"/>
      <c r="I3900" s="456"/>
      <c r="J3900" s="456"/>
      <c r="K3900" s="457"/>
    </row>
    <row r="3901" spans="1:11" ht="15" x14ac:dyDescent="0.3">
      <c r="A3901" s="466"/>
      <c r="B3901" s="458"/>
      <c r="C3901" s="456"/>
      <c r="D3901" s="456"/>
      <c r="E3901" s="456"/>
      <c r="F3901" s="456"/>
      <c r="G3901" s="456"/>
      <c r="H3901" s="456"/>
      <c r="I3901" s="456"/>
      <c r="J3901" s="456"/>
      <c r="K3901" s="457"/>
    </row>
    <row r="3902" spans="1:11" ht="15" x14ac:dyDescent="0.3">
      <c r="A3902" s="466"/>
      <c r="B3902" s="458"/>
      <c r="C3902" s="456"/>
      <c r="D3902" s="456"/>
      <c r="E3902" s="456"/>
      <c r="F3902" s="456"/>
      <c r="G3902" s="456"/>
      <c r="H3902" s="456"/>
      <c r="I3902" s="456"/>
      <c r="J3902" s="456"/>
      <c r="K3902" s="457"/>
    </row>
    <row r="3903" spans="1:11" ht="15" x14ac:dyDescent="0.3">
      <c r="A3903" s="466"/>
      <c r="B3903" s="458"/>
      <c r="C3903" s="456"/>
      <c r="D3903" s="456"/>
      <c r="E3903" s="456"/>
      <c r="F3903" s="456"/>
      <c r="G3903" s="456"/>
      <c r="H3903" s="456"/>
      <c r="I3903" s="456"/>
      <c r="J3903" s="456"/>
      <c r="K3903" s="457"/>
    </row>
    <row r="3904" spans="1:11" ht="15" x14ac:dyDescent="0.3">
      <c r="A3904" s="466"/>
      <c r="B3904" s="458"/>
      <c r="C3904" s="456"/>
      <c r="D3904" s="456"/>
      <c r="E3904" s="456"/>
      <c r="F3904" s="456"/>
      <c r="G3904" s="456"/>
      <c r="H3904" s="456"/>
      <c r="I3904" s="456"/>
      <c r="J3904" s="456"/>
      <c r="K3904" s="457"/>
    </row>
    <row r="3905" spans="1:11" ht="15" x14ac:dyDescent="0.3">
      <c r="A3905" s="466"/>
      <c r="B3905" s="458"/>
      <c r="C3905" s="456"/>
      <c r="D3905" s="456"/>
      <c r="E3905" s="456"/>
      <c r="F3905" s="456"/>
      <c r="G3905" s="456"/>
      <c r="H3905" s="456"/>
      <c r="I3905" s="456"/>
      <c r="J3905" s="456"/>
      <c r="K3905" s="457"/>
    </row>
    <row r="3906" spans="1:11" ht="15.6" thickBot="1" x14ac:dyDescent="0.35">
      <c r="A3906" s="467"/>
      <c r="B3906" s="502"/>
      <c r="C3906" s="503"/>
      <c r="D3906" s="503"/>
      <c r="E3906" s="503"/>
      <c r="F3906" s="503"/>
      <c r="G3906" s="503"/>
      <c r="H3906" s="503"/>
      <c r="I3906" s="503"/>
      <c r="J3906" s="503"/>
      <c r="K3906" s="504"/>
    </row>
    <row r="3907" spans="1:11" x14ac:dyDescent="0.3">
      <c r="A3907" s="499" t="s">
        <v>1145</v>
      </c>
      <c r="B3907" s="491"/>
      <c r="C3907" s="491"/>
      <c r="D3907" s="491"/>
      <c r="E3907" s="491"/>
      <c r="F3907" s="491"/>
      <c r="G3907" s="490" t="s">
        <v>1146</v>
      </c>
      <c r="H3907" s="491"/>
      <c r="I3907" s="491"/>
      <c r="J3907" s="491"/>
      <c r="K3907" s="492"/>
    </row>
    <row r="3908" spans="1:11" x14ac:dyDescent="0.3">
      <c r="A3908" s="500"/>
      <c r="B3908" s="494"/>
      <c r="C3908" s="494"/>
      <c r="D3908" s="494"/>
      <c r="E3908" s="494"/>
      <c r="F3908" s="494"/>
      <c r="G3908" s="493"/>
      <c r="H3908" s="494"/>
      <c r="I3908" s="494"/>
      <c r="J3908" s="494"/>
      <c r="K3908" s="495"/>
    </row>
    <row r="3909" spans="1:11" x14ac:dyDescent="0.3">
      <c r="A3909" s="500"/>
      <c r="B3909" s="494"/>
      <c r="C3909" s="494"/>
      <c r="D3909" s="494"/>
      <c r="E3909" s="494"/>
      <c r="F3909" s="494"/>
      <c r="G3909" s="493"/>
      <c r="H3909" s="494"/>
      <c r="I3909" s="494"/>
      <c r="J3909" s="494"/>
      <c r="K3909" s="495"/>
    </row>
    <row r="3910" spans="1:11" ht="15" thickBot="1" x14ac:dyDescent="0.35">
      <c r="A3910" s="501"/>
      <c r="B3910" s="497"/>
      <c r="C3910" s="497"/>
      <c r="D3910" s="497"/>
      <c r="E3910" s="497"/>
      <c r="F3910" s="497"/>
      <c r="G3910" s="496"/>
      <c r="H3910" s="497"/>
      <c r="I3910" s="497"/>
      <c r="J3910" s="497"/>
      <c r="K3910" s="498"/>
    </row>
  </sheetData>
  <mergeCells count="4586">
    <mergeCell ref="B445:F445"/>
    <mergeCell ref="G445:K445"/>
    <mergeCell ref="B446:F446"/>
    <mergeCell ref="G446:K446"/>
    <mergeCell ref="B447:F447"/>
    <mergeCell ref="G447:K447"/>
    <mergeCell ref="A435:D437"/>
    <mergeCell ref="E435:H437"/>
    <mergeCell ref="I435:K437"/>
    <mergeCell ref="A438:K438"/>
    <mergeCell ref="A440:G441"/>
    <mergeCell ref="A443:A447"/>
    <mergeCell ref="B443:F443"/>
    <mergeCell ref="G443:K443"/>
    <mergeCell ref="B444:F444"/>
    <mergeCell ref="G444:K444"/>
    <mergeCell ref="G452:J452"/>
    <mergeCell ref="B453:E453"/>
    <mergeCell ref="G453:J453"/>
    <mergeCell ref="B454:E454"/>
    <mergeCell ref="G454:J454"/>
    <mergeCell ref="A455:A469"/>
    <mergeCell ref="B455:K455"/>
    <mergeCell ref="B457:K457"/>
    <mergeCell ref="B458:K458"/>
    <mergeCell ref="A448:A454"/>
    <mergeCell ref="B448:E448"/>
    <mergeCell ref="G448:J448"/>
    <mergeCell ref="B449:E449"/>
    <mergeCell ref="G449:J449"/>
    <mergeCell ref="B450:E450"/>
    <mergeCell ref="G450:J450"/>
    <mergeCell ref="B451:E451"/>
    <mergeCell ref="G451:J451"/>
    <mergeCell ref="B452:E452"/>
    <mergeCell ref="B474:K474"/>
    <mergeCell ref="B475:K475"/>
    <mergeCell ref="B476:K476"/>
    <mergeCell ref="B477:K477"/>
    <mergeCell ref="B478:K478"/>
    <mergeCell ref="B479:K479"/>
    <mergeCell ref="B465:K465"/>
    <mergeCell ref="B466:K466"/>
    <mergeCell ref="B467:K467"/>
    <mergeCell ref="B468:K468"/>
    <mergeCell ref="B469:K469"/>
    <mergeCell ref="A470:A484"/>
    <mergeCell ref="B470:K470"/>
    <mergeCell ref="B471:K471"/>
    <mergeCell ref="B472:K472"/>
    <mergeCell ref="B473:K473"/>
    <mergeCell ref="B459:K459"/>
    <mergeCell ref="B460:K460"/>
    <mergeCell ref="B461:K461"/>
    <mergeCell ref="B462:K462"/>
    <mergeCell ref="B463:K463"/>
    <mergeCell ref="B464:K464"/>
    <mergeCell ref="B499:F499"/>
    <mergeCell ref="G499:K499"/>
    <mergeCell ref="B500:F500"/>
    <mergeCell ref="G500:K500"/>
    <mergeCell ref="B501:F501"/>
    <mergeCell ref="G501:K501"/>
    <mergeCell ref="A489:D491"/>
    <mergeCell ref="E489:H491"/>
    <mergeCell ref="I489:K491"/>
    <mergeCell ref="A492:K492"/>
    <mergeCell ref="A494:G495"/>
    <mergeCell ref="A497:A501"/>
    <mergeCell ref="B497:F497"/>
    <mergeCell ref="G497:K497"/>
    <mergeCell ref="B498:F498"/>
    <mergeCell ref="G498:K498"/>
    <mergeCell ref="B480:K480"/>
    <mergeCell ref="B481:K481"/>
    <mergeCell ref="B482:K482"/>
    <mergeCell ref="B483:K483"/>
    <mergeCell ref="B484:K484"/>
    <mergeCell ref="A485:F488"/>
    <mergeCell ref="G485:K488"/>
    <mergeCell ref="G506:J506"/>
    <mergeCell ref="B507:E507"/>
    <mergeCell ref="G507:J507"/>
    <mergeCell ref="B508:E508"/>
    <mergeCell ref="G508:J508"/>
    <mergeCell ref="A509:A523"/>
    <mergeCell ref="B509:K509"/>
    <mergeCell ref="B511:K511"/>
    <mergeCell ref="B512:K512"/>
    <mergeCell ref="A502:A508"/>
    <mergeCell ref="B502:E502"/>
    <mergeCell ref="G502:J502"/>
    <mergeCell ref="B503:E503"/>
    <mergeCell ref="G503:J503"/>
    <mergeCell ref="B504:E504"/>
    <mergeCell ref="G504:J504"/>
    <mergeCell ref="B505:E505"/>
    <mergeCell ref="G505:J505"/>
    <mergeCell ref="B506:E506"/>
    <mergeCell ref="B528:K528"/>
    <mergeCell ref="B529:K529"/>
    <mergeCell ref="B530:K530"/>
    <mergeCell ref="B531:K531"/>
    <mergeCell ref="B532:K532"/>
    <mergeCell ref="B533:K533"/>
    <mergeCell ref="B519:K519"/>
    <mergeCell ref="B520:K520"/>
    <mergeCell ref="B521:K521"/>
    <mergeCell ref="B522:K522"/>
    <mergeCell ref="B523:K523"/>
    <mergeCell ref="A524:A538"/>
    <mergeCell ref="B524:K524"/>
    <mergeCell ref="B525:K525"/>
    <mergeCell ref="B526:K526"/>
    <mergeCell ref="B527:K527"/>
    <mergeCell ref="B513:K513"/>
    <mergeCell ref="B514:K514"/>
    <mergeCell ref="B515:K515"/>
    <mergeCell ref="B516:K516"/>
    <mergeCell ref="B517:K517"/>
    <mergeCell ref="B518:K518"/>
    <mergeCell ref="B554:F554"/>
    <mergeCell ref="G554:K554"/>
    <mergeCell ref="B555:F555"/>
    <mergeCell ref="G555:K555"/>
    <mergeCell ref="B556:F556"/>
    <mergeCell ref="G556:K556"/>
    <mergeCell ref="A544:D546"/>
    <mergeCell ref="E544:H546"/>
    <mergeCell ref="I544:K546"/>
    <mergeCell ref="A547:K547"/>
    <mergeCell ref="A549:G550"/>
    <mergeCell ref="A552:A556"/>
    <mergeCell ref="B552:F552"/>
    <mergeCell ref="G552:K552"/>
    <mergeCell ref="B553:F553"/>
    <mergeCell ref="G553:K553"/>
    <mergeCell ref="B534:K534"/>
    <mergeCell ref="B535:K535"/>
    <mergeCell ref="B536:K536"/>
    <mergeCell ref="B537:K537"/>
    <mergeCell ref="B538:K538"/>
    <mergeCell ref="A539:F542"/>
    <mergeCell ref="G539:K542"/>
    <mergeCell ref="G561:J561"/>
    <mergeCell ref="B562:E562"/>
    <mergeCell ref="G562:J562"/>
    <mergeCell ref="B563:E563"/>
    <mergeCell ref="G563:J563"/>
    <mergeCell ref="A564:A577"/>
    <mergeCell ref="B564:K564"/>
    <mergeCell ref="B566:K566"/>
    <mergeCell ref="B567:K567"/>
    <mergeCell ref="A557:A563"/>
    <mergeCell ref="B557:E557"/>
    <mergeCell ref="G557:J557"/>
    <mergeCell ref="B558:E558"/>
    <mergeCell ref="G558:J558"/>
    <mergeCell ref="B559:E559"/>
    <mergeCell ref="G559:J559"/>
    <mergeCell ref="B560:E560"/>
    <mergeCell ref="G560:J560"/>
    <mergeCell ref="B561:E561"/>
    <mergeCell ref="B582:K582"/>
    <mergeCell ref="B583:K583"/>
    <mergeCell ref="B584:K584"/>
    <mergeCell ref="B585:K585"/>
    <mergeCell ref="B586:K586"/>
    <mergeCell ref="B587:K587"/>
    <mergeCell ref="B574:K574"/>
    <mergeCell ref="B575:K575"/>
    <mergeCell ref="B576:K576"/>
    <mergeCell ref="B577:K577"/>
    <mergeCell ref="A578:A592"/>
    <mergeCell ref="B578:K578"/>
    <mergeCell ref="B579:K579"/>
    <mergeCell ref="B580:K580"/>
    <mergeCell ref="B581:K581"/>
    <mergeCell ref="B568:K568"/>
    <mergeCell ref="B569:K569"/>
    <mergeCell ref="B570:K570"/>
    <mergeCell ref="B571:K571"/>
    <mergeCell ref="B572:K572"/>
    <mergeCell ref="B573:K573"/>
    <mergeCell ref="B608:F608"/>
    <mergeCell ref="G608:K608"/>
    <mergeCell ref="B609:F609"/>
    <mergeCell ref="G609:K609"/>
    <mergeCell ref="B610:F610"/>
    <mergeCell ref="G610:K610"/>
    <mergeCell ref="A598:D600"/>
    <mergeCell ref="E598:H600"/>
    <mergeCell ref="I598:K600"/>
    <mergeCell ref="A601:K601"/>
    <mergeCell ref="A603:G604"/>
    <mergeCell ref="A606:A610"/>
    <mergeCell ref="B606:F606"/>
    <mergeCell ref="G606:K606"/>
    <mergeCell ref="B607:F607"/>
    <mergeCell ref="G607:K607"/>
    <mergeCell ref="B588:K588"/>
    <mergeCell ref="B589:K589"/>
    <mergeCell ref="B590:K590"/>
    <mergeCell ref="B591:K591"/>
    <mergeCell ref="B592:K592"/>
    <mergeCell ref="A593:F596"/>
    <mergeCell ref="G593:K596"/>
    <mergeCell ref="G615:J615"/>
    <mergeCell ref="B616:E616"/>
    <mergeCell ref="G616:J616"/>
    <mergeCell ref="B617:E617"/>
    <mergeCell ref="G617:J617"/>
    <mergeCell ref="A618:A631"/>
    <mergeCell ref="B618:K618"/>
    <mergeCell ref="B620:K620"/>
    <mergeCell ref="B621:K621"/>
    <mergeCell ref="A611:A617"/>
    <mergeCell ref="B611:E611"/>
    <mergeCell ref="G611:J611"/>
    <mergeCell ref="B612:E612"/>
    <mergeCell ref="G612:J612"/>
    <mergeCell ref="B613:E613"/>
    <mergeCell ref="G613:J613"/>
    <mergeCell ref="B614:E614"/>
    <mergeCell ref="G614:J614"/>
    <mergeCell ref="B615:E615"/>
    <mergeCell ref="B636:K636"/>
    <mergeCell ref="B637:K637"/>
    <mergeCell ref="B638:K638"/>
    <mergeCell ref="B639:K639"/>
    <mergeCell ref="B640:K640"/>
    <mergeCell ref="B641:K641"/>
    <mergeCell ref="B628:K628"/>
    <mergeCell ref="B629:K629"/>
    <mergeCell ref="B630:K630"/>
    <mergeCell ref="B631:K631"/>
    <mergeCell ref="A632:A646"/>
    <mergeCell ref="B632:K632"/>
    <mergeCell ref="B633:K633"/>
    <mergeCell ref="B634:K634"/>
    <mergeCell ref="B635:K635"/>
    <mergeCell ref="B622:K622"/>
    <mergeCell ref="B623:K623"/>
    <mergeCell ref="B624:K624"/>
    <mergeCell ref="B625:K625"/>
    <mergeCell ref="B626:K626"/>
    <mergeCell ref="B627:K627"/>
    <mergeCell ref="B662:F662"/>
    <mergeCell ref="G662:K662"/>
    <mergeCell ref="B663:F663"/>
    <mergeCell ref="G663:K663"/>
    <mergeCell ref="B664:F664"/>
    <mergeCell ref="G664:K664"/>
    <mergeCell ref="A652:D654"/>
    <mergeCell ref="E652:H654"/>
    <mergeCell ref="I652:K654"/>
    <mergeCell ref="A655:K655"/>
    <mergeCell ref="A657:G658"/>
    <mergeCell ref="A660:A664"/>
    <mergeCell ref="B660:F660"/>
    <mergeCell ref="G660:K660"/>
    <mergeCell ref="B661:F661"/>
    <mergeCell ref="G661:K661"/>
    <mergeCell ref="B642:K642"/>
    <mergeCell ref="B643:K643"/>
    <mergeCell ref="B644:K644"/>
    <mergeCell ref="B645:K645"/>
    <mergeCell ref="B646:K646"/>
    <mergeCell ref="A647:F650"/>
    <mergeCell ref="G647:K650"/>
    <mergeCell ref="G669:J669"/>
    <mergeCell ref="B670:E670"/>
    <mergeCell ref="G670:J670"/>
    <mergeCell ref="B671:E671"/>
    <mergeCell ref="G671:J671"/>
    <mergeCell ref="A672:A686"/>
    <mergeCell ref="B672:K672"/>
    <mergeCell ref="B673:K673"/>
    <mergeCell ref="B674:K674"/>
    <mergeCell ref="B675:K675"/>
    <mergeCell ref="A665:A671"/>
    <mergeCell ref="B665:E665"/>
    <mergeCell ref="G665:J665"/>
    <mergeCell ref="B666:E666"/>
    <mergeCell ref="G666:J666"/>
    <mergeCell ref="B667:E667"/>
    <mergeCell ref="G667:J667"/>
    <mergeCell ref="B668:E668"/>
    <mergeCell ref="G668:J668"/>
    <mergeCell ref="B669:E669"/>
    <mergeCell ref="B691:K691"/>
    <mergeCell ref="B692:K692"/>
    <mergeCell ref="B693:K693"/>
    <mergeCell ref="B694:K694"/>
    <mergeCell ref="B695:K695"/>
    <mergeCell ref="B696:K696"/>
    <mergeCell ref="B682:K682"/>
    <mergeCell ref="B683:K683"/>
    <mergeCell ref="B684:K684"/>
    <mergeCell ref="B685:K685"/>
    <mergeCell ref="B686:K686"/>
    <mergeCell ref="A687:A701"/>
    <mergeCell ref="B687:K687"/>
    <mergeCell ref="B688:K688"/>
    <mergeCell ref="B689:K689"/>
    <mergeCell ref="B690:K690"/>
    <mergeCell ref="B676:K676"/>
    <mergeCell ref="B677:K677"/>
    <mergeCell ref="B678:K678"/>
    <mergeCell ref="B679:K679"/>
    <mergeCell ref="B680:K680"/>
    <mergeCell ref="B681:K681"/>
    <mergeCell ref="B717:F717"/>
    <mergeCell ref="G717:K717"/>
    <mergeCell ref="B718:F718"/>
    <mergeCell ref="G718:K718"/>
    <mergeCell ref="B719:F719"/>
    <mergeCell ref="G719:K719"/>
    <mergeCell ref="A707:D709"/>
    <mergeCell ref="E707:H709"/>
    <mergeCell ref="I707:K709"/>
    <mergeCell ref="A710:K710"/>
    <mergeCell ref="A712:G713"/>
    <mergeCell ref="A715:A719"/>
    <mergeCell ref="B715:F715"/>
    <mergeCell ref="G715:K715"/>
    <mergeCell ref="B716:F716"/>
    <mergeCell ref="G716:K716"/>
    <mergeCell ref="B697:K697"/>
    <mergeCell ref="B698:K698"/>
    <mergeCell ref="B699:K699"/>
    <mergeCell ref="B700:K700"/>
    <mergeCell ref="B701:K701"/>
    <mergeCell ref="A702:F705"/>
    <mergeCell ref="G702:K705"/>
    <mergeCell ref="G724:J724"/>
    <mergeCell ref="B725:E725"/>
    <mergeCell ref="G725:J725"/>
    <mergeCell ref="B726:E726"/>
    <mergeCell ref="G726:J726"/>
    <mergeCell ref="A727:A741"/>
    <mergeCell ref="B727:K727"/>
    <mergeCell ref="B728:K728"/>
    <mergeCell ref="B729:K729"/>
    <mergeCell ref="B730:K730"/>
    <mergeCell ref="A720:A726"/>
    <mergeCell ref="B720:E720"/>
    <mergeCell ref="G720:J720"/>
    <mergeCell ref="B721:E721"/>
    <mergeCell ref="G721:J721"/>
    <mergeCell ref="B722:E722"/>
    <mergeCell ref="G722:J722"/>
    <mergeCell ref="B723:E723"/>
    <mergeCell ref="G723:J723"/>
    <mergeCell ref="B724:E724"/>
    <mergeCell ref="B746:K746"/>
    <mergeCell ref="B747:K747"/>
    <mergeCell ref="B748:K748"/>
    <mergeCell ref="B749:K749"/>
    <mergeCell ref="B750:K750"/>
    <mergeCell ref="B751:K751"/>
    <mergeCell ref="B737:K737"/>
    <mergeCell ref="B738:K738"/>
    <mergeCell ref="B739:K739"/>
    <mergeCell ref="B740:K740"/>
    <mergeCell ref="B741:K741"/>
    <mergeCell ref="A742:A756"/>
    <mergeCell ref="B742:K742"/>
    <mergeCell ref="B743:K743"/>
    <mergeCell ref="B744:K744"/>
    <mergeCell ref="B745:K745"/>
    <mergeCell ref="B731:K731"/>
    <mergeCell ref="B732:K732"/>
    <mergeCell ref="B733:K733"/>
    <mergeCell ref="B734:K734"/>
    <mergeCell ref="B735:K735"/>
    <mergeCell ref="B736:K736"/>
    <mergeCell ref="B772:F772"/>
    <mergeCell ref="G772:K772"/>
    <mergeCell ref="B773:F773"/>
    <mergeCell ref="G773:K773"/>
    <mergeCell ref="B774:F774"/>
    <mergeCell ref="G774:K774"/>
    <mergeCell ref="A762:D764"/>
    <mergeCell ref="E762:H764"/>
    <mergeCell ref="I762:K764"/>
    <mergeCell ref="A765:K765"/>
    <mergeCell ref="A767:G768"/>
    <mergeCell ref="A770:A774"/>
    <mergeCell ref="B770:F770"/>
    <mergeCell ref="G770:K770"/>
    <mergeCell ref="B771:F771"/>
    <mergeCell ref="G771:K771"/>
    <mergeCell ref="B752:K752"/>
    <mergeCell ref="B753:K753"/>
    <mergeCell ref="B754:K754"/>
    <mergeCell ref="B755:K755"/>
    <mergeCell ref="B756:K756"/>
    <mergeCell ref="A757:F760"/>
    <mergeCell ref="G757:K760"/>
    <mergeCell ref="G779:J779"/>
    <mergeCell ref="B780:E780"/>
    <mergeCell ref="G780:J780"/>
    <mergeCell ref="B781:E781"/>
    <mergeCell ref="G781:J781"/>
    <mergeCell ref="A782:A795"/>
    <mergeCell ref="B782:K782"/>
    <mergeCell ref="B784:K784"/>
    <mergeCell ref="B785:K785"/>
    <mergeCell ref="A775:A781"/>
    <mergeCell ref="B775:E775"/>
    <mergeCell ref="G775:J775"/>
    <mergeCell ref="B776:E776"/>
    <mergeCell ref="G776:J776"/>
    <mergeCell ref="B777:E777"/>
    <mergeCell ref="G777:J777"/>
    <mergeCell ref="B778:E778"/>
    <mergeCell ref="G778:J778"/>
    <mergeCell ref="B779:E779"/>
    <mergeCell ref="B800:K800"/>
    <mergeCell ref="B801:K801"/>
    <mergeCell ref="B802:K802"/>
    <mergeCell ref="B803:K803"/>
    <mergeCell ref="B804:K804"/>
    <mergeCell ref="B805:K805"/>
    <mergeCell ref="B792:K792"/>
    <mergeCell ref="B793:K793"/>
    <mergeCell ref="B794:K794"/>
    <mergeCell ref="B795:K795"/>
    <mergeCell ref="A796:A810"/>
    <mergeCell ref="B796:K796"/>
    <mergeCell ref="B797:K797"/>
    <mergeCell ref="B798:K798"/>
    <mergeCell ref="B799:K799"/>
    <mergeCell ref="B786:K786"/>
    <mergeCell ref="B787:K787"/>
    <mergeCell ref="B788:K788"/>
    <mergeCell ref="B789:K789"/>
    <mergeCell ref="B790:K790"/>
    <mergeCell ref="B791:K791"/>
    <mergeCell ref="B826:F826"/>
    <mergeCell ref="G826:K826"/>
    <mergeCell ref="B827:F827"/>
    <mergeCell ref="G827:K827"/>
    <mergeCell ref="B828:F828"/>
    <mergeCell ref="G828:K828"/>
    <mergeCell ref="A816:D818"/>
    <mergeCell ref="E816:H818"/>
    <mergeCell ref="I816:K818"/>
    <mergeCell ref="A819:K819"/>
    <mergeCell ref="A821:G822"/>
    <mergeCell ref="A824:A828"/>
    <mergeCell ref="B824:F824"/>
    <mergeCell ref="G824:K824"/>
    <mergeCell ref="B825:F825"/>
    <mergeCell ref="G825:K825"/>
    <mergeCell ref="B806:K806"/>
    <mergeCell ref="B807:K807"/>
    <mergeCell ref="B808:K808"/>
    <mergeCell ref="B809:K809"/>
    <mergeCell ref="B810:K810"/>
    <mergeCell ref="A811:F814"/>
    <mergeCell ref="G811:K814"/>
    <mergeCell ref="G833:J833"/>
    <mergeCell ref="B834:E834"/>
    <mergeCell ref="G834:J834"/>
    <mergeCell ref="B835:E835"/>
    <mergeCell ref="G835:J835"/>
    <mergeCell ref="A836:A849"/>
    <mergeCell ref="B836:K836"/>
    <mergeCell ref="B838:K838"/>
    <mergeCell ref="B839:K839"/>
    <mergeCell ref="A829:A835"/>
    <mergeCell ref="B829:E829"/>
    <mergeCell ref="G829:J829"/>
    <mergeCell ref="B830:E830"/>
    <mergeCell ref="G830:J830"/>
    <mergeCell ref="B831:E831"/>
    <mergeCell ref="G831:J831"/>
    <mergeCell ref="B832:E832"/>
    <mergeCell ref="G832:J832"/>
    <mergeCell ref="B833:E833"/>
    <mergeCell ref="B854:K854"/>
    <mergeCell ref="B855:K855"/>
    <mergeCell ref="B856:K856"/>
    <mergeCell ref="B857:K857"/>
    <mergeCell ref="B858:K858"/>
    <mergeCell ref="B859:K859"/>
    <mergeCell ref="B846:K846"/>
    <mergeCell ref="B847:K847"/>
    <mergeCell ref="B848:K848"/>
    <mergeCell ref="B849:K849"/>
    <mergeCell ref="A850:A864"/>
    <mergeCell ref="B850:K850"/>
    <mergeCell ref="B851:K851"/>
    <mergeCell ref="B852:K852"/>
    <mergeCell ref="B853:K853"/>
    <mergeCell ref="B840:K840"/>
    <mergeCell ref="B841:K841"/>
    <mergeCell ref="B845:K845"/>
    <mergeCell ref="B880:F880"/>
    <mergeCell ref="G880:K880"/>
    <mergeCell ref="B881:F881"/>
    <mergeCell ref="G881:K881"/>
    <mergeCell ref="B882:F882"/>
    <mergeCell ref="G882:K882"/>
    <mergeCell ref="A870:D872"/>
    <mergeCell ref="E870:H872"/>
    <mergeCell ref="I870:K872"/>
    <mergeCell ref="A873:K873"/>
    <mergeCell ref="A875:G876"/>
    <mergeCell ref="A878:A882"/>
    <mergeCell ref="B878:F878"/>
    <mergeCell ref="G878:K878"/>
    <mergeCell ref="B879:F879"/>
    <mergeCell ref="G879:K879"/>
    <mergeCell ref="B860:K860"/>
    <mergeCell ref="B861:K861"/>
    <mergeCell ref="B862:K862"/>
    <mergeCell ref="B863:K863"/>
    <mergeCell ref="B864:K864"/>
    <mergeCell ref="A865:F868"/>
    <mergeCell ref="G865:K868"/>
    <mergeCell ref="G887:J887"/>
    <mergeCell ref="B888:E888"/>
    <mergeCell ref="G888:J888"/>
    <mergeCell ref="B889:E889"/>
    <mergeCell ref="G889:J889"/>
    <mergeCell ref="A890:A903"/>
    <mergeCell ref="B890:K890"/>
    <mergeCell ref="B892:K892"/>
    <mergeCell ref="B893:K893"/>
    <mergeCell ref="A883:A889"/>
    <mergeCell ref="B883:E883"/>
    <mergeCell ref="G883:J883"/>
    <mergeCell ref="B884:E884"/>
    <mergeCell ref="G884:J884"/>
    <mergeCell ref="B885:E885"/>
    <mergeCell ref="G885:J885"/>
    <mergeCell ref="B886:E886"/>
    <mergeCell ref="G886:J886"/>
    <mergeCell ref="B887:E887"/>
    <mergeCell ref="B908:K908"/>
    <mergeCell ref="B909:K909"/>
    <mergeCell ref="B910:K910"/>
    <mergeCell ref="B911:K911"/>
    <mergeCell ref="B912:K912"/>
    <mergeCell ref="B913:K913"/>
    <mergeCell ref="B901:K901"/>
    <mergeCell ref="B902:K902"/>
    <mergeCell ref="B903:K903"/>
    <mergeCell ref="A904:A918"/>
    <mergeCell ref="B904:K904"/>
    <mergeCell ref="B905:K905"/>
    <mergeCell ref="B906:K906"/>
    <mergeCell ref="B907:K907"/>
    <mergeCell ref="B894:K894"/>
    <mergeCell ref="B895:K895"/>
    <mergeCell ref="B896:K896"/>
    <mergeCell ref="B934:F934"/>
    <mergeCell ref="G934:K934"/>
    <mergeCell ref="B935:F935"/>
    <mergeCell ref="G935:K935"/>
    <mergeCell ref="B936:F936"/>
    <mergeCell ref="G936:K936"/>
    <mergeCell ref="A924:D926"/>
    <mergeCell ref="E924:H926"/>
    <mergeCell ref="I924:K926"/>
    <mergeCell ref="A927:K927"/>
    <mergeCell ref="A929:G930"/>
    <mergeCell ref="A932:A936"/>
    <mergeCell ref="B932:F932"/>
    <mergeCell ref="G932:K932"/>
    <mergeCell ref="B933:F933"/>
    <mergeCell ref="G933:K933"/>
    <mergeCell ref="B914:K914"/>
    <mergeCell ref="B915:K915"/>
    <mergeCell ref="B916:K916"/>
    <mergeCell ref="B917:K917"/>
    <mergeCell ref="B918:K918"/>
    <mergeCell ref="A919:F922"/>
    <mergeCell ref="G919:K922"/>
    <mergeCell ref="G941:J941"/>
    <mergeCell ref="B942:E942"/>
    <mergeCell ref="G942:J942"/>
    <mergeCell ref="B943:E943"/>
    <mergeCell ref="G943:J943"/>
    <mergeCell ref="A944:A957"/>
    <mergeCell ref="B944:K944"/>
    <mergeCell ref="B946:K946"/>
    <mergeCell ref="B947:K947"/>
    <mergeCell ref="A937:A943"/>
    <mergeCell ref="B937:E937"/>
    <mergeCell ref="G937:J937"/>
    <mergeCell ref="B938:E938"/>
    <mergeCell ref="G938:J938"/>
    <mergeCell ref="B939:E939"/>
    <mergeCell ref="G939:J939"/>
    <mergeCell ref="B940:E940"/>
    <mergeCell ref="G940:J940"/>
    <mergeCell ref="B941:E941"/>
    <mergeCell ref="B962:K962"/>
    <mergeCell ref="B963:K963"/>
    <mergeCell ref="B964:K964"/>
    <mergeCell ref="B965:K965"/>
    <mergeCell ref="B966:K966"/>
    <mergeCell ref="B967:K967"/>
    <mergeCell ref="B954:K954"/>
    <mergeCell ref="B955:K955"/>
    <mergeCell ref="B956:K956"/>
    <mergeCell ref="B957:K957"/>
    <mergeCell ref="A958:A972"/>
    <mergeCell ref="B958:K958"/>
    <mergeCell ref="B959:K959"/>
    <mergeCell ref="B960:K960"/>
    <mergeCell ref="B961:K961"/>
    <mergeCell ref="B948:K948"/>
    <mergeCell ref="B949:K949"/>
    <mergeCell ref="B953:K953"/>
    <mergeCell ref="B988:F988"/>
    <mergeCell ref="G988:K988"/>
    <mergeCell ref="B989:F989"/>
    <mergeCell ref="G989:K989"/>
    <mergeCell ref="B990:F990"/>
    <mergeCell ref="G990:K990"/>
    <mergeCell ref="A978:D980"/>
    <mergeCell ref="E978:H980"/>
    <mergeCell ref="I978:K980"/>
    <mergeCell ref="A981:K981"/>
    <mergeCell ref="A983:G984"/>
    <mergeCell ref="A986:A990"/>
    <mergeCell ref="B986:F986"/>
    <mergeCell ref="G986:K986"/>
    <mergeCell ref="B987:F987"/>
    <mergeCell ref="G987:K987"/>
    <mergeCell ref="B968:K968"/>
    <mergeCell ref="B969:K969"/>
    <mergeCell ref="B970:K970"/>
    <mergeCell ref="B971:K971"/>
    <mergeCell ref="B972:K972"/>
    <mergeCell ref="A973:F976"/>
    <mergeCell ref="G973:K976"/>
    <mergeCell ref="G995:J995"/>
    <mergeCell ref="B996:E996"/>
    <mergeCell ref="G996:J996"/>
    <mergeCell ref="B997:E997"/>
    <mergeCell ref="G997:J997"/>
    <mergeCell ref="A998:A1011"/>
    <mergeCell ref="B998:K998"/>
    <mergeCell ref="A991:A997"/>
    <mergeCell ref="B991:E991"/>
    <mergeCell ref="G991:J991"/>
    <mergeCell ref="B992:E992"/>
    <mergeCell ref="G992:J992"/>
    <mergeCell ref="B993:E993"/>
    <mergeCell ref="G993:J993"/>
    <mergeCell ref="B994:E994"/>
    <mergeCell ref="G994:J994"/>
    <mergeCell ref="B995:E995"/>
    <mergeCell ref="B1016:K1016"/>
    <mergeCell ref="B1017:K1017"/>
    <mergeCell ref="B1018:K1018"/>
    <mergeCell ref="B1019:K1019"/>
    <mergeCell ref="B1020:K1020"/>
    <mergeCell ref="B1021:K1021"/>
    <mergeCell ref="B1008:K1008"/>
    <mergeCell ref="B1009:K1009"/>
    <mergeCell ref="B1010:K1010"/>
    <mergeCell ref="B1011:K1011"/>
    <mergeCell ref="A1012:A1026"/>
    <mergeCell ref="B1012:K1012"/>
    <mergeCell ref="B1013:K1013"/>
    <mergeCell ref="B1014:K1014"/>
    <mergeCell ref="B1015:K1015"/>
    <mergeCell ref="B1002:K1002"/>
    <mergeCell ref="B1003:K1003"/>
    <mergeCell ref="B1004:K1004"/>
    <mergeCell ref="B1005:K1005"/>
    <mergeCell ref="B1006:K1006"/>
    <mergeCell ref="B1007:K1007"/>
    <mergeCell ref="B1042:F1042"/>
    <mergeCell ref="G1042:K1042"/>
    <mergeCell ref="B1043:F1043"/>
    <mergeCell ref="G1043:K1043"/>
    <mergeCell ref="B1044:F1044"/>
    <mergeCell ref="G1044:K1044"/>
    <mergeCell ref="A1032:D1034"/>
    <mergeCell ref="E1032:H1034"/>
    <mergeCell ref="I1032:K1034"/>
    <mergeCell ref="A1035:K1035"/>
    <mergeCell ref="A1037:G1038"/>
    <mergeCell ref="A1040:A1044"/>
    <mergeCell ref="B1040:F1040"/>
    <mergeCell ref="G1040:K1040"/>
    <mergeCell ref="B1041:F1041"/>
    <mergeCell ref="G1041:K1041"/>
    <mergeCell ref="B1022:K1022"/>
    <mergeCell ref="B1023:K1023"/>
    <mergeCell ref="B1024:K1024"/>
    <mergeCell ref="B1025:K1025"/>
    <mergeCell ref="B1026:K1026"/>
    <mergeCell ref="A1027:F1030"/>
    <mergeCell ref="G1027:K1030"/>
    <mergeCell ref="G1049:J1049"/>
    <mergeCell ref="B1050:E1050"/>
    <mergeCell ref="G1050:J1050"/>
    <mergeCell ref="B1051:E1051"/>
    <mergeCell ref="G1051:J1051"/>
    <mergeCell ref="A1052:A1066"/>
    <mergeCell ref="B1052:K1052"/>
    <mergeCell ref="B1053:K1053"/>
    <mergeCell ref="B1054:K1054"/>
    <mergeCell ref="B1055:K1055"/>
    <mergeCell ref="A1045:A1051"/>
    <mergeCell ref="B1045:E1045"/>
    <mergeCell ref="G1045:J1045"/>
    <mergeCell ref="B1046:E1046"/>
    <mergeCell ref="G1046:J1046"/>
    <mergeCell ref="B1047:E1047"/>
    <mergeCell ref="G1047:J1047"/>
    <mergeCell ref="B1048:E1048"/>
    <mergeCell ref="G1048:J1048"/>
    <mergeCell ref="B1049:E1049"/>
    <mergeCell ref="B1071:K1071"/>
    <mergeCell ref="B1072:K1072"/>
    <mergeCell ref="B1073:K1073"/>
    <mergeCell ref="B1074:K1074"/>
    <mergeCell ref="B1075:K1075"/>
    <mergeCell ref="B1076:K1076"/>
    <mergeCell ref="B1062:K1062"/>
    <mergeCell ref="B1063:K1063"/>
    <mergeCell ref="B1064:K1064"/>
    <mergeCell ref="B1065:K1065"/>
    <mergeCell ref="B1066:K1066"/>
    <mergeCell ref="A1067:A1081"/>
    <mergeCell ref="B1067:K1067"/>
    <mergeCell ref="B1068:K1068"/>
    <mergeCell ref="B1069:K1069"/>
    <mergeCell ref="B1070:K1070"/>
    <mergeCell ref="B1056:K1056"/>
    <mergeCell ref="B1057:K1057"/>
    <mergeCell ref="B1058:K1058"/>
    <mergeCell ref="B1059:K1059"/>
    <mergeCell ref="B1060:K1060"/>
    <mergeCell ref="B1061:K1061"/>
    <mergeCell ref="B1097:F1097"/>
    <mergeCell ref="G1097:K1097"/>
    <mergeCell ref="B1098:F1098"/>
    <mergeCell ref="G1098:K1098"/>
    <mergeCell ref="B1099:F1099"/>
    <mergeCell ref="G1099:K1099"/>
    <mergeCell ref="A1087:D1089"/>
    <mergeCell ref="E1087:H1089"/>
    <mergeCell ref="I1087:K1089"/>
    <mergeCell ref="A1090:K1090"/>
    <mergeCell ref="A1092:G1093"/>
    <mergeCell ref="A1095:A1099"/>
    <mergeCell ref="B1095:F1095"/>
    <mergeCell ref="G1095:K1095"/>
    <mergeCell ref="B1096:F1096"/>
    <mergeCell ref="G1096:K1096"/>
    <mergeCell ref="B1077:K1077"/>
    <mergeCell ref="B1078:K1078"/>
    <mergeCell ref="B1079:K1079"/>
    <mergeCell ref="B1080:K1080"/>
    <mergeCell ref="B1081:K1081"/>
    <mergeCell ref="A1082:F1085"/>
    <mergeCell ref="G1082:K1085"/>
    <mergeCell ref="G1104:J1104"/>
    <mergeCell ref="B1105:E1105"/>
    <mergeCell ref="G1105:J1105"/>
    <mergeCell ref="B1106:E1106"/>
    <mergeCell ref="G1106:J1106"/>
    <mergeCell ref="A1107:A1121"/>
    <mergeCell ref="B1107:K1107"/>
    <mergeCell ref="B1108:K1108"/>
    <mergeCell ref="B1109:K1109"/>
    <mergeCell ref="B1110:K1110"/>
    <mergeCell ref="A1100:A1106"/>
    <mergeCell ref="B1100:E1100"/>
    <mergeCell ref="G1100:J1100"/>
    <mergeCell ref="B1101:E1101"/>
    <mergeCell ref="G1101:J1101"/>
    <mergeCell ref="B1102:E1102"/>
    <mergeCell ref="G1102:J1102"/>
    <mergeCell ref="B1103:E1103"/>
    <mergeCell ref="G1103:J1103"/>
    <mergeCell ref="B1104:E1104"/>
    <mergeCell ref="B1126:K1126"/>
    <mergeCell ref="B1127:K1127"/>
    <mergeCell ref="B1128:K1128"/>
    <mergeCell ref="B1129:K1129"/>
    <mergeCell ref="B1130:K1130"/>
    <mergeCell ref="B1131:K1131"/>
    <mergeCell ref="B1117:K1117"/>
    <mergeCell ref="B1118:K1118"/>
    <mergeCell ref="B1119:K1119"/>
    <mergeCell ref="B1120:K1120"/>
    <mergeCell ref="B1121:K1121"/>
    <mergeCell ref="A1122:A1136"/>
    <mergeCell ref="B1122:K1122"/>
    <mergeCell ref="B1123:K1123"/>
    <mergeCell ref="B1124:K1124"/>
    <mergeCell ref="B1125:K1125"/>
    <mergeCell ref="B1111:K1111"/>
    <mergeCell ref="B1112:K1112"/>
    <mergeCell ref="B1113:K1113"/>
    <mergeCell ref="B1114:K1114"/>
    <mergeCell ref="B1115:K1115"/>
    <mergeCell ref="B1116:K1116"/>
    <mergeCell ref="B1152:F1152"/>
    <mergeCell ref="G1152:K1152"/>
    <mergeCell ref="B1153:F1153"/>
    <mergeCell ref="G1153:K1153"/>
    <mergeCell ref="B1154:F1154"/>
    <mergeCell ref="G1154:K1154"/>
    <mergeCell ref="A1142:D1144"/>
    <mergeCell ref="E1142:H1144"/>
    <mergeCell ref="I1142:K1144"/>
    <mergeCell ref="A1145:K1145"/>
    <mergeCell ref="A1147:G1148"/>
    <mergeCell ref="A1150:A1154"/>
    <mergeCell ref="B1150:F1150"/>
    <mergeCell ref="G1150:K1150"/>
    <mergeCell ref="B1151:F1151"/>
    <mergeCell ref="G1151:K1151"/>
    <mergeCell ref="B1132:K1132"/>
    <mergeCell ref="B1133:K1133"/>
    <mergeCell ref="B1134:K1134"/>
    <mergeCell ref="B1135:K1135"/>
    <mergeCell ref="B1136:K1136"/>
    <mergeCell ref="A1137:F1140"/>
    <mergeCell ref="G1137:K1140"/>
    <mergeCell ref="G1159:J1159"/>
    <mergeCell ref="B1160:E1160"/>
    <mergeCell ref="G1160:J1160"/>
    <mergeCell ref="B1161:E1161"/>
    <mergeCell ref="G1161:J1161"/>
    <mergeCell ref="A1162:A1175"/>
    <mergeCell ref="B1162:K1162"/>
    <mergeCell ref="A1155:A1161"/>
    <mergeCell ref="B1155:E1155"/>
    <mergeCell ref="G1155:J1155"/>
    <mergeCell ref="B1156:E1156"/>
    <mergeCell ref="G1156:J1156"/>
    <mergeCell ref="B1157:E1157"/>
    <mergeCell ref="G1157:J1157"/>
    <mergeCell ref="B1158:E1158"/>
    <mergeCell ref="G1158:J1158"/>
    <mergeCell ref="B1159:E1159"/>
    <mergeCell ref="B1180:K1180"/>
    <mergeCell ref="B1181:K1181"/>
    <mergeCell ref="B1182:K1182"/>
    <mergeCell ref="B1183:K1183"/>
    <mergeCell ref="B1184:K1184"/>
    <mergeCell ref="B1185:K1185"/>
    <mergeCell ref="B1171:K1171"/>
    <mergeCell ref="B1172:K1172"/>
    <mergeCell ref="B1173:K1173"/>
    <mergeCell ref="B1174:K1174"/>
    <mergeCell ref="B1175:K1175"/>
    <mergeCell ref="A1176:A1190"/>
    <mergeCell ref="B1176:K1176"/>
    <mergeCell ref="B1177:K1177"/>
    <mergeCell ref="B1178:K1178"/>
    <mergeCell ref="B1179:K1179"/>
    <mergeCell ref="B1166:K1166"/>
    <mergeCell ref="B1167:K1167"/>
    <mergeCell ref="B1168:K1168"/>
    <mergeCell ref="B1169:K1169"/>
    <mergeCell ref="B1170:K1170"/>
    <mergeCell ref="B1206:F1206"/>
    <mergeCell ref="G1206:K1206"/>
    <mergeCell ref="B1207:F1207"/>
    <mergeCell ref="G1207:K1207"/>
    <mergeCell ref="B1208:F1208"/>
    <mergeCell ref="G1208:K1208"/>
    <mergeCell ref="A1196:D1198"/>
    <mergeCell ref="E1196:H1198"/>
    <mergeCell ref="I1196:K1198"/>
    <mergeCell ref="A1199:K1199"/>
    <mergeCell ref="A1201:G1202"/>
    <mergeCell ref="A1204:A1208"/>
    <mergeCell ref="B1204:F1204"/>
    <mergeCell ref="G1204:K1204"/>
    <mergeCell ref="B1205:F1205"/>
    <mergeCell ref="G1205:K1205"/>
    <mergeCell ref="B1186:K1186"/>
    <mergeCell ref="B1187:K1187"/>
    <mergeCell ref="B1188:K1188"/>
    <mergeCell ref="B1189:K1189"/>
    <mergeCell ref="B1190:K1190"/>
    <mergeCell ref="A1191:F1194"/>
    <mergeCell ref="G1191:K1194"/>
    <mergeCell ref="G1213:J1213"/>
    <mergeCell ref="B1214:E1214"/>
    <mergeCell ref="G1214:J1214"/>
    <mergeCell ref="B1215:E1215"/>
    <mergeCell ref="G1215:J1215"/>
    <mergeCell ref="A1216:A1229"/>
    <mergeCell ref="B1216:K1216"/>
    <mergeCell ref="A1209:A1215"/>
    <mergeCell ref="B1209:E1209"/>
    <mergeCell ref="G1209:J1209"/>
    <mergeCell ref="B1210:E1210"/>
    <mergeCell ref="G1210:J1210"/>
    <mergeCell ref="B1211:E1211"/>
    <mergeCell ref="G1211:J1211"/>
    <mergeCell ref="B1212:E1212"/>
    <mergeCell ref="G1212:J1212"/>
    <mergeCell ref="B1213:E1213"/>
    <mergeCell ref="B1234:K1234"/>
    <mergeCell ref="B1235:K1235"/>
    <mergeCell ref="B1236:K1236"/>
    <mergeCell ref="B1237:K1237"/>
    <mergeCell ref="B1238:K1238"/>
    <mergeCell ref="B1239:K1239"/>
    <mergeCell ref="B1226:K1226"/>
    <mergeCell ref="B1227:K1227"/>
    <mergeCell ref="B1228:K1228"/>
    <mergeCell ref="B1229:K1229"/>
    <mergeCell ref="A1230:A1244"/>
    <mergeCell ref="B1230:K1230"/>
    <mergeCell ref="B1231:K1231"/>
    <mergeCell ref="B1232:K1232"/>
    <mergeCell ref="B1233:K1233"/>
    <mergeCell ref="B1220:K1220"/>
    <mergeCell ref="B1221:K1221"/>
    <mergeCell ref="B1222:K1222"/>
    <mergeCell ref="B1223:K1223"/>
    <mergeCell ref="B1224:K1224"/>
    <mergeCell ref="B1225:K1225"/>
    <mergeCell ref="B1260:F1260"/>
    <mergeCell ref="G1260:K1260"/>
    <mergeCell ref="B1261:F1261"/>
    <mergeCell ref="G1261:K1261"/>
    <mergeCell ref="B1262:F1262"/>
    <mergeCell ref="G1262:K1262"/>
    <mergeCell ref="A1250:D1252"/>
    <mergeCell ref="E1250:H1252"/>
    <mergeCell ref="I1250:K1252"/>
    <mergeCell ref="A1253:K1253"/>
    <mergeCell ref="A1255:G1256"/>
    <mergeCell ref="A1258:A1262"/>
    <mergeCell ref="B1258:F1258"/>
    <mergeCell ref="G1258:K1258"/>
    <mergeCell ref="B1259:F1259"/>
    <mergeCell ref="G1259:K1259"/>
    <mergeCell ref="B1240:K1240"/>
    <mergeCell ref="B1241:K1241"/>
    <mergeCell ref="B1242:K1242"/>
    <mergeCell ref="B1243:K1243"/>
    <mergeCell ref="B1244:K1244"/>
    <mergeCell ref="A1245:F1248"/>
    <mergeCell ref="G1245:K1248"/>
    <mergeCell ref="G1267:J1267"/>
    <mergeCell ref="B1268:E1268"/>
    <mergeCell ref="G1268:J1268"/>
    <mergeCell ref="B1269:E1269"/>
    <mergeCell ref="G1269:J1269"/>
    <mergeCell ref="A1270:A1283"/>
    <mergeCell ref="B1270:K1270"/>
    <mergeCell ref="A1263:A1269"/>
    <mergeCell ref="B1263:E1263"/>
    <mergeCell ref="G1263:J1263"/>
    <mergeCell ref="B1264:E1264"/>
    <mergeCell ref="G1264:J1264"/>
    <mergeCell ref="B1265:E1265"/>
    <mergeCell ref="G1265:J1265"/>
    <mergeCell ref="B1266:E1266"/>
    <mergeCell ref="G1266:J1266"/>
    <mergeCell ref="B1267:E1267"/>
    <mergeCell ref="B1288:K1288"/>
    <mergeCell ref="B1289:K1289"/>
    <mergeCell ref="B1290:K1290"/>
    <mergeCell ref="B1291:K1291"/>
    <mergeCell ref="B1292:K1292"/>
    <mergeCell ref="B1293:K1293"/>
    <mergeCell ref="B1280:K1280"/>
    <mergeCell ref="B1281:K1281"/>
    <mergeCell ref="B1282:K1282"/>
    <mergeCell ref="B1283:K1283"/>
    <mergeCell ref="A1284:A1298"/>
    <mergeCell ref="B1284:K1284"/>
    <mergeCell ref="B1285:K1285"/>
    <mergeCell ref="B1286:K1286"/>
    <mergeCell ref="B1287:K1287"/>
    <mergeCell ref="B1274:K1274"/>
    <mergeCell ref="B1275:K1275"/>
    <mergeCell ref="B1276:K1276"/>
    <mergeCell ref="B1277:K1277"/>
    <mergeCell ref="B1278:K1278"/>
    <mergeCell ref="B1279:K1279"/>
    <mergeCell ref="B1314:F1314"/>
    <mergeCell ref="G1314:K1314"/>
    <mergeCell ref="B1315:F1315"/>
    <mergeCell ref="G1315:K1315"/>
    <mergeCell ref="B1316:F1316"/>
    <mergeCell ref="G1316:K1316"/>
    <mergeCell ref="A1304:D1306"/>
    <mergeCell ref="E1304:H1306"/>
    <mergeCell ref="I1304:K1306"/>
    <mergeCell ref="A1307:K1307"/>
    <mergeCell ref="A1309:G1310"/>
    <mergeCell ref="A1312:A1316"/>
    <mergeCell ref="B1312:F1312"/>
    <mergeCell ref="G1312:K1312"/>
    <mergeCell ref="B1313:F1313"/>
    <mergeCell ref="G1313:K1313"/>
    <mergeCell ref="B1294:K1294"/>
    <mergeCell ref="B1295:K1295"/>
    <mergeCell ref="B1296:K1296"/>
    <mergeCell ref="B1297:K1297"/>
    <mergeCell ref="B1298:K1298"/>
    <mergeCell ref="A1299:F1302"/>
    <mergeCell ref="G1299:K1302"/>
    <mergeCell ref="G1321:J1321"/>
    <mergeCell ref="B1322:E1322"/>
    <mergeCell ref="G1322:J1322"/>
    <mergeCell ref="B1323:E1323"/>
    <mergeCell ref="G1323:J1323"/>
    <mergeCell ref="A1324:A1337"/>
    <mergeCell ref="B1324:K1324"/>
    <mergeCell ref="A1317:A1323"/>
    <mergeCell ref="B1317:E1317"/>
    <mergeCell ref="G1317:J1317"/>
    <mergeCell ref="B1318:E1318"/>
    <mergeCell ref="G1318:J1318"/>
    <mergeCell ref="B1319:E1319"/>
    <mergeCell ref="G1319:J1319"/>
    <mergeCell ref="B1320:E1320"/>
    <mergeCell ref="G1320:J1320"/>
    <mergeCell ref="B1321:E1321"/>
    <mergeCell ref="B1342:K1342"/>
    <mergeCell ref="B1343:K1343"/>
    <mergeCell ref="B1344:K1344"/>
    <mergeCell ref="B1345:K1345"/>
    <mergeCell ref="B1346:K1346"/>
    <mergeCell ref="B1347:K1347"/>
    <mergeCell ref="B1334:K1334"/>
    <mergeCell ref="B1335:K1335"/>
    <mergeCell ref="B1336:K1336"/>
    <mergeCell ref="B1337:K1337"/>
    <mergeCell ref="A1338:A1352"/>
    <mergeCell ref="B1338:K1338"/>
    <mergeCell ref="B1339:K1339"/>
    <mergeCell ref="B1340:K1340"/>
    <mergeCell ref="B1341:K1341"/>
    <mergeCell ref="B1328:K1328"/>
    <mergeCell ref="B1329:K1329"/>
    <mergeCell ref="B1330:K1330"/>
    <mergeCell ref="B1331:K1331"/>
    <mergeCell ref="B1332:K1332"/>
    <mergeCell ref="B1333:K1333"/>
    <mergeCell ref="B1368:F1368"/>
    <mergeCell ref="G1368:K1368"/>
    <mergeCell ref="B1369:F1369"/>
    <mergeCell ref="G1369:K1369"/>
    <mergeCell ref="B1370:F1370"/>
    <mergeCell ref="G1370:K1370"/>
    <mergeCell ref="A1358:D1360"/>
    <mergeCell ref="E1358:H1360"/>
    <mergeCell ref="I1358:K1360"/>
    <mergeCell ref="A1361:K1361"/>
    <mergeCell ref="A1363:G1364"/>
    <mergeCell ref="A1366:A1370"/>
    <mergeCell ref="B1366:F1366"/>
    <mergeCell ref="G1366:K1366"/>
    <mergeCell ref="B1367:F1367"/>
    <mergeCell ref="G1367:K1367"/>
    <mergeCell ref="B1348:K1348"/>
    <mergeCell ref="B1349:K1349"/>
    <mergeCell ref="B1350:K1350"/>
    <mergeCell ref="B1351:K1351"/>
    <mergeCell ref="B1352:K1352"/>
    <mergeCell ref="A1353:F1356"/>
    <mergeCell ref="G1353:K1356"/>
    <mergeCell ref="G1375:J1375"/>
    <mergeCell ref="B1376:E1376"/>
    <mergeCell ref="G1376:J1376"/>
    <mergeCell ref="B1377:E1377"/>
    <mergeCell ref="G1377:J1377"/>
    <mergeCell ref="A1378:A1391"/>
    <mergeCell ref="B1378:K1378"/>
    <mergeCell ref="A1371:A1377"/>
    <mergeCell ref="B1371:E1371"/>
    <mergeCell ref="G1371:J1371"/>
    <mergeCell ref="B1372:E1372"/>
    <mergeCell ref="G1372:J1372"/>
    <mergeCell ref="B1373:E1373"/>
    <mergeCell ref="G1373:J1373"/>
    <mergeCell ref="B1374:E1374"/>
    <mergeCell ref="G1374:J1374"/>
    <mergeCell ref="B1375:E1375"/>
    <mergeCell ref="B1396:K1396"/>
    <mergeCell ref="B1397:K1397"/>
    <mergeCell ref="B1398:K1398"/>
    <mergeCell ref="B1399:K1399"/>
    <mergeCell ref="B1400:K1400"/>
    <mergeCell ref="B1401:K1401"/>
    <mergeCell ref="B1388:K1388"/>
    <mergeCell ref="B1389:K1389"/>
    <mergeCell ref="B1390:K1390"/>
    <mergeCell ref="B1391:K1391"/>
    <mergeCell ref="A1392:A1406"/>
    <mergeCell ref="B1392:K1392"/>
    <mergeCell ref="B1393:K1393"/>
    <mergeCell ref="B1394:K1394"/>
    <mergeCell ref="B1395:K1395"/>
    <mergeCell ref="B1382:K1382"/>
    <mergeCell ref="B1383:K1383"/>
    <mergeCell ref="B1384:K1384"/>
    <mergeCell ref="B1385:K1385"/>
    <mergeCell ref="B1386:K1386"/>
    <mergeCell ref="B1387:K1387"/>
    <mergeCell ref="B1422:F1422"/>
    <mergeCell ref="G1422:K1422"/>
    <mergeCell ref="B1423:F1423"/>
    <mergeCell ref="G1423:K1423"/>
    <mergeCell ref="B1424:F1424"/>
    <mergeCell ref="G1424:K1424"/>
    <mergeCell ref="A1412:D1414"/>
    <mergeCell ref="E1412:H1414"/>
    <mergeCell ref="I1412:K1414"/>
    <mergeCell ref="A1415:K1415"/>
    <mergeCell ref="A1417:G1418"/>
    <mergeCell ref="A1420:A1424"/>
    <mergeCell ref="B1420:F1420"/>
    <mergeCell ref="G1420:K1420"/>
    <mergeCell ref="B1421:F1421"/>
    <mergeCell ref="G1421:K1421"/>
    <mergeCell ref="B1402:K1402"/>
    <mergeCell ref="B1403:K1403"/>
    <mergeCell ref="B1404:K1404"/>
    <mergeCell ref="B1405:K1405"/>
    <mergeCell ref="B1406:K1406"/>
    <mergeCell ref="A1407:F1410"/>
    <mergeCell ref="G1407:K1410"/>
    <mergeCell ref="G1429:J1429"/>
    <mergeCell ref="B1430:E1430"/>
    <mergeCell ref="G1430:J1430"/>
    <mergeCell ref="B1431:E1431"/>
    <mergeCell ref="G1431:J1431"/>
    <mergeCell ref="A1432:A1446"/>
    <mergeCell ref="B1432:K1432"/>
    <mergeCell ref="B1433:K1433"/>
    <mergeCell ref="B1434:K1434"/>
    <mergeCell ref="B1435:K1435"/>
    <mergeCell ref="A1425:A1431"/>
    <mergeCell ref="B1425:E1425"/>
    <mergeCell ref="G1425:J1425"/>
    <mergeCell ref="B1426:E1426"/>
    <mergeCell ref="G1426:J1426"/>
    <mergeCell ref="B1427:E1427"/>
    <mergeCell ref="G1427:J1427"/>
    <mergeCell ref="B1428:E1428"/>
    <mergeCell ref="G1428:J1428"/>
    <mergeCell ref="B1429:E1429"/>
    <mergeCell ref="B1451:K1451"/>
    <mergeCell ref="B1452:K1452"/>
    <mergeCell ref="B1453:K1453"/>
    <mergeCell ref="B1454:K1454"/>
    <mergeCell ref="B1455:K1455"/>
    <mergeCell ref="B1456:K1456"/>
    <mergeCell ref="B1442:K1442"/>
    <mergeCell ref="B1443:K1443"/>
    <mergeCell ref="B1444:K1444"/>
    <mergeCell ref="B1445:K1445"/>
    <mergeCell ref="B1446:K1446"/>
    <mergeCell ref="A1447:A1461"/>
    <mergeCell ref="B1447:K1447"/>
    <mergeCell ref="B1448:K1448"/>
    <mergeCell ref="B1449:K1449"/>
    <mergeCell ref="B1450:K1450"/>
    <mergeCell ref="B1436:K1436"/>
    <mergeCell ref="B1437:K1437"/>
    <mergeCell ref="B1438:K1438"/>
    <mergeCell ref="B1439:K1439"/>
    <mergeCell ref="B1440:K1440"/>
    <mergeCell ref="B1441:K1441"/>
    <mergeCell ref="B1477:F1477"/>
    <mergeCell ref="G1477:K1477"/>
    <mergeCell ref="B1478:F1478"/>
    <mergeCell ref="G1478:K1478"/>
    <mergeCell ref="B1479:F1479"/>
    <mergeCell ref="G1479:K1479"/>
    <mergeCell ref="A1467:D1469"/>
    <mergeCell ref="E1467:H1469"/>
    <mergeCell ref="I1467:K1469"/>
    <mergeCell ref="A1470:K1470"/>
    <mergeCell ref="A1472:G1473"/>
    <mergeCell ref="A1475:A1479"/>
    <mergeCell ref="B1475:F1475"/>
    <mergeCell ref="G1475:K1475"/>
    <mergeCell ref="B1476:F1476"/>
    <mergeCell ref="G1476:K1476"/>
    <mergeCell ref="B1457:K1457"/>
    <mergeCell ref="B1458:K1458"/>
    <mergeCell ref="B1459:K1459"/>
    <mergeCell ref="B1460:K1460"/>
    <mergeCell ref="B1461:K1461"/>
    <mergeCell ref="A1462:F1465"/>
    <mergeCell ref="G1462:K1465"/>
    <mergeCell ref="G1484:J1484"/>
    <mergeCell ref="B1485:E1485"/>
    <mergeCell ref="G1485:J1485"/>
    <mergeCell ref="B1486:E1486"/>
    <mergeCell ref="G1486:J1486"/>
    <mergeCell ref="A1487:A1501"/>
    <mergeCell ref="B1488:K1488"/>
    <mergeCell ref="B1489:K1489"/>
    <mergeCell ref="B1490:K1490"/>
    <mergeCell ref="B1491:K1491"/>
    <mergeCell ref="A1480:A1486"/>
    <mergeCell ref="B1480:E1480"/>
    <mergeCell ref="G1480:J1480"/>
    <mergeCell ref="B1481:E1481"/>
    <mergeCell ref="G1481:J1481"/>
    <mergeCell ref="B1482:E1482"/>
    <mergeCell ref="G1482:J1482"/>
    <mergeCell ref="B1483:E1483"/>
    <mergeCell ref="G1483:J1483"/>
    <mergeCell ref="B1484:E1484"/>
    <mergeCell ref="B1507:K1507"/>
    <mergeCell ref="B1508:K1508"/>
    <mergeCell ref="B1509:K1509"/>
    <mergeCell ref="B1510:K1510"/>
    <mergeCell ref="B1511:K1511"/>
    <mergeCell ref="B1512:K1512"/>
    <mergeCell ref="B1498:K1498"/>
    <mergeCell ref="B1499:K1499"/>
    <mergeCell ref="B1500:K1500"/>
    <mergeCell ref="B1501:K1501"/>
    <mergeCell ref="A1502:A1516"/>
    <mergeCell ref="B1502:K1502"/>
    <mergeCell ref="B1503:K1503"/>
    <mergeCell ref="B1504:K1504"/>
    <mergeCell ref="B1505:K1505"/>
    <mergeCell ref="B1506:K1506"/>
    <mergeCell ref="B1492:K1492"/>
    <mergeCell ref="B1493:K1493"/>
    <mergeCell ref="B1494:K1494"/>
    <mergeCell ref="B1495:K1495"/>
    <mergeCell ref="B1496:K1496"/>
    <mergeCell ref="B1497:K1497"/>
    <mergeCell ref="B1532:F1532"/>
    <mergeCell ref="G1532:K1532"/>
    <mergeCell ref="B1533:F1533"/>
    <mergeCell ref="G1533:K1533"/>
    <mergeCell ref="B1534:F1534"/>
    <mergeCell ref="G1534:K1534"/>
    <mergeCell ref="A1522:D1524"/>
    <mergeCell ref="E1522:H1524"/>
    <mergeCell ref="I1522:K1524"/>
    <mergeCell ref="A1525:K1525"/>
    <mergeCell ref="A1527:G1528"/>
    <mergeCell ref="A1530:A1534"/>
    <mergeCell ref="B1530:F1530"/>
    <mergeCell ref="G1530:K1530"/>
    <mergeCell ref="B1531:F1531"/>
    <mergeCell ref="G1531:K1531"/>
    <mergeCell ref="B1513:K1513"/>
    <mergeCell ref="B1514:K1514"/>
    <mergeCell ref="B1515:K1515"/>
    <mergeCell ref="B1516:K1516"/>
    <mergeCell ref="A1517:F1520"/>
    <mergeCell ref="G1517:K1520"/>
    <mergeCell ref="G1539:J1539"/>
    <mergeCell ref="B1540:E1540"/>
    <mergeCell ref="G1540:J1540"/>
    <mergeCell ref="B1541:E1541"/>
    <mergeCell ref="G1541:J1541"/>
    <mergeCell ref="A1542:A1555"/>
    <mergeCell ref="B1542:K1542"/>
    <mergeCell ref="A1535:A1541"/>
    <mergeCell ref="B1535:E1535"/>
    <mergeCell ref="G1535:J1535"/>
    <mergeCell ref="B1536:E1536"/>
    <mergeCell ref="G1536:J1536"/>
    <mergeCell ref="B1537:E1537"/>
    <mergeCell ref="G1537:J1537"/>
    <mergeCell ref="B1538:E1538"/>
    <mergeCell ref="G1538:J1538"/>
    <mergeCell ref="B1539:E1539"/>
    <mergeCell ref="B1560:K1560"/>
    <mergeCell ref="B1561:K1561"/>
    <mergeCell ref="B1562:K1562"/>
    <mergeCell ref="B1563:K1563"/>
    <mergeCell ref="B1564:K1564"/>
    <mergeCell ref="B1565:K1565"/>
    <mergeCell ref="B1552:K1552"/>
    <mergeCell ref="B1553:K1553"/>
    <mergeCell ref="B1554:K1554"/>
    <mergeCell ref="B1555:K1555"/>
    <mergeCell ref="A1556:A1570"/>
    <mergeCell ref="B1556:K1556"/>
    <mergeCell ref="B1557:K1557"/>
    <mergeCell ref="B1558:K1558"/>
    <mergeCell ref="B1559:K1559"/>
    <mergeCell ref="B1546:K1546"/>
    <mergeCell ref="B1547:K1547"/>
    <mergeCell ref="B1548:K1548"/>
    <mergeCell ref="B1549:K1549"/>
    <mergeCell ref="B1550:K1550"/>
    <mergeCell ref="B1551:K1551"/>
    <mergeCell ref="B1586:F1586"/>
    <mergeCell ref="G1586:K1586"/>
    <mergeCell ref="B1587:F1587"/>
    <mergeCell ref="G1587:K1587"/>
    <mergeCell ref="B1588:F1588"/>
    <mergeCell ref="G1588:K1588"/>
    <mergeCell ref="A1576:D1578"/>
    <mergeCell ref="E1576:H1578"/>
    <mergeCell ref="I1576:K1578"/>
    <mergeCell ref="A1579:K1579"/>
    <mergeCell ref="A1581:G1582"/>
    <mergeCell ref="A1584:A1588"/>
    <mergeCell ref="B1584:F1584"/>
    <mergeCell ref="G1584:K1584"/>
    <mergeCell ref="B1585:F1585"/>
    <mergeCell ref="G1585:K1585"/>
    <mergeCell ref="B1566:K1566"/>
    <mergeCell ref="B1567:K1567"/>
    <mergeCell ref="B1568:K1568"/>
    <mergeCell ref="B1569:K1569"/>
    <mergeCell ref="B1570:K1570"/>
    <mergeCell ref="A1571:F1574"/>
    <mergeCell ref="G1571:K1574"/>
    <mergeCell ref="G1593:J1593"/>
    <mergeCell ref="B1594:E1594"/>
    <mergeCell ref="G1594:J1594"/>
    <mergeCell ref="B1595:E1595"/>
    <mergeCell ref="G1595:J1595"/>
    <mergeCell ref="A1596:A1609"/>
    <mergeCell ref="B1596:K1596"/>
    <mergeCell ref="A1589:A1595"/>
    <mergeCell ref="B1589:E1589"/>
    <mergeCell ref="G1589:J1589"/>
    <mergeCell ref="B1590:E1590"/>
    <mergeCell ref="G1590:J1590"/>
    <mergeCell ref="B1591:E1591"/>
    <mergeCell ref="G1591:J1591"/>
    <mergeCell ref="B1592:E1592"/>
    <mergeCell ref="G1592:J1592"/>
    <mergeCell ref="B1593:E1593"/>
    <mergeCell ref="B1614:K1614"/>
    <mergeCell ref="B1615:K1615"/>
    <mergeCell ref="B1616:K1616"/>
    <mergeCell ref="B1617:K1617"/>
    <mergeCell ref="B1618:K1618"/>
    <mergeCell ref="B1619:K1619"/>
    <mergeCell ref="B1606:K1606"/>
    <mergeCell ref="B1607:K1607"/>
    <mergeCell ref="B1608:K1608"/>
    <mergeCell ref="B1609:K1609"/>
    <mergeCell ref="A1610:A1624"/>
    <mergeCell ref="B1610:K1610"/>
    <mergeCell ref="B1611:K1611"/>
    <mergeCell ref="B1612:K1612"/>
    <mergeCell ref="B1613:K1613"/>
    <mergeCell ref="B1600:K1600"/>
    <mergeCell ref="B1601:K1601"/>
    <mergeCell ref="B1602:K1602"/>
    <mergeCell ref="B1603:K1603"/>
    <mergeCell ref="B1604:K1604"/>
    <mergeCell ref="B1605:K1605"/>
    <mergeCell ref="B1640:F1640"/>
    <mergeCell ref="G1640:K1640"/>
    <mergeCell ref="B1641:F1641"/>
    <mergeCell ref="G1641:K1641"/>
    <mergeCell ref="B1642:F1642"/>
    <mergeCell ref="G1642:K1642"/>
    <mergeCell ref="A1630:D1632"/>
    <mergeCell ref="E1630:H1632"/>
    <mergeCell ref="I1630:K1632"/>
    <mergeCell ref="A1633:K1633"/>
    <mergeCell ref="A1635:G1636"/>
    <mergeCell ref="A1638:A1642"/>
    <mergeCell ref="B1638:F1638"/>
    <mergeCell ref="G1638:K1638"/>
    <mergeCell ref="B1639:F1639"/>
    <mergeCell ref="G1639:K1639"/>
    <mergeCell ref="B1620:K1620"/>
    <mergeCell ref="B1621:K1621"/>
    <mergeCell ref="B1622:K1622"/>
    <mergeCell ref="B1623:K1623"/>
    <mergeCell ref="B1624:K1624"/>
    <mergeCell ref="A1625:F1628"/>
    <mergeCell ref="G1625:K1628"/>
    <mergeCell ref="G1647:J1647"/>
    <mergeCell ref="B1648:E1648"/>
    <mergeCell ref="G1648:J1648"/>
    <mergeCell ref="B1649:E1649"/>
    <mergeCell ref="G1649:J1649"/>
    <mergeCell ref="A1650:A1663"/>
    <mergeCell ref="B1650:K1650"/>
    <mergeCell ref="B1651:K1651"/>
    <mergeCell ref="B1652:K1652"/>
    <mergeCell ref="B1653:K1653"/>
    <mergeCell ref="A1643:A1649"/>
    <mergeCell ref="B1643:E1643"/>
    <mergeCell ref="G1643:J1643"/>
    <mergeCell ref="B1644:E1644"/>
    <mergeCell ref="G1644:J1644"/>
    <mergeCell ref="B1645:E1645"/>
    <mergeCell ref="G1645:J1645"/>
    <mergeCell ref="B1646:E1646"/>
    <mergeCell ref="G1646:J1646"/>
    <mergeCell ref="B1647:E1647"/>
    <mergeCell ref="B1668:K1668"/>
    <mergeCell ref="B1669:K1669"/>
    <mergeCell ref="B1670:K1670"/>
    <mergeCell ref="B1671:K1671"/>
    <mergeCell ref="B1672:K1672"/>
    <mergeCell ref="B1673:K1673"/>
    <mergeCell ref="B1659:K1659"/>
    <mergeCell ref="B1660:K1660"/>
    <mergeCell ref="B1661:K1661"/>
    <mergeCell ref="B1662:K1662"/>
    <mergeCell ref="B1663:K1663"/>
    <mergeCell ref="A1664:A1678"/>
    <mergeCell ref="B1664:K1664"/>
    <mergeCell ref="B1665:K1665"/>
    <mergeCell ref="B1666:K1666"/>
    <mergeCell ref="B1667:K1667"/>
    <mergeCell ref="B1654:K1654"/>
    <mergeCell ref="B1655:K1655"/>
    <mergeCell ref="B1656:K1656"/>
    <mergeCell ref="B1657:K1657"/>
    <mergeCell ref="B1658:K1658"/>
    <mergeCell ref="B1694:F1694"/>
    <mergeCell ref="G1694:K1694"/>
    <mergeCell ref="B1695:F1695"/>
    <mergeCell ref="G1695:K1695"/>
    <mergeCell ref="B1696:F1696"/>
    <mergeCell ref="G1696:K1696"/>
    <mergeCell ref="A1684:D1686"/>
    <mergeCell ref="E1684:H1686"/>
    <mergeCell ref="I1684:K1686"/>
    <mergeCell ref="A1687:K1687"/>
    <mergeCell ref="A1689:G1690"/>
    <mergeCell ref="A1692:A1696"/>
    <mergeCell ref="B1692:F1692"/>
    <mergeCell ref="G1692:K1692"/>
    <mergeCell ref="B1693:F1693"/>
    <mergeCell ref="G1693:K1693"/>
    <mergeCell ref="B1674:K1674"/>
    <mergeCell ref="B1675:K1675"/>
    <mergeCell ref="B1676:K1676"/>
    <mergeCell ref="B1677:K1677"/>
    <mergeCell ref="B1678:K1678"/>
    <mergeCell ref="A1679:F1682"/>
    <mergeCell ref="G1679:K1682"/>
    <mergeCell ref="G1701:J1701"/>
    <mergeCell ref="B1702:E1702"/>
    <mergeCell ref="G1702:J1702"/>
    <mergeCell ref="B1703:E1703"/>
    <mergeCell ref="G1703:J1703"/>
    <mergeCell ref="A1704:A1717"/>
    <mergeCell ref="B1704:K1704"/>
    <mergeCell ref="B1705:K1705"/>
    <mergeCell ref="B1706:K1706"/>
    <mergeCell ref="B1707:K1707"/>
    <mergeCell ref="A1697:A1703"/>
    <mergeCell ref="B1697:E1697"/>
    <mergeCell ref="G1697:J1697"/>
    <mergeCell ref="B1698:E1698"/>
    <mergeCell ref="G1698:J1698"/>
    <mergeCell ref="B1699:E1699"/>
    <mergeCell ref="G1699:J1699"/>
    <mergeCell ref="B1700:E1700"/>
    <mergeCell ref="G1700:J1700"/>
    <mergeCell ref="B1701:E1701"/>
    <mergeCell ref="B1722:K1722"/>
    <mergeCell ref="B1723:K1723"/>
    <mergeCell ref="B1724:K1724"/>
    <mergeCell ref="B1725:K1725"/>
    <mergeCell ref="B1726:K1726"/>
    <mergeCell ref="B1727:K1727"/>
    <mergeCell ref="B1713:K1713"/>
    <mergeCell ref="B1714:K1714"/>
    <mergeCell ref="B1715:K1715"/>
    <mergeCell ref="B1716:K1716"/>
    <mergeCell ref="B1717:K1717"/>
    <mergeCell ref="A1718:A1732"/>
    <mergeCell ref="B1718:K1718"/>
    <mergeCell ref="B1719:K1719"/>
    <mergeCell ref="B1720:K1720"/>
    <mergeCell ref="B1721:K1721"/>
    <mergeCell ref="B1708:K1708"/>
    <mergeCell ref="B1709:K1709"/>
    <mergeCell ref="B1710:K1710"/>
    <mergeCell ref="B1711:K1711"/>
    <mergeCell ref="B1712:K1712"/>
    <mergeCell ref="B1748:F1748"/>
    <mergeCell ref="G1748:K1748"/>
    <mergeCell ref="B1749:F1749"/>
    <mergeCell ref="G1749:K1749"/>
    <mergeCell ref="B1750:F1750"/>
    <mergeCell ref="G1750:K1750"/>
    <mergeCell ref="A1738:D1740"/>
    <mergeCell ref="E1738:H1740"/>
    <mergeCell ref="I1738:K1740"/>
    <mergeCell ref="A1741:K1741"/>
    <mergeCell ref="A1743:G1744"/>
    <mergeCell ref="A1746:A1750"/>
    <mergeCell ref="B1746:F1746"/>
    <mergeCell ref="G1746:K1746"/>
    <mergeCell ref="B1747:F1747"/>
    <mergeCell ref="G1747:K1747"/>
    <mergeCell ref="B1728:K1728"/>
    <mergeCell ref="B1729:K1729"/>
    <mergeCell ref="B1730:K1730"/>
    <mergeCell ref="B1731:K1731"/>
    <mergeCell ref="B1732:K1732"/>
    <mergeCell ref="A1733:F1736"/>
    <mergeCell ref="G1733:K1736"/>
    <mergeCell ref="G1755:J1755"/>
    <mergeCell ref="B1756:E1756"/>
    <mergeCell ref="G1756:J1756"/>
    <mergeCell ref="B1757:E1757"/>
    <mergeCell ref="G1757:J1757"/>
    <mergeCell ref="A1758:A1771"/>
    <mergeCell ref="B1758:K1758"/>
    <mergeCell ref="B1759:K1759"/>
    <mergeCell ref="B1760:K1760"/>
    <mergeCell ref="B1761:K1761"/>
    <mergeCell ref="A1751:A1757"/>
    <mergeCell ref="B1751:E1751"/>
    <mergeCell ref="G1751:J1751"/>
    <mergeCell ref="B1752:E1752"/>
    <mergeCell ref="G1752:J1752"/>
    <mergeCell ref="B1753:E1753"/>
    <mergeCell ref="G1753:J1753"/>
    <mergeCell ref="B1754:E1754"/>
    <mergeCell ref="G1754:J1754"/>
    <mergeCell ref="B1755:E1755"/>
    <mergeCell ref="B1776:K1776"/>
    <mergeCell ref="B1777:K1777"/>
    <mergeCell ref="B1778:K1778"/>
    <mergeCell ref="B1779:K1779"/>
    <mergeCell ref="B1780:K1780"/>
    <mergeCell ref="B1781:K1781"/>
    <mergeCell ref="B1767:K1767"/>
    <mergeCell ref="B1768:K1768"/>
    <mergeCell ref="B1769:K1769"/>
    <mergeCell ref="B1770:K1770"/>
    <mergeCell ref="B1771:K1771"/>
    <mergeCell ref="A1772:A1786"/>
    <mergeCell ref="B1772:K1772"/>
    <mergeCell ref="B1773:K1773"/>
    <mergeCell ref="B1774:K1774"/>
    <mergeCell ref="B1775:K1775"/>
    <mergeCell ref="B1762:K1762"/>
    <mergeCell ref="B1763:K1763"/>
    <mergeCell ref="B1764:K1764"/>
    <mergeCell ref="B1765:K1765"/>
    <mergeCell ref="B1766:K1766"/>
    <mergeCell ref="B1802:F1802"/>
    <mergeCell ref="G1802:K1802"/>
    <mergeCell ref="B1803:F1803"/>
    <mergeCell ref="G1803:K1803"/>
    <mergeCell ref="B1804:F1804"/>
    <mergeCell ref="G1804:K1804"/>
    <mergeCell ref="A1792:D1794"/>
    <mergeCell ref="E1792:H1794"/>
    <mergeCell ref="I1792:K1794"/>
    <mergeCell ref="A1795:K1795"/>
    <mergeCell ref="A1797:G1798"/>
    <mergeCell ref="A1800:A1804"/>
    <mergeCell ref="B1800:F1800"/>
    <mergeCell ref="G1800:K1800"/>
    <mergeCell ref="B1801:F1801"/>
    <mergeCell ref="G1801:K1801"/>
    <mergeCell ref="B1782:K1782"/>
    <mergeCell ref="B1783:K1783"/>
    <mergeCell ref="B1784:K1784"/>
    <mergeCell ref="B1785:K1785"/>
    <mergeCell ref="B1786:K1786"/>
    <mergeCell ref="A1787:F1790"/>
    <mergeCell ref="G1787:K1790"/>
    <mergeCell ref="G1809:J1809"/>
    <mergeCell ref="B1810:E1810"/>
    <mergeCell ref="G1810:J1810"/>
    <mergeCell ref="B1811:E1811"/>
    <mergeCell ref="G1811:J1811"/>
    <mergeCell ref="A1812:A1826"/>
    <mergeCell ref="B1812:K1812"/>
    <mergeCell ref="B1813:K1813"/>
    <mergeCell ref="B1814:K1814"/>
    <mergeCell ref="B1815:K1815"/>
    <mergeCell ref="A1805:A1811"/>
    <mergeCell ref="B1805:E1805"/>
    <mergeCell ref="G1805:J1805"/>
    <mergeCell ref="B1806:E1806"/>
    <mergeCell ref="G1806:J1806"/>
    <mergeCell ref="B1807:E1807"/>
    <mergeCell ref="G1807:J1807"/>
    <mergeCell ref="B1808:E1808"/>
    <mergeCell ref="G1808:J1808"/>
    <mergeCell ref="B1809:E1809"/>
    <mergeCell ref="B1831:K1831"/>
    <mergeCell ref="B1832:K1832"/>
    <mergeCell ref="B1833:K1833"/>
    <mergeCell ref="B1834:K1834"/>
    <mergeCell ref="B1835:K1835"/>
    <mergeCell ref="B1836:K1836"/>
    <mergeCell ref="B1822:K1822"/>
    <mergeCell ref="B1823:K1823"/>
    <mergeCell ref="B1824:K1824"/>
    <mergeCell ref="B1825:K1825"/>
    <mergeCell ref="B1826:K1826"/>
    <mergeCell ref="A1827:A1841"/>
    <mergeCell ref="B1827:K1827"/>
    <mergeCell ref="B1828:K1828"/>
    <mergeCell ref="B1829:K1829"/>
    <mergeCell ref="B1830:K1830"/>
    <mergeCell ref="B1816:K1816"/>
    <mergeCell ref="B1817:K1817"/>
    <mergeCell ref="B1818:K1818"/>
    <mergeCell ref="B1819:K1819"/>
    <mergeCell ref="B1820:K1820"/>
    <mergeCell ref="B1821:K1821"/>
    <mergeCell ref="B1857:F1857"/>
    <mergeCell ref="G1857:K1857"/>
    <mergeCell ref="B1858:F1858"/>
    <mergeCell ref="G1858:K1858"/>
    <mergeCell ref="B1859:F1859"/>
    <mergeCell ref="G1859:K1859"/>
    <mergeCell ref="A1847:D1849"/>
    <mergeCell ref="E1847:H1849"/>
    <mergeCell ref="I1847:K1849"/>
    <mergeCell ref="A1850:K1850"/>
    <mergeCell ref="A1852:G1853"/>
    <mergeCell ref="A1855:A1859"/>
    <mergeCell ref="B1855:F1855"/>
    <mergeCell ref="G1855:K1855"/>
    <mergeCell ref="B1856:F1856"/>
    <mergeCell ref="G1856:K1856"/>
    <mergeCell ref="B1837:K1837"/>
    <mergeCell ref="B1838:K1838"/>
    <mergeCell ref="B1839:K1839"/>
    <mergeCell ref="B1840:K1840"/>
    <mergeCell ref="B1841:K1841"/>
    <mergeCell ref="A1842:F1845"/>
    <mergeCell ref="G1842:K1845"/>
    <mergeCell ref="G1864:J1864"/>
    <mergeCell ref="B1865:E1865"/>
    <mergeCell ref="G1865:J1865"/>
    <mergeCell ref="B1866:E1866"/>
    <mergeCell ref="G1866:J1866"/>
    <mergeCell ref="A1867:A1881"/>
    <mergeCell ref="B1867:K1867"/>
    <mergeCell ref="B1868:K1868"/>
    <mergeCell ref="B1869:K1869"/>
    <mergeCell ref="B1870:K1870"/>
    <mergeCell ref="A1860:A1866"/>
    <mergeCell ref="B1860:E1860"/>
    <mergeCell ref="G1860:J1860"/>
    <mergeCell ref="B1861:E1861"/>
    <mergeCell ref="G1861:J1861"/>
    <mergeCell ref="B1862:E1862"/>
    <mergeCell ref="G1862:J1862"/>
    <mergeCell ref="B1863:E1863"/>
    <mergeCell ref="G1863:J1863"/>
    <mergeCell ref="B1864:E1864"/>
    <mergeCell ref="B1886:K1886"/>
    <mergeCell ref="B1887:K1887"/>
    <mergeCell ref="B1888:K1888"/>
    <mergeCell ref="B1889:K1889"/>
    <mergeCell ref="B1890:K1890"/>
    <mergeCell ref="B1891:K1891"/>
    <mergeCell ref="B1877:K1877"/>
    <mergeCell ref="B1878:K1878"/>
    <mergeCell ref="B1879:K1879"/>
    <mergeCell ref="B1880:K1880"/>
    <mergeCell ref="B1881:K1881"/>
    <mergeCell ref="A1882:A1896"/>
    <mergeCell ref="B1882:K1882"/>
    <mergeCell ref="B1883:K1883"/>
    <mergeCell ref="B1884:K1884"/>
    <mergeCell ref="B1885:K1885"/>
    <mergeCell ref="B1871:K1871"/>
    <mergeCell ref="B1872:K1872"/>
    <mergeCell ref="B1873:K1873"/>
    <mergeCell ref="B1874:K1874"/>
    <mergeCell ref="B1875:K1875"/>
    <mergeCell ref="B1876:K1876"/>
    <mergeCell ref="B1912:F1912"/>
    <mergeCell ref="G1912:K1912"/>
    <mergeCell ref="B1913:F1913"/>
    <mergeCell ref="G1913:K1913"/>
    <mergeCell ref="B1914:F1914"/>
    <mergeCell ref="G1914:K1914"/>
    <mergeCell ref="A1902:D1904"/>
    <mergeCell ref="E1902:H1904"/>
    <mergeCell ref="I1902:K1904"/>
    <mergeCell ref="A1905:K1905"/>
    <mergeCell ref="A1907:G1908"/>
    <mergeCell ref="A1910:A1914"/>
    <mergeCell ref="B1910:F1910"/>
    <mergeCell ref="G1910:K1910"/>
    <mergeCell ref="B1911:F1911"/>
    <mergeCell ref="G1911:K1911"/>
    <mergeCell ref="B1892:K1892"/>
    <mergeCell ref="B1893:K1893"/>
    <mergeCell ref="B1894:K1894"/>
    <mergeCell ref="B1895:K1895"/>
    <mergeCell ref="B1896:K1896"/>
    <mergeCell ref="A1897:F1900"/>
    <mergeCell ref="G1897:K1900"/>
    <mergeCell ref="G1919:J1919"/>
    <mergeCell ref="B1920:E1920"/>
    <mergeCell ref="G1920:J1920"/>
    <mergeCell ref="B1921:E1921"/>
    <mergeCell ref="G1921:J1921"/>
    <mergeCell ref="A1922:A1935"/>
    <mergeCell ref="B1922:K1922"/>
    <mergeCell ref="B1923:K1923"/>
    <mergeCell ref="B1924:K1924"/>
    <mergeCell ref="B1925:K1925"/>
    <mergeCell ref="A1915:A1921"/>
    <mergeCell ref="B1915:E1915"/>
    <mergeCell ref="G1915:J1915"/>
    <mergeCell ref="B1916:E1916"/>
    <mergeCell ref="G1916:J1916"/>
    <mergeCell ref="B1917:E1917"/>
    <mergeCell ref="G1917:J1917"/>
    <mergeCell ref="B1918:E1918"/>
    <mergeCell ref="G1918:J1918"/>
    <mergeCell ref="B1919:E1919"/>
    <mergeCell ref="B1940:K1940"/>
    <mergeCell ref="B1941:K1941"/>
    <mergeCell ref="B1942:K1942"/>
    <mergeCell ref="B1943:K1943"/>
    <mergeCell ref="B1944:K1944"/>
    <mergeCell ref="B1945:K1945"/>
    <mergeCell ref="B1932:K1932"/>
    <mergeCell ref="B1933:K1933"/>
    <mergeCell ref="B1934:K1934"/>
    <mergeCell ref="B1935:K1935"/>
    <mergeCell ref="A1936:A1950"/>
    <mergeCell ref="B1936:K1936"/>
    <mergeCell ref="B1937:K1937"/>
    <mergeCell ref="B1938:K1938"/>
    <mergeCell ref="B1939:K1939"/>
    <mergeCell ref="B1926:K1926"/>
    <mergeCell ref="B1927:K1927"/>
    <mergeCell ref="B1928:K1928"/>
    <mergeCell ref="B1929:K1929"/>
    <mergeCell ref="B1930:K1930"/>
    <mergeCell ref="B1931:K1931"/>
    <mergeCell ref="B1966:F1966"/>
    <mergeCell ref="G1966:K1966"/>
    <mergeCell ref="B1967:F1967"/>
    <mergeCell ref="G1967:K1967"/>
    <mergeCell ref="B1968:F1968"/>
    <mergeCell ref="G1968:K1968"/>
    <mergeCell ref="A1956:D1958"/>
    <mergeCell ref="E1956:H1958"/>
    <mergeCell ref="I1956:K1958"/>
    <mergeCell ref="A1959:K1959"/>
    <mergeCell ref="A1961:G1962"/>
    <mergeCell ref="A1964:A1968"/>
    <mergeCell ref="B1964:F1964"/>
    <mergeCell ref="G1964:K1964"/>
    <mergeCell ref="B1965:F1965"/>
    <mergeCell ref="G1965:K1965"/>
    <mergeCell ref="B1946:K1946"/>
    <mergeCell ref="B1947:K1947"/>
    <mergeCell ref="B1948:K1948"/>
    <mergeCell ref="B1949:K1949"/>
    <mergeCell ref="B1950:K1950"/>
    <mergeCell ref="A1951:F1954"/>
    <mergeCell ref="G1951:K1954"/>
    <mergeCell ref="G1973:J1973"/>
    <mergeCell ref="B1974:E1974"/>
    <mergeCell ref="G1974:J1974"/>
    <mergeCell ref="B1975:E1975"/>
    <mergeCell ref="G1975:J1975"/>
    <mergeCell ref="A1976:A1989"/>
    <mergeCell ref="B1976:K1976"/>
    <mergeCell ref="B1977:K1977"/>
    <mergeCell ref="B1978:K1978"/>
    <mergeCell ref="B1979:K1979"/>
    <mergeCell ref="A1969:A1975"/>
    <mergeCell ref="B1969:E1969"/>
    <mergeCell ref="G1969:J1969"/>
    <mergeCell ref="B1970:E1970"/>
    <mergeCell ref="G1970:J1970"/>
    <mergeCell ref="B1971:E1971"/>
    <mergeCell ref="G1971:J1971"/>
    <mergeCell ref="B1972:E1972"/>
    <mergeCell ref="G1972:J1972"/>
    <mergeCell ref="B1973:E1973"/>
    <mergeCell ref="B1994:K1994"/>
    <mergeCell ref="B1995:K1995"/>
    <mergeCell ref="B1996:K1996"/>
    <mergeCell ref="B1997:K1997"/>
    <mergeCell ref="B1998:K1998"/>
    <mergeCell ref="B1999:K1999"/>
    <mergeCell ref="B1985:K1985"/>
    <mergeCell ref="B1986:K1986"/>
    <mergeCell ref="B1987:K1987"/>
    <mergeCell ref="B1988:K1988"/>
    <mergeCell ref="B1989:K1989"/>
    <mergeCell ref="A1990:A2004"/>
    <mergeCell ref="B1990:K1990"/>
    <mergeCell ref="B1991:K1991"/>
    <mergeCell ref="B1992:K1992"/>
    <mergeCell ref="B1993:K1993"/>
    <mergeCell ref="B1980:K1980"/>
    <mergeCell ref="B1981:K1981"/>
    <mergeCell ref="B1982:K1982"/>
    <mergeCell ref="B1983:K1983"/>
    <mergeCell ref="B1984:K1984"/>
    <mergeCell ref="B2020:F2020"/>
    <mergeCell ref="G2020:K2020"/>
    <mergeCell ref="B2021:F2021"/>
    <mergeCell ref="G2021:K2021"/>
    <mergeCell ref="B2022:F2022"/>
    <mergeCell ref="G2022:K2022"/>
    <mergeCell ref="A2010:D2012"/>
    <mergeCell ref="E2010:H2012"/>
    <mergeCell ref="I2010:K2012"/>
    <mergeCell ref="A2013:K2013"/>
    <mergeCell ref="A2015:G2016"/>
    <mergeCell ref="A2018:A2022"/>
    <mergeCell ref="B2018:F2018"/>
    <mergeCell ref="G2018:K2018"/>
    <mergeCell ref="B2019:F2019"/>
    <mergeCell ref="G2019:K2019"/>
    <mergeCell ref="B2000:K2000"/>
    <mergeCell ref="B2001:K2001"/>
    <mergeCell ref="B2002:K2002"/>
    <mergeCell ref="B2003:K2003"/>
    <mergeCell ref="B2004:K2004"/>
    <mergeCell ref="A2005:F2008"/>
    <mergeCell ref="G2005:K2008"/>
    <mergeCell ref="G2027:J2027"/>
    <mergeCell ref="B2028:E2028"/>
    <mergeCell ref="G2028:J2028"/>
    <mergeCell ref="B2029:E2029"/>
    <mergeCell ref="G2029:J2029"/>
    <mergeCell ref="A2030:A2043"/>
    <mergeCell ref="B2030:K2030"/>
    <mergeCell ref="B2031:K2031"/>
    <mergeCell ref="B2032:K2032"/>
    <mergeCell ref="B2033:K2033"/>
    <mergeCell ref="A2023:A2029"/>
    <mergeCell ref="B2023:E2023"/>
    <mergeCell ref="G2023:J2023"/>
    <mergeCell ref="B2024:E2024"/>
    <mergeCell ref="G2024:J2024"/>
    <mergeCell ref="B2025:E2025"/>
    <mergeCell ref="G2025:J2025"/>
    <mergeCell ref="B2026:E2026"/>
    <mergeCell ref="G2026:J2026"/>
    <mergeCell ref="B2027:E2027"/>
    <mergeCell ref="B2048:K2048"/>
    <mergeCell ref="B2049:K2049"/>
    <mergeCell ref="B2050:K2050"/>
    <mergeCell ref="B2051:K2051"/>
    <mergeCell ref="B2052:K2052"/>
    <mergeCell ref="B2053:K2053"/>
    <mergeCell ref="B2040:K2040"/>
    <mergeCell ref="B2041:K2041"/>
    <mergeCell ref="B2042:K2042"/>
    <mergeCell ref="B2043:K2043"/>
    <mergeCell ref="A2044:A2058"/>
    <mergeCell ref="B2044:K2044"/>
    <mergeCell ref="B2045:K2045"/>
    <mergeCell ref="B2046:K2046"/>
    <mergeCell ref="B2047:K2047"/>
    <mergeCell ref="B2034:K2034"/>
    <mergeCell ref="B2035:K2035"/>
    <mergeCell ref="B2036:K2036"/>
    <mergeCell ref="B2037:K2037"/>
    <mergeCell ref="B2038:K2038"/>
    <mergeCell ref="B2039:K2039"/>
    <mergeCell ref="B2074:F2074"/>
    <mergeCell ref="G2074:K2074"/>
    <mergeCell ref="B2075:F2075"/>
    <mergeCell ref="G2075:K2075"/>
    <mergeCell ref="B2076:F2076"/>
    <mergeCell ref="G2076:K2076"/>
    <mergeCell ref="A2064:D2066"/>
    <mergeCell ref="E2064:H2066"/>
    <mergeCell ref="I2064:K2066"/>
    <mergeCell ref="A2067:K2067"/>
    <mergeCell ref="A2069:G2070"/>
    <mergeCell ref="A2072:A2076"/>
    <mergeCell ref="B2072:F2072"/>
    <mergeCell ref="G2072:K2072"/>
    <mergeCell ref="B2073:F2073"/>
    <mergeCell ref="G2073:K2073"/>
    <mergeCell ref="B2054:K2054"/>
    <mergeCell ref="B2055:K2055"/>
    <mergeCell ref="B2056:K2056"/>
    <mergeCell ref="B2057:K2057"/>
    <mergeCell ref="B2058:K2058"/>
    <mergeCell ref="A2059:F2062"/>
    <mergeCell ref="G2059:K2062"/>
    <mergeCell ref="G2081:J2081"/>
    <mergeCell ref="B2082:E2082"/>
    <mergeCell ref="G2082:J2082"/>
    <mergeCell ref="B2083:E2083"/>
    <mergeCell ref="G2083:J2083"/>
    <mergeCell ref="A2084:A2097"/>
    <mergeCell ref="B2084:K2084"/>
    <mergeCell ref="B2085:K2085"/>
    <mergeCell ref="B2086:K2086"/>
    <mergeCell ref="B2087:K2087"/>
    <mergeCell ref="A2077:A2083"/>
    <mergeCell ref="B2077:E2077"/>
    <mergeCell ref="G2077:J2077"/>
    <mergeCell ref="B2078:E2078"/>
    <mergeCell ref="G2078:J2078"/>
    <mergeCell ref="B2079:E2079"/>
    <mergeCell ref="G2079:J2079"/>
    <mergeCell ref="B2080:E2080"/>
    <mergeCell ref="G2080:J2080"/>
    <mergeCell ref="B2081:E2081"/>
    <mergeCell ref="B2102:K2102"/>
    <mergeCell ref="B2103:K2103"/>
    <mergeCell ref="B2104:K2104"/>
    <mergeCell ref="B2105:K2105"/>
    <mergeCell ref="B2106:K2106"/>
    <mergeCell ref="B2107:K2107"/>
    <mergeCell ref="B2094:K2094"/>
    <mergeCell ref="B2095:K2095"/>
    <mergeCell ref="B2096:K2096"/>
    <mergeCell ref="B2097:K2097"/>
    <mergeCell ref="A2098:A2112"/>
    <mergeCell ref="B2098:K2098"/>
    <mergeCell ref="B2099:K2099"/>
    <mergeCell ref="B2100:K2100"/>
    <mergeCell ref="B2101:K2101"/>
    <mergeCell ref="B2088:K2088"/>
    <mergeCell ref="B2089:K2089"/>
    <mergeCell ref="B2090:K2090"/>
    <mergeCell ref="B2091:K2091"/>
    <mergeCell ref="B2092:K2092"/>
    <mergeCell ref="B2093:K2093"/>
    <mergeCell ref="B2128:F2128"/>
    <mergeCell ref="G2128:K2128"/>
    <mergeCell ref="B2129:F2129"/>
    <mergeCell ref="G2129:K2129"/>
    <mergeCell ref="B2130:F2130"/>
    <mergeCell ref="G2130:K2130"/>
    <mergeCell ref="A2118:D2120"/>
    <mergeCell ref="E2118:H2120"/>
    <mergeCell ref="I2118:K2120"/>
    <mergeCell ref="A2121:K2121"/>
    <mergeCell ref="A2123:G2124"/>
    <mergeCell ref="A2126:A2130"/>
    <mergeCell ref="B2126:F2126"/>
    <mergeCell ref="G2126:K2126"/>
    <mergeCell ref="B2127:F2127"/>
    <mergeCell ref="G2127:K2127"/>
    <mergeCell ref="B2108:K2108"/>
    <mergeCell ref="B2109:K2109"/>
    <mergeCell ref="B2110:K2110"/>
    <mergeCell ref="B2111:K2111"/>
    <mergeCell ref="B2112:K2112"/>
    <mergeCell ref="A2113:F2116"/>
    <mergeCell ref="G2113:K2116"/>
    <mergeCell ref="G2135:J2135"/>
    <mergeCell ref="B2136:E2136"/>
    <mergeCell ref="G2136:J2136"/>
    <mergeCell ref="B2137:E2137"/>
    <mergeCell ref="G2137:J2137"/>
    <mergeCell ref="A2138:A2151"/>
    <mergeCell ref="B2138:K2138"/>
    <mergeCell ref="B2139:K2139"/>
    <mergeCell ref="B2140:K2140"/>
    <mergeCell ref="B2141:K2141"/>
    <mergeCell ref="A2131:A2137"/>
    <mergeCell ref="B2131:E2131"/>
    <mergeCell ref="G2131:J2131"/>
    <mergeCell ref="B2132:E2132"/>
    <mergeCell ref="G2132:J2132"/>
    <mergeCell ref="B2133:E2133"/>
    <mergeCell ref="G2133:J2133"/>
    <mergeCell ref="B2134:E2134"/>
    <mergeCell ref="G2134:J2134"/>
    <mergeCell ref="B2135:E2135"/>
    <mergeCell ref="B2156:K2156"/>
    <mergeCell ref="B2157:K2157"/>
    <mergeCell ref="B2158:K2158"/>
    <mergeCell ref="B2159:K2159"/>
    <mergeCell ref="B2160:K2160"/>
    <mergeCell ref="B2161:K2161"/>
    <mergeCell ref="B2147:K2147"/>
    <mergeCell ref="B2148:K2148"/>
    <mergeCell ref="B2149:K2149"/>
    <mergeCell ref="B2150:K2150"/>
    <mergeCell ref="B2151:K2151"/>
    <mergeCell ref="A2152:A2166"/>
    <mergeCell ref="B2152:K2152"/>
    <mergeCell ref="B2153:K2153"/>
    <mergeCell ref="B2154:K2154"/>
    <mergeCell ref="B2155:K2155"/>
    <mergeCell ref="B2142:K2142"/>
    <mergeCell ref="B2143:K2143"/>
    <mergeCell ref="B2144:K2144"/>
    <mergeCell ref="B2145:K2145"/>
    <mergeCell ref="B2146:K2146"/>
    <mergeCell ref="B2182:F2182"/>
    <mergeCell ref="G2182:K2182"/>
    <mergeCell ref="B2183:F2183"/>
    <mergeCell ref="G2183:K2183"/>
    <mergeCell ref="B2184:F2184"/>
    <mergeCell ref="G2184:K2184"/>
    <mergeCell ref="A2172:D2174"/>
    <mergeCell ref="E2172:H2174"/>
    <mergeCell ref="I2172:K2174"/>
    <mergeCell ref="A2175:K2175"/>
    <mergeCell ref="A2177:G2178"/>
    <mergeCell ref="A2180:A2184"/>
    <mergeCell ref="B2180:F2180"/>
    <mergeCell ref="G2180:K2180"/>
    <mergeCell ref="B2181:F2181"/>
    <mergeCell ref="G2181:K2181"/>
    <mergeCell ref="B2162:K2162"/>
    <mergeCell ref="B2163:K2163"/>
    <mergeCell ref="B2164:K2164"/>
    <mergeCell ref="B2165:K2165"/>
    <mergeCell ref="B2166:K2166"/>
    <mergeCell ref="A2167:F2170"/>
    <mergeCell ref="G2167:K2170"/>
    <mergeCell ref="G2189:J2189"/>
    <mergeCell ref="B2190:E2190"/>
    <mergeCell ref="G2190:J2190"/>
    <mergeCell ref="B2191:E2191"/>
    <mergeCell ref="G2191:J2191"/>
    <mergeCell ref="A2192:A2206"/>
    <mergeCell ref="B2192:K2192"/>
    <mergeCell ref="B2193:K2193"/>
    <mergeCell ref="B2194:K2194"/>
    <mergeCell ref="B2195:K2195"/>
    <mergeCell ref="A2185:A2191"/>
    <mergeCell ref="B2185:E2185"/>
    <mergeCell ref="G2185:J2185"/>
    <mergeCell ref="B2186:E2186"/>
    <mergeCell ref="G2186:J2186"/>
    <mergeCell ref="B2187:E2187"/>
    <mergeCell ref="G2187:J2187"/>
    <mergeCell ref="B2188:E2188"/>
    <mergeCell ref="G2188:J2188"/>
    <mergeCell ref="B2189:E2189"/>
    <mergeCell ref="B2211:K2211"/>
    <mergeCell ref="B2212:K2212"/>
    <mergeCell ref="B2213:K2213"/>
    <mergeCell ref="B2214:K2214"/>
    <mergeCell ref="B2215:K2215"/>
    <mergeCell ref="B2216:K2216"/>
    <mergeCell ref="B2202:K2202"/>
    <mergeCell ref="B2203:K2203"/>
    <mergeCell ref="B2204:K2204"/>
    <mergeCell ref="B2205:K2205"/>
    <mergeCell ref="B2206:K2206"/>
    <mergeCell ref="A2207:A2221"/>
    <mergeCell ref="B2207:K2207"/>
    <mergeCell ref="B2208:K2208"/>
    <mergeCell ref="B2209:K2209"/>
    <mergeCell ref="B2210:K2210"/>
    <mergeCell ref="B2196:K2196"/>
    <mergeCell ref="B2197:K2197"/>
    <mergeCell ref="B2198:K2198"/>
    <mergeCell ref="B2199:K2199"/>
    <mergeCell ref="B2200:K2200"/>
    <mergeCell ref="B2201:K2201"/>
    <mergeCell ref="B2237:F2237"/>
    <mergeCell ref="G2237:K2237"/>
    <mergeCell ref="B2238:F2238"/>
    <mergeCell ref="G2238:K2238"/>
    <mergeCell ref="B2239:F2239"/>
    <mergeCell ref="G2239:K2239"/>
    <mergeCell ref="A2227:D2229"/>
    <mergeCell ref="E2227:H2229"/>
    <mergeCell ref="I2227:K2229"/>
    <mergeCell ref="A2230:K2230"/>
    <mergeCell ref="A2232:G2233"/>
    <mergeCell ref="A2235:A2239"/>
    <mergeCell ref="B2235:F2235"/>
    <mergeCell ref="G2235:K2235"/>
    <mergeCell ref="B2236:F2236"/>
    <mergeCell ref="G2236:K2236"/>
    <mergeCell ref="B2217:K2217"/>
    <mergeCell ref="B2218:K2218"/>
    <mergeCell ref="B2219:K2219"/>
    <mergeCell ref="B2220:K2220"/>
    <mergeCell ref="B2221:K2221"/>
    <mergeCell ref="A2222:F2225"/>
    <mergeCell ref="G2222:K2225"/>
    <mergeCell ref="G2244:J2244"/>
    <mergeCell ref="B2245:E2245"/>
    <mergeCell ref="G2245:J2245"/>
    <mergeCell ref="B2246:E2246"/>
    <mergeCell ref="G2246:J2246"/>
    <mergeCell ref="A2247:A2261"/>
    <mergeCell ref="B2247:K2247"/>
    <mergeCell ref="B2248:K2248"/>
    <mergeCell ref="B2249:K2249"/>
    <mergeCell ref="B2250:K2250"/>
    <mergeCell ref="A2240:A2246"/>
    <mergeCell ref="B2240:E2240"/>
    <mergeCell ref="G2240:J2240"/>
    <mergeCell ref="B2241:E2241"/>
    <mergeCell ref="G2241:J2241"/>
    <mergeCell ref="B2242:E2242"/>
    <mergeCell ref="G2242:J2242"/>
    <mergeCell ref="B2243:E2243"/>
    <mergeCell ref="G2243:J2243"/>
    <mergeCell ref="B2244:E2244"/>
    <mergeCell ref="B2266:K2266"/>
    <mergeCell ref="B2267:K2267"/>
    <mergeCell ref="B2268:K2268"/>
    <mergeCell ref="B2269:K2269"/>
    <mergeCell ref="B2270:K2270"/>
    <mergeCell ref="B2271:K2271"/>
    <mergeCell ref="B2257:K2257"/>
    <mergeCell ref="B2258:K2258"/>
    <mergeCell ref="B2259:K2259"/>
    <mergeCell ref="B2260:K2260"/>
    <mergeCell ref="B2261:K2261"/>
    <mergeCell ref="A2262:A2276"/>
    <mergeCell ref="B2262:K2262"/>
    <mergeCell ref="B2263:K2263"/>
    <mergeCell ref="B2264:K2264"/>
    <mergeCell ref="B2265:K2265"/>
    <mergeCell ref="B2251:K2251"/>
    <mergeCell ref="B2252:K2252"/>
    <mergeCell ref="B2253:K2253"/>
    <mergeCell ref="B2254:K2254"/>
    <mergeCell ref="B2255:K2255"/>
    <mergeCell ref="B2256:K2256"/>
    <mergeCell ref="B2292:F2292"/>
    <mergeCell ref="G2292:K2292"/>
    <mergeCell ref="B2293:F2293"/>
    <mergeCell ref="G2293:K2293"/>
    <mergeCell ref="B2294:F2294"/>
    <mergeCell ref="G2294:K2294"/>
    <mergeCell ref="A2282:D2284"/>
    <mergeCell ref="E2282:H2284"/>
    <mergeCell ref="I2282:K2284"/>
    <mergeCell ref="A2285:K2285"/>
    <mergeCell ref="A2287:G2288"/>
    <mergeCell ref="A2290:A2294"/>
    <mergeCell ref="B2290:F2290"/>
    <mergeCell ref="G2290:K2290"/>
    <mergeCell ref="B2291:F2291"/>
    <mergeCell ref="G2291:K2291"/>
    <mergeCell ref="B2272:K2272"/>
    <mergeCell ref="B2273:K2273"/>
    <mergeCell ref="B2274:K2274"/>
    <mergeCell ref="B2275:K2275"/>
    <mergeCell ref="B2276:K2276"/>
    <mergeCell ref="A2277:F2280"/>
    <mergeCell ref="G2277:K2280"/>
    <mergeCell ref="G2299:J2299"/>
    <mergeCell ref="B2300:E2300"/>
    <mergeCell ref="G2300:J2300"/>
    <mergeCell ref="B2301:E2301"/>
    <mergeCell ref="G2301:J2301"/>
    <mergeCell ref="A2302:A2315"/>
    <mergeCell ref="B2302:K2302"/>
    <mergeCell ref="B2303:K2303"/>
    <mergeCell ref="B2304:K2304"/>
    <mergeCell ref="B2305:K2305"/>
    <mergeCell ref="A2295:A2301"/>
    <mergeCell ref="B2295:E2295"/>
    <mergeCell ref="G2295:J2295"/>
    <mergeCell ref="B2296:E2296"/>
    <mergeCell ref="G2296:J2296"/>
    <mergeCell ref="B2297:E2297"/>
    <mergeCell ref="G2297:J2297"/>
    <mergeCell ref="B2298:E2298"/>
    <mergeCell ref="G2298:J2298"/>
    <mergeCell ref="B2299:E2299"/>
    <mergeCell ref="B2320:K2320"/>
    <mergeCell ref="B2321:K2321"/>
    <mergeCell ref="B2322:K2322"/>
    <mergeCell ref="B2323:K2323"/>
    <mergeCell ref="B2324:K2324"/>
    <mergeCell ref="B2325:K2325"/>
    <mergeCell ref="B2311:K2311"/>
    <mergeCell ref="B2312:K2312"/>
    <mergeCell ref="B2313:K2313"/>
    <mergeCell ref="B2314:K2314"/>
    <mergeCell ref="B2315:K2315"/>
    <mergeCell ref="A2316:A2330"/>
    <mergeCell ref="B2316:K2316"/>
    <mergeCell ref="B2317:K2317"/>
    <mergeCell ref="B2318:K2318"/>
    <mergeCell ref="B2319:K2319"/>
    <mergeCell ref="B2306:K2306"/>
    <mergeCell ref="B2307:K2307"/>
    <mergeCell ref="B2308:K2308"/>
    <mergeCell ref="B2309:K2309"/>
    <mergeCell ref="B2310:K2310"/>
    <mergeCell ref="B2346:F2346"/>
    <mergeCell ref="G2346:K2346"/>
    <mergeCell ref="B2347:F2347"/>
    <mergeCell ref="G2347:K2347"/>
    <mergeCell ref="B2348:F2348"/>
    <mergeCell ref="G2348:K2348"/>
    <mergeCell ref="A2336:D2338"/>
    <mergeCell ref="E2336:H2338"/>
    <mergeCell ref="I2336:K2338"/>
    <mergeCell ref="A2339:K2339"/>
    <mergeCell ref="A2341:G2342"/>
    <mergeCell ref="A2344:A2348"/>
    <mergeCell ref="B2344:F2344"/>
    <mergeCell ref="G2344:K2344"/>
    <mergeCell ref="B2345:F2345"/>
    <mergeCell ref="G2345:K2345"/>
    <mergeCell ref="B2326:K2326"/>
    <mergeCell ref="B2327:K2327"/>
    <mergeCell ref="B2328:K2328"/>
    <mergeCell ref="B2329:K2329"/>
    <mergeCell ref="B2330:K2330"/>
    <mergeCell ref="A2331:F2334"/>
    <mergeCell ref="G2331:K2334"/>
    <mergeCell ref="G2353:J2353"/>
    <mergeCell ref="B2354:E2354"/>
    <mergeCell ref="G2354:J2354"/>
    <mergeCell ref="B2355:E2355"/>
    <mergeCell ref="G2355:J2355"/>
    <mergeCell ref="A2356:A2369"/>
    <mergeCell ref="B2356:K2356"/>
    <mergeCell ref="B2357:K2357"/>
    <mergeCell ref="B2358:K2358"/>
    <mergeCell ref="B2359:K2359"/>
    <mergeCell ref="A2349:A2355"/>
    <mergeCell ref="B2349:E2349"/>
    <mergeCell ref="G2349:J2349"/>
    <mergeCell ref="B2350:E2350"/>
    <mergeCell ref="G2350:J2350"/>
    <mergeCell ref="B2351:E2351"/>
    <mergeCell ref="G2351:J2351"/>
    <mergeCell ref="B2352:E2352"/>
    <mergeCell ref="G2352:J2352"/>
    <mergeCell ref="B2353:E2353"/>
    <mergeCell ref="B2374:K2374"/>
    <mergeCell ref="B2375:K2375"/>
    <mergeCell ref="B2376:K2376"/>
    <mergeCell ref="B2377:K2377"/>
    <mergeCell ref="B2378:K2378"/>
    <mergeCell ref="B2379:K2379"/>
    <mergeCell ref="B2365:K2365"/>
    <mergeCell ref="B2366:K2366"/>
    <mergeCell ref="B2367:K2367"/>
    <mergeCell ref="B2368:K2368"/>
    <mergeCell ref="B2369:K2369"/>
    <mergeCell ref="A2370:A2384"/>
    <mergeCell ref="B2370:K2370"/>
    <mergeCell ref="B2371:K2371"/>
    <mergeCell ref="B2372:K2372"/>
    <mergeCell ref="B2373:K2373"/>
    <mergeCell ref="B2360:K2360"/>
    <mergeCell ref="B2361:K2361"/>
    <mergeCell ref="B2362:K2362"/>
    <mergeCell ref="B2363:K2363"/>
    <mergeCell ref="B2364:K2364"/>
    <mergeCell ref="B2400:F2400"/>
    <mergeCell ref="G2400:K2400"/>
    <mergeCell ref="B2401:F2401"/>
    <mergeCell ref="G2401:K2401"/>
    <mergeCell ref="B2402:F2402"/>
    <mergeCell ref="G2402:K2402"/>
    <mergeCell ref="A2390:D2392"/>
    <mergeCell ref="E2390:H2392"/>
    <mergeCell ref="I2390:K2392"/>
    <mergeCell ref="A2393:K2393"/>
    <mergeCell ref="A2395:G2396"/>
    <mergeCell ref="A2398:A2402"/>
    <mergeCell ref="B2398:F2398"/>
    <mergeCell ref="G2398:K2398"/>
    <mergeCell ref="B2399:F2399"/>
    <mergeCell ref="G2399:K2399"/>
    <mergeCell ref="B2380:K2380"/>
    <mergeCell ref="B2381:K2381"/>
    <mergeCell ref="B2382:K2382"/>
    <mergeCell ref="B2383:K2383"/>
    <mergeCell ref="B2384:K2384"/>
    <mergeCell ref="A2385:F2388"/>
    <mergeCell ref="G2385:K2388"/>
    <mergeCell ref="G2407:J2407"/>
    <mergeCell ref="B2408:E2408"/>
    <mergeCell ref="G2408:J2408"/>
    <mergeCell ref="B2409:E2409"/>
    <mergeCell ref="G2409:J2409"/>
    <mergeCell ref="A2410:A2423"/>
    <mergeCell ref="B2410:K2410"/>
    <mergeCell ref="B2411:K2411"/>
    <mergeCell ref="B2412:K2412"/>
    <mergeCell ref="B2413:K2413"/>
    <mergeCell ref="A2403:A2409"/>
    <mergeCell ref="B2403:E2403"/>
    <mergeCell ref="G2403:J2403"/>
    <mergeCell ref="B2404:E2404"/>
    <mergeCell ref="G2404:J2404"/>
    <mergeCell ref="B2405:E2405"/>
    <mergeCell ref="G2405:J2405"/>
    <mergeCell ref="B2406:E2406"/>
    <mergeCell ref="G2406:J2406"/>
    <mergeCell ref="B2407:E2407"/>
    <mergeCell ref="B2428:K2428"/>
    <mergeCell ref="B2429:K2429"/>
    <mergeCell ref="B2430:K2430"/>
    <mergeCell ref="B2431:K2431"/>
    <mergeCell ref="B2432:K2432"/>
    <mergeCell ref="B2433:K2433"/>
    <mergeCell ref="B2419:K2419"/>
    <mergeCell ref="B2420:K2420"/>
    <mergeCell ref="B2421:K2421"/>
    <mergeCell ref="B2422:K2422"/>
    <mergeCell ref="B2423:K2423"/>
    <mergeCell ref="A2424:A2438"/>
    <mergeCell ref="B2424:K2424"/>
    <mergeCell ref="B2425:K2425"/>
    <mergeCell ref="B2426:K2426"/>
    <mergeCell ref="B2427:K2427"/>
    <mergeCell ref="B2414:K2414"/>
    <mergeCell ref="B2415:K2415"/>
    <mergeCell ref="B2416:K2416"/>
    <mergeCell ref="B2417:K2417"/>
    <mergeCell ref="B2418:K2418"/>
    <mergeCell ref="B2454:F2454"/>
    <mergeCell ref="G2454:K2454"/>
    <mergeCell ref="B2455:F2455"/>
    <mergeCell ref="G2455:K2455"/>
    <mergeCell ref="B2456:F2456"/>
    <mergeCell ref="G2456:K2456"/>
    <mergeCell ref="A2444:D2446"/>
    <mergeCell ref="E2444:H2446"/>
    <mergeCell ref="I2444:K2446"/>
    <mergeCell ref="A2447:K2447"/>
    <mergeCell ref="A2449:G2450"/>
    <mergeCell ref="A2452:A2456"/>
    <mergeCell ref="B2452:F2452"/>
    <mergeCell ref="G2452:K2452"/>
    <mergeCell ref="B2453:F2453"/>
    <mergeCell ref="G2453:K2453"/>
    <mergeCell ref="B2434:K2434"/>
    <mergeCell ref="B2435:K2435"/>
    <mergeCell ref="B2436:K2436"/>
    <mergeCell ref="B2437:K2437"/>
    <mergeCell ref="B2438:K2438"/>
    <mergeCell ref="A2439:F2442"/>
    <mergeCell ref="G2439:K2442"/>
    <mergeCell ref="G2461:J2461"/>
    <mergeCell ref="B2462:E2462"/>
    <mergeCell ref="G2462:J2462"/>
    <mergeCell ref="B2463:E2463"/>
    <mergeCell ref="G2463:J2463"/>
    <mergeCell ref="A2464:A2477"/>
    <mergeCell ref="B2464:K2464"/>
    <mergeCell ref="B2465:K2465"/>
    <mergeCell ref="B2466:K2466"/>
    <mergeCell ref="B2467:K2467"/>
    <mergeCell ref="A2457:A2463"/>
    <mergeCell ref="B2457:E2457"/>
    <mergeCell ref="G2457:J2457"/>
    <mergeCell ref="B2458:E2458"/>
    <mergeCell ref="G2458:J2458"/>
    <mergeCell ref="B2459:E2459"/>
    <mergeCell ref="G2459:J2459"/>
    <mergeCell ref="B2460:E2460"/>
    <mergeCell ref="G2460:J2460"/>
    <mergeCell ref="B2461:E2461"/>
    <mergeCell ref="B2482:K2482"/>
    <mergeCell ref="B2483:K2483"/>
    <mergeCell ref="B2484:K2484"/>
    <mergeCell ref="B2485:K2485"/>
    <mergeCell ref="B2486:K2486"/>
    <mergeCell ref="B2487:K2487"/>
    <mergeCell ref="B2473:K2473"/>
    <mergeCell ref="B2474:K2474"/>
    <mergeCell ref="B2475:K2475"/>
    <mergeCell ref="B2476:K2476"/>
    <mergeCell ref="B2477:K2477"/>
    <mergeCell ref="A2478:A2492"/>
    <mergeCell ref="B2478:K2478"/>
    <mergeCell ref="B2479:K2479"/>
    <mergeCell ref="B2480:K2480"/>
    <mergeCell ref="B2481:K2481"/>
    <mergeCell ref="B2468:K2468"/>
    <mergeCell ref="B2469:K2469"/>
    <mergeCell ref="B2470:K2470"/>
    <mergeCell ref="B2471:K2471"/>
    <mergeCell ref="B2472:K2472"/>
    <mergeCell ref="B2508:F2508"/>
    <mergeCell ref="G2508:K2508"/>
    <mergeCell ref="B2509:F2509"/>
    <mergeCell ref="G2509:K2509"/>
    <mergeCell ref="B2510:F2510"/>
    <mergeCell ref="G2510:K2510"/>
    <mergeCell ref="A2498:D2500"/>
    <mergeCell ref="E2498:H2500"/>
    <mergeCell ref="I2498:K2500"/>
    <mergeCell ref="A2501:K2501"/>
    <mergeCell ref="A2503:G2504"/>
    <mergeCell ref="A2506:A2510"/>
    <mergeCell ref="B2506:F2506"/>
    <mergeCell ref="G2506:K2506"/>
    <mergeCell ref="B2507:F2507"/>
    <mergeCell ref="G2507:K2507"/>
    <mergeCell ref="B2488:K2488"/>
    <mergeCell ref="B2489:K2489"/>
    <mergeCell ref="B2490:K2490"/>
    <mergeCell ref="B2491:K2491"/>
    <mergeCell ref="B2492:K2492"/>
    <mergeCell ref="A2493:F2496"/>
    <mergeCell ref="G2493:K2496"/>
    <mergeCell ref="G2515:J2515"/>
    <mergeCell ref="B2516:E2516"/>
    <mergeCell ref="G2516:J2516"/>
    <mergeCell ref="B2517:E2517"/>
    <mergeCell ref="G2517:J2517"/>
    <mergeCell ref="A2518:A2531"/>
    <mergeCell ref="B2518:K2518"/>
    <mergeCell ref="B2519:K2519"/>
    <mergeCell ref="B2520:K2520"/>
    <mergeCell ref="B2521:K2521"/>
    <mergeCell ref="A2511:A2517"/>
    <mergeCell ref="B2511:E2511"/>
    <mergeCell ref="G2511:J2511"/>
    <mergeCell ref="B2512:E2512"/>
    <mergeCell ref="G2512:J2512"/>
    <mergeCell ref="B2513:E2513"/>
    <mergeCell ref="G2513:J2513"/>
    <mergeCell ref="B2514:E2514"/>
    <mergeCell ref="G2514:J2514"/>
    <mergeCell ref="B2515:E2515"/>
    <mergeCell ref="B2536:K2536"/>
    <mergeCell ref="B2537:K2537"/>
    <mergeCell ref="B2538:K2538"/>
    <mergeCell ref="B2539:K2539"/>
    <mergeCell ref="B2540:K2540"/>
    <mergeCell ref="B2541:K2541"/>
    <mergeCell ref="B2528:K2528"/>
    <mergeCell ref="B2529:K2529"/>
    <mergeCell ref="B2530:K2530"/>
    <mergeCell ref="B2531:K2531"/>
    <mergeCell ref="A2532:A2546"/>
    <mergeCell ref="B2532:K2532"/>
    <mergeCell ref="B2533:K2533"/>
    <mergeCell ref="B2534:K2534"/>
    <mergeCell ref="B2535:K2535"/>
    <mergeCell ref="B2522:K2522"/>
    <mergeCell ref="B2523:K2523"/>
    <mergeCell ref="B2524:K2524"/>
    <mergeCell ref="B2525:K2525"/>
    <mergeCell ref="B2526:K2526"/>
    <mergeCell ref="B2527:K2527"/>
    <mergeCell ref="B2562:F2562"/>
    <mergeCell ref="G2562:K2562"/>
    <mergeCell ref="B2563:F2563"/>
    <mergeCell ref="G2563:K2563"/>
    <mergeCell ref="B2564:F2564"/>
    <mergeCell ref="G2564:K2564"/>
    <mergeCell ref="A2552:D2554"/>
    <mergeCell ref="E2552:H2554"/>
    <mergeCell ref="I2552:K2554"/>
    <mergeCell ref="A2555:K2555"/>
    <mergeCell ref="A2557:G2558"/>
    <mergeCell ref="A2560:A2564"/>
    <mergeCell ref="B2560:F2560"/>
    <mergeCell ref="G2560:K2560"/>
    <mergeCell ref="B2561:F2561"/>
    <mergeCell ref="G2561:K2561"/>
    <mergeCell ref="B2542:K2542"/>
    <mergeCell ref="B2543:K2543"/>
    <mergeCell ref="B2544:K2544"/>
    <mergeCell ref="B2545:K2545"/>
    <mergeCell ref="B2546:K2546"/>
    <mergeCell ref="A2547:F2550"/>
    <mergeCell ref="G2547:K2550"/>
    <mergeCell ref="G2569:J2569"/>
    <mergeCell ref="B2570:E2570"/>
    <mergeCell ref="G2570:J2570"/>
    <mergeCell ref="B2571:E2571"/>
    <mergeCell ref="G2571:J2571"/>
    <mergeCell ref="A2572:A2586"/>
    <mergeCell ref="B2572:K2572"/>
    <mergeCell ref="B2573:K2573"/>
    <mergeCell ref="B2574:K2574"/>
    <mergeCell ref="B2575:K2575"/>
    <mergeCell ref="A2565:A2571"/>
    <mergeCell ref="B2565:E2565"/>
    <mergeCell ref="G2565:J2565"/>
    <mergeCell ref="B2566:E2566"/>
    <mergeCell ref="G2566:J2566"/>
    <mergeCell ref="B2567:E2567"/>
    <mergeCell ref="G2567:J2567"/>
    <mergeCell ref="B2568:E2568"/>
    <mergeCell ref="G2568:J2568"/>
    <mergeCell ref="B2569:E2569"/>
    <mergeCell ref="B2591:K2591"/>
    <mergeCell ref="B2592:K2592"/>
    <mergeCell ref="B2593:K2593"/>
    <mergeCell ref="B2594:K2594"/>
    <mergeCell ref="B2595:K2595"/>
    <mergeCell ref="B2596:K2596"/>
    <mergeCell ref="B2582:K2582"/>
    <mergeCell ref="B2583:K2583"/>
    <mergeCell ref="B2584:K2584"/>
    <mergeCell ref="B2585:K2585"/>
    <mergeCell ref="B2586:K2586"/>
    <mergeCell ref="A2587:A2601"/>
    <mergeCell ref="B2587:K2587"/>
    <mergeCell ref="B2588:K2588"/>
    <mergeCell ref="B2589:K2589"/>
    <mergeCell ref="B2590:K2590"/>
    <mergeCell ref="B2576:K2576"/>
    <mergeCell ref="B2577:K2577"/>
    <mergeCell ref="B2578:K2578"/>
    <mergeCell ref="B2579:K2579"/>
    <mergeCell ref="B2580:K2580"/>
    <mergeCell ref="B2581:K2581"/>
    <mergeCell ref="B2617:F2617"/>
    <mergeCell ref="G2617:K2617"/>
    <mergeCell ref="B2618:F2618"/>
    <mergeCell ref="G2618:K2618"/>
    <mergeCell ref="B2619:F2619"/>
    <mergeCell ref="G2619:K2619"/>
    <mergeCell ref="A2607:D2609"/>
    <mergeCell ref="E2607:H2609"/>
    <mergeCell ref="I2607:K2609"/>
    <mergeCell ref="A2610:K2610"/>
    <mergeCell ref="A2612:G2613"/>
    <mergeCell ref="A2615:A2619"/>
    <mergeCell ref="B2615:F2615"/>
    <mergeCell ref="G2615:K2615"/>
    <mergeCell ref="B2616:F2616"/>
    <mergeCell ref="G2616:K2616"/>
    <mergeCell ref="B2597:K2597"/>
    <mergeCell ref="B2598:K2598"/>
    <mergeCell ref="B2599:K2599"/>
    <mergeCell ref="B2600:K2600"/>
    <mergeCell ref="B2601:K2601"/>
    <mergeCell ref="A2602:F2605"/>
    <mergeCell ref="G2602:K2605"/>
    <mergeCell ref="G2624:J2624"/>
    <mergeCell ref="B2625:E2625"/>
    <mergeCell ref="G2625:J2625"/>
    <mergeCell ref="B2626:E2626"/>
    <mergeCell ref="G2626:J2626"/>
    <mergeCell ref="A2627:A2641"/>
    <mergeCell ref="B2627:K2627"/>
    <mergeCell ref="B2628:K2628"/>
    <mergeCell ref="B2629:K2629"/>
    <mergeCell ref="B2630:K2630"/>
    <mergeCell ref="A2620:A2626"/>
    <mergeCell ref="B2620:E2620"/>
    <mergeCell ref="G2620:J2620"/>
    <mergeCell ref="B2621:E2621"/>
    <mergeCell ref="G2621:J2621"/>
    <mergeCell ref="B2622:E2622"/>
    <mergeCell ref="G2622:J2622"/>
    <mergeCell ref="B2623:E2623"/>
    <mergeCell ref="G2623:J2623"/>
    <mergeCell ref="B2624:E2624"/>
    <mergeCell ref="B2646:K2646"/>
    <mergeCell ref="B2647:K2647"/>
    <mergeCell ref="B2648:K2648"/>
    <mergeCell ref="B2649:K2649"/>
    <mergeCell ref="B2650:K2650"/>
    <mergeCell ref="B2651:K2651"/>
    <mergeCell ref="B2637:K2637"/>
    <mergeCell ref="B2638:K2638"/>
    <mergeCell ref="B2639:K2639"/>
    <mergeCell ref="B2640:K2640"/>
    <mergeCell ref="B2641:K2641"/>
    <mergeCell ref="A2642:A2656"/>
    <mergeCell ref="B2642:K2642"/>
    <mergeCell ref="B2643:K2643"/>
    <mergeCell ref="B2644:K2644"/>
    <mergeCell ref="B2645:K2645"/>
    <mergeCell ref="B2631:K2631"/>
    <mergeCell ref="B2632:K2632"/>
    <mergeCell ref="B2633:K2633"/>
    <mergeCell ref="B2634:K2634"/>
    <mergeCell ref="B2635:K2635"/>
    <mergeCell ref="B2636:K2636"/>
    <mergeCell ref="B2672:F2672"/>
    <mergeCell ref="G2672:K2672"/>
    <mergeCell ref="B2673:F2673"/>
    <mergeCell ref="G2673:K2673"/>
    <mergeCell ref="B2674:F2674"/>
    <mergeCell ref="G2674:K2674"/>
    <mergeCell ref="A2662:D2664"/>
    <mergeCell ref="E2662:H2664"/>
    <mergeCell ref="I2662:K2664"/>
    <mergeCell ref="A2665:K2665"/>
    <mergeCell ref="A2667:G2668"/>
    <mergeCell ref="A2670:A2674"/>
    <mergeCell ref="B2670:F2670"/>
    <mergeCell ref="G2670:K2670"/>
    <mergeCell ref="B2671:F2671"/>
    <mergeCell ref="G2671:K2671"/>
    <mergeCell ref="B2652:K2652"/>
    <mergeCell ref="B2653:K2653"/>
    <mergeCell ref="B2654:K2654"/>
    <mergeCell ref="B2655:K2655"/>
    <mergeCell ref="B2656:K2656"/>
    <mergeCell ref="A2657:F2660"/>
    <mergeCell ref="G2657:K2660"/>
    <mergeCell ref="G2679:J2679"/>
    <mergeCell ref="B2680:E2680"/>
    <mergeCell ref="G2680:J2680"/>
    <mergeCell ref="B2681:E2681"/>
    <mergeCell ref="G2681:J2681"/>
    <mergeCell ref="A2682:A2695"/>
    <mergeCell ref="B2682:K2682"/>
    <mergeCell ref="B2683:K2683"/>
    <mergeCell ref="B2684:K2684"/>
    <mergeCell ref="B2685:K2685"/>
    <mergeCell ref="A2675:A2681"/>
    <mergeCell ref="B2675:E2675"/>
    <mergeCell ref="G2675:J2675"/>
    <mergeCell ref="B2676:E2676"/>
    <mergeCell ref="G2676:J2676"/>
    <mergeCell ref="B2677:E2677"/>
    <mergeCell ref="G2677:J2677"/>
    <mergeCell ref="B2678:E2678"/>
    <mergeCell ref="G2678:J2678"/>
    <mergeCell ref="B2679:E2679"/>
    <mergeCell ref="B2700:K2700"/>
    <mergeCell ref="B2701:K2701"/>
    <mergeCell ref="B2702:K2702"/>
    <mergeCell ref="B2703:K2703"/>
    <mergeCell ref="B2704:K2704"/>
    <mergeCell ref="B2705:K2705"/>
    <mergeCell ref="B2692:K2692"/>
    <mergeCell ref="B2693:K2693"/>
    <mergeCell ref="B2694:K2694"/>
    <mergeCell ref="B2695:K2695"/>
    <mergeCell ref="A2696:A2710"/>
    <mergeCell ref="B2696:K2696"/>
    <mergeCell ref="B2697:K2697"/>
    <mergeCell ref="B2698:K2698"/>
    <mergeCell ref="B2699:K2699"/>
    <mergeCell ref="B2686:K2686"/>
    <mergeCell ref="B2687:K2687"/>
    <mergeCell ref="B2688:K2688"/>
    <mergeCell ref="B2689:K2689"/>
    <mergeCell ref="B2690:K2690"/>
    <mergeCell ref="B2691:K2691"/>
    <mergeCell ref="B2726:F2726"/>
    <mergeCell ref="G2726:K2726"/>
    <mergeCell ref="B2727:F2727"/>
    <mergeCell ref="G2727:K2727"/>
    <mergeCell ref="B2728:F2728"/>
    <mergeCell ref="G2728:K2728"/>
    <mergeCell ref="A2716:D2718"/>
    <mergeCell ref="E2716:H2718"/>
    <mergeCell ref="I2716:K2718"/>
    <mergeCell ref="A2719:K2719"/>
    <mergeCell ref="A2721:G2722"/>
    <mergeCell ref="A2724:A2728"/>
    <mergeCell ref="B2724:F2724"/>
    <mergeCell ref="G2724:K2724"/>
    <mergeCell ref="B2725:F2725"/>
    <mergeCell ref="G2725:K2725"/>
    <mergeCell ref="B2706:K2706"/>
    <mergeCell ref="B2707:K2707"/>
    <mergeCell ref="B2708:K2708"/>
    <mergeCell ref="B2709:K2709"/>
    <mergeCell ref="B2710:K2710"/>
    <mergeCell ref="A2711:F2714"/>
    <mergeCell ref="G2711:K2714"/>
    <mergeCell ref="G2733:J2733"/>
    <mergeCell ref="B2734:E2734"/>
    <mergeCell ref="G2734:J2734"/>
    <mergeCell ref="B2735:E2735"/>
    <mergeCell ref="G2735:J2735"/>
    <mergeCell ref="A2736:A2749"/>
    <mergeCell ref="B2736:K2736"/>
    <mergeCell ref="B2737:K2737"/>
    <mergeCell ref="B2738:K2738"/>
    <mergeCell ref="B2739:K2739"/>
    <mergeCell ref="A2729:A2735"/>
    <mergeCell ref="B2729:E2729"/>
    <mergeCell ref="G2729:J2729"/>
    <mergeCell ref="B2730:E2730"/>
    <mergeCell ref="G2730:J2730"/>
    <mergeCell ref="B2731:E2731"/>
    <mergeCell ref="G2731:J2731"/>
    <mergeCell ref="B2732:E2732"/>
    <mergeCell ref="G2732:J2732"/>
    <mergeCell ref="B2733:E2733"/>
    <mergeCell ref="B2754:K2754"/>
    <mergeCell ref="B2755:K2755"/>
    <mergeCell ref="B2756:K2756"/>
    <mergeCell ref="B2757:K2757"/>
    <mergeCell ref="B2758:K2758"/>
    <mergeCell ref="B2759:K2759"/>
    <mergeCell ref="B2745:K2745"/>
    <mergeCell ref="B2746:K2746"/>
    <mergeCell ref="B2747:K2747"/>
    <mergeCell ref="B2748:K2748"/>
    <mergeCell ref="B2749:K2749"/>
    <mergeCell ref="A2750:A2764"/>
    <mergeCell ref="B2750:K2750"/>
    <mergeCell ref="B2751:K2751"/>
    <mergeCell ref="B2752:K2752"/>
    <mergeCell ref="B2753:K2753"/>
    <mergeCell ref="B2740:K2740"/>
    <mergeCell ref="B2741:K2741"/>
    <mergeCell ref="B2742:K2742"/>
    <mergeCell ref="B2743:K2743"/>
    <mergeCell ref="B2744:K2744"/>
    <mergeCell ref="B2780:F2780"/>
    <mergeCell ref="G2780:K2780"/>
    <mergeCell ref="B2781:F2781"/>
    <mergeCell ref="G2781:K2781"/>
    <mergeCell ref="B2782:F2782"/>
    <mergeCell ref="G2782:K2782"/>
    <mergeCell ref="A2770:D2772"/>
    <mergeCell ref="E2770:H2772"/>
    <mergeCell ref="I2770:K2772"/>
    <mergeCell ref="A2773:K2773"/>
    <mergeCell ref="A2775:G2776"/>
    <mergeCell ref="A2778:A2782"/>
    <mergeCell ref="B2778:F2778"/>
    <mergeCell ref="G2778:K2778"/>
    <mergeCell ref="B2779:F2779"/>
    <mergeCell ref="G2779:K2779"/>
    <mergeCell ref="B2760:K2760"/>
    <mergeCell ref="B2761:K2761"/>
    <mergeCell ref="B2762:K2762"/>
    <mergeCell ref="B2763:K2763"/>
    <mergeCell ref="B2764:K2764"/>
    <mergeCell ref="A2765:F2768"/>
    <mergeCell ref="G2765:K2768"/>
    <mergeCell ref="G2787:J2787"/>
    <mergeCell ref="B2788:E2788"/>
    <mergeCell ref="G2788:J2788"/>
    <mergeCell ref="B2789:E2789"/>
    <mergeCell ref="G2789:J2789"/>
    <mergeCell ref="A2790:A2803"/>
    <mergeCell ref="B2790:K2790"/>
    <mergeCell ref="B2791:K2791"/>
    <mergeCell ref="B2792:K2792"/>
    <mergeCell ref="B2793:K2793"/>
    <mergeCell ref="A2783:A2789"/>
    <mergeCell ref="B2783:E2783"/>
    <mergeCell ref="G2783:J2783"/>
    <mergeCell ref="B2784:E2784"/>
    <mergeCell ref="G2784:J2784"/>
    <mergeCell ref="B2785:E2785"/>
    <mergeCell ref="G2785:J2785"/>
    <mergeCell ref="B2786:E2786"/>
    <mergeCell ref="G2786:J2786"/>
    <mergeCell ref="B2787:E2787"/>
    <mergeCell ref="B2808:K2808"/>
    <mergeCell ref="B2809:K2809"/>
    <mergeCell ref="B2810:K2810"/>
    <mergeCell ref="B2811:K2811"/>
    <mergeCell ref="B2812:K2812"/>
    <mergeCell ref="B2813:K2813"/>
    <mergeCell ref="B2800:K2800"/>
    <mergeCell ref="B2801:K2801"/>
    <mergeCell ref="B2802:K2802"/>
    <mergeCell ref="B2803:K2803"/>
    <mergeCell ref="A2804:A2818"/>
    <mergeCell ref="B2804:K2804"/>
    <mergeCell ref="B2805:K2805"/>
    <mergeCell ref="B2806:K2806"/>
    <mergeCell ref="B2807:K2807"/>
    <mergeCell ref="B2794:K2794"/>
    <mergeCell ref="B2795:K2795"/>
    <mergeCell ref="B2796:K2796"/>
    <mergeCell ref="B2797:K2797"/>
    <mergeCell ref="B2798:K2798"/>
    <mergeCell ref="B2799:K2799"/>
    <mergeCell ref="B2834:F2834"/>
    <mergeCell ref="G2834:K2834"/>
    <mergeCell ref="B2835:F2835"/>
    <mergeCell ref="G2835:K2835"/>
    <mergeCell ref="B2836:F2836"/>
    <mergeCell ref="G2836:K2836"/>
    <mergeCell ref="A2824:D2826"/>
    <mergeCell ref="E2824:H2826"/>
    <mergeCell ref="I2824:K2826"/>
    <mergeCell ref="A2827:K2827"/>
    <mergeCell ref="A2829:G2830"/>
    <mergeCell ref="A2832:A2836"/>
    <mergeCell ref="B2832:F2832"/>
    <mergeCell ref="G2832:K2832"/>
    <mergeCell ref="B2833:F2833"/>
    <mergeCell ref="G2833:K2833"/>
    <mergeCell ref="B2814:K2814"/>
    <mergeCell ref="B2815:K2815"/>
    <mergeCell ref="B2816:K2816"/>
    <mergeCell ref="B2817:K2817"/>
    <mergeCell ref="B2818:K2818"/>
    <mergeCell ref="A2819:F2822"/>
    <mergeCell ref="G2819:K2822"/>
    <mergeCell ref="G2841:J2841"/>
    <mergeCell ref="B2842:E2842"/>
    <mergeCell ref="G2842:J2842"/>
    <mergeCell ref="B2843:E2843"/>
    <mergeCell ref="G2843:J2843"/>
    <mergeCell ref="A2844:A2857"/>
    <mergeCell ref="B2844:K2844"/>
    <mergeCell ref="B2845:K2845"/>
    <mergeCell ref="B2846:K2846"/>
    <mergeCell ref="B2847:K2847"/>
    <mergeCell ref="A2837:A2843"/>
    <mergeCell ref="B2837:E2837"/>
    <mergeCell ref="G2837:J2837"/>
    <mergeCell ref="B2838:E2838"/>
    <mergeCell ref="G2838:J2838"/>
    <mergeCell ref="B2839:E2839"/>
    <mergeCell ref="G2839:J2839"/>
    <mergeCell ref="B2840:E2840"/>
    <mergeCell ref="G2840:J2840"/>
    <mergeCell ref="B2841:E2841"/>
    <mergeCell ref="B2862:K2862"/>
    <mergeCell ref="B2863:K2863"/>
    <mergeCell ref="B2864:K2864"/>
    <mergeCell ref="B2865:K2865"/>
    <mergeCell ref="B2866:K2866"/>
    <mergeCell ref="B2867:K2867"/>
    <mergeCell ref="B2854:K2854"/>
    <mergeCell ref="B2855:K2855"/>
    <mergeCell ref="B2856:K2856"/>
    <mergeCell ref="B2857:K2857"/>
    <mergeCell ref="A2858:A2872"/>
    <mergeCell ref="B2858:K2858"/>
    <mergeCell ref="B2859:K2859"/>
    <mergeCell ref="B2860:K2860"/>
    <mergeCell ref="B2861:K2861"/>
    <mergeCell ref="B2848:K2848"/>
    <mergeCell ref="B2849:K2849"/>
    <mergeCell ref="B2850:K2850"/>
    <mergeCell ref="B2851:K2851"/>
    <mergeCell ref="B2852:K2852"/>
    <mergeCell ref="B2853:K2853"/>
    <mergeCell ref="B2888:F2888"/>
    <mergeCell ref="G2888:K2888"/>
    <mergeCell ref="B2889:F2889"/>
    <mergeCell ref="G2889:K2889"/>
    <mergeCell ref="B2890:F2890"/>
    <mergeCell ref="G2890:K2890"/>
    <mergeCell ref="A2878:D2880"/>
    <mergeCell ref="E2878:H2880"/>
    <mergeCell ref="I2878:K2880"/>
    <mergeCell ref="A2881:K2881"/>
    <mergeCell ref="A2883:G2884"/>
    <mergeCell ref="A2886:A2890"/>
    <mergeCell ref="B2886:F2886"/>
    <mergeCell ref="G2886:K2886"/>
    <mergeCell ref="B2887:F2887"/>
    <mergeCell ref="G2887:K2887"/>
    <mergeCell ref="B2868:K2868"/>
    <mergeCell ref="B2869:K2869"/>
    <mergeCell ref="B2870:K2870"/>
    <mergeCell ref="B2871:K2871"/>
    <mergeCell ref="B2872:K2872"/>
    <mergeCell ref="A2873:F2876"/>
    <mergeCell ref="G2873:K2876"/>
    <mergeCell ref="G2895:J2895"/>
    <mergeCell ref="B2896:E2896"/>
    <mergeCell ref="G2896:J2896"/>
    <mergeCell ref="B2897:E2897"/>
    <mergeCell ref="G2897:J2897"/>
    <mergeCell ref="A2898:A2911"/>
    <mergeCell ref="B2898:K2898"/>
    <mergeCell ref="B2899:K2899"/>
    <mergeCell ref="B2900:K2900"/>
    <mergeCell ref="B2901:K2901"/>
    <mergeCell ref="A2891:A2897"/>
    <mergeCell ref="B2891:E2891"/>
    <mergeCell ref="G2891:J2891"/>
    <mergeCell ref="B2892:E2892"/>
    <mergeCell ref="G2892:J2892"/>
    <mergeCell ref="B2893:E2893"/>
    <mergeCell ref="G2893:J2893"/>
    <mergeCell ref="B2894:E2894"/>
    <mergeCell ref="G2894:J2894"/>
    <mergeCell ref="B2895:E2895"/>
    <mergeCell ref="B2916:K2916"/>
    <mergeCell ref="B2917:K2917"/>
    <mergeCell ref="B2918:K2918"/>
    <mergeCell ref="B2919:K2919"/>
    <mergeCell ref="B2920:K2920"/>
    <mergeCell ref="B2921:K2921"/>
    <mergeCell ref="B2908:K2908"/>
    <mergeCell ref="B2909:K2909"/>
    <mergeCell ref="B2910:K2910"/>
    <mergeCell ref="B2911:K2911"/>
    <mergeCell ref="A2912:A2926"/>
    <mergeCell ref="B2912:K2912"/>
    <mergeCell ref="B2913:K2913"/>
    <mergeCell ref="B2914:K2914"/>
    <mergeCell ref="B2915:K2915"/>
    <mergeCell ref="B2902:K2902"/>
    <mergeCell ref="B2903:K2903"/>
    <mergeCell ref="B2904:K2904"/>
    <mergeCell ref="B2905:K2905"/>
    <mergeCell ref="B2906:K2906"/>
    <mergeCell ref="B2907:K2907"/>
    <mergeCell ref="B2942:F2942"/>
    <mergeCell ref="G2942:K2942"/>
    <mergeCell ref="B2943:F2943"/>
    <mergeCell ref="G2943:K2943"/>
    <mergeCell ref="B2944:F2944"/>
    <mergeCell ref="G2944:K2944"/>
    <mergeCell ref="A2932:D2934"/>
    <mergeCell ref="E2932:H2934"/>
    <mergeCell ref="I2932:K2934"/>
    <mergeCell ref="A2935:K2935"/>
    <mergeCell ref="A2937:G2938"/>
    <mergeCell ref="A2940:A2944"/>
    <mergeCell ref="B2940:F2940"/>
    <mergeCell ref="G2940:K2940"/>
    <mergeCell ref="B2941:F2941"/>
    <mergeCell ref="G2941:K2941"/>
    <mergeCell ref="B2922:K2922"/>
    <mergeCell ref="B2923:K2923"/>
    <mergeCell ref="B2924:K2924"/>
    <mergeCell ref="B2925:K2925"/>
    <mergeCell ref="B2926:K2926"/>
    <mergeCell ref="A2927:F2930"/>
    <mergeCell ref="G2927:K2930"/>
    <mergeCell ref="G2949:J2949"/>
    <mergeCell ref="B2950:E2950"/>
    <mergeCell ref="G2950:J2950"/>
    <mergeCell ref="B2951:E2951"/>
    <mergeCell ref="G2951:J2951"/>
    <mergeCell ref="A2952:A2966"/>
    <mergeCell ref="B2952:K2952"/>
    <mergeCell ref="B2953:K2953"/>
    <mergeCell ref="B2954:K2954"/>
    <mergeCell ref="B2955:K2955"/>
    <mergeCell ref="A2945:A2951"/>
    <mergeCell ref="B2945:E2945"/>
    <mergeCell ref="G2945:J2945"/>
    <mergeCell ref="B2946:E2946"/>
    <mergeCell ref="G2946:J2946"/>
    <mergeCell ref="B2947:E2947"/>
    <mergeCell ref="G2947:J2947"/>
    <mergeCell ref="B2948:E2948"/>
    <mergeCell ref="G2948:J2948"/>
    <mergeCell ref="B2949:E2949"/>
    <mergeCell ref="B2971:K2971"/>
    <mergeCell ref="B2972:K2972"/>
    <mergeCell ref="B2973:K2973"/>
    <mergeCell ref="B2974:K2974"/>
    <mergeCell ref="B2975:K2975"/>
    <mergeCell ref="B2976:K2976"/>
    <mergeCell ref="B2962:K2962"/>
    <mergeCell ref="B2963:K2963"/>
    <mergeCell ref="B2964:K2964"/>
    <mergeCell ref="B2965:K2965"/>
    <mergeCell ref="B2966:K2966"/>
    <mergeCell ref="A2967:A2981"/>
    <mergeCell ref="B2967:K2967"/>
    <mergeCell ref="B2968:K2968"/>
    <mergeCell ref="B2969:K2969"/>
    <mergeCell ref="B2970:K2970"/>
    <mergeCell ref="B2956:K2956"/>
    <mergeCell ref="B2957:K2957"/>
    <mergeCell ref="B2958:K2958"/>
    <mergeCell ref="B2959:K2959"/>
    <mergeCell ref="B2960:K2960"/>
    <mergeCell ref="B2961:K2961"/>
    <mergeCell ref="B2997:F2997"/>
    <mergeCell ref="G2997:K2997"/>
    <mergeCell ref="B2998:F2998"/>
    <mergeCell ref="G2998:K2998"/>
    <mergeCell ref="B2999:F2999"/>
    <mergeCell ref="G2999:K2999"/>
    <mergeCell ref="A2987:D2989"/>
    <mergeCell ref="E2987:H2989"/>
    <mergeCell ref="I2987:K2989"/>
    <mergeCell ref="A2990:K2990"/>
    <mergeCell ref="A2992:G2993"/>
    <mergeCell ref="A2995:A2999"/>
    <mergeCell ref="B2995:F2995"/>
    <mergeCell ref="G2995:K2995"/>
    <mergeCell ref="B2996:F2996"/>
    <mergeCell ref="G2996:K2996"/>
    <mergeCell ref="B2977:K2977"/>
    <mergeCell ref="B2978:K2978"/>
    <mergeCell ref="B2979:K2979"/>
    <mergeCell ref="B2980:K2980"/>
    <mergeCell ref="B2981:K2981"/>
    <mergeCell ref="A2982:F2985"/>
    <mergeCell ref="G2982:K2985"/>
    <mergeCell ref="G3004:J3004"/>
    <mergeCell ref="B3005:E3005"/>
    <mergeCell ref="G3005:J3005"/>
    <mergeCell ref="B3006:E3006"/>
    <mergeCell ref="G3006:J3006"/>
    <mergeCell ref="A3007:A3021"/>
    <mergeCell ref="B3007:K3007"/>
    <mergeCell ref="B3008:K3008"/>
    <mergeCell ref="B3009:K3009"/>
    <mergeCell ref="B3010:K3010"/>
    <mergeCell ref="A3000:A3006"/>
    <mergeCell ref="B3000:E3000"/>
    <mergeCell ref="G3000:J3000"/>
    <mergeCell ref="B3001:E3001"/>
    <mergeCell ref="G3001:J3001"/>
    <mergeCell ref="B3002:E3002"/>
    <mergeCell ref="G3002:J3002"/>
    <mergeCell ref="B3003:E3003"/>
    <mergeCell ref="G3003:J3003"/>
    <mergeCell ref="B3004:E3004"/>
    <mergeCell ref="B3026:K3026"/>
    <mergeCell ref="B3027:K3027"/>
    <mergeCell ref="B3028:K3028"/>
    <mergeCell ref="B3029:K3029"/>
    <mergeCell ref="B3030:K3030"/>
    <mergeCell ref="B3031:K3031"/>
    <mergeCell ref="B3017:K3017"/>
    <mergeCell ref="B3018:K3018"/>
    <mergeCell ref="B3019:K3019"/>
    <mergeCell ref="B3020:K3020"/>
    <mergeCell ref="B3021:K3021"/>
    <mergeCell ref="A3022:A3036"/>
    <mergeCell ref="B3022:K3022"/>
    <mergeCell ref="B3023:K3023"/>
    <mergeCell ref="B3024:K3024"/>
    <mergeCell ref="B3025:K3025"/>
    <mergeCell ref="B3011:K3011"/>
    <mergeCell ref="B3012:K3012"/>
    <mergeCell ref="B3013:K3013"/>
    <mergeCell ref="B3014:K3014"/>
    <mergeCell ref="B3015:K3015"/>
    <mergeCell ref="B3016:K3016"/>
    <mergeCell ref="B3052:F3052"/>
    <mergeCell ref="G3052:K3052"/>
    <mergeCell ref="B3053:F3053"/>
    <mergeCell ref="G3053:K3053"/>
    <mergeCell ref="B3054:F3054"/>
    <mergeCell ref="G3054:K3054"/>
    <mergeCell ref="A3042:D3044"/>
    <mergeCell ref="E3042:H3044"/>
    <mergeCell ref="I3042:K3044"/>
    <mergeCell ref="A3045:K3045"/>
    <mergeCell ref="A3047:G3048"/>
    <mergeCell ref="A3050:A3054"/>
    <mergeCell ref="B3050:F3050"/>
    <mergeCell ref="G3050:K3050"/>
    <mergeCell ref="B3051:F3051"/>
    <mergeCell ref="G3051:K3051"/>
    <mergeCell ref="B3032:K3032"/>
    <mergeCell ref="B3033:K3033"/>
    <mergeCell ref="B3034:K3034"/>
    <mergeCell ref="B3035:K3035"/>
    <mergeCell ref="B3036:K3036"/>
    <mergeCell ref="A3037:F3040"/>
    <mergeCell ref="G3037:K3040"/>
    <mergeCell ref="G3059:J3059"/>
    <mergeCell ref="B3060:E3060"/>
    <mergeCell ref="G3060:J3060"/>
    <mergeCell ref="B3061:E3061"/>
    <mergeCell ref="G3061:J3061"/>
    <mergeCell ref="A3062:A3075"/>
    <mergeCell ref="B3062:K3062"/>
    <mergeCell ref="B3063:K3063"/>
    <mergeCell ref="B3064:K3064"/>
    <mergeCell ref="B3065:K3065"/>
    <mergeCell ref="A3055:A3061"/>
    <mergeCell ref="B3055:E3055"/>
    <mergeCell ref="G3055:J3055"/>
    <mergeCell ref="B3056:E3056"/>
    <mergeCell ref="G3056:J3056"/>
    <mergeCell ref="B3057:E3057"/>
    <mergeCell ref="G3057:J3057"/>
    <mergeCell ref="B3058:E3058"/>
    <mergeCell ref="G3058:J3058"/>
    <mergeCell ref="B3059:E3059"/>
    <mergeCell ref="B3080:K3080"/>
    <mergeCell ref="B3081:K3081"/>
    <mergeCell ref="B3082:K3082"/>
    <mergeCell ref="B3083:K3083"/>
    <mergeCell ref="B3084:K3084"/>
    <mergeCell ref="B3085:K3085"/>
    <mergeCell ref="B3072:K3072"/>
    <mergeCell ref="B3073:K3073"/>
    <mergeCell ref="B3074:K3074"/>
    <mergeCell ref="B3075:K3075"/>
    <mergeCell ref="A3076:A3090"/>
    <mergeCell ref="B3076:K3076"/>
    <mergeCell ref="B3077:K3077"/>
    <mergeCell ref="B3078:K3078"/>
    <mergeCell ref="B3079:K3079"/>
    <mergeCell ref="B3066:K3066"/>
    <mergeCell ref="B3067:K3067"/>
    <mergeCell ref="B3068:K3068"/>
    <mergeCell ref="B3069:K3069"/>
    <mergeCell ref="B3070:K3070"/>
    <mergeCell ref="B3071:K3071"/>
    <mergeCell ref="B3106:F3106"/>
    <mergeCell ref="G3106:K3106"/>
    <mergeCell ref="B3107:F3107"/>
    <mergeCell ref="G3107:K3107"/>
    <mergeCell ref="B3108:F3108"/>
    <mergeCell ref="G3108:K3108"/>
    <mergeCell ref="A3096:D3098"/>
    <mergeCell ref="E3096:H3098"/>
    <mergeCell ref="I3096:K3098"/>
    <mergeCell ref="A3099:K3099"/>
    <mergeCell ref="A3101:G3102"/>
    <mergeCell ref="A3104:A3108"/>
    <mergeCell ref="B3104:F3104"/>
    <mergeCell ref="G3104:K3104"/>
    <mergeCell ref="B3105:F3105"/>
    <mergeCell ref="G3105:K3105"/>
    <mergeCell ref="B3086:K3086"/>
    <mergeCell ref="B3087:K3087"/>
    <mergeCell ref="B3088:K3088"/>
    <mergeCell ref="B3089:K3089"/>
    <mergeCell ref="B3090:K3090"/>
    <mergeCell ref="A3091:F3094"/>
    <mergeCell ref="G3091:K3094"/>
    <mergeCell ref="G3113:J3113"/>
    <mergeCell ref="B3114:E3114"/>
    <mergeCell ref="G3114:J3114"/>
    <mergeCell ref="B3115:E3115"/>
    <mergeCell ref="G3115:J3115"/>
    <mergeCell ref="A3116:A3129"/>
    <mergeCell ref="B3116:K3116"/>
    <mergeCell ref="B3117:K3117"/>
    <mergeCell ref="B3118:K3118"/>
    <mergeCell ref="B3119:K3119"/>
    <mergeCell ref="A3109:A3115"/>
    <mergeCell ref="B3109:E3109"/>
    <mergeCell ref="G3109:J3109"/>
    <mergeCell ref="B3110:E3110"/>
    <mergeCell ref="G3110:J3110"/>
    <mergeCell ref="B3111:E3111"/>
    <mergeCell ref="G3111:J3111"/>
    <mergeCell ref="B3112:E3112"/>
    <mergeCell ref="G3112:J3112"/>
    <mergeCell ref="B3113:E3113"/>
    <mergeCell ref="B3134:K3134"/>
    <mergeCell ref="B3135:K3135"/>
    <mergeCell ref="B3136:K3136"/>
    <mergeCell ref="B3137:K3137"/>
    <mergeCell ref="B3138:K3138"/>
    <mergeCell ref="B3139:K3139"/>
    <mergeCell ref="B3126:K3126"/>
    <mergeCell ref="B3127:K3127"/>
    <mergeCell ref="B3128:K3128"/>
    <mergeCell ref="B3129:K3129"/>
    <mergeCell ref="A3130:A3144"/>
    <mergeCell ref="B3130:K3130"/>
    <mergeCell ref="B3131:K3131"/>
    <mergeCell ref="B3132:K3132"/>
    <mergeCell ref="B3133:K3133"/>
    <mergeCell ref="B3120:K3120"/>
    <mergeCell ref="B3121:K3121"/>
    <mergeCell ref="B3122:K3122"/>
    <mergeCell ref="B3123:K3123"/>
    <mergeCell ref="B3124:K3124"/>
    <mergeCell ref="B3125:K3125"/>
    <mergeCell ref="B3160:F3160"/>
    <mergeCell ref="G3160:K3160"/>
    <mergeCell ref="B3161:F3161"/>
    <mergeCell ref="G3161:K3161"/>
    <mergeCell ref="B3162:F3162"/>
    <mergeCell ref="G3162:K3162"/>
    <mergeCell ref="A3150:D3152"/>
    <mergeCell ref="E3150:H3152"/>
    <mergeCell ref="I3150:K3152"/>
    <mergeCell ref="A3153:K3153"/>
    <mergeCell ref="A3155:G3156"/>
    <mergeCell ref="A3158:A3162"/>
    <mergeCell ref="B3158:F3158"/>
    <mergeCell ref="G3158:K3158"/>
    <mergeCell ref="B3159:F3159"/>
    <mergeCell ref="G3159:K3159"/>
    <mergeCell ref="B3140:K3140"/>
    <mergeCell ref="B3141:K3141"/>
    <mergeCell ref="B3142:K3142"/>
    <mergeCell ref="B3143:K3143"/>
    <mergeCell ref="B3144:K3144"/>
    <mergeCell ref="A3145:F3148"/>
    <mergeCell ref="G3145:K3148"/>
    <mergeCell ref="G3167:J3167"/>
    <mergeCell ref="B3168:E3168"/>
    <mergeCell ref="G3168:J3168"/>
    <mergeCell ref="B3169:E3169"/>
    <mergeCell ref="G3169:J3169"/>
    <mergeCell ref="A3170:A3183"/>
    <mergeCell ref="B3170:K3170"/>
    <mergeCell ref="B3172:K3172"/>
    <mergeCell ref="B3173:K3173"/>
    <mergeCell ref="A3163:A3169"/>
    <mergeCell ref="B3163:E3163"/>
    <mergeCell ref="G3163:J3163"/>
    <mergeCell ref="B3164:E3164"/>
    <mergeCell ref="G3164:J3164"/>
    <mergeCell ref="B3165:E3165"/>
    <mergeCell ref="G3165:J3165"/>
    <mergeCell ref="B3166:E3166"/>
    <mergeCell ref="G3166:J3166"/>
    <mergeCell ref="B3167:E3167"/>
    <mergeCell ref="B3188:K3188"/>
    <mergeCell ref="B3189:K3189"/>
    <mergeCell ref="B3190:K3190"/>
    <mergeCell ref="B3191:K3191"/>
    <mergeCell ref="B3192:K3192"/>
    <mergeCell ref="B3193:K3193"/>
    <mergeCell ref="B3180:K3180"/>
    <mergeCell ref="B3181:K3181"/>
    <mergeCell ref="B3182:K3182"/>
    <mergeCell ref="B3183:K3183"/>
    <mergeCell ref="A3184:A3198"/>
    <mergeCell ref="B3184:K3184"/>
    <mergeCell ref="B3185:K3185"/>
    <mergeCell ref="B3186:K3186"/>
    <mergeCell ref="B3187:K3187"/>
    <mergeCell ref="B3174:K3174"/>
    <mergeCell ref="B3175:K3175"/>
    <mergeCell ref="B3176:K3176"/>
    <mergeCell ref="B3177:K3177"/>
    <mergeCell ref="B3178:K3178"/>
    <mergeCell ref="B3179:K3179"/>
    <mergeCell ref="B3214:F3214"/>
    <mergeCell ref="G3214:K3214"/>
    <mergeCell ref="B3215:F3215"/>
    <mergeCell ref="G3215:K3215"/>
    <mergeCell ref="B3216:F3216"/>
    <mergeCell ref="G3216:K3216"/>
    <mergeCell ref="A3204:D3206"/>
    <mergeCell ref="E3204:H3206"/>
    <mergeCell ref="I3204:K3206"/>
    <mergeCell ref="A3207:K3207"/>
    <mergeCell ref="A3209:G3210"/>
    <mergeCell ref="A3212:A3216"/>
    <mergeCell ref="B3212:F3212"/>
    <mergeCell ref="G3212:K3212"/>
    <mergeCell ref="B3213:F3213"/>
    <mergeCell ref="G3213:K3213"/>
    <mergeCell ref="B3194:K3194"/>
    <mergeCell ref="B3195:K3195"/>
    <mergeCell ref="B3196:K3196"/>
    <mergeCell ref="B3197:K3197"/>
    <mergeCell ref="B3198:K3198"/>
    <mergeCell ref="A3199:F3202"/>
    <mergeCell ref="G3199:K3202"/>
    <mergeCell ref="G3221:J3221"/>
    <mergeCell ref="B3222:E3222"/>
    <mergeCell ref="G3222:J3222"/>
    <mergeCell ref="B3223:E3223"/>
    <mergeCell ref="G3223:J3223"/>
    <mergeCell ref="A3224:A3237"/>
    <mergeCell ref="B3224:K3224"/>
    <mergeCell ref="B3226:K3226"/>
    <mergeCell ref="B3227:K3227"/>
    <mergeCell ref="A3217:A3223"/>
    <mergeCell ref="B3217:E3217"/>
    <mergeCell ref="G3217:J3217"/>
    <mergeCell ref="B3218:E3218"/>
    <mergeCell ref="G3218:J3218"/>
    <mergeCell ref="B3219:E3219"/>
    <mergeCell ref="G3219:J3219"/>
    <mergeCell ref="B3220:E3220"/>
    <mergeCell ref="G3220:J3220"/>
    <mergeCell ref="B3221:E3221"/>
    <mergeCell ref="B3242:K3242"/>
    <mergeCell ref="B3243:K3243"/>
    <mergeCell ref="B3244:K3244"/>
    <mergeCell ref="B3245:K3245"/>
    <mergeCell ref="B3246:K3246"/>
    <mergeCell ref="B3247:K3247"/>
    <mergeCell ref="B3234:K3234"/>
    <mergeCell ref="B3235:K3235"/>
    <mergeCell ref="B3236:K3236"/>
    <mergeCell ref="B3237:K3237"/>
    <mergeCell ref="A3238:A3252"/>
    <mergeCell ref="B3238:K3238"/>
    <mergeCell ref="B3239:K3239"/>
    <mergeCell ref="B3240:K3240"/>
    <mergeCell ref="B3241:K3241"/>
    <mergeCell ref="B3228:K3228"/>
    <mergeCell ref="B3229:K3229"/>
    <mergeCell ref="B3230:K3230"/>
    <mergeCell ref="B3231:K3231"/>
    <mergeCell ref="B3232:K3232"/>
    <mergeCell ref="B3233:K3233"/>
    <mergeCell ref="B3268:F3268"/>
    <mergeCell ref="G3268:K3268"/>
    <mergeCell ref="B3269:F3269"/>
    <mergeCell ref="G3269:K3269"/>
    <mergeCell ref="B3270:F3270"/>
    <mergeCell ref="G3270:K3270"/>
    <mergeCell ref="A3258:D3260"/>
    <mergeCell ref="E3258:H3260"/>
    <mergeCell ref="I3258:K3260"/>
    <mergeCell ref="A3261:K3261"/>
    <mergeCell ref="A3263:G3264"/>
    <mergeCell ref="A3266:A3270"/>
    <mergeCell ref="B3266:F3266"/>
    <mergeCell ref="G3266:K3266"/>
    <mergeCell ref="B3267:F3267"/>
    <mergeCell ref="G3267:K3267"/>
    <mergeCell ref="B3248:K3248"/>
    <mergeCell ref="B3249:K3249"/>
    <mergeCell ref="B3250:K3250"/>
    <mergeCell ref="B3251:K3251"/>
    <mergeCell ref="B3252:K3252"/>
    <mergeCell ref="A3253:F3256"/>
    <mergeCell ref="G3253:K3256"/>
    <mergeCell ref="G3275:J3275"/>
    <mergeCell ref="B3276:E3276"/>
    <mergeCell ref="G3276:J3276"/>
    <mergeCell ref="B3277:E3277"/>
    <mergeCell ref="G3277:J3277"/>
    <mergeCell ref="A3278:A3291"/>
    <mergeCell ref="B3278:K3278"/>
    <mergeCell ref="B3280:K3280"/>
    <mergeCell ref="B3281:K3281"/>
    <mergeCell ref="A3271:A3277"/>
    <mergeCell ref="B3271:E3271"/>
    <mergeCell ref="G3271:J3271"/>
    <mergeCell ref="B3272:E3272"/>
    <mergeCell ref="G3272:J3272"/>
    <mergeCell ref="B3273:E3273"/>
    <mergeCell ref="G3273:J3273"/>
    <mergeCell ref="B3274:E3274"/>
    <mergeCell ref="G3274:J3274"/>
    <mergeCell ref="B3275:E3275"/>
    <mergeCell ref="B3296:K3296"/>
    <mergeCell ref="B3297:K3297"/>
    <mergeCell ref="B3298:K3298"/>
    <mergeCell ref="B3299:K3299"/>
    <mergeCell ref="B3300:K3300"/>
    <mergeCell ref="B3301:K3301"/>
    <mergeCell ref="B3288:K3288"/>
    <mergeCell ref="B3289:K3289"/>
    <mergeCell ref="B3290:K3290"/>
    <mergeCell ref="B3291:K3291"/>
    <mergeCell ref="A3292:A3306"/>
    <mergeCell ref="B3292:K3292"/>
    <mergeCell ref="B3293:K3293"/>
    <mergeCell ref="B3294:K3294"/>
    <mergeCell ref="B3295:K3295"/>
    <mergeCell ref="B3282:K3282"/>
    <mergeCell ref="B3283:K3283"/>
    <mergeCell ref="B3284:K3284"/>
    <mergeCell ref="B3285:K3285"/>
    <mergeCell ref="B3286:K3286"/>
    <mergeCell ref="B3287:K3287"/>
    <mergeCell ref="B3322:F3322"/>
    <mergeCell ref="G3322:K3322"/>
    <mergeCell ref="B3323:F3323"/>
    <mergeCell ref="G3323:K3323"/>
    <mergeCell ref="B3324:F3324"/>
    <mergeCell ref="G3324:K3324"/>
    <mergeCell ref="A3312:D3314"/>
    <mergeCell ref="E3312:H3314"/>
    <mergeCell ref="I3312:K3314"/>
    <mergeCell ref="A3315:K3315"/>
    <mergeCell ref="A3317:G3318"/>
    <mergeCell ref="A3320:A3324"/>
    <mergeCell ref="B3320:F3320"/>
    <mergeCell ref="G3320:K3320"/>
    <mergeCell ref="B3321:F3321"/>
    <mergeCell ref="G3321:K3321"/>
    <mergeCell ref="B3302:K3302"/>
    <mergeCell ref="B3303:K3303"/>
    <mergeCell ref="B3304:K3304"/>
    <mergeCell ref="B3305:K3305"/>
    <mergeCell ref="B3306:K3306"/>
    <mergeCell ref="A3307:F3310"/>
    <mergeCell ref="G3307:K3310"/>
    <mergeCell ref="G3329:J3329"/>
    <mergeCell ref="B3330:E3330"/>
    <mergeCell ref="G3330:J3330"/>
    <mergeCell ref="B3331:E3331"/>
    <mergeCell ref="G3331:J3331"/>
    <mergeCell ref="A3332:A3346"/>
    <mergeCell ref="B3332:K3332"/>
    <mergeCell ref="B3333:K3333"/>
    <mergeCell ref="B3334:K3334"/>
    <mergeCell ref="B3335:K3335"/>
    <mergeCell ref="A3325:A3331"/>
    <mergeCell ref="B3325:E3325"/>
    <mergeCell ref="G3325:J3325"/>
    <mergeCell ref="B3326:E3326"/>
    <mergeCell ref="G3326:J3326"/>
    <mergeCell ref="B3327:E3327"/>
    <mergeCell ref="G3327:J3327"/>
    <mergeCell ref="B3328:E3328"/>
    <mergeCell ref="G3328:J3328"/>
    <mergeCell ref="B3329:E3329"/>
    <mergeCell ref="B3351:K3351"/>
    <mergeCell ref="B3352:K3352"/>
    <mergeCell ref="B3353:K3353"/>
    <mergeCell ref="B3354:K3354"/>
    <mergeCell ref="B3355:K3355"/>
    <mergeCell ref="B3356:K3356"/>
    <mergeCell ref="B3342:K3342"/>
    <mergeCell ref="B3343:K3343"/>
    <mergeCell ref="B3344:K3344"/>
    <mergeCell ref="B3345:K3345"/>
    <mergeCell ref="B3346:K3346"/>
    <mergeCell ref="A3347:A3361"/>
    <mergeCell ref="B3347:K3347"/>
    <mergeCell ref="B3348:K3348"/>
    <mergeCell ref="B3349:K3349"/>
    <mergeCell ref="B3350:K3350"/>
    <mergeCell ref="B3336:K3336"/>
    <mergeCell ref="B3337:K3337"/>
    <mergeCell ref="B3338:K3338"/>
    <mergeCell ref="B3339:K3339"/>
    <mergeCell ref="B3340:K3340"/>
    <mergeCell ref="B3341:K3341"/>
    <mergeCell ref="B3377:F3377"/>
    <mergeCell ref="G3377:K3377"/>
    <mergeCell ref="B3378:F3378"/>
    <mergeCell ref="G3378:K3378"/>
    <mergeCell ref="B3379:F3379"/>
    <mergeCell ref="G3379:K3379"/>
    <mergeCell ref="A3367:D3369"/>
    <mergeCell ref="E3367:H3369"/>
    <mergeCell ref="I3367:K3369"/>
    <mergeCell ref="A3370:K3370"/>
    <mergeCell ref="A3372:G3373"/>
    <mergeCell ref="A3375:A3379"/>
    <mergeCell ref="B3375:F3375"/>
    <mergeCell ref="G3375:K3375"/>
    <mergeCell ref="B3376:F3376"/>
    <mergeCell ref="G3376:K3376"/>
    <mergeCell ref="B3357:K3357"/>
    <mergeCell ref="B3358:K3358"/>
    <mergeCell ref="B3359:K3359"/>
    <mergeCell ref="B3360:K3360"/>
    <mergeCell ref="B3361:K3361"/>
    <mergeCell ref="A3362:F3365"/>
    <mergeCell ref="G3362:K3365"/>
    <mergeCell ref="G3384:J3384"/>
    <mergeCell ref="B3385:E3385"/>
    <mergeCell ref="G3385:J3385"/>
    <mergeCell ref="B3386:E3386"/>
    <mergeCell ref="G3386:J3386"/>
    <mergeCell ref="A3387:A3401"/>
    <mergeCell ref="B3387:K3387"/>
    <mergeCell ref="B3388:K3388"/>
    <mergeCell ref="B3389:K3389"/>
    <mergeCell ref="B3390:K3390"/>
    <mergeCell ref="A3380:A3386"/>
    <mergeCell ref="B3380:E3380"/>
    <mergeCell ref="G3380:J3380"/>
    <mergeCell ref="B3381:E3381"/>
    <mergeCell ref="G3381:J3381"/>
    <mergeCell ref="B3382:E3382"/>
    <mergeCell ref="G3382:J3382"/>
    <mergeCell ref="B3383:E3383"/>
    <mergeCell ref="G3383:J3383"/>
    <mergeCell ref="B3384:E3384"/>
    <mergeCell ref="B3406:K3406"/>
    <mergeCell ref="B3407:K3407"/>
    <mergeCell ref="B3408:K3408"/>
    <mergeCell ref="B3409:K3409"/>
    <mergeCell ref="B3410:K3410"/>
    <mergeCell ref="B3411:K3411"/>
    <mergeCell ref="B3397:K3397"/>
    <mergeCell ref="B3398:K3398"/>
    <mergeCell ref="B3399:K3399"/>
    <mergeCell ref="B3400:K3400"/>
    <mergeCell ref="B3401:K3401"/>
    <mergeCell ref="A3402:A3416"/>
    <mergeCell ref="B3402:K3402"/>
    <mergeCell ref="B3403:K3403"/>
    <mergeCell ref="B3404:K3404"/>
    <mergeCell ref="B3405:K3405"/>
    <mergeCell ref="B3391:K3391"/>
    <mergeCell ref="B3392:K3392"/>
    <mergeCell ref="B3393:K3393"/>
    <mergeCell ref="B3394:K3394"/>
    <mergeCell ref="B3395:K3395"/>
    <mergeCell ref="B3396:K3396"/>
    <mergeCell ref="B3432:F3432"/>
    <mergeCell ref="G3432:K3432"/>
    <mergeCell ref="B3433:F3433"/>
    <mergeCell ref="G3433:K3433"/>
    <mergeCell ref="B3434:F3434"/>
    <mergeCell ref="G3434:K3434"/>
    <mergeCell ref="A3422:D3424"/>
    <mergeCell ref="E3422:H3424"/>
    <mergeCell ref="I3422:K3424"/>
    <mergeCell ref="A3425:K3425"/>
    <mergeCell ref="A3427:G3428"/>
    <mergeCell ref="A3430:A3434"/>
    <mergeCell ref="B3430:F3430"/>
    <mergeCell ref="G3430:K3430"/>
    <mergeCell ref="B3431:F3431"/>
    <mergeCell ref="G3431:K3431"/>
    <mergeCell ref="B3412:K3412"/>
    <mergeCell ref="B3413:K3413"/>
    <mergeCell ref="B3414:K3414"/>
    <mergeCell ref="B3415:K3415"/>
    <mergeCell ref="B3416:K3416"/>
    <mergeCell ref="A3417:F3420"/>
    <mergeCell ref="G3417:K3420"/>
    <mergeCell ref="G3439:J3439"/>
    <mergeCell ref="B3440:E3440"/>
    <mergeCell ref="G3440:J3440"/>
    <mergeCell ref="B3441:E3441"/>
    <mergeCell ref="G3441:J3441"/>
    <mergeCell ref="A3442:A3455"/>
    <mergeCell ref="B3442:K3442"/>
    <mergeCell ref="B3443:K3443"/>
    <mergeCell ref="B3444:K3444"/>
    <mergeCell ref="B3445:K3445"/>
    <mergeCell ref="A3435:A3441"/>
    <mergeCell ref="B3435:E3435"/>
    <mergeCell ref="G3435:J3435"/>
    <mergeCell ref="B3436:E3436"/>
    <mergeCell ref="G3436:J3436"/>
    <mergeCell ref="B3437:E3437"/>
    <mergeCell ref="G3437:J3437"/>
    <mergeCell ref="B3438:E3438"/>
    <mergeCell ref="G3438:J3438"/>
    <mergeCell ref="B3439:E3439"/>
    <mergeCell ref="B3460:K3460"/>
    <mergeCell ref="B3461:K3461"/>
    <mergeCell ref="B3462:K3462"/>
    <mergeCell ref="B3463:K3463"/>
    <mergeCell ref="B3464:K3464"/>
    <mergeCell ref="B3465:K3465"/>
    <mergeCell ref="B3452:K3452"/>
    <mergeCell ref="B3453:K3453"/>
    <mergeCell ref="B3454:K3454"/>
    <mergeCell ref="B3455:K3455"/>
    <mergeCell ref="A3456:A3470"/>
    <mergeCell ref="B3456:K3456"/>
    <mergeCell ref="B3457:K3457"/>
    <mergeCell ref="B3458:K3458"/>
    <mergeCell ref="B3459:K3459"/>
    <mergeCell ref="B3446:K3446"/>
    <mergeCell ref="B3447:K3447"/>
    <mergeCell ref="B3448:K3448"/>
    <mergeCell ref="B3449:K3449"/>
    <mergeCell ref="B3450:K3450"/>
    <mergeCell ref="B3451:K3451"/>
    <mergeCell ref="B3486:F3486"/>
    <mergeCell ref="G3486:K3486"/>
    <mergeCell ref="B3487:F3487"/>
    <mergeCell ref="G3487:K3487"/>
    <mergeCell ref="B3488:F3488"/>
    <mergeCell ref="G3488:K3488"/>
    <mergeCell ref="A3476:D3478"/>
    <mergeCell ref="E3476:H3478"/>
    <mergeCell ref="I3476:K3478"/>
    <mergeCell ref="A3479:K3479"/>
    <mergeCell ref="A3481:G3482"/>
    <mergeCell ref="A3484:A3488"/>
    <mergeCell ref="B3484:F3484"/>
    <mergeCell ref="G3484:K3484"/>
    <mergeCell ref="B3485:F3485"/>
    <mergeCell ref="G3485:K3485"/>
    <mergeCell ref="B3466:K3466"/>
    <mergeCell ref="B3467:K3467"/>
    <mergeCell ref="B3468:K3468"/>
    <mergeCell ref="B3469:K3469"/>
    <mergeCell ref="B3470:K3470"/>
    <mergeCell ref="A3471:F3474"/>
    <mergeCell ref="G3471:K3474"/>
    <mergeCell ref="G3493:J3493"/>
    <mergeCell ref="B3494:E3494"/>
    <mergeCell ref="G3494:J3494"/>
    <mergeCell ref="B3495:E3495"/>
    <mergeCell ref="G3495:J3495"/>
    <mergeCell ref="A3496:A3509"/>
    <mergeCell ref="B3496:K3496"/>
    <mergeCell ref="B3497:K3497"/>
    <mergeCell ref="B3498:K3498"/>
    <mergeCell ref="B3499:K3499"/>
    <mergeCell ref="A3489:A3495"/>
    <mergeCell ref="B3489:E3489"/>
    <mergeCell ref="G3489:J3489"/>
    <mergeCell ref="B3490:E3490"/>
    <mergeCell ref="G3490:J3490"/>
    <mergeCell ref="B3491:E3491"/>
    <mergeCell ref="G3491:J3491"/>
    <mergeCell ref="B3492:E3492"/>
    <mergeCell ref="G3492:J3492"/>
    <mergeCell ref="B3493:E3493"/>
    <mergeCell ref="B3514:K3514"/>
    <mergeCell ref="B3515:K3515"/>
    <mergeCell ref="B3516:K3516"/>
    <mergeCell ref="B3517:K3517"/>
    <mergeCell ref="B3518:K3518"/>
    <mergeCell ref="B3519:K3519"/>
    <mergeCell ref="B3506:K3506"/>
    <mergeCell ref="B3507:K3507"/>
    <mergeCell ref="B3508:K3508"/>
    <mergeCell ref="B3509:K3509"/>
    <mergeCell ref="A3510:A3524"/>
    <mergeCell ref="B3510:K3510"/>
    <mergeCell ref="B3511:K3511"/>
    <mergeCell ref="B3512:K3512"/>
    <mergeCell ref="B3513:K3513"/>
    <mergeCell ref="B3500:K3500"/>
    <mergeCell ref="B3501:K3501"/>
    <mergeCell ref="B3502:K3502"/>
    <mergeCell ref="B3503:K3503"/>
    <mergeCell ref="B3504:K3504"/>
    <mergeCell ref="B3505:K3505"/>
    <mergeCell ref="B3540:F3540"/>
    <mergeCell ref="G3540:K3540"/>
    <mergeCell ref="B3541:F3541"/>
    <mergeCell ref="G3541:K3541"/>
    <mergeCell ref="B3542:F3542"/>
    <mergeCell ref="G3542:K3542"/>
    <mergeCell ref="A3530:D3532"/>
    <mergeCell ref="E3530:H3532"/>
    <mergeCell ref="I3530:K3532"/>
    <mergeCell ref="A3533:K3533"/>
    <mergeCell ref="A3535:G3536"/>
    <mergeCell ref="A3538:A3542"/>
    <mergeCell ref="B3538:F3538"/>
    <mergeCell ref="G3538:K3538"/>
    <mergeCell ref="B3539:F3539"/>
    <mergeCell ref="G3539:K3539"/>
    <mergeCell ref="B3520:K3520"/>
    <mergeCell ref="B3521:K3521"/>
    <mergeCell ref="B3522:K3522"/>
    <mergeCell ref="B3523:K3523"/>
    <mergeCell ref="B3524:K3524"/>
    <mergeCell ref="A3525:F3528"/>
    <mergeCell ref="G3525:K3528"/>
    <mergeCell ref="G3547:J3547"/>
    <mergeCell ref="B3548:E3548"/>
    <mergeCell ref="G3548:J3548"/>
    <mergeCell ref="B3549:E3549"/>
    <mergeCell ref="G3549:J3549"/>
    <mergeCell ref="A3550:A3563"/>
    <mergeCell ref="B3550:K3550"/>
    <mergeCell ref="B3551:K3551"/>
    <mergeCell ref="B3552:K3552"/>
    <mergeCell ref="B3553:K3553"/>
    <mergeCell ref="A3543:A3549"/>
    <mergeCell ref="B3543:E3543"/>
    <mergeCell ref="G3543:J3543"/>
    <mergeCell ref="B3544:E3544"/>
    <mergeCell ref="G3544:J3544"/>
    <mergeCell ref="B3545:E3545"/>
    <mergeCell ref="G3545:J3545"/>
    <mergeCell ref="B3546:E3546"/>
    <mergeCell ref="G3546:J3546"/>
    <mergeCell ref="B3547:E3547"/>
    <mergeCell ref="B3568:K3568"/>
    <mergeCell ref="B3569:K3569"/>
    <mergeCell ref="B3570:K3570"/>
    <mergeCell ref="B3571:K3571"/>
    <mergeCell ref="B3572:K3572"/>
    <mergeCell ref="B3573:K3573"/>
    <mergeCell ref="B3559:K3559"/>
    <mergeCell ref="B3560:K3560"/>
    <mergeCell ref="B3561:K3561"/>
    <mergeCell ref="B3562:K3562"/>
    <mergeCell ref="B3563:K3563"/>
    <mergeCell ref="A3564:A3578"/>
    <mergeCell ref="B3564:K3564"/>
    <mergeCell ref="B3565:K3565"/>
    <mergeCell ref="B3566:K3566"/>
    <mergeCell ref="B3567:K3567"/>
    <mergeCell ref="B3554:K3554"/>
    <mergeCell ref="B3555:K3555"/>
    <mergeCell ref="B3556:K3556"/>
    <mergeCell ref="B3557:K3557"/>
    <mergeCell ref="B3558:K3558"/>
    <mergeCell ref="B3594:F3594"/>
    <mergeCell ref="G3594:K3594"/>
    <mergeCell ref="B3595:F3595"/>
    <mergeCell ref="G3595:K3595"/>
    <mergeCell ref="B3596:F3596"/>
    <mergeCell ref="G3596:K3596"/>
    <mergeCell ref="A3584:D3586"/>
    <mergeCell ref="E3584:H3586"/>
    <mergeCell ref="I3584:K3586"/>
    <mergeCell ref="A3587:K3587"/>
    <mergeCell ref="A3589:G3590"/>
    <mergeCell ref="A3592:A3596"/>
    <mergeCell ref="B3592:F3592"/>
    <mergeCell ref="G3592:K3592"/>
    <mergeCell ref="B3593:F3593"/>
    <mergeCell ref="G3593:K3593"/>
    <mergeCell ref="B3574:K3574"/>
    <mergeCell ref="B3575:K3575"/>
    <mergeCell ref="B3576:K3576"/>
    <mergeCell ref="B3577:K3577"/>
    <mergeCell ref="B3578:K3578"/>
    <mergeCell ref="A3579:F3582"/>
    <mergeCell ref="G3579:K3582"/>
    <mergeCell ref="G3601:J3601"/>
    <mergeCell ref="B3602:E3602"/>
    <mergeCell ref="G3602:J3602"/>
    <mergeCell ref="B3603:E3603"/>
    <mergeCell ref="G3603:J3603"/>
    <mergeCell ref="A3604:A3617"/>
    <mergeCell ref="B3604:K3604"/>
    <mergeCell ref="B3605:K3605"/>
    <mergeCell ref="B3606:K3606"/>
    <mergeCell ref="B3607:K3607"/>
    <mergeCell ref="A3597:A3603"/>
    <mergeCell ref="B3597:E3597"/>
    <mergeCell ref="G3597:J3597"/>
    <mergeCell ref="B3598:E3598"/>
    <mergeCell ref="G3598:J3598"/>
    <mergeCell ref="B3599:E3599"/>
    <mergeCell ref="G3599:J3599"/>
    <mergeCell ref="B3600:E3600"/>
    <mergeCell ref="G3600:J3600"/>
    <mergeCell ref="B3601:E3601"/>
    <mergeCell ref="B3622:K3622"/>
    <mergeCell ref="B3623:K3623"/>
    <mergeCell ref="B3624:K3624"/>
    <mergeCell ref="B3625:K3625"/>
    <mergeCell ref="B3626:K3626"/>
    <mergeCell ref="B3627:K3627"/>
    <mergeCell ref="B3613:K3613"/>
    <mergeCell ref="B3614:K3614"/>
    <mergeCell ref="B3615:K3615"/>
    <mergeCell ref="B3616:K3616"/>
    <mergeCell ref="B3617:K3617"/>
    <mergeCell ref="A3618:A3632"/>
    <mergeCell ref="B3618:K3618"/>
    <mergeCell ref="B3619:K3619"/>
    <mergeCell ref="B3620:K3620"/>
    <mergeCell ref="B3621:K3621"/>
    <mergeCell ref="B3608:K3608"/>
    <mergeCell ref="B3609:K3609"/>
    <mergeCell ref="B3610:K3610"/>
    <mergeCell ref="B3611:K3611"/>
    <mergeCell ref="B3612:K3612"/>
    <mergeCell ref="B3648:F3648"/>
    <mergeCell ref="G3648:K3648"/>
    <mergeCell ref="B3649:F3649"/>
    <mergeCell ref="G3649:K3649"/>
    <mergeCell ref="B3650:F3650"/>
    <mergeCell ref="G3650:K3650"/>
    <mergeCell ref="A3638:D3640"/>
    <mergeCell ref="E3638:H3640"/>
    <mergeCell ref="I3638:K3640"/>
    <mergeCell ref="A3641:K3641"/>
    <mergeCell ref="A3643:G3644"/>
    <mergeCell ref="A3646:A3650"/>
    <mergeCell ref="B3646:F3646"/>
    <mergeCell ref="G3646:K3646"/>
    <mergeCell ref="B3647:F3647"/>
    <mergeCell ref="G3647:K3647"/>
    <mergeCell ref="B3628:K3628"/>
    <mergeCell ref="B3629:K3629"/>
    <mergeCell ref="B3630:K3630"/>
    <mergeCell ref="B3631:K3631"/>
    <mergeCell ref="B3632:K3632"/>
    <mergeCell ref="A3633:F3636"/>
    <mergeCell ref="G3633:K3636"/>
    <mergeCell ref="G3655:J3655"/>
    <mergeCell ref="B3656:E3656"/>
    <mergeCell ref="G3656:J3656"/>
    <mergeCell ref="B3657:E3657"/>
    <mergeCell ref="G3657:J3657"/>
    <mergeCell ref="A3658:A3671"/>
    <mergeCell ref="B3658:K3658"/>
    <mergeCell ref="B3659:K3659"/>
    <mergeCell ref="B3660:K3660"/>
    <mergeCell ref="B3661:K3661"/>
    <mergeCell ref="A3651:A3657"/>
    <mergeCell ref="B3651:E3651"/>
    <mergeCell ref="G3651:J3651"/>
    <mergeCell ref="B3652:E3652"/>
    <mergeCell ref="G3652:J3652"/>
    <mergeCell ref="B3653:E3653"/>
    <mergeCell ref="G3653:J3653"/>
    <mergeCell ref="B3654:E3654"/>
    <mergeCell ref="G3654:J3654"/>
    <mergeCell ref="B3655:E3655"/>
    <mergeCell ref="B3676:K3676"/>
    <mergeCell ref="B3677:K3677"/>
    <mergeCell ref="B3678:K3678"/>
    <mergeCell ref="B3679:K3679"/>
    <mergeCell ref="B3680:K3680"/>
    <mergeCell ref="B3681:K3681"/>
    <mergeCell ref="B3667:K3667"/>
    <mergeCell ref="B3668:K3668"/>
    <mergeCell ref="B3669:K3669"/>
    <mergeCell ref="B3670:K3670"/>
    <mergeCell ref="B3671:K3671"/>
    <mergeCell ref="A3672:A3686"/>
    <mergeCell ref="B3672:K3672"/>
    <mergeCell ref="B3673:K3673"/>
    <mergeCell ref="B3674:K3674"/>
    <mergeCell ref="B3675:K3675"/>
    <mergeCell ref="B3662:K3662"/>
    <mergeCell ref="B3663:K3663"/>
    <mergeCell ref="B3664:K3664"/>
    <mergeCell ref="B3665:K3665"/>
    <mergeCell ref="B3666:K3666"/>
    <mergeCell ref="B3702:F3702"/>
    <mergeCell ref="G3702:K3702"/>
    <mergeCell ref="B3703:F3703"/>
    <mergeCell ref="G3703:K3703"/>
    <mergeCell ref="B3704:F3704"/>
    <mergeCell ref="G3704:K3704"/>
    <mergeCell ref="A3692:D3694"/>
    <mergeCell ref="E3692:H3694"/>
    <mergeCell ref="I3692:K3694"/>
    <mergeCell ref="A3695:K3695"/>
    <mergeCell ref="A3697:G3698"/>
    <mergeCell ref="A3700:A3704"/>
    <mergeCell ref="B3700:F3700"/>
    <mergeCell ref="G3700:K3700"/>
    <mergeCell ref="B3701:F3701"/>
    <mergeCell ref="G3701:K3701"/>
    <mergeCell ref="B3682:K3682"/>
    <mergeCell ref="B3683:K3683"/>
    <mergeCell ref="B3684:K3684"/>
    <mergeCell ref="B3685:K3685"/>
    <mergeCell ref="B3686:K3686"/>
    <mergeCell ref="A3687:F3690"/>
    <mergeCell ref="G3687:K3690"/>
    <mergeCell ref="G3709:J3709"/>
    <mergeCell ref="B3710:E3710"/>
    <mergeCell ref="G3710:J3710"/>
    <mergeCell ref="B3711:E3711"/>
    <mergeCell ref="G3711:J3711"/>
    <mergeCell ref="A3712:A3726"/>
    <mergeCell ref="B3712:K3712"/>
    <mergeCell ref="B3713:K3713"/>
    <mergeCell ref="B3714:K3714"/>
    <mergeCell ref="B3715:K3715"/>
    <mergeCell ref="A3705:A3711"/>
    <mergeCell ref="B3705:E3705"/>
    <mergeCell ref="G3705:J3705"/>
    <mergeCell ref="B3706:E3706"/>
    <mergeCell ref="G3706:J3706"/>
    <mergeCell ref="B3707:E3707"/>
    <mergeCell ref="G3707:J3707"/>
    <mergeCell ref="B3708:E3708"/>
    <mergeCell ref="G3708:J3708"/>
    <mergeCell ref="B3709:E3709"/>
    <mergeCell ref="B3731:K3731"/>
    <mergeCell ref="B3732:K3732"/>
    <mergeCell ref="B3733:K3733"/>
    <mergeCell ref="B3734:K3734"/>
    <mergeCell ref="B3735:K3735"/>
    <mergeCell ref="B3736:K3736"/>
    <mergeCell ref="B3722:K3722"/>
    <mergeCell ref="B3723:K3723"/>
    <mergeCell ref="B3724:K3724"/>
    <mergeCell ref="B3725:K3725"/>
    <mergeCell ref="B3726:K3726"/>
    <mergeCell ref="A3727:A3741"/>
    <mergeCell ref="B3727:K3727"/>
    <mergeCell ref="B3728:K3728"/>
    <mergeCell ref="B3729:K3729"/>
    <mergeCell ref="B3730:K3730"/>
    <mergeCell ref="B3716:K3716"/>
    <mergeCell ref="B3717:K3717"/>
    <mergeCell ref="B3718:K3718"/>
    <mergeCell ref="B3719:K3719"/>
    <mergeCell ref="B3720:K3720"/>
    <mergeCell ref="B3721:K3721"/>
    <mergeCell ref="B3757:F3757"/>
    <mergeCell ref="G3757:K3757"/>
    <mergeCell ref="B3758:F3758"/>
    <mergeCell ref="G3758:K3758"/>
    <mergeCell ref="B3759:F3759"/>
    <mergeCell ref="G3759:K3759"/>
    <mergeCell ref="A3747:D3749"/>
    <mergeCell ref="E3747:H3749"/>
    <mergeCell ref="I3747:K3749"/>
    <mergeCell ref="A3750:K3750"/>
    <mergeCell ref="A3752:G3753"/>
    <mergeCell ref="A3755:A3759"/>
    <mergeCell ref="B3755:F3755"/>
    <mergeCell ref="G3755:K3755"/>
    <mergeCell ref="B3756:F3756"/>
    <mergeCell ref="G3756:K3756"/>
    <mergeCell ref="B3737:K3737"/>
    <mergeCell ref="B3738:K3738"/>
    <mergeCell ref="B3739:K3739"/>
    <mergeCell ref="B3740:K3740"/>
    <mergeCell ref="B3741:K3741"/>
    <mergeCell ref="A3742:F3745"/>
    <mergeCell ref="G3742:K3745"/>
    <mergeCell ref="G3764:J3764"/>
    <mergeCell ref="B3765:E3765"/>
    <mergeCell ref="G3765:J3765"/>
    <mergeCell ref="B3766:E3766"/>
    <mergeCell ref="G3766:J3766"/>
    <mergeCell ref="A3767:A3781"/>
    <mergeCell ref="B3767:K3767"/>
    <mergeCell ref="B3768:K3768"/>
    <mergeCell ref="B3769:K3769"/>
    <mergeCell ref="B3770:K3770"/>
    <mergeCell ref="A3760:A3766"/>
    <mergeCell ref="B3760:E3760"/>
    <mergeCell ref="G3760:J3760"/>
    <mergeCell ref="B3761:E3761"/>
    <mergeCell ref="G3761:J3761"/>
    <mergeCell ref="B3762:E3762"/>
    <mergeCell ref="G3762:J3762"/>
    <mergeCell ref="B3763:E3763"/>
    <mergeCell ref="G3763:J3763"/>
    <mergeCell ref="B3764:E3764"/>
    <mergeCell ref="B3786:K3786"/>
    <mergeCell ref="B3787:K3787"/>
    <mergeCell ref="B3788:K3788"/>
    <mergeCell ref="B3789:K3789"/>
    <mergeCell ref="B3790:K3790"/>
    <mergeCell ref="B3791:K3791"/>
    <mergeCell ref="B3777:K3777"/>
    <mergeCell ref="B3778:K3778"/>
    <mergeCell ref="B3779:K3779"/>
    <mergeCell ref="B3780:K3780"/>
    <mergeCell ref="B3781:K3781"/>
    <mergeCell ref="A3782:A3796"/>
    <mergeCell ref="B3782:K3782"/>
    <mergeCell ref="B3783:K3783"/>
    <mergeCell ref="B3784:K3784"/>
    <mergeCell ref="B3785:K3785"/>
    <mergeCell ref="B3771:K3771"/>
    <mergeCell ref="B3772:K3772"/>
    <mergeCell ref="B3773:K3773"/>
    <mergeCell ref="B3774:K3774"/>
    <mergeCell ref="B3775:K3775"/>
    <mergeCell ref="B3776:K3776"/>
    <mergeCell ref="B3812:F3812"/>
    <mergeCell ref="G3812:K3812"/>
    <mergeCell ref="B3813:F3813"/>
    <mergeCell ref="G3813:K3813"/>
    <mergeCell ref="B3814:F3814"/>
    <mergeCell ref="G3814:K3814"/>
    <mergeCell ref="A3802:D3804"/>
    <mergeCell ref="E3802:H3804"/>
    <mergeCell ref="I3802:K3804"/>
    <mergeCell ref="A3805:K3805"/>
    <mergeCell ref="A3807:G3808"/>
    <mergeCell ref="A3810:A3814"/>
    <mergeCell ref="B3810:F3810"/>
    <mergeCell ref="G3810:K3810"/>
    <mergeCell ref="B3811:F3811"/>
    <mergeCell ref="G3811:K3811"/>
    <mergeCell ref="B3792:K3792"/>
    <mergeCell ref="B3793:K3793"/>
    <mergeCell ref="B3794:K3794"/>
    <mergeCell ref="B3795:K3795"/>
    <mergeCell ref="B3796:K3796"/>
    <mergeCell ref="A3797:F3800"/>
    <mergeCell ref="G3797:K3800"/>
    <mergeCell ref="B3826:K3826"/>
    <mergeCell ref="B3827:K3827"/>
    <mergeCell ref="B3828:K3828"/>
    <mergeCell ref="B3829:K3829"/>
    <mergeCell ref="B3830:K3830"/>
    <mergeCell ref="B3831:K3831"/>
    <mergeCell ref="G3819:J3819"/>
    <mergeCell ref="B3820:E3820"/>
    <mergeCell ref="G3820:J3820"/>
    <mergeCell ref="B3821:E3821"/>
    <mergeCell ref="G3821:J3821"/>
    <mergeCell ref="A3822:A3836"/>
    <mergeCell ref="B3822:K3822"/>
    <mergeCell ref="B3823:K3823"/>
    <mergeCell ref="B3824:K3824"/>
    <mergeCell ref="B3825:K3825"/>
    <mergeCell ref="A3815:A3821"/>
    <mergeCell ref="B3815:E3815"/>
    <mergeCell ref="G3815:J3815"/>
    <mergeCell ref="B3816:E3816"/>
    <mergeCell ref="G3816:J3816"/>
    <mergeCell ref="B3817:E3817"/>
    <mergeCell ref="G3817:J3817"/>
    <mergeCell ref="B3818:E3818"/>
    <mergeCell ref="G3818:J3818"/>
    <mergeCell ref="B3819:E3819"/>
    <mergeCell ref="B3847:K3847"/>
    <mergeCell ref="B3848:K3848"/>
    <mergeCell ref="B3849:K3849"/>
    <mergeCell ref="B3850:K3850"/>
    <mergeCell ref="B3851:K3851"/>
    <mergeCell ref="A3852:F3855"/>
    <mergeCell ref="G3852:K3855"/>
    <mergeCell ref="B3841:K3841"/>
    <mergeCell ref="B3842:K3842"/>
    <mergeCell ref="B3843:K3843"/>
    <mergeCell ref="B3844:K3844"/>
    <mergeCell ref="B3845:K3845"/>
    <mergeCell ref="B3846:K3846"/>
    <mergeCell ref="B3832:K3832"/>
    <mergeCell ref="B3833:K3833"/>
    <mergeCell ref="B3834:K3834"/>
    <mergeCell ref="B3835:K3835"/>
    <mergeCell ref="B3836:K3836"/>
    <mergeCell ref="A3837:A3851"/>
    <mergeCell ref="B3837:K3837"/>
    <mergeCell ref="B3838:K3838"/>
    <mergeCell ref="B3839:K3839"/>
    <mergeCell ref="B3840:K3840"/>
    <mergeCell ref="G3871:J3871"/>
    <mergeCell ref="B3872:E3872"/>
    <mergeCell ref="G3872:J3872"/>
    <mergeCell ref="B3873:E3873"/>
    <mergeCell ref="G3873:J3873"/>
    <mergeCell ref="B3874:E3874"/>
    <mergeCell ref="B3867:F3867"/>
    <mergeCell ref="G3867:K3867"/>
    <mergeCell ref="B3868:F3868"/>
    <mergeCell ref="G3868:K3868"/>
    <mergeCell ref="B3869:F3869"/>
    <mergeCell ref="G3869:K3869"/>
    <mergeCell ref="A3857:D3859"/>
    <mergeCell ref="E3857:H3859"/>
    <mergeCell ref="I3857:K3859"/>
    <mergeCell ref="A3860:K3860"/>
    <mergeCell ref="A3862:G3863"/>
    <mergeCell ref="A3865:A3869"/>
    <mergeCell ref="B3865:F3865"/>
    <mergeCell ref="G3865:K3865"/>
    <mergeCell ref="B3866:F3866"/>
    <mergeCell ref="G3866:K3866"/>
    <mergeCell ref="B3903:K3903"/>
    <mergeCell ref="B3904:K3904"/>
    <mergeCell ref="B3905:K3905"/>
    <mergeCell ref="B3906:K3906"/>
    <mergeCell ref="A3907:F3910"/>
    <mergeCell ref="G3907:K3910"/>
    <mergeCell ref="B3896:K3896"/>
    <mergeCell ref="B3897:K3897"/>
    <mergeCell ref="B3898:K3898"/>
    <mergeCell ref="B3899:K3899"/>
    <mergeCell ref="B3900:K3900"/>
    <mergeCell ref="B3901:K3901"/>
    <mergeCell ref="B3887:K3887"/>
    <mergeCell ref="B3888:K3888"/>
    <mergeCell ref="B3889:K3889"/>
    <mergeCell ref="B3890:K3890"/>
    <mergeCell ref="B3891:K3891"/>
    <mergeCell ref="A3892:A3906"/>
    <mergeCell ref="B3892:K3892"/>
    <mergeCell ref="B3893:K3893"/>
    <mergeCell ref="B3894:K3894"/>
    <mergeCell ref="B3895:K3895"/>
    <mergeCell ref="A3877:A3891"/>
    <mergeCell ref="B3877:K3877"/>
    <mergeCell ref="B3878:K3878"/>
    <mergeCell ref="B3879:K3879"/>
    <mergeCell ref="B3880:K3880"/>
    <mergeCell ref="B11:F11"/>
    <mergeCell ref="G11:K11"/>
    <mergeCell ref="B12:F12"/>
    <mergeCell ref="G12:K12"/>
    <mergeCell ref="B13:F13"/>
    <mergeCell ref="G13:K13"/>
    <mergeCell ref="A1:D3"/>
    <mergeCell ref="E1:H3"/>
    <mergeCell ref="I1:K3"/>
    <mergeCell ref="A4:K4"/>
    <mergeCell ref="A6:G7"/>
    <mergeCell ref="A9:A13"/>
    <mergeCell ref="B9:F9"/>
    <mergeCell ref="G9:K9"/>
    <mergeCell ref="B10:F10"/>
    <mergeCell ref="G10:K10"/>
    <mergeCell ref="B3902:K3902"/>
    <mergeCell ref="B3881:K3881"/>
    <mergeCell ref="B3882:K3882"/>
    <mergeCell ref="B3883:K3883"/>
    <mergeCell ref="B3884:K3884"/>
    <mergeCell ref="B3885:K3885"/>
    <mergeCell ref="B3886:K3886"/>
    <mergeCell ref="G3874:J3874"/>
    <mergeCell ref="B3875:E3875"/>
    <mergeCell ref="G3875:J3875"/>
    <mergeCell ref="B3876:E3876"/>
    <mergeCell ref="G3876:J3876"/>
    <mergeCell ref="A3870:A3876"/>
    <mergeCell ref="B3870:E3870"/>
    <mergeCell ref="G3870:J3870"/>
    <mergeCell ref="B3871:E3871"/>
    <mergeCell ref="G18:J18"/>
    <mergeCell ref="B19:E19"/>
    <mergeCell ref="G19:J19"/>
    <mergeCell ref="B20:E20"/>
    <mergeCell ref="G20:J20"/>
    <mergeCell ref="A21:A35"/>
    <mergeCell ref="B21:K21"/>
    <mergeCell ref="B22:K22"/>
    <mergeCell ref="B23:K23"/>
    <mergeCell ref="B24:K24"/>
    <mergeCell ref="A14:A20"/>
    <mergeCell ref="B14:E14"/>
    <mergeCell ref="G14:J14"/>
    <mergeCell ref="B15:E15"/>
    <mergeCell ref="G15:J15"/>
    <mergeCell ref="B16:E16"/>
    <mergeCell ref="G16:J16"/>
    <mergeCell ref="B17:E17"/>
    <mergeCell ref="G17:J17"/>
    <mergeCell ref="B18:E18"/>
    <mergeCell ref="B40:K40"/>
    <mergeCell ref="B41:K41"/>
    <mergeCell ref="B42:K42"/>
    <mergeCell ref="B43:K43"/>
    <mergeCell ref="B44:K44"/>
    <mergeCell ref="B45:K45"/>
    <mergeCell ref="B31:K31"/>
    <mergeCell ref="B32:K32"/>
    <mergeCell ref="B33:K33"/>
    <mergeCell ref="B34:K34"/>
    <mergeCell ref="B35:K35"/>
    <mergeCell ref="A36:A50"/>
    <mergeCell ref="B36:K36"/>
    <mergeCell ref="B37:K37"/>
    <mergeCell ref="B38:K38"/>
    <mergeCell ref="B39:K39"/>
    <mergeCell ref="B25:K25"/>
    <mergeCell ref="B26:K26"/>
    <mergeCell ref="B27:K27"/>
    <mergeCell ref="B28:K28"/>
    <mergeCell ref="B29:K29"/>
    <mergeCell ref="B30:K30"/>
    <mergeCell ref="B66:F66"/>
    <mergeCell ref="G66:K66"/>
    <mergeCell ref="B67:F67"/>
    <mergeCell ref="G67:K67"/>
    <mergeCell ref="B68:F68"/>
    <mergeCell ref="G68:K68"/>
    <mergeCell ref="A56:D58"/>
    <mergeCell ref="E56:H58"/>
    <mergeCell ref="I56:K58"/>
    <mergeCell ref="A59:K59"/>
    <mergeCell ref="A61:G62"/>
    <mergeCell ref="A64:A68"/>
    <mergeCell ref="B64:F64"/>
    <mergeCell ref="G64:K64"/>
    <mergeCell ref="B65:F65"/>
    <mergeCell ref="G65:K65"/>
    <mergeCell ref="B46:K46"/>
    <mergeCell ref="B47:K47"/>
    <mergeCell ref="B48:K48"/>
    <mergeCell ref="B49:K49"/>
    <mergeCell ref="B50:K50"/>
    <mergeCell ref="A51:F54"/>
    <mergeCell ref="G51:K54"/>
    <mergeCell ref="G73:J73"/>
    <mergeCell ref="B74:E74"/>
    <mergeCell ref="G74:J74"/>
    <mergeCell ref="B75:E75"/>
    <mergeCell ref="G75:J75"/>
    <mergeCell ref="A76:A89"/>
    <mergeCell ref="B76:K76"/>
    <mergeCell ref="B77:K77"/>
    <mergeCell ref="B78:K78"/>
    <mergeCell ref="B79:K79"/>
    <mergeCell ref="A69:A75"/>
    <mergeCell ref="B69:E69"/>
    <mergeCell ref="G69:J69"/>
    <mergeCell ref="B70:E70"/>
    <mergeCell ref="G70:J70"/>
    <mergeCell ref="B71:E71"/>
    <mergeCell ref="G71:J71"/>
    <mergeCell ref="B72:E72"/>
    <mergeCell ref="G72:J72"/>
    <mergeCell ref="B73:E73"/>
    <mergeCell ref="B94:K94"/>
    <mergeCell ref="B95:K95"/>
    <mergeCell ref="B96:K96"/>
    <mergeCell ref="B97:K97"/>
    <mergeCell ref="B98:K98"/>
    <mergeCell ref="B99:K99"/>
    <mergeCell ref="B86:K86"/>
    <mergeCell ref="B87:K87"/>
    <mergeCell ref="B88:K88"/>
    <mergeCell ref="B89:K89"/>
    <mergeCell ref="A90:A104"/>
    <mergeCell ref="B90:K90"/>
    <mergeCell ref="B91:K91"/>
    <mergeCell ref="B92:K92"/>
    <mergeCell ref="B93:K93"/>
    <mergeCell ref="B80:K80"/>
    <mergeCell ref="B81:K81"/>
    <mergeCell ref="B82:K82"/>
    <mergeCell ref="B83:K83"/>
    <mergeCell ref="B84:K84"/>
    <mergeCell ref="B85:K85"/>
    <mergeCell ref="B120:F120"/>
    <mergeCell ref="G120:K120"/>
    <mergeCell ref="B121:F121"/>
    <mergeCell ref="G121:K121"/>
    <mergeCell ref="B122:F122"/>
    <mergeCell ref="G122:K122"/>
    <mergeCell ref="A110:D112"/>
    <mergeCell ref="E110:H112"/>
    <mergeCell ref="I110:K112"/>
    <mergeCell ref="A113:K113"/>
    <mergeCell ref="A115:G116"/>
    <mergeCell ref="A118:A122"/>
    <mergeCell ref="B118:F118"/>
    <mergeCell ref="G118:K118"/>
    <mergeCell ref="B119:F119"/>
    <mergeCell ref="G119:K119"/>
    <mergeCell ref="B100:K100"/>
    <mergeCell ref="B101:K101"/>
    <mergeCell ref="B102:K102"/>
    <mergeCell ref="B103:K103"/>
    <mergeCell ref="B104:K104"/>
    <mergeCell ref="A105:F108"/>
    <mergeCell ref="G105:K108"/>
    <mergeCell ref="G127:J127"/>
    <mergeCell ref="B128:E128"/>
    <mergeCell ref="G128:J128"/>
    <mergeCell ref="B129:E129"/>
    <mergeCell ref="G129:J129"/>
    <mergeCell ref="A130:A143"/>
    <mergeCell ref="B130:K130"/>
    <mergeCell ref="B131:K131"/>
    <mergeCell ref="B132:K132"/>
    <mergeCell ref="B133:K133"/>
    <mergeCell ref="A123:A129"/>
    <mergeCell ref="B123:E123"/>
    <mergeCell ref="G123:J123"/>
    <mergeCell ref="B124:E124"/>
    <mergeCell ref="G124:J124"/>
    <mergeCell ref="B125:E125"/>
    <mergeCell ref="G125:J125"/>
    <mergeCell ref="B126:E126"/>
    <mergeCell ref="G126:J126"/>
    <mergeCell ref="B127:E127"/>
    <mergeCell ref="B148:K148"/>
    <mergeCell ref="B149:K149"/>
    <mergeCell ref="B150:K150"/>
    <mergeCell ref="B151:K151"/>
    <mergeCell ref="B152:K152"/>
    <mergeCell ref="B153:K153"/>
    <mergeCell ref="B139:K139"/>
    <mergeCell ref="B140:K140"/>
    <mergeCell ref="B141:K141"/>
    <mergeCell ref="B142:K142"/>
    <mergeCell ref="B143:K143"/>
    <mergeCell ref="A144:A158"/>
    <mergeCell ref="B144:K144"/>
    <mergeCell ref="B145:K145"/>
    <mergeCell ref="B146:K146"/>
    <mergeCell ref="B147:K147"/>
    <mergeCell ref="B134:K134"/>
    <mergeCell ref="B135:K135"/>
    <mergeCell ref="B136:K136"/>
    <mergeCell ref="B137:K137"/>
    <mergeCell ref="B138:K138"/>
    <mergeCell ref="B174:F174"/>
    <mergeCell ref="G174:K174"/>
    <mergeCell ref="B175:F175"/>
    <mergeCell ref="G175:K175"/>
    <mergeCell ref="B176:F176"/>
    <mergeCell ref="G176:K176"/>
    <mergeCell ref="A164:D166"/>
    <mergeCell ref="E164:H166"/>
    <mergeCell ref="I164:K166"/>
    <mergeCell ref="A167:K167"/>
    <mergeCell ref="A169:G170"/>
    <mergeCell ref="A172:A176"/>
    <mergeCell ref="B172:F172"/>
    <mergeCell ref="G172:K172"/>
    <mergeCell ref="B173:F173"/>
    <mergeCell ref="G173:K173"/>
    <mergeCell ref="B154:K154"/>
    <mergeCell ref="B155:K155"/>
    <mergeCell ref="B156:K156"/>
    <mergeCell ref="B157:K157"/>
    <mergeCell ref="B158:K158"/>
    <mergeCell ref="A159:F162"/>
    <mergeCell ref="G159:K162"/>
    <mergeCell ref="G181:J181"/>
    <mergeCell ref="B182:E182"/>
    <mergeCell ref="G182:J182"/>
    <mergeCell ref="B183:E183"/>
    <mergeCell ref="G183:J183"/>
    <mergeCell ref="A184:A197"/>
    <mergeCell ref="B184:K184"/>
    <mergeCell ref="B185:K185"/>
    <mergeCell ref="B186:K186"/>
    <mergeCell ref="B187:K187"/>
    <mergeCell ref="A177:A183"/>
    <mergeCell ref="B177:E177"/>
    <mergeCell ref="G177:J177"/>
    <mergeCell ref="B178:E178"/>
    <mergeCell ref="G178:J178"/>
    <mergeCell ref="B179:E179"/>
    <mergeCell ref="G179:J179"/>
    <mergeCell ref="B180:E180"/>
    <mergeCell ref="G180:J180"/>
    <mergeCell ref="B181:E181"/>
    <mergeCell ref="B202:K202"/>
    <mergeCell ref="B203:K203"/>
    <mergeCell ref="B204:K204"/>
    <mergeCell ref="B205:K205"/>
    <mergeCell ref="B206:K206"/>
    <mergeCell ref="B207:K207"/>
    <mergeCell ref="B193:K193"/>
    <mergeCell ref="B194:K194"/>
    <mergeCell ref="B195:K195"/>
    <mergeCell ref="B196:K196"/>
    <mergeCell ref="B197:K197"/>
    <mergeCell ref="A198:A212"/>
    <mergeCell ref="B198:K198"/>
    <mergeCell ref="B199:K199"/>
    <mergeCell ref="B200:K200"/>
    <mergeCell ref="B201:K201"/>
    <mergeCell ref="B188:K188"/>
    <mergeCell ref="B189:K189"/>
    <mergeCell ref="B190:K190"/>
    <mergeCell ref="B191:K191"/>
    <mergeCell ref="B192:K192"/>
    <mergeCell ref="B228:F228"/>
    <mergeCell ref="G228:K228"/>
    <mergeCell ref="B229:F229"/>
    <mergeCell ref="G229:K229"/>
    <mergeCell ref="B230:F230"/>
    <mergeCell ref="G230:K230"/>
    <mergeCell ref="A218:D220"/>
    <mergeCell ref="E218:H220"/>
    <mergeCell ref="I218:K220"/>
    <mergeCell ref="A221:K221"/>
    <mergeCell ref="A223:G224"/>
    <mergeCell ref="A226:A230"/>
    <mergeCell ref="B226:F226"/>
    <mergeCell ref="G226:K226"/>
    <mergeCell ref="B227:F227"/>
    <mergeCell ref="G227:K227"/>
    <mergeCell ref="B208:K208"/>
    <mergeCell ref="B209:K209"/>
    <mergeCell ref="B210:K210"/>
    <mergeCell ref="B211:K211"/>
    <mergeCell ref="B212:K212"/>
    <mergeCell ref="A213:F216"/>
    <mergeCell ref="G213:K216"/>
    <mergeCell ref="G235:J235"/>
    <mergeCell ref="B236:E236"/>
    <mergeCell ref="G236:J236"/>
    <mergeCell ref="B237:E237"/>
    <mergeCell ref="G237:J237"/>
    <mergeCell ref="A238:A252"/>
    <mergeCell ref="B238:K238"/>
    <mergeCell ref="B239:K239"/>
    <mergeCell ref="B240:K240"/>
    <mergeCell ref="B241:K241"/>
    <mergeCell ref="A231:A237"/>
    <mergeCell ref="B231:E231"/>
    <mergeCell ref="G231:J231"/>
    <mergeCell ref="B232:E232"/>
    <mergeCell ref="G232:J232"/>
    <mergeCell ref="B233:E233"/>
    <mergeCell ref="G233:J233"/>
    <mergeCell ref="B234:E234"/>
    <mergeCell ref="G234:J234"/>
    <mergeCell ref="B235:E235"/>
    <mergeCell ref="B257:K257"/>
    <mergeCell ref="B258:K258"/>
    <mergeCell ref="B259:K259"/>
    <mergeCell ref="B260:K260"/>
    <mergeCell ref="B261:K261"/>
    <mergeCell ref="B262:K262"/>
    <mergeCell ref="B248:K248"/>
    <mergeCell ref="B249:K249"/>
    <mergeCell ref="B250:K250"/>
    <mergeCell ref="B251:K251"/>
    <mergeCell ref="B252:K252"/>
    <mergeCell ref="A253:A267"/>
    <mergeCell ref="B253:K253"/>
    <mergeCell ref="B254:K254"/>
    <mergeCell ref="B255:K255"/>
    <mergeCell ref="B256:K256"/>
    <mergeCell ref="B242:K242"/>
    <mergeCell ref="B243:K243"/>
    <mergeCell ref="B244:K244"/>
    <mergeCell ref="B245:K245"/>
    <mergeCell ref="B246:K246"/>
    <mergeCell ref="B247:K247"/>
    <mergeCell ref="B283:F283"/>
    <mergeCell ref="G283:K283"/>
    <mergeCell ref="B284:F284"/>
    <mergeCell ref="G284:K284"/>
    <mergeCell ref="B285:F285"/>
    <mergeCell ref="G285:K285"/>
    <mergeCell ref="A273:D275"/>
    <mergeCell ref="E273:H275"/>
    <mergeCell ref="I273:K275"/>
    <mergeCell ref="A276:K276"/>
    <mergeCell ref="A278:G279"/>
    <mergeCell ref="A281:A285"/>
    <mergeCell ref="B281:F281"/>
    <mergeCell ref="G281:K281"/>
    <mergeCell ref="B282:F282"/>
    <mergeCell ref="G282:K282"/>
    <mergeCell ref="B263:K263"/>
    <mergeCell ref="B264:K264"/>
    <mergeCell ref="B265:K265"/>
    <mergeCell ref="B266:K266"/>
    <mergeCell ref="B267:K267"/>
    <mergeCell ref="A268:F271"/>
    <mergeCell ref="G268:K271"/>
    <mergeCell ref="G290:J290"/>
    <mergeCell ref="B291:E291"/>
    <mergeCell ref="G291:J291"/>
    <mergeCell ref="B292:E292"/>
    <mergeCell ref="G292:J292"/>
    <mergeCell ref="A293:A307"/>
    <mergeCell ref="B293:K293"/>
    <mergeCell ref="B294:K294"/>
    <mergeCell ref="B295:K295"/>
    <mergeCell ref="B296:K296"/>
    <mergeCell ref="A286:A292"/>
    <mergeCell ref="B286:E286"/>
    <mergeCell ref="G286:J286"/>
    <mergeCell ref="B287:E287"/>
    <mergeCell ref="G287:J287"/>
    <mergeCell ref="B288:E288"/>
    <mergeCell ref="G288:J288"/>
    <mergeCell ref="B289:E289"/>
    <mergeCell ref="G289:J289"/>
    <mergeCell ref="B290:E290"/>
    <mergeCell ref="B312:K312"/>
    <mergeCell ref="B313:K313"/>
    <mergeCell ref="B314:K314"/>
    <mergeCell ref="B315:K315"/>
    <mergeCell ref="B316:K316"/>
    <mergeCell ref="B317:K317"/>
    <mergeCell ref="B303:K303"/>
    <mergeCell ref="B304:K304"/>
    <mergeCell ref="B305:K305"/>
    <mergeCell ref="B306:K306"/>
    <mergeCell ref="B307:K307"/>
    <mergeCell ref="A308:A322"/>
    <mergeCell ref="B308:K308"/>
    <mergeCell ref="B309:K309"/>
    <mergeCell ref="B310:K310"/>
    <mergeCell ref="B311:K311"/>
    <mergeCell ref="B297:K297"/>
    <mergeCell ref="B298:K298"/>
    <mergeCell ref="B299:K299"/>
    <mergeCell ref="B300:K300"/>
    <mergeCell ref="B301:K301"/>
    <mergeCell ref="B302:K302"/>
    <mergeCell ref="B338:F338"/>
    <mergeCell ref="G338:K338"/>
    <mergeCell ref="B339:F339"/>
    <mergeCell ref="G339:K339"/>
    <mergeCell ref="B340:F340"/>
    <mergeCell ref="G340:K340"/>
    <mergeCell ref="A328:D330"/>
    <mergeCell ref="E328:H330"/>
    <mergeCell ref="I328:K330"/>
    <mergeCell ref="A331:K331"/>
    <mergeCell ref="A333:G334"/>
    <mergeCell ref="A336:A340"/>
    <mergeCell ref="B336:F336"/>
    <mergeCell ref="G336:K336"/>
    <mergeCell ref="B337:F337"/>
    <mergeCell ref="G337:K337"/>
    <mergeCell ref="B318:K318"/>
    <mergeCell ref="B319:K319"/>
    <mergeCell ref="B320:K320"/>
    <mergeCell ref="B321:K321"/>
    <mergeCell ref="B322:K322"/>
    <mergeCell ref="A323:F326"/>
    <mergeCell ref="G323:K326"/>
    <mergeCell ref="G345:J345"/>
    <mergeCell ref="B346:E346"/>
    <mergeCell ref="G346:J346"/>
    <mergeCell ref="B347:E347"/>
    <mergeCell ref="G347:J347"/>
    <mergeCell ref="A348:A361"/>
    <mergeCell ref="B348:K348"/>
    <mergeCell ref="B349:K349"/>
    <mergeCell ref="B350:K350"/>
    <mergeCell ref="B351:K351"/>
    <mergeCell ref="A341:A347"/>
    <mergeCell ref="B341:E341"/>
    <mergeCell ref="G341:J341"/>
    <mergeCell ref="B342:E342"/>
    <mergeCell ref="G342:J342"/>
    <mergeCell ref="B343:E343"/>
    <mergeCell ref="G343:J343"/>
    <mergeCell ref="B344:E344"/>
    <mergeCell ref="G344:J344"/>
    <mergeCell ref="B345:E345"/>
    <mergeCell ref="B366:K366"/>
    <mergeCell ref="B367:K367"/>
    <mergeCell ref="B368:K368"/>
    <mergeCell ref="B369:K369"/>
    <mergeCell ref="B370:K370"/>
    <mergeCell ref="B371:K371"/>
    <mergeCell ref="B357:K357"/>
    <mergeCell ref="B358:K358"/>
    <mergeCell ref="B359:K359"/>
    <mergeCell ref="B360:K360"/>
    <mergeCell ref="B361:K361"/>
    <mergeCell ref="A362:A376"/>
    <mergeCell ref="B362:K362"/>
    <mergeCell ref="B363:K363"/>
    <mergeCell ref="B364:K364"/>
    <mergeCell ref="B365:K365"/>
    <mergeCell ref="B352:K352"/>
    <mergeCell ref="B353:K353"/>
    <mergeCell ref="B354:K354"/>
    <mergeCell ref="B355:K355"/>
    <mergeCell ref="B356:K356"/>
    <mergeCell ref="B391:F391"/>
    <mergeCell ref="G391:K391"/>
    <mergeCell ref="B392:F392"/>
    <mergeCell ref="G392:K392"/>
    <mergeCell ref="B393:F393"/>
    <mergeCell ref="G393:K393"/>
    <mergeCell ref="A381:D383"/>
    <mergeCell ref="E381:H383"/>
    <mergeCell ref="I381:K383"/>
    <mergeCell ref="A384:K384"/>
    <mergeCell ref="A386:G387"/>
    <mergeCell ref="A389:A393"/>
    <mergeCell ref="B389:F389"/>
    <mergeCell ref="G389:K389"/>
    <mergeCell ref="B390:F390"/>
    <mergeCell ref="G390:K390"/>
    <mergeCell ref="B372:K372"/>
    <mergeCell ref="B373:K373"/>
    <mergeCell ref="B374:K374"/>
    <mergeCell ref="B375:K375"/>
    <mergeCell ref="B376:K376"/>
    <mergeCell ref="A377:F380"/>
    <mergeCell ref="G377:K380"/>
    <mergeCell ref="B405:K405"/>
    <mergeCell ref="B406:K406"/>
    <mergeCell ref="B407:K407"/>
    <mergeCell ref="B408:K408"/>
    <mergeCell ref="B409:K409"/>
    <mergeCell ref="G398:J398"/>
    <mergeCell ref="B399:E399"/>
    <mergeCell ref="G399:J399"/>
    <mergeCell ref="B400:E400"/>
    <mergeCell ref="G400:J400"/>
    <mergeCell ref="A401:A414"/>
    <mergeCell ref="B401:K401"/>
    <mergeCell ref="B403:K403"/>
    <mergeCell ref="B404:K404"/>
    <mergeCell ref="A394:A400"/>
    <mergeCell ref="B394:E394"/>
    <mergeCell ref="G394:J394"/>
    <mergeCell ref="B395:E395"/>
    <mergeCell ref="G395:J395"/>
    <mergeCell ref="B396:E396"/>
    <mergeCell ref="G396:J396"/>
    <mergeCell ref="B397:E397"/>
    <mergeCell ref="G397:J397"/>
    <mergeCell ref="B398:E398"/>
    <mergeCell ref="B425:K425"/>
    <mergeCell ref="B426:K426"/>
    <mergeCell ref="B427:K427"/>
    <mergeCell ref="B428:K428"/>
    <mergeCell ref="B429:K429"/>
    <mergeCell ref="A430:F433"/>
    <mergeCell ref="G430:K433"/>
    <mergeCell ref="B419:K419"/>
    <mergeCell ref="B420:K420"/>
    <mergeCell ref="B421:K421"/>
    <mergeCell ref="B422:K422"/>
    <mergeCell ref="B423:K423"/>
    <mergeCell ref="B424:K424"/>
    <mergeCell ref="B410:K410"/>
    <mergeCell ref="B411:K411"/>
    <mergeCell ref="B412:K412"/>
    <mergeCell ref="B413:K413"/>
    <mergeCell ref="B414:K414"/>
    <mergeCell ref="A415:A429"/>
    <mergeCell ref="B415:K415"/>
    <mergeCell ref="B416:K416"/>
    <mergeCell ref="B417:K417"/>
    <mergeCell ref="B418:K418"/>
  </mergeCells>
  <printOptions horizontalCentered="1"/>
  <pageMargins left="0.11811023622047245" right="0.11811023622047245" top="0.19685039370078741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10</vt:i4>
      </vt:variant>
    </vt:vector>
  </HeadingPairs>
  <TitlesOfParts>
    <vt:vector size="18" baseType="lpstr">
      <vt:lpstr>MED_02</vt:lpstr>
      <vt:lpstr>MED_02_R</vt:lpstr>
      <vt:lpstr>MEM_CAL_MED_02</vt:lpstr>
      <vt:lpstr>REL_FOT_MED_02</vt:lpstr>
      <vt:lpstr>diário de obras  MED 02</vt:lpstr>
      <vt:lpstr>MEM FERRAGEM-FORMA</vt:lpstr>
      <vt:lpstr>Planilha1</vt:lpstr>
      <vt:lpstr>diário de obras </vt:lpstr>
      <vt:lpstr>'diário de obras '!Area_de_impressao</vt:lpstr>
      <vt:lpstr>'diário de obras  MED 02'!Area_de_impressao</vt:lpstr>
      <vt:lpstr>MED_02!Area_de_impressao</vt:lpstr>
      <vt:lpstr>MED_02_R!Area_de_impressao</vt:lpstr>
      <vt:lpstr>MEM_CAL_MED_02!Area_de_impressao</vt:lpstr>
      <vt:lpstr>REL_FOT_MED_02!Area_de_impressao</vt:lpstr>
      <vt:lpstr>MED_02!Titulos_de_impressao</vt:lpstr>
      <vt:lpstr>MED_02_R!Titulos_de_impressao</vt:lpstr>
      <vt:lpstr>MEM_CAL_MED_02!Titulos_de_impressao</vt:lpstr>
      <vt:lpstr>REL_FOT_MED_02!Titulos_de_impressao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</dc:creator>
  <cp:lastModifiedBy>USER</cp:lastModifiedBy>
  <cp:lastPrinted>2024-04-19T14:53:06Z</cp:lastPrinted>
  <dcterms:created xsi:type="dcterms:W3CDTF">2023-04-10T02:14:16Z</dcterms:created>
  <dcterms:modified xsi:type="dcterms:W3CDTF">2024-05-02T17:11:06Z</dcterms:modified>
</cp:coreProperties>
</file>